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hidePivotFieldList="1" defaultThemeVersion="124226"/>
  <mc:AlternateContent xmlns:mc="http://schemas.openxmlformats.org/markup-compatibility/2006">
    <mc:Choice Requires="x15">
      <x15ac:absPath xmlns:x15ac="http://schemas.microsoft.com/office/spreadsheetml/2010/11/ac" url="C:\Users\luz.palacios\Documents\UAESP\RIESGOS\RIESGOS 2022\"/>
    </mc:Choice>
  </mc:AlternateContent>
  <xr:revisionPtr revIDLastSave="0" documentId="13_ncr:1_{2F9DD048-EAA4-4F07-92D6-693C94A152EB}" xr6:coauthVersionLast="47" xr6:coauthVersionMax="47" xr10:uidLastSave="{00000000-0000-0000-0000-000000000000}"/>
  <workbookProtection workbookAlgorithmName="SHA-512" workbookHashValue="3Rle2ih6h43AWs+EDYGNZsXAxWzqJE/nIQkIZorMtGz0CkfSAkIzIxOUmsOR006X0w11aUl1YL11FoE/KlBCrg==" workbookSaltValue="4KHMxSdIdClBRxLH0Wa+Gg==" workbookSpinCount="100000" lockStructure="1"/>
  <bookViews>
    <workbookView xWindow="-120" yWindow="-120" windowWidth="21840" windowHeight="13140" tabRatio="658" firstSheet="1" activeTab="3" xr2:uid="{00000000-000D-0000-FFFF-FFFF00000000}"/>
  </bookViews>
  <sheets>
    <sheet name="Intructivo" sheetId="20" state="hidden" r:id="rId1"/>
    <sheet name="CONTEXTO" sheetId="23" r:id="rId2"/>
    <sheet name=" RIESGOS DE GESTION" sheetId="1" r:id="rId3"/>
    <sheet name="RIEGOS DE CORRUPCION" sheetId="22" r:id="rId4"/>
    <sheet name=" RIESGOS SEGURIDAD INFORMACION" sheetId="24" r:id="rId5"/>
    <sheet name="OPORTUNIDADES" sheetId="26" r:id="rId6"/>
    <sheet name="Matriz Calor Inherente" sheetId="18" state="hidden" r:id="rId7"/>
    <sheet name="Matriz Calor Residual" sheetId="19" state="hidden" r:id="rId8"/>
    <sheet name="Tabla probabilidad" sheetId="12" state="hidden" r:id="rId9"/>
    <sheet name="Tabla Impacto" sheetId="13" state="hidden" r:id="rId10"/>
    <sheet name="Tabla Valoración controles" sheetId="15" state="hidden" r:id="rId11"/>
    <sheet name="seguridad info" sheetId="25" state="hidden" r:id="rId12"/>
    <sheet name="Opciones Tratamiento" sheetId="16" state="hidden" r:id="rId13"/>
    <sheet name="Hoja1" sheetId="11" state="hidden" r:id="rId14"/>
  </sheets>
  <externalReferences>
    <externalReference r:id="rId15"/>
  </externalReferences>
  <definedNames>
    <definedName name="ADECUADO" localSheetId="3">'RIEGOS DE CORRUPCION'!#REF!</definedName>
    <definedName name="_xlnm.Print_Area" localSheetId="2">' RIESGOS DE GESTION'!#REF!</definedName>
    <definedName name="_xlnm.Print_Area" localSheetId="4">' RIESGOS SEGURIDAD INFORMACION'!#REF!</definedName>
    <definedName name="_xlnm.Print_Area" localSheetId="1">CONTEXTO!#REF!</definedName>
    <definedName name="_xlnm.Print_Area" localSheetId="3">'RIEGOS DE CORRUPCION'!#REF!</definedName>
    <definedName name="ASIGNADO" localSheetId="3">'RIEGOS DE CORRUPCION'!#REF!</definedName>
    <definedName name="COMPLETA" localSheetId="3">'RIEGOS DE CORRUPCION'!#REF!</definedName>
    <definedName name="CONFIABLE" localSheetId="3">'RIEGOS DE CORRUPCION'!#REF!</definedName>
    <definedName name="DEBIL" localSheetId="3">'RIEGOS DE CORRUPCION'!#REF!</definedName>
    <definedName name="DESVIACIONES" localSheetId="3">[1]D.Estratégico!$CT$86:$CT$87</definedName>
    <definedName name="DETECTAR" localSheetId="3">'RIEGOS DE CORRUPCION'!#REF!</definedName>
    <definedName name="EVIDENCIAS" localSheetId="3">[1]D.Estratégico!$CW$86:$CW$88</definedName>
    <definedName name="FUERTE" localSheetId="3">'RIEGOS DE CORRUPCION'!#REF!</definedName>
    <definedName name="FUNCIONES" localSheetId="3">[1]D.Estratégico!$CG$86:$CG$87</definedName>
    <definedName name="INADECUADO" localSheetId="3">'RIEGOS DE CORRUPCION'!#REF!</definedName>
    <definedName name="INCOMPLETA" localSheetId="3">'RIEGOS DE CORRUPCION'!#REF!</definedName>
    <definedName name="MODERADO" localSheetId="3">'RIEGOS DE CORRUPCION'!#REF!</definedName>
    <definedName name="NO_ASIGNADO" localSheetId="3">'RIEGOS DE CORRUPCION'!#REF!</definedName>
    <definedName name="NO_CONFIABLE" localSheetId="3">'RIEGOS DE CORRUPCION'!#REF!</definedName>
    <definedName name="NO_ES_CONTROL" localSheetId="3">'RIEGOS DE CORRUPCION'!#REF!</definedName>
    <definedName name="NO_EXISTE" localSheetId="3">'RIEGOS DE CORRUPCION'!#REF!</definedName>
    <definedName name="NO_SE_INVESTIGAN" localSheetId="3">'RIEGOS DE CORRUPCION'!#REF!</definedName>
    <definedName name="PREVENIR" localSheetId="3">'RIEGOS DE CORRUPCION'!#REF!</definedName>
    <definedName name="RESPONSABLE" localSheetId="3">[1]D.Estratégico!$CD$86:$CD$87</definedName>
    <definedName name="SE_INVESTIGAN" localSheetId="3">'RIEGOS DE CORRUPCION'!#REF!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3" i="13" l="1"/>
  <c r="B222" i="13"/>
  <c r="F221" i="13"/>
  <c r="B221" i="13"/>
  <c r="F220" i="13"/>
  <c r="F219" i="13"/>
  <c r="F218" i="13"/>
  <c r="F217" i="13"/>
  <c r="F216" i="13"/>
  <c r="F215" i="13"/>
  <c r="F214" i="13"/>
  <c r="F213" i="13"/>
  <c r="F212" i="13"/>
  <c r="F211" i="13"/>
  <c r="H210" i="13"/>
  <c r="F210" i="13"/>
  <c r="N11" i="1" l="1"/>
  <c r="O11" i="1" s="1"/>
  <c r="Q11" i="1" s="1"/>
  <c r="N53" i="1"/>
  <c r="O53" i="1" s="1"/>
  <c r="Q53" i="1" s="1"/>
  <c r="N29" i="1"/>
  <c r="O29" i="1" s="1"/>
  <c r="Q29" i="1" s="1"/>
  <c r="N47" i="1"/>
  <c r="O47" i="1" s="1"/>
  <c r="Q47" i="1" s="1"/>
  <c r="N23" i="1"/>
  <c r="O23" i="1" s="1"/>
  <c r="Q23" i="1" s="1"/>
  <c r="N41" i="1"/>
  <c r="O41" i="1" s="1"/>
  <c r="Q41" i="1" s="1"/>
  <c r="N17" i="1"/>
  <c r="O17" i="1" s="1"/>
  <c r="Q17" i="1" s="1"/>
  <c r="N59" i="1"/>
  <c r="O59" i="1" s="1"/>
  <c r="Q59" i="1" s="1"/>
  <c r="N35" i="1"/>
  <c r="O35" i="1" s="1"/>
  <c r="Q35" i="1" s="1"/>
  <c r="L5" i="22" l="1"/>
  <c r="Q6" i="24"/>
  <c r="Q7" i="24"/>
  <c r="Q8" i="24"/>
  <c r="Q9" i="24"/>
  <c r="Q10" i="24"/>
  <c r="AD6" i="24" l="1"/>
  <c r="AD7" i="24"/>
  <c r="AD8" i="24"/>
  <c r="AD9"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AD57" i="24"/>
  <c r="AD58" i="24"/>
  <c r="AD59" i="24"/>
  <c r="AD60" i="24"/>
  <c r="AD61" i="24"/>
  <c r="AD62" i="24"/>
  <c r="AD63" i="24"/>
  <c r="AD64" i="24"/>
  <c r="AD5" i="24"/>
  <c r="T5" i="1"/>
  <c r="Q60" i="24"/>
  <c r="Q61" i="24"/>
  <c r="Q62" i="24"/>
  <c r="Q63" i="24"/>
  <c r="Q64" i="24"/>
  <c r="Q12" i="24"/>
  <c r="Q13" i="24"/>
  <c r="Q14" i="24"/>
  <c r="Q15" i="24"/>
  <c r="Q16" i="24"/>
  <c r="Q18" i="24"/>
  <c r="Q19" i="24"/>
  <c r="Q20" i="24"/>
  <c r="Q21" i="24"/>
  <c r="Q22" i="24"/>
  <c r="Q24" i="24"/>
  <c r="Q25" i="24"/>
  <c r="Q26" i="24"/>
  <c r="Q27" i="24"/>
  <c r="Q28" i="24"/>
  <c r="Q30" i="24"/>
  <c r="Q31" i="24"/>
  <c r="Q32" i="24"/>
  <c r="Q33" i="24"/>
  <c r="Q34" i="24"/>
  <c r="Q36" i="24"/>
  <c r="Q37" i="24"/>
  <c r="Q38" i="24"/>
  <c r="Q39" i="24"/>
  <c r="Q40" i="24"/>
  <c r="Q42" i="24"/>
  <c r="Q43" i="24"/>
  <c r="Q44" i="24"/>
  <c r="Q45" i="24"/>
  <c r="Q46" i="24"/>
  <c r="Q48" i="24"/>
  <c r="Q49" i="24"/>
  <c r="Q50" i="24"/>
  <c r="Q51" i="24"/>
  <c r="Q52" i="24"/>
  <c r="Q54" i="24"/>
  <c r="Q55" i="24"/>
  <c r="Q56" i="24"/>
  <c r="Q57" i="24"/>
  <c r="Q58" i="24"/>
  <c r="W64" i="24"/>
  <c r="W63" i="24"/>
  <c r="AL63" i="24" s="1"/>
  <c r="AK63" i="24" s="1"/>
  <c r="W62" i="24"/>
  <c r="W61" i="24"/>
  <c r="AL62" i="24" s="1"/>
  <c r="AK62" i="24" s="1"/>
  <c r="W60" i="24"/>
  <c r="W59" i="24"/>
  <c r="AL60" i="24" s="1"/>
  <c r="AK60" i="24" s="1"/>
  <c r="N59" i="24"/>
  <c r="W58" i="24"/>
  <c r="W57" i="24"/>
  <c r="W56" i="24"/>
  <c r="W55" i="24"/>
  <c r="W54" i="24"/>
  <c r="W53" i="24"/>
  <c r="N53" i="24"/>
  <c r="O53" i="24" s="1"/>
  <c r="W52" i="24"/>
  <c r="W51" i="24"/>
  <c r="W50" i="24"/>
  <c r="W49" i="24"/>
  <c r="W48" i="24"/>
  <c r="W47" i="24"/>
  <c r="AH47" i="24" s="1"/>
  <c r="N47" i="24"/>
  <c r="W46" i="24"/>
  <c r="W45" i="24"/>
  <c r="AL46" i="24" s="1"/>
  <c r="AK46" i="24" s="1"/>
  <c r="W44" i="24"/>
  <c r="W43" i="24"/>
  <c r="AL44" i="24" s="1"/>
  <c r="AK44" i="24" s="1"/>
  <c r="W42" i="24"/>
  <c r="W41" i="24"/>
  <c r="AL42" i="24" s="1"/>
  <c r="AK42" i="24" s="1"/>
  <c r="N41" i="24"/>
  <c r="O41" i="24" s="1"/>
  <c r="W40" i="24"/>
  <c r="W39" i="24"/>
  <c r="AH39" i="24" s="1"/>
  <c r="AJ39" i="24" s="1"/>
  <c r="W38" i="24"/>
  <c r="W37" i="24"/>
  <c r="AL38" i="24" s="1"/>
  <c r="AK38" i="24" s="1"/>
  <c r="W36" i="24"/>
  <c r="W35" i="24"/>
  <c r="AL35" i="24" s="1"/>
  <c r="AK35" i="24" s="1"/>
  <c r="N35" i="24"/>
  <c r="W34" i="24"/>
  <c r="W33" i="24"/>
  <c r="W32" i="24"/>
  <c r="AL33" i="24" s="1"/>
  <c r="AK33" i="24" s="1"/>
  <c r="W31" i="24"/>
  <c r="W30" i="24"/>
  <c r="W29" i="24"/>
  <c r="N29" i="24"/>
  <c r="W28" i="24"/>
  <c r="W27" i="24"/>
  <c r="W26" i="24"/>
  <c r="W25" i="24"/>
  <c r="AL26" i="24" s="1"/>
  <c r="AK26" i="24" s="1"/>
  <c r="W24" i="24"/>
  <c r="W23" i="24"/>
  <c r="AL23" i="24" s="1"/>
  <c r="AK23" i="24" s="1"/>
  <c r="N23" i="24"/>
  <c r="O23" i="24" s="1"/>
  <c r="W22" i="24"/>
  <c r="AH22" i="24" s="1"/>
  <c r="AJ22" i="24" s="1"/>
  <c r="W21" i="24"/>
  <c r="W20" i="24"/>
  <c r="AL21" i="24" s="1"/>
  <c r="AK21" i="24" s="1"/>
  <c r="W19" i="24"/>
  <c r="W18" i="24"/>
  <c r="W17" i="24"/>
  <c r="N17" i="24"/>
  <c r="O17" i="24" s="1"/>
  <c r="W16" i="24"/>
  <c r="W15" i="24"/>
  <c r="AL15" i="24" s="1"/>
  <c r="AK15" i="24" s="1"/>
  <c r="W14" i="24"/>
  <c r="W13" i="24"/>
  <c r="AH14" i="24" s="1"/>
  <c r="W12" i="24"/>
  <c r="W11" i="24"/>
  <c r="AL12" i="24" s="1"/>
  <c r="AK12" i="24" s="1"/>
  <c r="N11" i="24"/>
  <c r="O11" i="24" s="1"/>
  <c r="W10" i="24"/>
  <c r="W9" i="24"/>
  <c r="W8" i="24"/>
  <c r="W7" i="24"/>
  <c r="W6" i="24"/>
  <c r="W5" i="24"/>
  <c r="AL5" i="24" s="1"/>
  <c r="AK5" i="24" s="1"/>
  <c r="N5" i="24"/>
  <c r="O5" i="24" s="1"/>
  <c r="W64" i="22"/>
  <c r="X64" i="22" s="1"/>
  <c r="Z64" i="22" s="1"/>
  <c r="AA64" i="22" s="1"/>
  <c r="W63" i="22"/>
  <c r="X63" i="22" s="1"/>
  <c r="Z63" i="22" s="1"/>
  <c r="AA63" i="22" s="1"/>
  <c r="W62" i="22"/>
  <c r="X62" i="22" s="1"/>
  <c r="Z62" i="22" s="1"/>
  <c r="AA62" i="22" s="1"/>
  <c r="W61" i="22"/>
  <c r="X61" i="22" s="1"/>
  <c r="Z61" i="22" s="1"/>
  <c r="AA61" i="22" s="1"/>
  <c r="W60" i="22"/>
  <c r="X60" i="22" s="1"/>
  <c r="Z60" i="22" s="1"/>
  <c r="AA60" i="22" s="1"/>
  <c r="AK59" i="22"/>
  <c r="AL59" i="22" s="1"/>
  <c r="W59" i="22"/>
  <c r="L59" i="22"/>
  <c r="M59" i="22" s="1"/>
  <c r="W58" i="22"/>
  <c r="X58" i="22" s="1"/>
  <c r="Z58" i="22" s="1"/>
  <c r="AA58" i="22" s="1"/>
  <c r="W57" i="22"/>
  <c r="X57" i="22" s="1"/>
  <c r="Z57" i="22" s="1"/>
  <c r="AA57" i="22" s="1"/>
  <c r="W56" i="22"/>
  <c r="X56" i="22" s="1"/>
  <c r="Z56" i="22" s="1"/>
  <c r="AA56" i="22" s="1"/>
  <c r="W55" i="22"/>
  <c r="X55" i="22" s="1"/>
  <c r="Z55" i="22" s="1"/>
  <c r="AA55" i="22" s="1"/>
  <c r="W54" i="22"/>
  <c r="X54" i="22" s="1"/>
  <c r="Z54" i="22" s="1"/>
  <c r="AA54" i="22" s="1"/>
  <c r="AK53" i="22"/>
  <c r="AL53" i="22" s="1"/>
  <c r="W53" i="22"/>
  <c r="L53" i="22"/>
  <c r="M53" i="22" s="1"/>
  <c r="W52" i="22"/>
  <c r="X52" i="22" s="1"/>
  <c r="Z52" i="22" s="1"/>
  <c r="AA52" i="22" s="1"/>
  <c r="W51" i="22"/>
  <c r="X51" i="22" s="1"/>
  <c r="Z51" i="22" s="1"/>
  <c r="AA51" i="22" s="1"/>
  <c r="W50" i="22"/>
  <c r="X50" i="22" s="1"/>
  <c r="Z50" i="22" s="1"/>
  <c r="AA50" i="22" s="1"/>
  <c r="W49" i="22"/>
  <c r="X49" i="22" s="1"/>
  <c r="Z49" i="22" s="1"/>
  <c r="AA49" i="22" s="1"/>
  <c r="W48" i="22"/>
  <c r="AK47" i="22"/>
  <c r="AL47" i="22" s="1"/>
  <c r="W47" i="22"/>
  <c r="X47" i="22" s="1"/>
  <c r="Z47" i="22" s="1"/>
  <c r="AA47" i="22" s="1"/>
  <c r="L47" i="22"/>
  <c r="M47" i="22" s="1"/>
  <c r="W46" i="22"/>
  <c r="X46" i="22" s="1"/>
  <c r="Z46" i="22" s="1"/>
  <c r="AA46" i="22" s="1"/>
  <c r="W45" i="22"/>
  <c r="X45" i="22" s="1"/>
  <c r="Z45" i="22" s="1"/>
  <c r="AA45" i="22" s="1"/>
  <c r="W44" i="22"/>
  <c r="X44" i="22" s="1"/>
  <c r="Z44" i="22" s="1"/>
  <c r="AA44" i="22" s="1"/>
  <c r="W43" i="22"/>
  <c r="X43" i="22" s="1"/>
  <c r="Z43" i="22" s="1"/>
  <c r="AA43" i="22" s="1"/>
  <c r="W42" i="22"/>
  <c r="X42" i="22" s="1"/>
  <c r="Z42" i="22" s="1"/>
  <c r="AA42" i="22" s="1"/>
  <c r="AK41" i="22"/>
  <c r="AL41" i="22" s="1"/>
  <c r="W41" i="22"/>
  <c r="L41" i="22"/>
  <c r="M41" i="22" s="1"/>
  <c r="W40" i="22"/>
  <c r="X40" i="22" s="1"/>
  <c r="Z40" i="22" s="1"/>
  <c r="AA40" i="22" s="1"/>
  <c r="W39" i="22"/>
  <c r="X39" i="22" s="1"/>
  <c r="Z39" i="22" s="1"/>
  <c r="AA39" i="22" s="1"/>
  <c r="W38" i="22"/>
  <c r="X38" i="22" s="1"/>
  <c r="Z38" i="22" s="1"/>
  <c r="AA38" i="22" s="1"/>
  <c r="W37" i="22"/>
  <c r="X37" i="22" s="1"/>
  <c r="Z37" i="22" s="1"/>
  <c r="AA37" i="22" s="1"/>
  <c r="W36" i="22"/>
  <c r="X36" i="22" s="1"/>
  <c r="Z36" i="22" s="1"/>
  <c r="AA36" i="22" s="1"/>
  <c r="AK35" i="22"/>
  <c r="AL35" i="22" s="1"/>
  <c r="W35" i="22"/>
  <c r="L35" i="22"/>
  <c r="M35" i="22" s="1"/>
  <c r="W34" i="22"/>
  <c r="X34" i="22" s="1"/>
  <c r="Z34" i="22" s="1"/>
  <c r="AA34" i="22" s="1"/>
  <c r="W33" i="22"/>
  <c r="X33" i="22" s="1"/>
  <c r="Z33" i="22" s="1"/>
  <c r="AA33" i="22" s="1"/>
  <c r="W32" i="22"/>
  <c r="X32" i="22" s="1"/>
  <c r="Z32" i="22" s="1"/>
  <c r="AA32" i="22" s="1"/>
  <c r="W31" i="22"/>
  <c r="X31" i="22" s="1"/>
  <c r="Z31" i="22" s="1"/>
  <c r="AA31" i="22" s="1"/>
  <c r="W30" i="22"/>
  <c r="X30" i="22" s="1"/>
  <c r="Z30" i="22" s="1"/>
  <c r="AA30" i="22" s="1"/>
  <c r="AK29" i="22"/>
  <c r="AL29" i="22" s="1"/>
  <c r="W29" i="22"/>
  <c r="L29" i="22"/>
  <c r="M29" i="22" s="1"/>
  <c r="W28" i="22"/>
  <c r="X28" i="22" s="1"/>
  <c r="Z28" i="22" s="1"/>
  <c r="AA28" i="22" s="1"/>
  <c r="W27" i="22"/>
  <c r="X27" i="22" s="1"/>
  <c r="Z27" i="22" s="1"/>
  <c r="AA27" i="22" s="1"/>
  <c r="W26" i="22"/>
  <c r="X26" i="22" s="1"/>
  <c r="Z26" i="22" s="1"/>
  <c r="AA26" i="22" s="1"/>
  <c r="W25" i="22"/>
  <c r="X25" i="22" s="1"/>
  <c r="Z25" i="22" s="1"/>
  <c r="AA25" i="22" s="1"/>
  <c r="W24" i="22"/>
  <c r="X24" i="22" s="1"/>
  <c r="Z24" i="22" s="1"/>
  <c r="AA24" i="22" s="1"/>
  <c r="AK23" i="22"/>
  <c r="AL23" i="22" s="1"/>
  <c r="W23" i="22"/>
  <c r="L23" i="22"/>
  <c r="M23" i="22" s="1"/>
  <c r="W22" i="22"/>
  <c r="X22" i="22" s="1"/>
  <c r="Z22" i="22" s="1"/>
  <c r="AA22" i="22" s="1"/>
  <c r="W21" i="22"/>
  <c r="X21" i="22" s="1"/>
  <c r="Z21" i="22" s="1"/>
  <c r="AA21" i="22" s="1"/>
  <c r="W20" i="22"/>
  <c r="X20" i="22" s="1"/>
  <c r="Z20" i="22" s="1"/>
  <c r="AA20" i="22" s="1"/>
  <c r="W19" i="22"/>
  <c r="X19" i="22" s="1"/>
  <c r="Z19" i="22" s="1"/>
  <c r="AA19" i="22" s="1"/>
  <c r="W18" i="22"/>
  <c r="X18" i="22" s="1"/>
  <c r="Z18" i="22" s="1"/>
  <c r="AA18" i="22" s="1"/>
  <c r="AK17" i="22"/>
  <c r="AL17" i="22" s="1"/>
  <c r="W17" i="22"/>
  <c r="L17" i="22"/>
  <c r="M17" i="22" s="1"/>
  <c r="W16" i="22"/>
  <c r="X16" i="22" s="1"/>
  <c r="Z16" i="22" s="1"/>
  <c r="AA16" i="22" s="1"/>
  <c r="W15" i="22"/>
  <c r="X15" i="22" s="1"/>
  <c r="Z15" i="22" s="1"/>
  <c r="AA15" i="22" s="1"/>
  <c r="W14" i="22"/>
  <c r="X14" i="22" s="1"/>
  <c r="Z14" i="22" s="1"/>
  <c r="AA14" i="22" s="1"/>
  <c r="W13" i="22"/>
  <c r="X13" i="22" s="1"/>
  <c r="Z13" i="22" s="1"/>
  <c r="AA13" i="22" s="1"/>
  <c r="W12" i="22"/>
  <c r="X12" i="22" s="1"/>
  <c r="Z12" i="22" s="1"/>
  <c r="AA12" i="22" s="1"/>
  <c r="AK11" i="22"/>
  <c r="AL11" i="22" s="1"/>
  <c r="W11" i="22"/>
  <c r="L11" i="22"/>
  <c r="M11" i="22" s="1"/>
  <c r="W10" i="22"/>
  <c r="X10" i="22" s="1"/>
  <c r="Z10" i="22" s="1"/>
  <c r="AA10" i="22" s="1"/>
  <c r="W9" i="22"/>
  <c r="X9" i="22" s="1"/>
  <c r="Z9" i="22" s="1"/>
  <c r="AA9" i="22" s="1"/>
  <c r="W8" i="22"/>
  <c r="X8" i="22" s="1"/>
  <c r="Z8" i="22" s="1"/>
  <c r="AA8" i="22" s="1"/>
  <c r="W7" i="22"/>
  <c r="X7" i="22" s="1"/>
  <c r="Z7" i="22" s="1"/>
  <c r="AA7" i="22" s="1"/>
  <c r="W6" i="22"/>
  <c r="X6" i="22" s="1"/>
  <c r="Z6" i="22" s="1"/>
  <c r="AA6" i="22" s="1"/>
  <c r="AK5" i="22"/>
  <c r="AL5" i="22" s="1"/>
  <c r="W5" i="22"/>
  <c r="X5" i="22" s="1"/>
  <c r="Z5" i="22" s="1"/>
  <c r="AA5" i="22" s="1"/>
  <c r="M5" i="22"/>
  <c r="AA64" i="1"/>
  <c r="T64" i="1"/>
  <c r="AA63" i="1"/>
  <c r="T63" i="1"/>
  <c r="AA62" i="1"/>
  <c r="T62" i="1"/>
  <c r="AE63" i="1" s="1"/>
  <c r="AA61" i="1"/>
  <c r="T61" i="1"/>
  <c r="AA60" i="1"/>
  <c r="T60" i="1"/>
  <c r="AI61" i="1" s="1"/>
  <c r="AH61" i="1" s="1"/>
  <c r="AA59" i="1"/>
  <c r="T59" i="1"/>
  <c r="K59" i="1"/>
  <c r="L59" i="1" s="1"/>
  <c r="AA58" i="1"/>
  <c r="T58" i="1"/>
  <c r="AA57" i="1"/>
  <c r="T57" i="1"/>
  <c r="AI58" i="1" s="1"/>
  <c r="AH58" i="1" s="1"/>
  <c r="AA56" i="1"/>
  <c r="T56" i="1"/>
  <c r="AA55" i="1"/>
  <c r="T55" i="1"/>
  <c r="AI56" i="1" s="1"/>
  <c r="AH56" i="1" s="1"/>
  <c r="AA54" i="1"/>
  <c r="T54" i="1"/>
  <c r="AA53" i="1"/>
  <c r="T53" i="1"/>
  <c r="AI54" i="1" s="1"/>
  <c r="AH54" i="1" s="1"/>
  <c r="K53" i="1"/>
  <c r="AA52" i="1"/>
  <c r="T52" i="1"/>
  <c r="AA51" i="1"/>
  <c r="T51" i="1"/>
  <c r="AA50" i="1"/>
  <c r="T50" i="1"/>
  <c r="AA49" i="1"/>
  <c r="T49" i="1"/>
  <c r="AA48" i="1"/>
  <c r="T48" i="1"/>
  <c r="AA47" i="1"/>
  <c r="T47" i="1"/>
  <c r="AE47" i="1" s="1"/>
  <c r="K47" i="1"/>
  <c r="AA46" i="1"/>
  <c r="T46" i="1"/>
  <c r="AA45" i="1"/>
  <c r="T45" i="1"/>
  <c r="AA44" i="1"/>
  <c r="T44" i="1"/>
  <c r="AI45" i="1" s="1"/>
  <c r="AH45" i="1" s="1"/>
  <c r="AA43" i="1"/>
  <c r="T43" i="1"/>
  <c r="AA42" i="1"/>
  <c r="T42" i="1"/>
  <c r="AI43" i="1" s="1"/>
  <c r="AH43" i="1" s="1"/>
  <c r="AA41" i="1"/>
  <c r="T41" i="1"/>
  <c r="K41" i="1"/>
  <c r="AA40" i="1"/>
  <c r="T40" i="1"/>
  <c r="AA39" i="1"/>
  <c r="T39" i="1"/>
  <c r="AA38" i="1"/>
  <c r="T38" i="1"/>
  <c r="AA37" i="1"/>
  <c r="T37" i="1"/>
  <c r="AA36" i="1"/>
  <c r="T36" i="1"/>
  <c r="AI37" i="1" s="1"/>
  <c r="AH37" i="1" s="1"/>
  <c r="AA35" i="1"/>
  <c r="T35" i="1"/>
  <c r="K35" i="1"/>
  <c r="AA34" i="1"/>
  <c r="T34" i="1"/>
  <c r="AA33" i="1"/>
  <c r="T33" i="1"/>
  <c r="AE34" i="1" s="1"/>
  <c r="AA32" i="1"/>
  <c r="T32" i="1"/>
  <c r="AA31" i="1"/>
  <c r="T31" i="1"/>
  <c r="AI32" i="1" s="1"/>
  <c r="AH32" i="1" s="1"/>
  <c r="AA30" i="1"/>
  <c r="T30" i="1"/>
  <c r="AA29" i="1"/>
  <c r="T29" i="1"/>
  <c r="K29" i="1"/>
  <c r="AA28" i="1"/>
  <c r="T28" i="1"/>
  <c r="AA27" i="1"/>
  <c r="T27" i="1"/>
  <c r="AI28" i="1" s="1"/>
  <c r="AH28" i="1" s="1"/>
  <c r="AA26" i="1"/>
  <c r="T26" i="1"/>
  <c r="AA25" i="1"/>
  <c r="T25" i="1"/>
  <c r="AI26" i="1" s="1"/>
  <c r="AH26" i="1" s="1"/>
  <c r="AA24" i="1"/>
  <c r="T24" i="1"/>
  <c r="AA23" i="1"/>
  <c r="T23" i="1"/>
  <c r="AI23" i="1" s="1"/>
  <c r="AH23" i="1" s="1"/>
  <c r="K23" i="1"/>
  <c r="L23" i="1" s="1"/>
  <c r="AA22" i="1"/>
  <c r="T22" i="1"/>
  <c r="AA21" i="1"/>
  <c r="T21" i="1"/>
  <c r="AA20" i="1"/>
  <c r="T20" i="1"/>
  <c r="AI21" i="1" s="1"/>
  <c r="AH21" i="1" s="1"/>
  <c r="AA19" i="1"/>
  <c r="T19" i="1"/>
  <c r="AA18" i="1"/>
  <c r="T18" i="1"/>
  <c r="AA17" i="1"/>
  <c r="T17" i="1"/>
  <c r="K17" i="1"/>
  <c r="L17" i="1" s="1"/>
  <c r="AA16" i="1"/>
  <c r="T16" i="1"/>
  <c r="AA15" i="1"/>
  <c r="T15" i="1"/>
  <c r="AA14" i="1"/>
  <c r="T14" i="1"/>
  <c r="AA13" i="1"/>
  <c r="T13" i="1"/>
  <c r="AA12" i="1"/>
  <c r="T12" i="1"/>
  <c r="AA11" i="1"/>
  <c r="T11" i="1"/>
  <c r="K11" i="1"/>
  <c r="L11" i="1" s="1"/>
  <c r="AA10" i="1"/>
  <c r="T10" i="1"/>
  <c r="AA9" i="1"/>
  <c r="T9" i="1"/>
  <c r="AI10" i="1" s="1"/>
  <c r="AH10" i="1" s="1"/>
  <c r="AA8" i="1"/>
  <c r="T8" i="1"/>
  <c r="AA7" i="1"/>
  <c r="T7" i="1"/>
  <c r="AI8" i="1" s="1"/>
  <c r="AH8" i="1" s="1"/>
  <c r="AA6" i="1"/>
  <c r="T6" i="1"/>
  <c r="AA5" i="1"/>
  <c r="K5" i="1"/>
  <c r="L5" i="1" s="1"/>
  <c r="AE13" i="1" l="1"/>
  <c r="AI15" i="1"/>
  <c r="AH15" i="1" s="1"/>
  <c r="AE17" i="1"/>
  <c r="AG17" i="1" s="1"/>
  <c r="AI25" i="1"/>
  <c r="AH25" i="1" s="1"/>
  <c r="AI38" i="1"/>
  <c r="AH38" i="1" s="1"/>
  <c r="AI49" i="1"/>
  <c r="AH49" i="1" s="1"/>
  <c r="AL9" i="24"/>
  <c r="AK9" i="24" s="1"/>
  <c r="AI16" i="1"/>
  <c r="AH16" i="1" s="1"/>
  <c r="AI27" i="1"/>
  <c r="AH27" i="1" s="1"/>
  <c r="AI36" i="1"/>
  <c r="AH36" i="1" s="1"/>
  <c r="AI40" i="1"/>
  <c r="AH40" i="1" s="1"/>
  <c r="AE51" i="1"/>
  <c r="AI60" i="1"/>
  <c r="AH60" i="1" s="1"/>
  <c r="AI62" i="1"/>
  <c r="AH62" i="1" s="1"/>
  <c r="AI20" i="1"/>
  <c r="AH20" i="1" s="1"/>
  <c r="AE31" i="1"/>
  <c r="AI42" i="1"/>
  <c r="AH42" i="1" s="1"/>
  <c r="AI44" i="1"/>
  <c r="AH44" i="1" s="1"/>
  <c r="AI46" i="1"/>
  <c r="AH46" i="1" s="1"/>
  <c r="AE5" i="1"/>
  <c r="AF5" i="1" s="1"/>
  <c r="AL18" i="24"/>
  <c r="AK18" i="24" s="1"/>
  <c r="AH49" i="24"/>
  <c r="AH51" i="24"/>
  <c r="AI51" i="24" s="1"/>
  <c r="AL52" i="24"/>
  <c r="AK52" i="24" s="1"/>
  <c r="AH5" i="24"/>
  <c r="AL17" i="24"/>
  <c r="AK17" i="24" s="1"/>
  <c r="AH18" i="24"/>
  <c r="AJ18" i="24" s="1"/>
  <c r="AL8" i="24"/>
  <c r="AK8" i="24" s="1"/>
  <c r="AL10" i="24"/>
  <c r="AK10" i="24" s="1"/>
  <c r="AH15" i="24"/>
  <c r="AJ15" i="24" s="1"/>
  <c r="AL22" i="24"/>
  <c r="AK22" i="24" s="1"/>
  <c r="AL25" i="24"/>
  <c r="AK25" i="24" s="1"/>
  <c r="AL27" i="24"/>
  <c r="AK27" i="24" s="1"/>
  <c r="AH28" i="24"/>
  <c r="AJ28" i="24" s="1"/>
  <c r="AH30" i="24"/>
  <c r="AL32" i="24"/>
  <c r="AK32" i="24" s="1"/>
  <c r="AL39" i="24"/>
  <c r="AK39" i="24" s="1"/>
  <c r="AL43" i="24"/>
  <c r="AK43" i="24" s="1"/>
  <c r="AL50" i="24"/>
  <c r="AK50" i="24" s="1"/>
  <c r="AL54" i="24"/>
  <c r="AK54" i="24" s="1"/>
  <c r="AH56" i="24"/>
  <c r="AJ56" i="24" s="1"/>
  <c r="AL58" i="24"/>
  <c r="AK58" i="24" s="1"/>
  <c r="AH63" i="24"/>
  <c r="AH7" i="24"/>
  <c r="AI7" i="24" s="1"/>
  <c r="AH8" i="24"/>
  <c r="AJ8" i="24" s="1"/>
  <c r="AH11" i="24"/>
  <c r="AJ11" i="24" s="1"/>
  <c r="AH24" i="24"/>
  <c r="AJ24" i="24" s="1"/>
  <c r="AH25" i="24"/>
  <c r="AJ25" i="24" s="1"/>
  <c r="AL31" i="24"/>
  <c r="AK31" i="24" s="1"/>
  <c r="AH32" i="24"/>
  <c r="AJ32" i="24" s="1"/>
  <c r="AH35" i="24"/>
  <c r="AJ35" i="24" s="1"/>
  <c r="AH41" i="24"/>
  <c r="AJ41" i="24" s="1"/>
  <c r="AL41" i="24"/>
  <c r="AK41" i="24" s="1"/>
  <c r="AH42" i="24"/>
  <c r="AJ42" i="24" s="1"/>
  <c r="AH45" i="24"/>
  <c r="AJ45" i="24" s="1"/>
  <c r="AH46" i="24"/>
  <c r="AJ46" i="24" s="1"/>
  <c r="AL48" i="24"/>
  <c r="AK48" i="24" s="1"/>
  <c r="AL49" i="24"/>
  <c r="AK49" i="24" s="1"/>
  <c r="AL56" i="24"/>
  <c r="AK56" i="24" s="1"/>
  <c r="AL7" i="24"/>
  <c r="AK7" i="24" s="1"/>
  <c r="AM7" i="24" s="1"/>
  <c r="AL11" i="24"/>
  <c r="AK11" i="24" s="1"/>
  <c r="AH13" i="24"/>
  <c r="AJ13" i="24" s="1"/>
  <c r="AL14" i="24"/>
  <c r="AK14" i="24" s="1"/>
  <c r="AL16" i="24"/>
  <c r="AK16" i="24" s="1"/>
  <c r="AH17" i="24"/>
  <c r="AL20" i="24"/>
  <c r="AK20" i="24" s="1"/>
  <c r="AL28" i="24"/>
  <c r="AK28" i="24" s="1"/>
  <c r="AH31" i="24"/>
  <c r="AJ31" i="24" s="1"/>
  <c r="AH34" i="24"/>
  <c r="AJ34" i="24" s="1"/>
  <c r="AL37" i="24"/>
  <c r="AK37" i="24" s="1"/>
  <c r="AH40" i="24"/>
  <c r="AI40" i="24" s="1"/>
  <c r="AL45" i="24"/>
  <c r="AK45" i="24" s="1"/>
  <c r="AH52" i="24"/>
  <c r="AJ52" i="24" s="1"/>
  <c r="AL55" i="24"/>
  <c r="AK55" i="24" s="1"/>
  <c r="AH59" i="24"/>
  <c r="AJ59" i="24" s="1"/>
  <c r="AL59" i="24"/>
  <c r="AK59" i="24" s="1"/>
  <c r="AL61" i="24"/>
  <c r="AK61" i="24" s="1"/>
  <c r="AH62" i="24"/>
  <c r="AJ62" i="24" s="1"/>
  <c r="AL64" i="24"/>
  <c r="AK64" i="24" s="1"/>
  <c r="AC11" i="22"/>
  <c r="AD11" i="22" s="1"/>
  <c r="X11" i="22"/>
  <c r="Z11" i="22" s="1"/>
  <c r="AA11" i="22" s="1"/>
  <c r="L35" i="1"/>
  <c r="AI52" i="1"/>
  <c r="AH52" i="1" s="1"/>
  <c r="AI14" i="1"/>
  <c r="AH14" i="1" s="1"/>
  <c r="AI19" i="1"/>
  <c r="AH19" i="1" s="1"/>
  <c r="AE23" i="1"/>
  <c r="AF23" i="1" s="1"/>
  <c r="AJ23" i="1" s="1"/>
  <c r="AE24" i="1"/>
  <c r="AG24" i="1" s="1"/>
  <c r="AE25" i="1"/>
  <c r="AG25" i="1" s="1"/>
  <c r="AE35" i="1"/>
  <c r="AI35" i="1"/>
  <c r="AH35" i="1" s="1"/>
  <c r="AE36" i="1"/>
  <c r="AE41" i="1"/>
  <c r="AG41" i="1" s="1"/>
  <c r="AI41" i="1"/>
  <c r="AH41" i="1" s="1"/>
  <c r="AE42" i="1"/>
  <c r="AG42" i="1" s="1"/>
  <c r="AI57" i="1"/>
  <c r="AH57" i="1" s="1"/>
  <c r="AI9" i="1"/>
  <c r="AH9" i="1" s="1"/>
  <c r="AE10" i="1"/>
  <c r="AF10" i="1" s="1"/>
  <c r="AJ10" i="1" s="1"/>
  <c r="AE14" i="1"/>
  <c r="AG14" i="1" s="1"/>
  <c r="AE16" i="1"/>
  <c r="AG16" i="1" s="1"/>
  <c r="AI22" i="1"/>
  <c r="AH22" i="1" s="1"/>
  <c r="AE27" i="1"/>
  <c r="AF27" i="1" s="1"/>
  <c r="AE28" i="1"/>
  <c r="AG28" i="1" s="1"/>
  <c r="AE30" i="1"/>
  <c r="AI31" i="1"/>
  <c r="AH31" i="1" s="1"/>
  <c r="AI33" i="1"/>
  <c r="AH33" i="1" s="1"/>
  <c r="AI39" i="1"/>
  <c r="AH39" i="1" s="1"/>
  <c r="AE40" i="1"/>
  <c r="AE44" i="1"/>
  <c r="AG44" i="1" s="1"/>
  <c r="AE45" i="1"/>
  <c r="AG45" i="1" s="1"/>
  <c r="AE46" i="1"/>
  <c r="AG46" i="1" s="1"/>
  <c r="AI47" i="1"/>
  <c r="AH47" i="1" s="1"/>
  <c r="AI48" i="1"/>
  <c r="AH48" i="1" s="1"/>
  <c r="AI50" i="1"/>
  <c r="AH50" i="1" s="1"/>
  <c r="AE52" i="1"/>
  <c r="AF52" i="1" s="1"/>
  <c r="AJ52" i="1" s="1"/>
  <c r="AE53" i="1"/>
  <c r="AI53" i="1"/>
  <c r="AH53" i="1" s="1"/>
  <c r="AI55" i="1"/>
  <c r="AH55" i="1" s="1"/>
  <c r="AE54" i="1"/>
  <c r="AE57" i="1"/>
  <c r="AG57" i="1" s="1"/>
  <c r="AE59" i="1"/>
  <c r="AG59" i="1" s="1"/>
  <c r="AI59" i="1"/>
  <c r="AH59" i="1" s="1"/>
  <c r="AE60" i="1"/>
  <c r="AG60" i="1" s="1"/>
  <c r="AE61" i="1"/>
  <c r="AG61" i="1" s="1"/>
  <c r="AE62" i="1"/>
  <c r="AG62" i="1" s="1"/>
  <c r="AI64" i="1"/>
  <c r="AH64" i="1" s="1"/>
  <c r="AJ63" i="24"/>
  <c r="AI63" i="24"/>
  <c r="AM63" i="24" s="1"/>
  <c r="AI30" i="24"/>
  <c r="AJ30" i="24"/>
  <c r="AJ14" i="24"/>
  <c r="AI14" i="24"/>
  <c r="AJ51" i="24"/>
  <c r="AI47" i="24"/>
  <c r="AJ47" i="24"/>
  <c r="AJ40" i="24"/>
  <c r="AI52" i="24"/>
  <c r="AJ49" i="24"/>
  <c r="AI49" i="24"/>
  <c r="AM49" i="24" s="1"/>
  <c r="AI24" i="24"/>
  <c r="AI41" i="24"/>
  <c r="AM41" i="24" s="1"/>
  <c r="AI45" i="24"/>
  <c r="AI62" i="24"/>
  <c r="AM62" i="24" s="1"/>
  <c r="AJ7" i="24"/>
  <c r="AH12" i="24"/>
  <c r="AH16" i="24"/>
  <c r="AI18" i="24"/>
  <c r="AM18" i="24" s="1"/>
  <c r="AL19" i="24"/>
  <c r="AK19" i="24" s="1"/>
  <c r="AI22" i="24"/>
  <c r="AH29" i="24"/>
  <c r="AH33" i="24"/>
  <c r="AI35" i="24"/>
  <c r="AM35" i="24" s="1"/>
  <c r="AL36" i="24"/>
  <c r="AK36" i="24" s="1"/>
  <c r="AI39" i="24"/>
  <c r="AM39" i="24" s="1"/>
  <c r="AL40" i="24"/>
  <c r="AK40" i="24" s="1"/>
  <c r="AH50" i="24"/>
  <c r="AL53" i="24"/>
  <c r="AK53" i="24" s="1"/>
  <c r="AI56" i="24"/>
  <c r="AL57" i="24"/>
  <c r="AK57" i="24" s="1"/>
  <c r="O59" i="24"/>
  <c r="AH6" i="24"/>
  <c r="AH10" i="24"/>
  <c r="AL13" i="24"/>
  <c r="AK13" i="24" s="1"/>
  <c r="AH23" i="24"/>
  <c r="AH27" i="24"/>
  <c r="AL30" i="24"/>
  <c r="AK30" i="24" s="1"/>
  <c r="AL34" i="24"/>
  <c r="AK34" i="24" s="1"/>
  <c r="AH44" i="24"/>
  <c r="AL47" i="24"/>
  <c r="AK47" i="24" s="1"/>
  <c r="AL51" i="24"/>
  <c r="AK51" i="24" s="1"/>
  <c r="AH61" i="24"/>
  <c r="AH21" i="24"/>
  <c r="AL24" i="24"/>
  <c r="AK24" i="24" s="1"/>
  <c r="AH38" i="24"/>
  <c r="O47" i="24"/>
  <c r="AH55" i="24"/>
  <c r="AH9" i="24"/>
  <c r="AH26" i="24"/>
  <c r="AL29" i="24"/>
  <c r="AK29" i="24" s="1"/>
  <c r="O35" i="24"/>
  <c r="AH43" i="24"/>
  <c r="AH60" i="24"/>
  <c r="AH64" i="24"/>
  <c r="AL6" i="24"/>
  <c r="AK6" i="24" s="1"/>
  <c r="AH20" i="24"/>
  <c r="O29" i="24"/>
  <c r="AH37" i="24"/>
  <c r="AH54" i="24"/>
  <c r="AH58" i="24"/>
  <c r="AH48" i="24"/>
  <c r="AH19" i="24"/>
  <c r="AI25" i="24"/>
  <c r="AH36" i="24"/>
  <c r="AI46" i="24"/>
  <c r="AM46" i="24" s="1"/>
  <c r="AH53" i="24"/>
  <c r="AH57" i="24"/>
  <c r="AI59" i="24"/>
  <c r="X29" i="22"/>
  <c r="Z29" i="22" s="1"/>
  <c r="AA29" i="22" s="1"/>
  <c r="AC29" i="22"/>
  <c r="AD29" i="22" s="1"/>
  <c r="AC35" i="22"/>
  <c r="AD35" i="22" s="1"/>
  <c r="X35" i="22"/>
  <c r="Z35" i="22" s="1"/>
  <c r="AA35" i="22" s="1"/>
  <c r="AC59" i="22"/>
  <c r="AD59" i="22" s="1"/>
  <c r="X59" i="22"/>
  <c r="Z59" i="22" s="1"/>
  <c r="AA59" i="22" s="1"/>
  <c r="AC41" i="22"/>
  <c r="AD41" i="22" s="1"/>
  <c r="X41" i="22"/>
  <c r="Z41" i="22" s="1"/>
  <c r="AA41" i="22" s="1"/>
  <c r="AC5" i="22"/>
  <c r="AD5" i="22" s="1"/>
  <c r="AC53" i="22"/>
  <c r="AD53" i="22" s="1"/>
  <c r="X53" i="22"/>
  <c r="Z53" i="22" s="1"/>
  <c r="AA53" i="22" s="1"/>
  <c r="X23" i="22"/>
  <c r="Z23" i="22" s="1"/>
  <c r="AA23" i="22" s="1"/>
  <c r="AC23" i="22"/>
  <c r="AD23" i="22" s="1"/>
  <c r="AH11" i="22"/>
  <c r="AG11" i="22"/>
  <c r="X48" i="22"/>
  <c r="Z48" i="22" s="1"/>
  <c r="AA48" i="22" s="1"/>
  <c r="AC47" i="22"/>
  <c r="AD47" i="22" s="1"/>
  <c r="X17" i="22"/>
  <c r="Z17" i="22" s="1"/>
  <c r="AA17" i="22" s="1"/>
  <c r="AC17" i="22"/>
  <c r="AD17" i="22" s="1"/>
  <c r="AF30" i="1"/>
  <c r="AG30" i="1"/>
  <c r="AF57" i="1"/>
  <c r="AG52" i="1"/>
  <c r="AG63" i="1"/>
  <c r="AF63" i="1"/>
  <c r="AF47" i="1"/>
  <c r="AG47" i="1"/>
  <c r="AF31" i="1"/>
  <c r="AG31" i="1"/>
  <c r="AF34" i="1"/>
  <c r="AG34" i="1"/>
  <c r="AF17" i="1"/>
  <c r="AF51" i="1"/>
  <c r="AG51" i="1"/>
  <c r="AF13" i="1"/>
  <c r="AG13" i="1"/>
  <c r="AF16" i="1"/>
  <c r="AE18" i="1"/>
  <c r="AE22" i="1"/>
  <c r="AF24" i="1"/>
  <c r="AE39" i="1"/>
  <c r="AE56" i="1"/>
  <c r="AI63" i="1"/>
  <c r="AH63" i="1" s="1"/>
  <c r="AI34" i="1"/>
  <c r="AH34" i="1" s="1"/>
  <c r="AI51" i="1"/>
  <c r="AH51" i="1" s="1"/>
  <c r="L53" i="1"/>
  <c r="AE33" i="1"/>
  <c r="AI24" i="1"/>
  <c r="AH24" i="1" s="1"/>
  <c r="AE38" i="1"/>
  <c r="L47" i="1"/>
  <c r="AE55" i="1"/>
  <c r="AF61" i="1"/>
  <c r="AJ61" i="1" s="1"/>
  <c r="AE21" i="1"/>
  <c r="AE11" i="1"/>
  <c r="AE15" i="1"/>
  <c r="AI18" i="1"/>
  <c r="AH18" i="1" s="1"/>
  <c r="AE32" i="1"/>
  <c r="L41" i="1"/>
  <c r="AE49" i="1"/>
  <c r="AI12" i="1"/>
  <c r="AH12" i="1" s="1"/>
  <c r="AE26" i="1"/>
  <c r="AI29" i="1"/>
  <c r="AH29" i="1" s="1"/>
  <c r="AE43" i="1"/>
  <c r="AE64" i="1"/>
  <c r="AE50" i="1"/>
  <c r="AI13" i="1"/>
  <c r="AH13" i="1" s="1"/>
  <c r="AE9" i="1"/>
  <c r="AE20" i="1"/>
  <c r="L29" i="1"/>
  <c r="AE37" i="1"/>
  <c r="AE58" i="1"/>
  <c r="AI30" i="1"/>
  <c r="AH30" i="1" s="1"/>
  <c r="AE48" i="1"/>
  <c r="AE12" i="1"/>
  <c r="AE29" i="1"/>
  <c r="AE8" i="1"/>
  <c r="AE19" i="1"/>
  <c r="AM56" i="24" l="1"/>
  <c r="AM45" i="24"/>
  <c r="AM52" i="24"/>
  <c r="AM59" i="24"/>
  <c r="AM25" i="24"/>
  <c r="AJ47" i="1"/>
  <c r="AM22" i="24"/>
  <c r="AJ57" i="1"/>
  <c r="AJ16" i="1"/>
  <c r="AF14" i="1"/>
  <c r="AJ14" i="1" s="1"/>
  <c r="AJ27" i="1"/>
  <c r="AF42" i="1"/>
  <c r="AJ42" i="1" s="1"/>
  <c r="AG27" i="1"/>
  <c r="AF45" i="1"/>
  <c r="AJ45" i="1" s="1"/>
  <c r="AI8" i="24"/>
  <c r="AM8" i="24" s="1"/>
  <c r="AM14" i="24"/>
  <c r="AG10" i="1"/>
  <c r="AI15" i="24"/>
  <c r="AM15" i="24" s="1"/>
  <c r="AI28" i="24"/>
  <c r="AM28" i="24" s="1"/>
  <c r="AI34" i="24"/>
  <c r="AI13" i="24"/>
  <c r="AM13" i="24" s="1"/>
  <c r="AJ31" i="1"/>
  <c r="AI42" i="24"/>
  <c r="AM42" i="24" s="1"/>
  <c r="AI32" i="24"/>
  <c r="AM32" i="24" s="1"/>
  <c r="AI11" i="24"/>
  <c r="AM11" i="24" s="1"/>
  <c r="AG5" i="1"/>
  <c r="AE6" i="1" s="1"/>
  <c r="AG6" i="1" s="1"/>
  <c r="AE7" i="1" s="1"/>
  <c r="AI31" i="24"/>
  <c r="AM31" i="24" s="1"/>
  <c r="AI5" i="24"/>
  <c r="AM5" i="24" s="1"/>
  <c r="AJ5" i="24"/>
  <c r="AM40" i="24"/>
  <c r="AM24" i="24"/>
  <c r="AJ17" i="24"/>
  <c r="AI17" i="24"/>
  <c r="AM17" i="24" s="1"/>
  <c r="AF46" i="1"/>
  <c r="AJ46" i="1" s="1"/>
  <c r="AF25" i="1"/>
  <c r="AJ25" i="1" s="1"/>
  <c r="AF60" i="1"/>
  <c r="AJ60" i="1" s="1"/>
  <c r="AG23" i="1"/>
  <c r="AF44" i="1"/>
  <c r="AJ44" i="1" s="1"/>
  <c r="AF41" i="1"/>
  <c r="AJ41" i="1" s="1"/>
  <c r="AF28" i="1"/>
  <c r="AJ28" i="1" s="1"/>
  <c r="AF59" i="1"/>
  <c r="AJ59" i="1" s="1"/>
  <c r="AF62" i="1"/>
  <c r="AJ62" i="1" s="1"/>
  <c r="AJ34" i="1"/>
  <c r="AF53" i="1"/>
  <c r="AJ53" i="1" s="1"/>
  <c r="AG53" i="1"/>
  <c r="AF40" i="1"/>
  <c r="AJ40" i="1" s="1"/>
  <c r="AG40" i="1"/>
  <c r="AF36" i="1"/>
  <c r="AJ36" i="1" s="1"/>
  <c r="AG36" i="1"/>
  <c r="AF35" i="1"/>
  <c r="AJ35" i="1" s="1"/>
  <c r="AG35" i="1"/>
  <c r="AF54" i="1"/>
  <c r="AJ54" i="1" s="1"/>
  <c r="AG54" i="1"/>
  <c r="AJ43" i="24"/>
  <c r="AI43" i="24"/>
  <c r="AM43" i="24" s="1"/>
  <c r="AJ6" i="24"/>
  <c r="AI6" i="24"/>
  <c r="AM6" i="24" s="1"/>
  <c r="AI36" i="24"/>
  <c r="AM36" i="24" s="1"/>
  <c r="AJ36" i="24"/>
  <c r="AJ61" i="24"/>
  <c r="AI61" i="24"/>
  <c r="AM61" i="24" s="1"/>
  <c r="AJ48" i="24"/>
  <c r="AI48" i="24"/>
  <c r="AM48" i="24" s="1"/>
  <c r="AJ16" i="24"/>
  <c r="AI16" i="24"/>
  <c r="AM16" i="24" s="1"/>
  <c r="AJ58" i="24"/>
  <c r="AI58" i="24"/>
  <c r="AM58" i="24" s="1"/>
  <c r="AJ26" i="24"/>
  <c r="AI26" i="24"/>
  <c r="AM26" i="24" s="1"/>
  <c r="AJ12" i="24"/>
  <c r="AI12" i="24"/>
  <c r="AM12" i="24" s="1"/>
  <c r="AJ60" i="24"/>
  <c r="AI60" i="24"/>
  <c r="AM60" i="24" s="1"/>
  <c r="AJ29" i="24"/>
  <c r="AI29" i="24"/>
  <c r="AM29" i="24" s="1"/>
  <c r="AI19" i="24"/>
  <c r="AM19" i="24" s="1"/>
  <c r="AJ19" i="24"/>
  <c r="AJ54" i="24"/>
  <c r="AI54" i="24"/>
  <c r="AM54" i="24" s="1"/>
  <c r="AJ44" i="24"/>
  <c r="AI44" i="24"/>
  <c r="AM44" i="24" s="1"/>
  <c r="AJ50" i="24"/>
  <c r="AI50" i="24"/>
  <c r="AM50" i="24" s="1"/>
  <c r="AM47" i="24"/>
  <c r="AM30" i="24"/>
  <c r="AJ37" i="24"/>
  <c r="AI37" i="24"/>
  <c r="AM37" i="24" s="1"/>
  <c r="AM34" i="24"/>
  <c r="AI57" i="24"/>
  <c r="AM57" i="24" s="1"/>
  <c r="AJ57" i="24"/>
  <c r="AJ9" i="24"/>
  <c r="AI9" i="24"/>
  <c r="AM9" i="24" s="1"/>
  <c r="AJ10" i="24"/>
  <c r="AI10" i="24"/>
  <c r="AM10" i="24" s="1"/>
  <c r="AJ21" i="24"/>
  <c r="AI21" i="24"/>
  <c r="AM21" i="24" s="1"/>
  <c r="AJ38" i="24"/>
  <c r="AI38" i="24"/>
  <c r="AM38" i="24" s="1"/>
  <c r="AI53" i="24"/>
  <c r="AM53" i="24" s="1"/>
  <c r="AJ53" i="24"/>
  <c r="AJ55" i="24"/>
  <c r="AI55" i="24"/>
  <c r="AM55" i="24" s="1"/>
  <c r="AJ23" i="24"/>
  <c r="AI23" i="24"/>
  <c r="AM23" i="24" s="1"/>
  <c r="AJ20" i="24"/>
  <c r="AI20" i="24"/>
  <c r="AM20" i="24" s="1"/>
  <c r="AJ27" i="24"/>
  <c r="AI27" i="24"/>
  <c r="AM27" i="24" s="1"/>
  <c r="AJ64" i="24"/>
  <c r="AI64" i="24"/>
  <c r="AM64" i="24" s="1"/>
  <c r="AJ33" i="24"/>
  <c r="AI33" i="24"/>
  <c r="AM33" i="24" s="1"/>
  <c r="AM51" i="24"/>
  <c r="AH53" i="22"/>
  <c r="AG53" i="22"/>
  <c r="AH5" i="22"/>
  <c r="AG5" i="22"/>
  <c r="AH17" i="22"/>
  <c r="AG17" i="22"/>
  <c r="AH41" i="22"/>
  <c r="AG41" i="22"/>
  <c r="AH47" i="22"/>
  <c r="AG47" i="22"/>
  <c r="AH59" i="22"/>
  <c r="AG59" i="22"/>
  <c r="AG35" i="22"/>
  <c r="AH35" i="22"/>
  <c r="AH29" i="22"/>
  <c r="AG29" i="22"/>
  <c r="AH23" i="22"/>
  <c r="AG23" i="22"/>
  <c r="AG26" i="1"/>
  <c r="AF26" i="1"/>
  <c r="AJ26" i="1" s="1"/>
  <c r="AG21" i="1"/>
  <c r="AF21" i="1"/>
  <c r="AJ21" i="1" s="1"/>
  <c r="AG58" i="1"/>
  <c r="AF58" i="1"/>
  <c r="AJ58" i="1" s="1"/>
  <c r="AG55" i="1"/>
  <c r="AF55" i="1"/>
  <c r="AJ55" i="1" s="1"/>
  <c r="AG20" i="1"/>
  <c r="AF20" i="1"/>
  <c r="AJ20" i="1" s="1"/>
  <c r="AG32" i="1"/>
  <c r="AF32" i="1"/>
  <c r="AJ32" i="1" s="1"/>
  <c r="AF8" i="1"/>
  <c r="AJ8" i="1" s="1"/>
  <c r="AG8" i="1"/>
  <c r="AJ24" i="1"/>
  <c r="AG12" i="1"/>
  <c r="AF12" i="1"/>
  <c r="AJ12" i="1" s="1"/>
  <c r="AG15" i="1"/>
  <c r="AF15" i="1"/>
  <c r="AJ15" i="1" s="1"/>
  <c r="AG22" i="1"/>
  <c r="AF22" i="1"/>
  <c r="AJ22" i="1" s="1"/>
  <c r="AF56" i="1"/>
  <c r="AJ56" i="1" s="1"/>
  <c r="AG56" i="1"/>
  <c r="AJ63" i="1"/>
  <c r="AF29" i="1"/>
  <c r="AJ29" i="1" s="1"/>
  <c r="AG29" i="1"/>
  <c r="AG48" i="1"/>
  <c r="AF48" i="1"/>
  <c r="AJ48" i="1" s="1"/>
  <c r="AG64" i="1"/>
  <c r="AF64" i="1"/>
  <c r="AJ64" i="1" s="1"/>
  <c r="AG11" i="1"/>
  <c r="AF11" i="1"/>
  <c r="AG18" i="1"/>
  <c r="AF18" i="1"/>
  <c r="AJ18" i="1" s="1"/>
  <c r="AJ30" i="1"/>
  <c r="AG50" i="1"/>
  <c r="AF50" i="1"/>
  <c r="AJ50" i="1" s="1"/>
  <c r="AF33" i="1"/>
  <c r="AJ33" i="1" s="1"/>
  <c r="AG33" i="1"/>
  <c r="AJ13" i="1"/>
  <c r="AG43" i="1"/>
  <c r="AF43" i="1"/>
  <c r="AJ43" i="1" s="1"/>
  <c r="AJ51" i="1"/>
  <c r="AG37" i="1"/>
  <c r="AF37" i="1"/>
  <c r="AJ37" i="1" s="1"/>
  <c r="AG49" i="1"/>
  <c r="AF49" i="1"/>
  <c r="AJ49" i="1" s="1"/>
  <c r="AF19" i="1"/>
  <c r="AJ19" i="1" s="1"/>
  <c r="AG19" i="1"/>
  <c r="AG9" i="1"/>
  <c r="AF9" i="1"/>
  <c r="AJ9" i="1" s="1"/>
  <c r="AG39" i="1"/>
  <c r="AF39" i="1"/>
  <c r="AJ39" i="1" s="1"/>
  <c r="AG38" i="1"/>
  <c r="AF38" i="1"/>
  <c r="AJ38" i="1" s="1"/>
  <c r="AG7" i="1" l="1"/>
  <c r="AF7" i="1"/>
  <c r="AF6" i="1"/>
  <c r="D49" i="11"/>
  <c r="C49" i="11"/>
  <c r="D48" i="11"/>
  <c r="D47" i="11"/>
  <c r="C48" i="11"/>
  <c r="C47" i="11"/>
  <c r="N5" i="1" l="1"/>
  <c r="O5" i="1" s="1"/>
  <c r="P5" i="1" s="1"/>
  <c r="Q5" i="24"/>
  <c r="R5" i="24" s="1"/>
  <c r="Q23" i="24"/>
  <c r="R23" i="24" s="1"/>
  <c r="Q35" i="24"/>
  <c r="Q47" i="24"/>
  <c r="R47" i="24" s="1"/>
  <c r="Q59" i="24"/>
  <c r="R59" i="24" s="1"/>
  <c r="Q17" i="24"/>
  <c r="R17" i="24" s="1"/>
  <c r="Q29" i="24"/>
  <c r="R29" i="24" s="1"/>
  <c r="Q41" i="24"/>
  <c r="R41" i="24" s="1"/>
  <c r="Q53" i="24"/>
  <c r="R53" i="24" s="1"/>
  <c r="Q11" i="24"/>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R35" i="24" l="1"/>
  <c r="T35" i="24" s="1"/>
  <c r="P41" i="1"/>
  <c r="P29" i="1"/>
  <c r="P17" i="1"/>
  <c r="AI17" i="1" s="1"/>
  <c r="AH17" i="1" s="1"/>
  <c r="AJ17" i="1" s="1"/>
  <c r="S17" i="24"/>
  <c r="T17" i="24"/>
  <c r="S47" i="24"/>
  <c r="T47" i="24"/>
  <c r="P59" i="1"/>
  <c r="P35" i="1"/>
  <c r="R11" i="24"/>
  <c r="T11" i="24" s="1"/>
  <c r="S53" i="24"/>
  <c r="T53" i="24"/>
  <c r="T41" i="24"/>
  <c r="S41" i="24"/>
  <c r="P53" i="1"/>
  <c r="S23" i="24"/>
  <c r="T23" i="24"/>
  <c r="P11" i="1"/>
  <c r="AI11" i="1" s="1"/>
  <c r="AH11" i="1" s="1"/>
  <c r="AJ11" i="1" s="1"/>
  <c r="S59" i="24"/>
  <c r="T59" i="24"/>
  <c r="T29" i="24"/>
  <c r="S29" i="24"/>
  <c r="P47" i="1"/>
  <c r="P23"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S11" i="24" l="1"/>
  <c r="S35" i="24"/>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I5" i="1" l="1"/>
  <c r="Q5" i="1"/>
  <c r="AH5" i="1" l="1"/>
  <c r="AJ5" i="1" s="1"/>
  <c r="AI6" i="1"/>
  <c r="S5" i="24"/>
  <c r="T5" i="24"/>
  <c r="AH6" i="1" l="1"/>
  <c r="AJ6" i="1" s="1"/>
  <c r="AI7" i="1"/>
  <c r="AH7" i="1" s="1"/>
  <c r="AJ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tc={9D4BF3E8-4B40-41B6-8424-8ED0AEF0BFBC}</author>
    <author>tc={CF3D4031-B02E-4364-A8D3-ED8E4AEFF6D6}</author>
    <author>tc={5B19918B-1D1A-4D04-9D1C-8507A1B9A322}</author>
    <author>tc={2D53BA2D-C180-4BD8-8C0F-728C5BF4DBAA}</author>
    <author>tc={76E4AE1B-2B4B-42E8-AAA7-D6D59173732B}</author>
    <author>tc={6E738BDD-7778-4419-98BC-DAAA5D6DBA3D}</author>
    <author>tc={C7F031E3-E442-494D-B5FF-9433BB73DA61}</author>
    <author>tc={C9AD5B28-0613-47AF-804A-3360B9B9C331}</author>
    <author>tc={B751291C-DFB1-459F-8E27-FEEDC5E861C7}</author>
    <author>tc={2227D0BF-AEE4-46ED-9B3F-7BAD05083A14}</author>
    <author>tc={F327A2E3-3AF9-4710-908A-8EC22C16DAE9}</author>
  </authors>
  <commentList>
    <comment ref="AL2" authorId="0" shapeId="0" xr:uid="{9D4BF3E8-4B40-41B6-8424-8ED0AEF0BFB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CF3D4031-B02E-4364-A8D3-ED8E4AEFF6D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5B19918B-1D1A-4D04-9D1C-8507A1B9A32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D53BA2D-C180-4BD8-8C0F-728C5BF4DBAA}">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 verifique los resultaos negativos del análisis del contexto</t>
      </text>
    </comment>
    <comment ref="H3" authorId="4" shapeId="0" xr:uid="{76E4AE1B-2B4B-42E8-AAA7-D6D59173732B}">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6E738BDD-7778-4419-98BC-DAAA5D6DBA3D}">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M3" authorId="6" shapeId="0" xr:uid="{C7F031E3-E442-494D-B5FF-9433BB73DA61}">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S3" authorId="7" shapeId="0" xr:uid="{C9AD5B28-0613-47AF-804A-3360B9B9C3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K3" authorId="8" shapeId="0" xr:uid="{B751291C-DFB1-459F-8E27-FEEDC5E861C7}">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Y4" authorId="9" shapeId="0" xr:uid="{2227D0BF-AEE4-46ED-9B3F-7BAD05083A14}">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Z4" authorId="10" shapeId="0" xr:uid="{F327A2E3-3AF9-4710-908A-8EC22C16DAE9}">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tc={5E4F4CE9-BA09-447E-9F52-8084C004A0AA}</author>
    <author>tc={99B24426-DE5E-48D4-B2B6-BE9D8B435566}</author>
    <author>tc={00914B1E-2CF3-484E-AEE8-92878B60A651}</author>
    <author>tc={2F898A4B-297D-45F8-9AE7-E9DA70461059}</author>
    <author>tc={95780C36-5442-44A4-B2D4-0697B2827AC3}</author>
    <author>tc={92D2BF40-F7E2-40BB-8D0C-24EF891A2BC6}</author>
    <author>tc={B9FE6C5C-D479-42BB-BA72-6E5EDEC3D410}</author>
    <author>tc={BA6D6CFD-F95E-45A5-870B-776B7B3290DD}</author>
    <author>tc={9D19F1FF-8669-4C98-AF4C-27537DEF10C5}</author>
    <author>tc={288FC25F-48B3-4CF4-B24C-24F1108E4398}</author>
    <author>tc={8AF3DCF1-D0ED-4716-BAE7-555F4E99F6CE}</author>
    <author>tc={E91274DA-50F3-4469-8B68-9A302024AE3E}</author>
    <author>tc={2C23ECA8-D0F6-4EF6-9B34-0F567F660CC5}</author>
    <author>tc={D69B1B9B-1EC1-4381-B043-EE8142A10C57}</author>
    <author>tc={F25F410C-F7A7-4A98-BBC3-79E0DF76CD4D}</author>
    <author>tc={4F57369C-3C86-4F4A-BC98-06408F6ABF32}</author>
    <author>tc={3CB2447C-7998-4644-8901-BB099B56300B}</author>
    <author>tc={8CB58FDE-BFCF-4441-B22E-F5B37E8A2611}</author>
    <author>tc={AF44E1CE-9CFA-4AC9-918C-26033546D623}</author>
    <author>tc={590F8DEC-E498-4C2C-939C-726C246F9A68}</author>
  </authors>
  <commentList>
    <comment ref="AN2" authorId="0" shapeId="0" xr:uid="{5E4F4CE9-BA09-447E-9F52-8084C004A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99B24426-DE5E-48D4-B2B6-BE9D8B435566}">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00914B1E-2CF3-484E-AEE8-92878B60A651}">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G3" authorId="3" shapeId="0" xr:uid="{2F898A4B-297D-45F8-9AE7-E9DA70461059}">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el riesgo, es la situación más evidente frente al riesgo, redacte de la forma más concreta posible.</t>
      </text>
    </comment>
    <comment ref="H3" authorId="4" shapeId="0" xr:uid="{95780C36-5442-44A4-B2D4-0697B2827AC3}">
      <text>
        <t>[Comentario encadenado]
Su versión de Excel le permite leer este comentario encadenado; sin embargo, las ediciones que se apliquen se quitarán si el archivo se abre en una versión más reciente de Excel. Más información: https://go.microsoft.com/fwlink/?linkid=870924
Comentario:
    Causa  principal  o básica, corresponde a las razones por la cuales se puede presentar  el riesgo, redacte de la forma más concreta posible.</t>
      </text>
    </comment>
    <comment ref="J3" authorId="5" shapeId="0" xr:uid="{92D2BF40-F7E2-40BB-8D0C-24EF891A2BC6}">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K3" authorId="6" shapeId="0" xr:uid="{B9FE6C5C-D479-42BB-BA72-6E5EDEC3D410}">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O3" authorId="7" shapeId="0" xr:uid="{BA6D6CFD-F95E-45A5-870B-776B7B3290DD}">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P3" authorId="8" shapeId="0" xr:uid="{9D19F1FF-8669-4C98-AF4C-27537DEF10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actividades que se desarrollan en el
control realmente buscan por si sola prevenir o detectar las causas que pueden dar origen al riesgo, Ej.: verificar, validar, cotejar, comparar, revisar, etc.?
Prevenir: 15
Detectar: 10</t>
      </text>
    </comment>
    <comment ref="Q3" authorId="9" shapeId="0" xr:uid="{288FC25F-48B3-4CF4-B24C-24F1108E4398}">
      <text>
        <t>[Comentario encadenado]
Su versión de Excel le permite leer este comentario encadenado; sin embargo, las ediciones que se apliquen se quitarán si el archivo se abre en una versión más reciente de Excel. Más información: https://go.microsoft.com/fwlink/?linkid=870924
Comentario:
    ¿Existe un responsable asignado a la ejecución del control?
Asignado: 15
No asignado: 0</t>
      </text>
    </comment>
    <comment ref="R3" authorId="10" shapeId="0" xr:uid="{8AF3DCF1-D0ED-4716-BAE7-555F4E99F6CE}">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responsable tiene la autoridad y adecuada segregación de funciones en la ejecución del control?
Adecuado: 15
No adecuado: 0</t>
      </text>
    </comment>
    <comment ref="S3" authorId="11" shapeId="0" xr:uid="{E91274DA-50F3-4469-8B68-9A302024AE3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oportunidad en que se ejecuta el control
ayuda a prevenir la mitigación del riesgo o a
detectar la materialización del riesgo de manera oportuna?</t>
      </text>
    </comment>
    <comment ref="T3" authorId="12" shapeId="0" xr:uid="{2C23ECA8-D0F6-4EF6-9B34-0F567F660CC5}">
      <text>
        <t>[Comentario encadenado]
Su versión de Excel le permite leer este comentario encadenado; sin embargo, las ediciones que se apliquen se quitarán si el archivo se abre en una versión más reciente de Excel. Más información: https://go.microsoft.com/fwlink/?linkid=870924
Comentario:
    ¿La fuente de información que se utiliza en el desarrollo del control es información confiable que permita mitigar el riesgo?
Confiable: 15
No confiable: 0</t>
      </text>
    </comment>
    <comment ref="U3" authorId="13" shapeId="0" xr:uid="{D69B1B9B-1EC1-4381-B043-EE8142A10C5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observaciones, desviaciones o diferencias identificadas como resultados de la ejecución del control son investigadas y resueltas de manera oportuna?
Se investigan y resuelven oportunamente: 15
No se investigan y resuelven oportunamente: 0</t>
      </text>
    </comment>
    <comment ref="V3" authorId="14" shapeId="0" xr:uid="{F25F410C-F7A7-4A98-BBC3-79E0DF76CD4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deja evidencia o rastro de la ejecución del control que permita a cualquier tercero con la evidencia llegar a la misma conclusión?
Completa: 10
Incompleta: 5
No existe: 0</t>
      </text>
    </comment>
    <comment ref="Y3" authorId="15" shapeId="0" xr:uid="{4F57369C-3C86-4F4A-BC98-06408F6ABF32}">
      <text>
        <t>[Comentario encadenado]
Su versión de Excel le permite leer este comentario encadenado; sin embargo, las ediciones que se apliquen se quitarán si el archivo se abre en una versión más reciente de Excel. Más información: https://go.microsoft.com/fwlink/?linkid=870924
Comentario:
    - Fuerte: El control se ejecuta de manera consistente por parte del responsable.
- Moderado: El control se ejecuta algunas veces por parte del responsable.
- Débil: El control no se ejecuta por parte del responsable.</t>
      </text>
    </comment>
    <comment ref="AB3" authorId="16" shapeId="0" xr:uid="{3CB2447C-7998-4644-8901-BB099B56300B}">
      <text>
        <t>[Comentario encadenado]
Su versión de Excel le permite leer este comentario encadenado; sin embargo, las ediciones que se apliquen se quitarán si el archivo se abre en una versión más reciente de Excel. Más información: https://go.microsoft.com/fwlink/?linkid=870924
Comentario:
    Si la columna AA es SI: Identifique las debilidades en el control de acuerdo a las columnas P a V y defina que acciones tomar para fortalecer el control. Por ejemplo asignar un responsable o dejar evidencia completa</t>
      </text>
    </comment>
    <comment ref="AI3" authorId="17" shapeId="0" xr:uid="{8CB58FDE-BFCF-4441-B22E-F5B37E8A2611}">
      <text>
        <t>[Comentario encadenado]
Su versión de Excel le permite leer este comentario encadenado; sin embargo, las ediciones que se apliquen se quitarán si el archivo se abre en una versión más reciente de Excel. Más información: https://go.microsoft.com/fwlink/?linkid=870924
Comentario:
    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
      </text>
    </comment>
    <comment ref="AJ3" authorId="18" shapeId="0" xr:uid="{AF44E1CE-9CFA-4AC9-918C-26033546D623}">
      <text>
        <t>[Comentario encadenado]
Su versión de Excel le permite leer este comentario encadenado; sin embargo, las ediciones que se apliquen se quitarán si el archivo se abre en una versión más reciente de Excel. Más información: https://go.microsoft.com/fwlink/?linkid=870924
Comentario:
    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
      </text>
    </comment>
    <comment ref="AM3" authorId="19" shapeId="0" xr:uid="{590F8DEC-E498-4C2C-939C-726C246F9A68}">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tc={CF5613DB-9324-40E1-9642-3C15ED4FB41F}</author>
    <author>tc={A0F40E4A-CDA8-4878-A493-E60F7B0AFC8A}</author>
    <author>tc={6593243C-C5F9-4652-9655-496C347F5776}</author>
    <author>tc={CB8F8CAA-134A-4FFA-AF13-A8E93F7D7E25}</author>
    <author>tc={94FA8504-6652-4FA5-874C-66194A4DBED8}</author>
    <author>tc={47BFCE5E-A1B2-452E-9DB3-820630843F31}</author>
    <author>tc={DC2871C3-606F-485E-9A68-BE71B4A7CB82}</author>
    <author>tc={621EB540-0783-4BB5-8C69-3B13944D5A09}</author>
    <author>tc={5675C234-D6B0-4BBE-9D58-A3A1F3CB1645}</author>
  </authors>
  <commentList>
    <comment ref="AO2" authorId="0" shapeId="0" xr:uid="{CF5613DB-9324-40E1-9642-3C15ED4FB41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aplica para los niveles de riesgo residual bajo</t>
      </text>
    </comment>
    <comment ref="A3" authorId="1" shapeId="0" xr:uid="{A0F40E4A-CDA8-4878-A493-E60F7B0AFC8A}">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E3" authorId="2" shapeId="0" xr:uid="{6593243C-C5F9-4652-9655-496C347F5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 ref="M3" authorId="3" shapeId="0" xr:uid="{CB8F8CAA-134A-4FFA-AF13-A8E93F7D7E25}">
      <text>
        <t>[Comentario encadenado]
Su versión de Excel le permite leer este comentario encadenado; sin embargo, las ediciones que se apliquen se quitarán si el archivo se abre en una versión más reciente de Excel. Más información: https://go.microsoft.com/fwlink/?linkid=870924
Comentario:
    Defina el # de veces que se ejecuta la actividad durante el año, (Recuerde la probabilidad e ocurrencia del riesgo se defien como el No. de veces que se pasa por el punto de riesgo en el periodo de 1 año)</t>
      </text>
    </comment>
    <comment ref="P3" authorId="4" shapeId="0" xr:uid="{94FA8504-6652-4FA5-874C-66194A4DBED8}">
      <text>
        <t>[Comentario encadenado]
Su versión de Excel le permite leer este comentario encadenado; sin embargo, las ediciones que se apliquen se quitarán si el archivo se abre en una versión más reciente de Excel. Más información: https://go.microsoft.com/fwlink/?linkid=870924
Comentario:
    Si se presentan criterios económicos y reputacionales se debe escoger el que mayor impacto genere</t>
      </text>
    </comment>
    <comment ref="V3" authorId="5" shapeId="0" xr:uid="{47BFCE5E-A1B2-452E-9DB3-820630843F31}">
      <text>
        <t>[Comentario encadenado]
Su versión de Excel le permite leer este comentario encadenado; sin embargo, las ediciones que se apliquen se quitarán si el archivo se abre en una versión más reciente de Excel. Más información: https://go.microsoft.com/fwlink/?linkid=870924
Comentario:
    Recuerde que el control se define como la medida que permite reducir o mitigar un riesgo. Defina el control (es) que atacan la causa raíz del riesgo, considere la estructura explicada en la guía: Responsable de ejecutar el control + Acción + Complemento</t>
      </text>
    </comment>
    <comment ref="AN3" authorId="6" shapeId="0" xr:uid="{DC2871C3-606F-485E-9A68-BE71B4A7CB82}">
      <text>
        <t>[Comentario encadenado]
Su versión de Excel le permite leer este comentario encadenado; sin embargo, las ediciones que se apliquen se quitarán si el archivo se abre en una versión más reciente de Excel. Más información: https://go.microsoft.com/fwlink/?linkid=870924
Comentario:
    Tener en cuenta lo definido en el capitulo de niveles de aceptabilidad de la política de administración de riesgos</t>
      </text>
    </comment>
    <comment ref="AB4" authorId="7" shapeId="0" xr:uid="{621EB540-0783-4BB5-8C69-3B13944D5A09}">
      <text>
        <t>[Comentario encadenado]
Su versión de Excel le permite leer este comentario encadenado; sin embargo, las ediciones que se apliquen se quitarán si el archivo se abre en una versión más reciente de Excel. Más información: https://go.microsoft.com/fwlink/?linkid=870924
Comentario:
    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
      </text>
    </comment>
    <comment ref="AC4" authorId="8" shapeId="0" xr:uid="{5675C234-D6B0-4BBE-9D58-A3A1F3CB1645}">
      <text>
        <t>[Comentario encadenado]
Su versión de Excel le permite leer este comentario encadenado; sin embargo, las ediciones que se apliquen se quitarán si el archivo se abre en una versión más reciente de Excel. Más información: https://go.microsoft.com/fwlink/?linkid=870924
Comentario:
    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tc={1634ABC0-2786-4E18-A6EB-F4EC3F7DCCE4}</author>
    <author>tc={F17C01B4-72EF-42CB-8755-2A8F12E22615}</author>
    <author>tc={FEFB968F-83AB-44C4-B6C8-529BDE7BE3C6}</author>
  </authors>
  <commentList>
    <comment ref="A3" authorId="0" shapeId="0" xr:uid="{1634ABC0-2786-4E18-A6EB-F4EC3F7DCCE4}">
      <text>
        <t>[Comentario encadenado]
Su versión de Excel le permite leer este comentario encadenado; sin embargo, las ediciones que se apliquen se quitarán si el archivo se abre en una versión más reciente de Excel. Más información: https://go.microsoft.com/fwlink/?linkid=870924
Comentario:
    Permite definir un consecutivo de riesgos, para garantizar la identificación única de los riesgos.</t>
      </text>
    </comment>
    <comment ref="F3" authorId="1" shapeId="0" xr:uid="{F17C01B4-72EF-42CB-8755-2A8F12E22615}">
      <text>
        <t>[Comentario encadenado]
Su versión de Excel le permite leer este comentario encadenado; sin embargo, las ediciones que se apliquen se quitarán si el archivo se abre en una versión más reciente de Excel. Más información: https://go.microsoft.com/fwlink/?linkid=870924
Comentario:
    Circunstancias bajo las cuales se presenta la oportunidad, verifique los resultados positivos del analisi de cotxto, redacte de la forma más concreta posible.</t>
      </text>
    </comment>
    <comment ref="G3" authorId="2" shapeId="0" xr:uid="{FEFB968F-83AB-44C4-B6C8-529BDE7BE3C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
      </text>
    </comment>
  </commentList>
</comments>
</file>

<file path=xl/sharedStrings.xml><?xml version="1.0" encoding="utf-8"?>
<sst xmlns="http://schemas.openxmlformats.org/spreadsheetml/2006/main" count="902" uniqueCount="519">
  <si>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</si>
  <si>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</si>
  <si>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</si>
  <si>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</si>
  <si>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</si>
  <si>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</si>
  <si>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</si>
  <si>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</si>
  <si>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</si>
  <si>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</si>
  <si>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</si>
  <si>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</si>
  <si>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</si>
  <si>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</si>
  <si>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</si>
  <si>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</si>
  <si>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</si>
  <si>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</si>
  <si>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</si>
  <si>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</si>
  <si>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</si>
  <si>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</si>
  <si>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</si>
  <si>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</si>
  <si>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</si>
  <si>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Sin registro</t>
  </si>
  <si>
    <t>Calificación</t>
  </si>
  <si>
    <t>Tratamiento</t>
  </si>
  <si>
    <t>Reducir</t>
  </si>
  <si>
    <t>Aceptar</t>
  </si>
  <si>
    <t>Evitar</t>
  </si>
  <si>
    <t>Probabilidad Inherente</t>
  </si>
  <si>
    <t>Responsable</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</si>
  <si>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</si>
  <si>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</si>
  <si>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</si>
  <si>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</si>
  <si>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</si>
  <si>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</si>
  <si>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</si>
  <si>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</si>
  <si>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</si>
  <si>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</si>
  <si>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</si>
  <si>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</si>
  <si>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</si>
  <si>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</si>
  <si>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</si>
  <si>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</si>
  <si>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</si>
  <si>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</si>
  <si>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</si>
  <si>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</si>
  <si>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</si>
  <si>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</si>
  <si>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</si>
  <si>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</si>
  <si>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</si>
  <si>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</si>
  <si>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</si>
  <si>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</si>
  <si>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</si>
  <si>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</si>
  <si>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</si>
  <si>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</si>
  <si>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</si>
  <si>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</si>
  <si>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</si>
  <si>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</si>
  <si>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</si>
  <si>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</si>
  <si>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</si>
  <si>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</si>
  <si>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</si>
  <si>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</si>
  <si>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</si>
  <si>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</si>
  <si>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</si>
  <si>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</si>
  <si>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</si>
  <si>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</si>
  <si>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</si>
  <si>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</si>
  <si>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</si>
  <si>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</si>
  <si>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</si>
  <si>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</si>
  <si>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</si>
  <si>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</si>
  <si>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</si>
  <si>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</si>
  <si>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</si>
  <si>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</si>
  <si>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</si>
  <si>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</si>
  <si>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</si>
  <si>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</si>
  <si>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</si>
  <si>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</si>
  <si>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</si>
  <si>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</si>
  <si>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</si>
  <si>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</si>
  <si>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</si>
  <si>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</si>
  <si>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</si>
  <si>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</si>
  <si>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</si>
  <si>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</si>
  <si>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</si>
  <si>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</si>
  <si>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</si>
  <si>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</si>
  <si>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</si>
  <si>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</si>
  <si>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</si>
  <si>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</si>
  <si>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</si>
  <si>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</si>
  <si>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</si>
  <si>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</si>
  <si>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</si>
  <si>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</si>
  <si>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</si>
  <si>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</si>
  <si>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</si>
  <si>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</si>
  <si>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</si>
  <si>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</si>
  <si>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</si>
  <si>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</si>
  <si>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</si>
  <si>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</si>
  <si>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</si>
  <si>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</si>
  <si>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</si>
  <si>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</si>
  <si>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</si>
  <si>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</si>
  <si>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</si>
  <si>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</si>
  <si>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</si>
  <si>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</si>
  <si>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</si>
  <si>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</si>
  <si>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</si>
  <si>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</si>
  <si>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</si>
  <si>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</si>
  <si>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</si>
  <si>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</si>
  <si>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</si>
  <si>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</si>
  <si>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</si>
  <si>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</si>
  <si>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</si>
  <si>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</si>
  <si>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</si>
  <si>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</si>
  <si>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</si>
  <si>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</si>
  <si>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</si>
  <si>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</si>
  <si>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</si>
  <si>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</si>
  <si>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</si>
  <si>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</si>
  <si>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</si>
  <si>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</si>
  <si>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</si>
  <si>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</si>
  <si>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</si>
  <si>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</si>
  <si>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</si>
  <si>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</si>
  <si>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</si>
  <si>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</si>
  <si>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</si>
  <si>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</si>
  <si>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</si>
  <si>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</si>
  <si>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</si>
  <si>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</si>
  <si>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</si>
  <si>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</si>
  <si>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</si>
  <si>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</si>
  <si>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</si>
  <si>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</si>
  <si>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</si>
  <si>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</si>
  <si>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</si>
  <si>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</si>
  <si>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</si>
  <si>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</si>
  <si>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</si>
  <si>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</si>
  <si>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</si>
  <si>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</si>
  <si>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</si>
  <si>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</si>
  <si>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</si>
  <si>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</si>
  <si>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Efectivo</t>
  </si>
  <si>
    <t>No efectivo</t>
  </si>
  <si>
    <t>Efectividad</t>
  </si>
  <si>
    <t>Plan de Manejo de Riesgos</t>
  </si>
  <si>
    <t>Fecha de seguimiento</t>
  </si>
  <si>
    <t>Acción</t>
  </si>
  <si>
    <t>Fecha Programada</t>
  </si>
  <si>
    <t>Solicitud de cierre</t>
  </si>
  <si>
    <t>Solicitud de ajuste</t>
  </si>
  <si>
    <t xml:space="preserve">Plan de Contingencia </t>
  </si>
  <si>
    <t>Fecha Materialización del riesgo</t>
  </si>
  <si>
    <t>Actividades a ejecutar en caso de materialización del riesgo</t>
  </si>
  <si>
    <t xml:space="preserve">Causa de la Materialización </t>
  </si>
  <si>
    <t xml:space="preserve">Direccionamiento Estratégico </t>
  </si>
  <si>
    <t xml:space="preserve">Gestión de las Comunicaciones </t>
  </si>
  <si>
    <t xml:space="preserve">Gestión Integral de Residuos Sólidos </t>
  </si>
  <si>
    <t xml:space="preserve">Servicios Funerarios </t>
  </si>
  <si>
    <t xml:space="preserve">Alumbrado Público </t>
  </si>
  <si>
    <t>Gestión del Talento Humano</t>
  </si>
  <si>
    <t>Gestión Documental</t>
  </si>
  <si>
    <t xml:space="preserve">Gestión Financiera </t>
  </si>
  <si>
    <t xml:space="preserve">Gestión de Apoyo Logístico </t>
  </si>
  <si>
    <t xml:space="preserve">Servicio al Ciudadano </t>
  </si>
  <si>
    <t xml:space="preserve">Gestión Tecnológica y de la Información </t>
  </si>
  <si>
    <t xml:space="preserve">Gestión Asuntos Legales </t>
  </si>
  <si>
    <t xml:space="preserve">Gestión de Evaluación y Mejora </t>
  </si>
  <si>
    <t>Definir los lineamientos estratégicos y el modelo de operación a corto, mediano y largo plazo acorde a las necesidades y espectativas de los grupos de interés.</t>
  </si>
  <si>
    <t>Lograr el posisionamiento y reconocimiento de la Entidad en función de los diferentes grupos de interés por medio del desarrollo de acciones y estrategias de comunicación.</t>
  </si>
  <si>
    <t>Garantizar la prestación del alumbrado público en el Distrito Capital.</t>
  </si>
  <si>
    <t>Garantizar la prestación de los servicios funerarios en los cementerios de propiedad del distrito capital</t>
  </si>
  <si>
    <t>Administrar la prestación efectiva de los servicios orientados a la gestión integral de los residuos sólidos, generando acciones de planeación, coordinación, control y supervisión en función del desarrollo y ejecución de las políticas, planes, programas y proyectos asociados al servicio de aseo en el Distrito Capital.</t>
  </si>
  <si>
    <t>Proporcionar a la Entidad elementos que le permitan agregar valor al desempeño institucional y Sistema de Control Interno a través del Liderazgo Estratégico, Evaluación y Seguimiento, Enfoque hacia la Prevención, Evaluación de la Gestión del Riesgo y Relación con Entes Externos de Control, contribuyendo a la mejora continua del desempeño procesos y de la gestión, en proporcionar los correctivos y acciones necesarias hacia el cumplimiento de los objetivos y metas institucionales.</t>
  </si>
  <si>
    <t>Desarrollar las actividades de vinculación, permanencia y retiro de personal de la Unidad para el cumplimiento de la misión y objetivos institucionales</t>
  </si>
  <si>
    <t>Administrar los recursos financieros asignados al presupuesto de la UAESP.</t>
  </si>
  <si>
    <t>Suministrar y controlar los recursos físicos y servicios de apoyo logístico de la UAESP</t>
  </si>
  <si>
    <t>Administrar y brindar soluciones tecnológicas asegurando la integridad, disponibilidad y confiabilidad de la información.</t>
  </si>
  <si>
    <t>Prestar asesoría jurídica a la UAESP para su adecuado funcionamiento.</t>
  </si>
  <si>
    <t>Establecer lineamientos orientados a la planificación, organización, administración, control y disposición final de la documentación recibida o producida por la Unidad, que garantice el acceso y uso a los usuarios internos y externos.</t>
  </si>
  <si>
    <t>Atender las solicitudes registradas por los diferentes canales de comunicación dispuestos por la Entidad a as partes interesadas, mediante la gestión eficiente conforme al marco legal vigente, buscando siempre la satisfacción de las necesidades y requerimientos de las mismas</t>
  </si>
  <si>
    <t xml:space="preserve"> Fecha </t>
  </si>
  <si>
    <t>CONTEXTO ESTRATÉGICO</t>
  </si>
  <si>
    <t>PROCESO</t>
  </si>
  <si>
    <t>IDENTIFICACIÓN DE CAUSAS</t>
  </si>
  <si>
    <t>CONSECUENCIA</t>
  </si>
  <si>
    <t>INTERNO</t>
  </si>
  <si>
    <t>EXTERNO</t>
  </si>
  <si>
    <t>PROCESOS</t>
  </si>
  <si>
    <t>ACTIVOS</t>
  </si>
  <si>
    <t>Causas</t>
  </si>
  <si>
    <t>OBJETIVO DEL PROCESO</t>
  </si>
  <si>
    <t>FINANCIERO</t>
  </si>
  <si>
    <t>DISEÑO DEL PROCESO</t>
  </si>
  <si>
    <t>INFORMACION</t>
  </si>
  <si>
    <t xml:space="preserve">POLÍTICOS </t>
  </si>
  <si>
    <t>PERSONAL</t>
  </si>
  <si>
    <t>INTERACCIONES CON OTROS PROCESOS</t>
  </si>
  <si>
    <t>APLICACIONES</t>
  </si>
  <si>
    <t>TRANSVERSALIDAD</t>
  </si>
  <si>
    <t>HARDWARE</t>
  </si>
  <si>
    <t>TECNOLÓGICOS</t>
  </si>
  <si>
    <t xml:space="preserve">TECNOLOGÍA </t>
  </si>
  <si>
    <t>PROCEDIMIENTOS ASOCIADOS</t>
  </si>
  <si>
    <t>ESTRATÉGICOS</t>
  </si>
  <si>
    <t>RESPONSABLES DEL PROCESO</t>
  </si>
  <si>
    <t>COMUNICACIÓN INTERNA</t>
  </si>
  <si>
    <t>COMUNICACIÓN ENTRE LOS PROCESOS</t>
  </si>
  <si>
    <t>Perfin del Riesgo</t>
  </si>
  <si>
    <t>Calificación del Diseño Control</t>
  </si>
  <si>
    <t>Solidez Individual del Control</t>
  </si>
  <si>
    <t>Aplica plan de
acción para
fortalecer el control</t>
  </si>
  <si>
    <t>Desplazamiento / Probabilidad</t>
  </si>
  <si>
    <t>FUERTE</t>
  </si>
  <si>
    <t>Proposito del Control</t>
  </si>
  <si>
    <t xml:space="preserve">Periodicidad </t>
  </si>
  <si>
    <t xml:space="preserve">Cómo se realiza
la actividad de
control </t>
  </si>
  <si>
    <t>Qué pasa con las
observaciones o
desviaciones</t>
  </si>
  <si>
    <t>Evidencia de la
ejecución del
control</t>
  </si>
  <si>
    <t>Seguimiento Segunda Línea de Defensa</t>
  </si>
  <si>
    <t>Seguimiento al control y soportes</t>
  </si>
  <si>
    <t>Seguimiento al plan de manejo de riesgos y soportes</t>
  </si>
  <si>
    <t>Evaluación del Diseño del Control</t>
  </si>
  <si>
    <t>Evaluación de la Ejecución del Control</t>
  </si>
  <si>
    <t>MODERADO</t>
  </si>
  <si>
    <t>DEBIL</t>
  </si>
  <si>
    <t>Accion para fortalecer el control</t>
  </si>
  <si>
    <t>Solidez del
conjunto
de controles</t>
  </si>
  <si>
    <t>Controles ayudan a disminuir la probabilidad</t>
  </si>
  <si>
    <t>Controles ayudan a disminuir el impacto</t>
  </si>
  <si>
    <t>DIRECTAMENTE</t>
  </si>
  <si>
    <t>NO DISMINUYE</t>
  </si>
  <si>
    <t>Desplazamiento / Impacto</t>
  </si>
  <si>
    <t>INDIRECTAMENTE</t>
  </si>
  <si>
    <t>Zona de Riesgo Residual</t>
  </si>
  <si>
    <t>Análisis del riesgo residual</t>
  </si>
  <si>
    <t>Tratamiento del Riesgo</t>
  </si>
  <si>
    <t>Compartir</t>
  </si>
  <si>
    <t>Lavado de Activos</t>
  </si>
  <si>
    <t xml:space="preserve">Características del control </t>
  </si>
  <si>
    <t>¿Tiene responsabe asignbado?</t>
  </si>
  <si>
    <t>¿El responsable tiene la autoridad y adecuada?</t>
  </si>
  <si>
    <t>¿La fuente de información que se utiliza   confiable?</t>
  </si>
  <si>
    <t>¿Las observaciones, desviaciones o diferencias identificadas  investigadas y resueltas de manera oportuna?</t>
  </si>
  <si>
    <t>Si</t>
  </si>
  <si>
    <t>No</t>
  </si>
  <si>
    <t>Descripción Activos de Información</t>
  </si>
  <si>
    <t>Tipo de Activos / Grupo de Activos</t>
  </si>
  <si>
    <t>Amenaza</t>
  </si>
  <si>
    <t>Vulnerabilidad</t>
  </si>
  <si>
    <t>TIPO DE ACTIVO</t>
  </si>
  <si>
    <t>DESCRIPCIÓN</t>
  </si>
  <si>
    <t>Información</t>
  </si>
  <si>
    <t>Información almacenada en formatos físicos (papel, carpetas, CD, DVD) o en formatos digitales o electrónicos (ficheros en bases de datos, correos electrónicos, archivos o servidores), teniendo en cuenta lo anterior, se puede distinguir como información: Contratos, acuerdos de confidencialidad, manuales de usuario, procedimientos operativos o de soporte, planes para la continuidad del negocio, registros contables, estados financieros, archivos ofimáticos, documentos y registros del sistema integrado de gestión, bases de datos con información personal o con información relevante para algún proceso (bases de datos de nóminas, estados financieros) entre otros</t>
  </si>
  <si>
    <t>Software</t>
  </si>
  <si>
    <t>Activo informático lógico como programas, herramientas ofimáticas o sistemas lógicos para la ejecución de las actividades</t>
  </si>
  <si>
    <t>Hardware</t>
  </si>
  <si>
    <t>Equipos físicos de cómputo y de comunicaciones como, servidores, biométricos que por su criticidad son considerados activos de información</t>
  </si>
  <si>
    <t>Servicios</t>
  </si>
  <si>
    <t>Servicio brindado por parte de la entidad para el apoyo de las actividades de los procesos, tales como: Servicios WEB, intranet, CRM, ERP, Portales organizacionales, Aplicaciones entre otros (Pueden estar compuestos por hardware y software)</t>
  </si>
  <si>
    <t>Intangibles</t>
  </si>
  <si>
    <t>Se consideran intangibles aquellos activos inmateriales que otorgan a la entidad una ventaja competitiva relevante, uno de ellos es la imagen corporativa,
reputación o el good will, entre otros</t>
  </si>
  <si>
    <t xml:space="preserve">Componentes de Red </t>
  </si>
  <si>
    <t>Medios necesarios para realizar la conexión de los elementos de hardware y software en una red, por ejemplo, el cableado estructurado y tarjetas de red, routers, switches, entre otros.</t>
  </si>
  <si>
    <t>Personas</t>
  </si>
  <si>
    <t>Aquellos roles que, por su conocimiento, experiencia y criticidad para el proceso, son considerados activos de información, por ejemplo: personal con experiencia y capacitado para realizar una tarea específica en la ejecución de las actividades</t>
  </si>
  <si>
    <t xml:space="preserve">Instalaciones </t>
  </si>
  <si>
    <t>Espacio o área asignada para alojar y salvaguardar los datos considerados como activos críticos para la empresa</t>
  </si>
  <si>
    <t>TABLA DE AMENAZAS</t>
  </si>
  <si>
    <t>TIPO</t>
  </si>
  <si>
    <t>AMENAZA</t>
  </si>
  <si>
    <t>DAÑO FISICO</t>
  </si>
  <si>
    <t>Incendios</t>
  </si>
  <si>
    <t xml:space="preserve">Inundación </t>
  </si>
  <si>
    <t>EVENTOS NATURALES</t>
  </si>
  <si>
    <t>Fenómenos Climáticos</t>
  </si>
  <si>
    <t>Fenómenos Sísmicos</t>
  </si>
  <si>
    <t>PERDIDA DE LOS SERVICIOS ESENCIALES</t>
  </si>
  <si>
    <t>Fallas en el suministro de agua</t>
  </si>
  <si>
    <t>Fallas en el suministro de Aire acondicionado</t>
  </si>
  <si>
    <t>Fallas en el sistema eléctrico</t>
  </si>
  <si>
    <t>FALLAS TÉCNICAS</t>
  </si>
  <si>
    <t>Mal funcionamiento del equipo</t>
  </si>
  <si>
    <t>Saturación del sistema de información</t>
  </si>
  <si>
    <t>Total dependencia para la prestación del servicio por parte de un tercero</t>
  </si>
  <si>
    <t>Mal funcionamiento del Software</t>
  </si>
  <si>
    <t>Daño causado por un tercero</t>
  </si>
  <si>
    <t>Fallo de los enlaces de comunicación</t>
  </si>
  <si>
    <t>Errores de software</t>
  </si>
  <si>
    <t>Errores en mantenimiento</t>
  </si>
  <si>
    <t>Falta de mantenimiento en el Sistema de Información/aplicación/software</t>
  </si>
  <si>
    <t>Obsolencencia Tecnológica</t>
  </si>
  <si>
    <t>Falta de mantenimiento del equipo</t>
  </si>
  <si>
    <t>ACCIONES NO AUTORIZADAS</t>
  </si>
  <si>
    <t>Uso no autorizado del equipo</t>
  </si>
  <si>
    <t>Acceso a la red o al sistema de información por personas no autorizadas</t>
  </si>
  <si>
    <t>Comprometer información confidencial</t>
  </si>
  <si>
    <t>Falsificación de registros</t>
  </si>
  <si>
    <t>Espionaje remoto</t>
  </si>
  <si>
    <t>Código malicioso</t>
  </si>
  <si>
    <t>Hurto de Información institucional</t>
  </si>
  <si>
    <t>Uso indebido de las herramientas de auditoría</t>
  </si>
  <si>
    <t>Acceso físico no autorizado</t>
  </si>
  <si>
    <t>Instalación no autorizada de software</t>
  </si>
  <si>
    <t>Destrucción de registros</t>
  </si>
  <si>
    <t>Revelación de Información</t>
  </si>
  <si>
    <t>Divulgación de Contraseñas</t>
  </si>
  <si>
    <t>Interceptación de servicios de señales de interferencia comprometida</t>
  </si>
  <si>
    <t>Copia fraudulenta del software</t>
  </si>
  <si>
    <t>COMPROMISO DE LAS FUNCIONES</t>
  </si>
  <si>
    <t>Error en el uso o abuso de derechos</t>
  </si>
  <si>
    <t>Falsificación de derechos</t>
  </si>
  <si>
    <t>RECURSOS HUMANOS</t>
  </si>
  <si>
    <t>Incumplimiento de relaciones contractuales</t>
  </si>
  <si>
    <t>Ausencia de servicios de apoyo</t>
  </si>
  <si>
    <t>ALTERACIONES DE ORDEN SOCIAL</t>
  </si>
  <si>
    <t>Huelgas o paros</t>
  </si>
  <si>
    <t>Hurtos o vandalismo</t>
  </si>
  <si>
    <t>TABLA DE VULNERABILIDADES</t>
  </si>
  <si>
    <t>VULNERABILIDAD</t>
  </si>
  <si>
    <t>Mantenimiento Insuficiente</t>
  </si>
  <si>
    <t>Ausencia de esquemas de reemplazo periódico</t>
  </si>
  <si>
    <t>Eliminación de medios de almacenamiento sin eliminar datos</t>
  </si>
  <si>
    <t>Sensibilidad del equipo a los cambios de voltaje</t>
  </si>
  <si>
    <t>Sensibilidad del equipo a la humedad, temperatura, contaminantes o condiciones deficientes de operación</t>
  </si>
  <si>
    <t>Inadecuada gestión de capacidad del sistema</t>
  </si>
  <si>
    <t>Inadecuada seguridad del cableado</t>
  </si>
  <si>
    <t>Desprotección en equipos móviles</t>
  </si>
  <si>
    <t>Mantenimiento inadecuado</t>
  </si>
  <si>
    <t>Susceptibilidad a las variaciones de temperatura (o al polvo y suciedad)</t>
  </si>
  <si>
    <t>Gestión inadecuada del cambio</t>
  </si>
  <si>
    <t>Almacenamiento sin protección</t>
  </si>
  <si>
    <t>Falta de cuidado en la disposición final</t>
  </si>
  <si>
    <t>Copia no controlada</t>
  </si>
  <si>
    <t>SOFTWARE</t>
  </si>
  <si>
    <t>Ausencia o insuficiencia de pruebas de software</t>
  </si>
  <si>
    <t>Ausencia de terminación de sesión</t>
  </si>
  <si>
    <t>Ausencia de registros de auditoría</t>
  </si>
  <si>
    <t>Falta de redundancia (copia única)</t>
  </si>
  <si>
    <t>Asignación errada de los derechos de acceso</t>
  </si>
  <si>
    <t>Copias de respaldo irregulares</t>
  </si>
  <si>
    <t>Interfaz de usuario compleja</t>
  </si>
  <si>
    <t>Contraseñas predeterminadas no modificadas</t>
  </si>
  <si>
    <t>Especificación incompleta para el desarrollo de software</t>
  </si>
  <si>
    <t>Ausencia de documentación</t>
  </si>
  <si>
    <t>Fechas incorrectas</t>
  </si>
  <si>
    <t>Falta de política de acceso o política de acceso remoto</t>
  </si>
  <si>
    <t>Inadecuada gestión y protección de contraseñas</t>
  </si>
  <si>
    <t>Ausencia de mecanismos de identificación y autenticación de usuarios</t>
  </si>
  <si>
    <t>Contraseñas sin protección</t>
  </si>
  <si>
    <t>Software nuevo o inmaduro</t>
  </si>
  <si>
    <t>RED</t>
  </si>
  <si>
    <t>Ausencia de pruebas de envío o recepción de datos</t>
  </si>
  <si>
    <t>Redes de comunicación sin protección</t>
  </si>
  <si>
    <t xml:space="preserve">Ausencia de política y aplicación de escritorio limpio </t>
  </si>
  <si>
    <t>Inadecuada gestión de red</t>
  </si>
  <si>
    <t>Conexión deficiente de cableado</t>
  </si>
  <si>
    <t xml:space="preserve">Tráfico sensible sin protección
</t>
  </si>
  <si>
    <t>Punto único de falla</t>
  </si>
  <si>
    <t>Ausencia del personal</t>
  </si>
  <si>
    <t xml:space="preserve">Entrenamiento insuficiente
</t>
  </si>
  <si>
    <t>Inadecuada segregación de funciones</t>
  </si>
  <si>
    <t>Falta de conciencia en seguridad</t>
  </si>
  <si>
    <t>Ausencia de políticas de uso aceptable</t>
  </si>
  <si>
    <t>Trabajo no supervisado de personal externo o de limpieza</t>
  </si>
  <si>
    <t>LUGAR</t>
  </si>
  <si>
    <t>Uso inadecuado de los controles de acceso a las instalaciones</t>
  </si>
  <si>
    <t>Ausencia mecanismos control de acceso a áreas no autorizadas</t>
  </si>
  <si>
    <t>Áreas susceptibles a inundación</t>
  </si>
  <si>
    <t>Ausencia de mecanismos asociados al Sistema de detección de Incendios</t>
  </si>
  <si>
    <t>Red eléctrica inestable</t>
  </si>
  <si>
    <t>Ausencia de protección en puertas o ventanas</t>
  </si>
  <si>
    <t>ORGANIZACIÓN</t>
  </si>
  <si>
    <t>Ausencia de procedimiento de registro/retiro de usuarios</t>
  </si>
  <si>
    <t>Ausencia de proceso para supervisión de derechos de acceso</t>
  </si>
  <si>
    <t>Ausencia de control de los activos que se encuentran fuera de las instalaciones</t>
  </si>
  <si>
    <t>Ausencia de acuerdos de nivel de servicio (ANS o SLA)</t>
  </si>
  <si>
    <t>Ausencia de mecanismos de monitoreo para brechas en la seguridad</t>
  </si>
  <si>
    <t>Ausencia de procedimientos y de políticas en general</t>
  </si>
  <si>
    <t>INFORMACIÓN</t>
  </si>
  <si>
    <t>Clasificación inadecuada de la información</t>
  </si>
  <si>
    <t>TIPOS DE RIESGOS SEGURIDAD DIGITAL</t>
  </si>
  <si>
    <t>Perdida de disponibilidad</t>
  </si>
  <si>
    <t>Perdida de Confidencialidad</t>
  </si>
  <si>
    <t>Perdidad de Integridad</t>
  </si>
  <si>
    <t>Tipo de Riesgo Digital</t>
  </si>
  <si>
    <t xml:space="preserve">Actividades a ejecutar en caso de materialización del riesgo </t>
  </si>
  <si>
    <t>Alcance del proceso</t>
  </si>
  <si>
    <t xml:space="preserve">RIESGO </t>
  </si>
  <si>
    <t>Evaluación Tercera Línea de Defensa</t>
  </si>
  <si>
    <t>Fecha Evaluación</t>
  </si>
  <si>
    <t xml:space="preserve"> Evaluación al control</t>
  </si>
  <si>
    <t xml:space="preserve"> Evaluación al plan de manejo de riesgos (si aplica)</t>
  </si>
  <si>
    <t>Efectividad del Control</t>
  </si>
  <si>
    <t>Gestión del Conocimiento y la innovación</t>
  </si>
  <si>
    <t>Fortalecer los procesos de la Unidad, mediante la gestión del conocimiento y la adopción de herramientas y metodologías de innovación que permitan, a través del desarrollo de ideas y proyectos con los diferentes grupos de interés mejorar la eficiencia, flexibilidad y adaptación a los retos de la ciudad de acuerdo con la misión de la Entidad.</t>
  </si>
  <si>
    <t xml:space="preserve">Causa Raíz </t>
  </si>
  <si>
    <t>Con registro</t>
  </si>
  <si>
    <t>Financiación del terrorismo</t>
  </si>
  <si>
    <t>Seguimiento primer trimestre</t>
  </si>
  <si>
    <t>Seguimiento segundo trimestre</t>
  </si>
  <si>
    <t>Seguimiento tercer trimestre</t>
  </si>
  <si>
    <t>Seguimiento cuarto trimestre</t>
  </si>
  <si>
    <t>Seguimiento a los controles primer trimestre</t>
  </si>
  <si>
    <t>Seguimiento a los controles segundo trimestre</t>
  </si>
  <si>
    <t>Seguimiento a los controles tercer trimestre</t>
  </si>
  <si>
    <t>Seguimiento a los controles cuarto trimestre</t>
  </si>
  <si>
    <t>Identificación de la Oportunidad</t>
  </si>
  <si>
    <t>Plan de Manejo de Oportunidades</t>
  </si>
  <si>
    <t>Seguimiento Tercera Línea de Defensa</t>
  </si>
  <si>
    <t xml:space="preserve">Causa </t>
  </si>
  <si>
    <t>Descripción de la Oportunidad</t>
  </si>
  <si>
    <t>Seguimiento al plan de manejo de oportunidades y soportes</t>
  </si>
  <si>
    <t>Seguimiento al plan de manejo de oportunidades</t>
  </si>
  <si>
    <t>El riesgo afecta la imagen de la entidad con efecto publicitario sostenido a nivel de sector administrativo, nivel departamental o municipal</t>
  </si>
  <si>
    <t>ECONOMICOS Y FINANCIEROS</t>
  </si>
  <si>
    <t>SOCIALES Y CULTURALES</t>
  </si>
  <si>
    <t>AMBIENTALES</t>
  </si>
  <si>
    <t>LEGALES Y REGLAMENTARIOS</t>
  </si>
  <si>
    <t>¿Tiene responsabe asignado?</t>
  </si>
  <si>
    <t xml:space="preserve">     El riesgo afecta la imagen de la entidad con efecto publicitario sostenido a nivel de sector administrativo, nivel departamental o municipal</t>
  </si>
  <si>
    <t>¿El responsable tiene la autoridad y es adecuada?</t>
  </si>
  <si>
    <t>Asignación de recursos para el desarrollo de las actividades que garanticen la prestación del servicio de alumbrado público</t>
  </si>
  <si>
    <t xml:space="preserve">Equipo interdisciplinario y suficiente para el cumplimiento de las metas </t>
  </si>
  <si>
    <t>Capacidad operativa para el desarrollo de las actividades que propenden por la prestación del servicio de alumbrado público</t>
  </si>
  <si>
    <t>El proceso se tiene tercerizado a traves de consecionarios que cuentan con la infraestructura y la experiencia necesaria para garantizar la prestacion del servicio</t>
  </si>
  <si>
    <t xml:space="preserve">Normativa asociada a la prestación del servicio publico de alumbrado taes como:  RETILAP - reglamento técnico de iuminación y alumbrado público y el  MUAP manual del alumbrado publico del distrito </t>
  </si>
  <si>
    <t xml:space="preserve">Convenio 7666 de 1997 con CODENSA </t>
  </si>
  <si>
    <t>Utilizacion de bases de datos para la administración de la información asociada a las solicitudes en materia de alumbrado público</t>
  </si>
  <si>
    <t>Infraestructura tecnologica apropiada para la administración, generación y almacenamiento de la información de actividades asociadas a la prestación del servicio de alumbrado público</t>
  </si>
  <si>
    <t>Contrato de interventoría con la Universidad nacional para el seguimiento y verificacón del cumplimiento de las obligaciones asociadas a la prestación del servicio de alumbrado público por parte de Codensa</t>
  </si>
  <si>
    <t>Existencia de procedimientos documentados en el SIG con los lineamientos para el desarrollo de los trámites de alumbrado público y la Supervisión y Control de Alumbrado Público</t>
  </si>
  <si>
    <t>Lineamientos establecidos para la interacción con otros procesos para el desarrollo de actividades administrativas con trazabilidad de la información establecida</t>
  </si>
  <si>
    <t xml:space="preserve">Sofware de seguimiento a recorridos de verificación de cumplimiento y mediciones - MOVILIA y aplicativo de seguimiento a los procesos de incorporación - IPSAP administrados por la interventoría </t>
  </si>
  <si>
    <t>Vandalismo y robo de infraestructura</t>
  </si>
  <si>
    <t>Pérdida de imagen institucional
Investigaciones de entes de control
Multas y sanciones
Incremento de la sensación de inseguridad pública</t>
  </si>
  <si>
    <t>Posibilidad de favorecimiento propio o de un tercero por otorgamiento de permisos sin el cumplimiento de los requisitos técnicos y normativos existentes debido a la debilidad en la aplicación de los controles establecidos en los documentos del SIG</t>
  </si>
  <si>
    <t>Personal ideoneo y ético para el desarrollo de las actividades de otorgamiento de permisos</t>
  </si>
  <si>
    <t xml:space="preserve">Amiguismos e influencias externas </t>
  </si>
  <si>
    <t>Responsables del control de las actividades definidos y competentes</t>
  </si>
  <si>
    <t>Pérdida de imagen institucional
Investigaciones de entes de control
Multas y sanciones</t>
  </si>
  <si>
    <t>Inicia con el análisis de Información y finaliza con la supervisión y control
de  la fase de ejecución del Plan de modernización y seguimiento a los avances</t>
  </si>
  <si>
    <t>Demoras en la aprobacion de las soliciudes de proyectos fometricos, de modernización e incorporación de infraestructura</t>
  </si>
  <si>
    <t>Desconocimiento de la normativa aplicable, incumplimiento de los procedimientos y debilidades en la verificación de los requisitos</t>
  </si>
  <si>
    <t xml:space="preserve">Posibilidad de investigaciones  por afectación a la prestación del servicio de alumbrado publico debido a demoras en la aprobacion de las soliciudes de proyectos fometricos, de modernización e incorporación de infraestructura por desconocimiento de la normativa aplicable, incumplimiento de los procedimientos y debilidades en la verificación de los requisitos  </t>
  </si>
  <si>
    <t>Seguimiento a los tiempos de atención de las solicitudes asociadas al servicio de alumbrado público y reporte en la base de datos de "BD proyectos fotometricos"</t>
  </si>
  <si>
    <t xml:space="preserve">Socialización trimestral de lineamientos tecnicos y normativos asociados a los trámites del proceso de alumbrado público </t>
  </si>
  <si>
    <t>Revisión y actualización de los documentos del SIG para fortalecimiento de controles y mejora del paso a paso</t>
  </si>
  <si>
    <t>Subdirección de Alumbrado público y servicios funerarios</t>
  </si>
  <si>
    <t>Requerimiento oficial al servidor a cargo del tramite para la entrega de la respuesta de manera inmediata</t>
  </si>
  <si>
    <t>Otorgamiento de permisos sin el cumplimiento de los requisitos técnicos y normativos existentes</t>
  </si>
  <si>
    <t>Debilidad en la aplicación de los controles establecidos en los documentos del SIG</t>
  </si>
  <si>
    <t>Revisión de cumplimiento de requisitos para otrogamiento de permisos mediante la aplicación de listas de chequeo</t>
  </si>
  <si>
    <t>No aplica</t>
  </si>
  <si>
    <t xml:space="preserve">Revisión y actualización de los documentos del SIG para fortalecimiento de controles </t>
  </si>
  <si>
    <t xml:space="preserve">Seguimiento semestral de los permisos otorgados para verificar la objetividad en la aprobación </t>
  </si>
  <si>
    <t>Solicitar la suspención de actividades del servidor involucrado durante la etapa de investigación de los hechos</t>
  </si>
  <si>
    <t>Reasignación de trámites a otro servidor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</si>
</sst>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6"/>
      <color rgb="FFFF0000"/>
      <name val="Arial Narrow"/>
      <family val="2"/>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rgb="FF000000"/>
      <name val="Calibri"/>
      <family val="2"/>
      <scheme val="minor"/>
    </font>
    <font>
      <sz val="10"/>
      <color rgb="FF212529"/>
      <name val="Calibri"/>
      <family val="2"/>
      <scheme val="minor"/>
    </font>
    <font>
      <b/>
      <sz val="12"/>
      <name val="Arial"/>
      <family val="2"/>
    </font>
    <font>
      <b/>
      <sz val="10"/>
      <name val="Arial"/>
      <family val="2"/>
    </font>
    <font>
      <b/>
      <sz val="14"/>
      <name val="Arial"/>
      <family val="2"/>
    </font>
    <font>
      <sz val="11"/>
      <name val="Arial"/>
      <family val="2"/>
    </font>
    <font>
      <sz val="10"/>
      <name val="Calibri"/>
      <family val="2"/>
      <scheme val="minor"/>
    </font>
    <font>
      <b/>
      <sz val="10"/>
      <name val="Calibri"/>
      <family val="2"/>
      <scheme val="minor"/>
    </font>
    <font>
      <sz val="12"/>
      <name val="Calibri"/>
      <family val="2"/>
      <scheme val="minor"/>
    </font>
    <font>
      <b/>
      <sz val="12"/>
      <color theme="1"/>
      <name val="Arial Rounded MT Bold"/>
      <family val="2"/>
    </font>
    <font>
      <b/>
      <sz val="10"/>
      <color theme="1"/>
      <name val="Calibri"/>
      <family val="2"/>
      <scheme val="minor"/>
    </font>
    <font>
      <b/>
      <sz val="10"/>
      <color theme="1"/>
      <name val="Arial Narrow"/>
      <family val="2"/>
    </font>
    <font>
      <b/>
      <sz val="10"/>
      <color rgb="FF000000"/>
      <name val="Arial Narrow"/>
      <family val="2"/>
    </font>
    <font>
      <sz val="11"/>
      <color rgb="FF000000"/>
      <name val="Arial Narrow"/>
      <family val="2"/>
    </font>
    <font>
      <sz val="10"/>
      <color rgb="FFFF0000"/>
      <name val="Arial"/>
      <family val="2"/>
    </font>
    <font>
      <b/>
      <sz val="11"/>
      <color rgb="FFFF0000"/>
      <name val="Arial"/>
      <family val="2"/>
    </font>
    <font>
      <sz val="11"/>
      <color rgb="FFFF0000"/>
      <name val="Arial"/>
      <family val="2"/>
    </font>
    <font>
      <sz val="11"/>
      <color rgb="FFFF0000"/>
      <name val="Arial Narrow"/>
      <family val="2"/>
    </font>
    <font>
      <b/>
      <sz val="26"/>
      <name val="Arial Narrow"/>
      <family val="2"/>
    </font>
    <font>
      <sz val="16"/>
      <color rgb="FFFF0000"/>
      <name val="Arial"/>
      <family val="2"/>
    </font>
  </fonts>
  <fills count="3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E6EFFD"/>
        <bgColor rgb="FF000000"/>
      </patternFill>
    </fill>
    <fill>
      <patternFill patternType="solid">
        <fgColor rgb="FFE6EFFD"/>
        <bgColor indexed="64"/>
      </patternFill>
    </fill>
    <fill>
      <patternFill patternType="solid">
        <fgColor rgb="FFFFC000"/>
        <bgColor rgb="FFFFC000"/>
      </patternFill>
    </fill>
    <fill>
      <patternFill patternType="solid">
        <fgColor rgb="FF92D050"/>
        <bgColor rgb="FF92D050"/>
      </patternFill>
    </fill>
    <fill>
      <patternFill patternType="solid">
        <fgColor rgb="FF00B050"/>
        <bgColor rgb="FF00B050"/>
      </patternFill>
    </fill>
    <fill>
      <patternFill patternType="solid">
        <fgColor rgb="FFFFFF66"/>
        <bgColor rgb="FFFFFF66"/>
      </patternFill>
    </fill>
    <fill>
      <patternFill patternType="solid">
        <fgColor rgb="FFFF0000"/>
        <bgColor rgb="FFFF0000"/>
      </patternFill>
    </fill>
    <fill>
      <patternFill patternType="solid">
        <fgColor rgb="FFBFBFBF"/>
        <bgColor rgb="FFBFBFBF"/>
      </patternFill>
    </fill>
  </fills>
  <borders count="84">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theme="0"/>
      </bottom>
      <diagonal/>
    </border>
    <border>
      <left/>
      <right style="thin">
        <color indexed="64"/>
      </right>
      <top/>
      <bottom style="double">
        <color theme="0"/>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diagonal/>
    </border>
    <border>
      <left/>
      <right style="medium">
        <color indexed="64"/>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6">
    <xf numFmtId="0" fontId="0" fillId="0" borderId="0"/>
    <xf numFmtId="9" fontId="13" fillId="0" borderId="0" applyFont="0" applyFill="0" applyBorder="0" applyAlignment="0" applyProtection="0"/>
    <xf numFmtId="0" fontId="43" fillId="0" borderId="0"/>
    <xf numFmtId="0" fontId="44" fillId="0" borderId="0"/>
    <xf numFmtId="0" fontId="5" fillId="0" borderId="0"/>
    <xf numFmtId="0" fontId="33" fillId="0" borderId="0"/>
  </cellStyleXfs>
  <cellXfs count="577">
    <xf numFmtId="0" fontId="0" fillId="0" borderId="0" xfId="0"/>
    <xf numFmtId="0" fontId="1" fillId="0" borderId="0" xfId="0" applyFont="1"/>
    <xf numFmtId="0" fontId="1" fillId="0" borderId="0" xfId="0" applyFont="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2" xfId="0" applyFont="1" applyFill="1" applyBorder="1" applyAlignment="1">
      <alignment horizontal="center" vertical="center" wrapText="1" readingOrder="1"/>
    </xf>
    <xf numFmtId="0" fontId="10" fillId="0" borderId="2" xfId="0" applyFont="1" applyBorder="1" applyAlignment="1">
      <alignment horizontal="justify" vertical="center" wrapText="1" readingOrder="1"/>
    </xf>
    <xf numFmtId="9" fontId="10" fillId="0" borderId="2"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27" fillId="0" borderId="0" xfId="0" applyFont="1"/>
    <xf numFmtId="0" fontId="30" fillId="0" borderId="2" xfId="0" applyFont="1" applyBorder="1" applyAlignment="1">
      <alignment horizontal="center" vertical="center" wrapText="1" readingOrder="1"/>
    </xf>
    <xf numFmtId="0" fontId="30"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5" fillId="3" borderId="37" xfId="2" applyFont="1" applyFill="1" applyBorder="1" applyProtection="1"/>
    <xf numFmtId="0" fontId="45" fillId="3" borderId="38" xfId="2" applyFont="1" applyFill="1" applyBorder="1" applyProtection="1"/>
    <xf numFmtId="0" fontId="45" fillId="3" borderId="39" xfId="2" applyFont="1" applyFill="1" applyBorder="1" applyProtection="1"/>
    <xf numFmtId="0" fontId="15" fillId="3" borderId="0" xfId="0" applyFont="1" applyFill="1" applyAlignment="1">
      <alignment vertical="center"/>
    </xf>
    <xf numFmtId="0" fontId="5" fillId="3" borderId="0" xfId="0" applyFont="1" applyFill="1"/>
    <xf numFmtId="0" fontId="33" fillId="3" borderId="0" xfId="0" applyFont="1" applyFill="1"/>
    <xf numFmtId="0" fontId="34" fillId="3" borderId="20" xfId="0" applyFont="1" applyFill="1" applyBorder="1" applyAlignment="1">
      <alignment horizontal="center" vertical="center" wrapText="1" readingOrder="1"/>
    </xf>
    <xf numFmtId="0" fontId="35" fillId="3" borderId="20" xfId="0" applyFont="1" applyFill="1" applyBorder="1" applyAlignment="1">
      <alignment horizontal="justify" vertical="center" wrapText="1" readingOrder="1"/>
    </xf>
    <xf numFmtId="9" fontId="34" fillId="3" borderId="29" xfId="0" applyNumberFormat="1"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5" fillId="3" borderId="19" xfId="0" applyFont="1" applyFill="1" applyBorder="1" applyAlignment="1">
      <alignment horizontal="justify" vertical="center" wrapText="1" readingOrder="1"/>
    </xf>
    <xf numFmtId="9" fontId="34" fillId="3" borderId="24" xfId="0" applyNumberFormat="1" applyFont="1" applyFill="1" applyBorder="1" applyAlignment="1">
      <alignment horizontal="center" vertical="center" wrapText="1" readingOrder="1"/>
    </xf>
    <xf numFmtId="0" fontId="35" fillId="3" borderId="24"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5" fillId="3" borderId="26" xfId="0" applyFont="1" applyFill="1" applyBorder="1" applyAlignment="1">
      <alignment horizontal="justify" vertical="center" wrapText="1" readingOrder="1"/>
    </xf>
    <xf numFmtId="0" fontId="35" fillId="3" borderId="27" xfId="0" applyFont="1" applyFill="1" applyBorder="1" applyAlignment="1">
      <alignment horizontal="center" vertical="center" wrapText="1" readingOrder="1"/>
    </xf>
    <xf numFmtId="0" fontId="42" fillId="3" borderId="0" xfId="0" applyFont="1" applyFill="1"/>
    <xf numFmtId="0" fontId="34" fillId="15" borderId="31" xfId="0" applyFont="1" applyFill="1" applyBorder="1" applyAlignment="1">
      <alignment horizontal="center" vertical="center" wrapText="1" readingOrder="1"/>
    </xf>
    <xf numFmtId="0" fontId="34" fillId="15" borderId="32" xfId="0" applyFont="1" applyFill="1" applyBorder="1" applyAlignment="1">
      <alignment horizontal="center" vertical="center" wrapText="1" readingOrder="1"/>
    </xf>
    <xf numFmtId="0" fontId="14" fillId="3" borderId="0" xfId="0" applyFont="1" applyFill="1"/>
    <xf numFmtId="0" fontId="4" fillId="3" borderId="0" xfId="0" applyFont="1" applyFill="1" applyAlignment="1">
      <alignment horizontal="left" vertical="center"/>
    </xf>
    <xf numFmtId="0" fontId="45" fillId="3" borderId="5" xfId="2" applyFont="1" applyFill="1" applyBorder="1" applyProtection="1"/>
    <xf numFmtId="0" fontId="50" fillId="3" borderId="0" xfId="0" applyFont="1" applyFill="1" applyBorder="1" applyAlignment="1" applyProtection="1">
      <alignment horizontal="left" vertical="center" wrapText="1"/>
    </xf>
    <xf numFmtId="0" fontId="51" fillId="3" borderId="0" xfId="0" applyFont="1" applyFill="1" applyBorder="1" applyAlignment="1" applyProtection="1">
      <alignment horizontal="left" vertical="top" wrapText="1"/>
    </xf>
    <xf numFmtId="0" fontId="45" fillId="3" borderId="0" xfId="2" applyFont="1" applyFill="1" applyBorder="1" applyProtection="1"/>
    <xf numFmtId="0" fontId="45" fillId="3" borderId="6" xfId="2" applyFont="1" applyFill="1" applyBorder="1" applyProtection="1"/>
    <xf numFmtId="0" fontId="45" fillId="3" borderId="7" xfId="2" applyFont="1" applyFill="1" applyBorder="1" applyProtection="1"/>
    <xf numFmtId="0" fontId="45" fillId="3" borderId="9" xfId="2" applyFont="1" applyFill="1" applyBorder="1" applyProtection="1"/>
    <xf numFmtId="0" fontId="45" fillId="3" borderId="8" xfId="2" applyFont="1" applyFill="1" applyBorder="1" applyProtection="1"/>
    <xf numFmtId="0" fontId="49" fillId="3" borderId="0" xfId="2" applyFont="1" applyFill="1" applyBorder="1" applyAlignment="1" applyProtection="1">
      <alignment horizontal="left" vertical="center" wrapText="1"/>
    </xf>
    <xf numFmtId="0" fontId="45" fillId="3" borderId="0" xfId="2" applyFont="1" applyFill="1" applyBorder="1" applyAlignment="1" applyProtection="1">
      <alignment horizontal="left" vertical="center" wrapText="1"/>
    </xf>
    <xf numFmtId="0" fontId="45" fillId="3" borderId="0" xfId="2" quotePrefix="1" applyFont="1" applyFill="1" applyBorder="1" applyAlignment="1" applyProtection="1">
      <alignment horizontal="left" vertical="center" wrapText="1"/>
    </xf>
    <xf numFmtId="0" fontId="45" fillId="3" borderId="6" xfId="2" applyFont="1" applyFill="1" applyBorder="1" applyAlignment="1" applyProtection="1"/>
    <xf numFmtId="0" fontId="47" fillId="3" borderId="5" xfId="2" quotePrefix="1" applyFont="1" applyFill="1" applyBorder="1" applyAlignment="1" applyProtection="1">
      <alignment horizontal="left" vertical="top" wrapText="1"/>
    </xf>
    <xf numFmtId="0" fontId="48" fillId="3" borderId="0" xfId="2" quotePrefix="1" applyFont="1" applyFill="1" applyBorder="1" applyAlignment="1" applyProtection="1">
      <alignment horizontal="left" vertical="top" wrapText="1"/>
    </xf>
    <xf numFmtId="0" fontId="48" fillId="3" borderId="6" xfId="2" quotePrefix="1" applyFont="1" applyFill="1" applyBorder="1" applyAlignment="1" applyProtection="1">
      <alignment horizontal="left" vertical="top" wrapText="1"/>
    </xf>
    <xf numFmtId="0" fontId="1" fillId="0" borderId="0" xfId="0" applyFont="1" applyAlignment="1">
      <alignment horizontal="center" vertical="center" wrapText="1"/>
    </xf>
    <xf numFmtId="0" fontId="54" fillId="0" borderId="0" xfId="0" applyFont="1" applyBorder="1" applyAlignment="1">
      <alignment horizontal="justify" vertical="center"/>
    </xf>
    <xf numFmtId="0" fontId="54" fillId="0" borderId="0" xfId="0" applyFont="1" applyBorder="1" applyAlignment="1">
      <alignment vertical="center"/>
    </xf>
    <xf numFmtId="0" fontId="55" fillId="0" borderId="0" xfId="0" applyFont="1" applyBorder="1"/>
    <xf numFmtId="0" fontId="55" fillId="0" borderId="0" xfId="0" applyFont="1"/>
    <xf numFmtId="0" fontId="6" fillId="0" borderId="19" xfId="0" applyFont="1" applyBorder="1" applyAlignment="1" applyProtection="1">
      <alignment horizontal="justify" vertical="center" wrapText="1"/>
      <protection locked="0"/>
    </xf>
    <xf numFmtId="0" fontId="1" fillId="0" borderId="19" xfId="0" applyFont="1" applyBorder="1" applyAlignment="1" applyProtection="1">
      <alignment horizontal="center" vertical="center" textRotation="90"/>
      <protection locked="0"/>
    </xf>
    <xf numFmtId="9" fontId="1" fillId="0" borderId="19" xfId="0" applyNumberFormat="1" applyFont="1" applyBorder="1" applyAlignment="1" applyProtection="1">
      <alignment horizontal="center" vertical="center"/>
      <protection hidden="1"/>
    </xf>
    <xf numFmtId="0" fontId="4" fillId="0" borderId="19" xfId="0" applyFont="1" applyBorder="1" applyAlignment="1" applyProtection="1">
      <alignment horizontal="center" vertical="center" textRotation="90"/>
      <protection hidden="1"/>
    </xf>
    <xf numFmtId="14" fontId="1" fillId="0" borderId="19" xfId="0" applyNumberFormat="1" applyFont="1" applyBorder="1" applyAlignment="1" applyProtection="1">
      <alignment horizontal="center" vertical="center"/>
      <protection locked="0"/>
    </xf>
    <xf numFmtId="0" fontId="1" fillId="0" borderId="19" xfId="0" applyFont="1" applyBorder="1" applyAlignment="1" applyProtection="1">
      <alignment horizontal="justify" vertical="center"/>
      <protection locked="0"/>
    </xf>
    <xf numFmtId="0" fontId="6" fillId="0" borderId="19" xfId="0" applyFont="1" applyBorder="1" applyAlignment="1" applyProtection="1">
      <alignment horizontal="center" vertical="center" wrapText="1"/>
      <protection locked="0"/>
    </xf>
    <xf numFmtId="0" fontId="64" fillId="0" borderId="0" xfId="0" applyFont="1"/>
    <xf numFmtId="0" fontId="65" fillId="0" borderId="19"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hidden="1"/>
    </xf>
    <xf numFmtId="0" fontId="61" fillId="19" borderId="67" xfId="0" applyFont="1" applyFill="1" applyBorder="1" applyAlignment="1" applyProtection="1">
      <alignment horizontal="center" vertical="center" wrapText="1"/>
      <protection hidden="1"/>
    </xf>
    <xf numFmtId="0" fontId="49" fillId="0" borderId="19" xfId="0" applyFont="1" applyBorder="1" applyAlignment="1" applyProtection="1">
      <alignment horizontal="center" vertical="center" wrapText="1"/>
      <protection hidden="1"/>
    </xf>
    <xf numFmtId="0" fontId="66" fillId="24" borderId="30" xfId="0" applyFont="1" applyFill="1" applyBorder="1" applyAlignment="1">
      <alignment horizontal="center"/>
    </xf>
    <xf numFmtId="0" fontId="66" fillId="24" borderId="32" xfId="0" applyFont="1" applyFill="1" applyBorder="1" applyAlignment="1">
      <alignment horizontal="center"/>
    </xf>
    <xf numFmtId="0" fontId="67" fillId="0" borderId="0" xfId="0" applyFont="1"/>
    <xf numFmtId="0" fontId="3" fillId="0" borderId="72" xfId="0" applyFont="1" applyBorder="1" applyAlignment="1">
      <alignment horizontal="center" vertical="center"/>
    </xf>
    <xf numFmtId="0" fontId="3" fillId="0" borderId="73"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25" xfId="0" applyFont="1" applyBorder="1" applyAlignment="1">
      <alignment horizontal="center" vertical="center"/>
    </xf>
    <xf numFmtId="0" fontId="3" fillId="3" borderId="27" xfId="0" applyFont="1" applyFill="1" applyBorder="1" applyAlignment="1">
      <alignment wrapText="1"/>
    </xf>
    <xf numFmtId="0" fontId="66" fillId="24" borderId="25" xfId="0" applyFont="1" applyFill="1" applyBorder="1" applyAlignment="1">
      <alignment horizontal="center" vertical="center"/>
    </xf>
    <xf numFmtId="0" fontId="66" fillId="24" borderId="27" xfId="0" applyFont="1" applyFill="1" applyBorder="1" applyAlignment="1">
      <alignment horizontal="center" vertical="center"/>
    </xf>
    <xf numFmtId="0" fontId="3" fillId="0" borderId="73"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3" fillId="0" borderId="73" xfId="0" applyFont="1" applyBorder="1" applyAlignment="1">
      <alignment horizontal="center"/>
    </xf>
    <xf numFmtId="0" fontId="3" fillId="0" borderId="27" xfId="0" applyFont="1" applyBorder="1" applyAlignment="1">
      <alignment horizontal="center"/>
    </xf>
    <xf numFmtId="0" fontId="66" fillId="24" borderId="77" xfId="0" applyFont="1" applyFill="1" applyBorder="1" applyAlignment="1">
      <alignment horizontal="center" vertical="center"/>
    </xf>
    <xf numFmtId="0" fontId="3" fillId="0" borderId="24" xfId="0" applyFont="1" applyBorder="1" applyAlignment="1">
      <alignment horizontal="center"/>
    </xf>
    <xf numFmtId="0" fontId="3" fillId="0" borderId="24" xfId="0" applyFont="1" applyBorder="1" applyAlignment="1">
      <alignment horizontal="center" vertical="top" wrapText="1"/>
    </xf>
    <xf numFmtId="0" fontId="3" fillId="0" borderId="4" xfId="0" applyFont="1" applyBorder="1" applyAlignment="1">
      <alignment horizontal="center"/>
    </xf>
    <xf numFmtId="0" fontId="3" fillId="0" borderId="8"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66" fillId="25" borderId="19" xfId="0" applyFont="1" applyFill="1" applyBorder="1"/>
    <xf numFmtId="0" fontId="3" fillId="0" borderId="19" xfId="0" applyFont="1" applyBorder="1"/>
    <xf numFmtId="0" fontId="4" fillId="0" borderId="19" xfId="0" applyFont="1" applyBorder="1" applyAlignment="1" applyProtection="1">
      <alignment horizontal="center" vertical="center" textRotation="90" wrapText="1"/>
      <protection hidden="1"/>
    </xf>
    <xf numFmtId="0" fontId="6" fillId="0" borderId="19" xfId="0" applyFont="1" applyFill="1" applyBorder="1" applyAlignment="1" applyProtection="1">
      <alignment horizontal="justify" vertical="center" wrapText="1"/>
      <protection locked="0"/>
    </xf>
    <xf numFmtId="0" fontId="1" fillId="0" borderId="19" xfId="0" applyFont="1" applyFill="1" applyBorder="1" applyAlignment="1" applyProtection="1">
      <alignment horizontal="center" vertical="center" textRotation="90"/>
      <protection locked="0"/>
    </xf>
    <xf numFmtId="9" fontId="1" fillId="0" borderId="19" xfId="0" applyNumberFormat="1"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textRotation="90" wrapText="1"/>
      <protection hidden="1"/>
    </xf>
    <xf numFmtId="0" fontId="4" fillId="0" borderId="19" xfId="0" applyFont="1" applyFill="1" applyBorder="1" applyAlignment="1" applyProtection="1">
      <alignment horizontal="center" vertical="center" textRotation="90"/>
      <protection hidden="1"/>
    </xf>
    <xf numFmtId="14" fontId="1"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justify" vertical="center"/>
      <protection locked="0"/>
    </xf>
    <xf numFmtId="0" fontId="1" fillId="0" borderId="19" xfId="0" applyFont="1" applyFill="1" applyBorder="1" applyAlignment="1" applyProtection="1">
      <alignment horizontal="center" vertical="center" wrapText="1"/>
      <protection locked="0"/>
    </xf>
    <xf numFmtId="0" fontId="1" fillId="0" borderId="19" xfId="0" applyFont="1" applyFill="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49" fillId="0" borderId="19" xfId="0" applyFont="1" applyFill="1" applyBorder="1" applyAlignment="1" applyProtection="1">
      <alignment horizontal="center" vertical="center" wrapText="1"/>
      <protection hidden="1"/>
    </xf>
    <xf numFmtId="0" fontId="71" fillId="0" borderId="19" xfId="0" applyFont="1" applyFill="1" applyBorder="1" applyAlignment="1" applyProtection="1">
      <alignment horizontal="center" vertical="center" wrapText="1"/>
      <protection locked="0"/>
    </xf>
    <xf numFmtId="14" fontId="1" fillId="0" borderId="19" xfId="0" applyNumberFormat="1" applyFont="1" applyFill="1" applyBorder="1" applyAlignment="1" applyProtection="1">
      <alignment horizontal="center" vertical="center" wrapText="1"/>
      <protection locked="0"/>
    </xf>
    <xf numFmtId="14" fontId="71" fillId="0" borderId="19" xfId="0" applyNumberFormat="1" applyFont="1" applyFill="1" applyBorder="1" applyAlignment="1" applyProtection="1">
      <alignment horizontal="center" vertical="center" wrapText="1"/>
      <protection locked="0"/>
    </xf>
    <xf numFmtId="14" fontId="1" fillId="0" borderId="1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3" borderId="0" xfId="0" applyFont="1" applyFill="1" applyAlignment="1" applyProtection="1">
      <alignment horizontal="center" vertical="center" wrapText="1"/>
      <protection locked="0"/>
    </xf>
    <xf numFmtId="0" fontId="1" fillId="3" borderId="0" xfId="0" applyFont="1" applyFill="1" applyProtection="1">
      <protection locked="0"/>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center"/>
      <protection locked="0"/>
    </xf>
    <xf numFmtId="0" fontId="1" fillId="0" borderId="0" xfId="0" applyFont="1" applyProtection="1">
      <protection locked="0"/>
    </xf>
    <xf numFmtId="0" fontId="4" fillId="3"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1" fillId="0" borderId="19" xfId="0" applyFont="1" applyFill="1" applyBorder="1" applyAlignment="1" applyProtection="1">
      <alignment horizontal="center" vertical="center"/>
      <protection locked="0" hidden="1"/>
    </xf>
    <xf numFmtId="0" fontId="1" fillId="3" borderId="0" xfId="0" applyFont="1" applyFill="1" applyAlignment="1" applyProtection="1">
      <alignment vertical="center"/>
      <protection locked="0"/>
    </xf>
    <xf numFmtId="0" fontId="1" fillId="0" borderId="0" xfId="0" applyFont="1" applyAlignment="1" applyProtection="1">
      <alignment vertical="center"/>
      <protection locked="0"/>
    </xf>
    <xf numFmtId="0" fontId="1" fillId="0" borderId="19" xfId="0" applyFont="1" applyBorder="1" applyAlignment="1" applyProtection="1">
      <alignment horizontal="center" vertical="center"/>
      <protection locked="0" hidden="1"/>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protection locked="0"/>
    </xf>
    <xf numFmtId="0" fontId="4"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xf>
    <xf numFmtId="0" fontId="4" fillId="0" borderId="0" xfId="0" applyFont="1" applyProtection="1">
      <protection locked="0"/>
    </xf>
    <xf numFmtId="0" fontId="48" fillId="0" borderId="0" xfId="0" applyFont="1" applyProtection="1">
      <protection locked="0"/>
    </xf>
    <xf numFmtId="0" fontId="2" fillId="3" borderId="0" xfId="0" applyFont="1" applyFill="1" applyProtection="1">
      <protection locked="0"/>
    </xf>
    <xf numFmtId="0" fontId="2" fillId="0" borderId="0" xfId="0" applyFont="1" applyProtection="1">
      <protection locked="0"/>
    </xf>
    <xf numFmtId="0" fontId="48" fillId="3" borderId="0" xfId="0" applyFont="1" applyFill="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 fillId="19" borderId="19" xfId="0" applyFont="1" applyFill="1" applyBorder="1" applyAlignment="1" applyProtection="1">
      <alignment horizontal="center" vertical="center"/>
    </xf>
    <xf numFmtId="0" fontId="0" fillId="0" borderId="0" xfId="0" applyProtection="1">
      <protection locked="0"/>
    </xf>
    <xf numFmtId="164" fontId="1" fillId="0" borderId="19" xfId="1" applyNumberFormat="1" applyFont="1" applyFill="1" applyBorder="1" applyAlignment="1" applyProtection="1">
      <alignment horizontal="center" vertical="center"/>
    </xf>
    <xf numFmtId="164" fontId="1" fillId="0" borderId="19" xfId="1" applyNumberFormat="1" applyFont="1" applyBorder="1" applyAlignment="1" applyProtection="1">
      <alignment horizontal="center" vertical="center"/>
    </xf>
    <xf numFmtId="0" fontId="1" fillId="0" borderId="0" xfId="0" applyFont="1" applyFill="1" applyAlignment="1" applyProtection="1">
      <alignment horizontal="center" vertical="center" wrapText="1"/>
      <protection locked="0"/>
    </xf>
    <xf numFmtId="0" fontId="1" fillId="3" borderId="0" xfId="0" applyFont="1" applyFill="1" applyAlignment="1" applyProtection="1">
      <alignment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 fillId="0" borderId="0" xfId="0" applyFont="1" applyAlignment="1" applyProtection="1">
      <alignment wrapText="1"/>
      <protection locked="0"/>
    </xf>
    <xf numFmtId="0" fontId="56" fillId="18" borderId="19" xfId="0" applyFont="1" applyFill="1" applyBorder="1" applyAlignment="1" applyProtection="1">
      <alignment horizontal="center" vertical="center"/>
    </xf>
    <xf numFmtId="0" fontId="56" fillId="18" borderId="19" xfId="0" applyFont="1" applyFill="1" applyBorder="1" applyAlignment="1" applyProtection="1">
      <alignment horizontal="center" vertical="center" wrapText="1"/>
    </xf>
    <xf numFmtId="0" fontId="56" fillId="3" borderId="19" xfId="0" applyFont="1" applyFill="1" applyBorder="1" applyAlignment="1" applyProtection="1">
      <alignment horizontal="center" vertical="center" wrapText="1"/>
      <protection locked="0"/>
    </xf>
    <xf numFmtId="0" fontId="43" fillId="3" borderId="38" xfId="0" applyFont="1" applyFill="1" applyBorder="1" applyProtection="1">
      <protection locked="0"/>
    </xf>
    <xf numFmtId="0" fontId="43" fillId="0" borderId="0" xfId="0" applyFont="1" applyProtection="1">
      <protection locked="0"/>
    </xf>
    <xf numFmtId="0" fontId="43" fillId="0" borderId="0" xfId="0" applyFont="1" applyAlignment="1" applyProtection="1">
      <alignment horizontal="center"/>
      <protection locked="0"/>
    </xf>
    <xf numFmtId="0" fontId="43" fillId="0" borderId="19" xfId="0" applyFont="1" applyBorder="1" applyAlignment="1" applyProtection="1">
      <alignment horizontal="center" vertical="center" wrapText="1"/>
      <protection locked="0"/>
    </xf>
    <xf numFmtId="0" fontId="43" fillId="0" borderId="19" xfId="0" applyFont="1" applyBorder="1" applyAlignment="1" applyProtection="1">
      <alignment vertical="center" wrapText="1"/>
      <protection locked="0"/>
    </xf>
    <xf numFmtId="0" fontId="43" fillId="0" borderId="19" xfId="0" quotePrefix="1" applyFont="1" applyBorder="1" applyAlignment="1" applyProtection="1">
      <alignment vertical="center" wrapText="1"/>
      <protection locked="0"/>
    </xf>
    <xf numFmtId="0" fontId="43" fillId="0" borderId="19" xfId="0" applyFont="1" applyBorder="1" applyAlignment="1" applyProtection="1">
      <alignment horizontal="justify" vertical="center" wrapText="1"/>
      <protection locked="0"/>
    </xf>
    <xf numFmtId="0" fontId="43" fillId="3" borderId="0" xfId="0" applyFont="1" applyFill="1" applyProtection="1">
      <protection locked="0"/>
    </xf>
    <xf numFmtId="0" fontId="43" fillId="0" borderId="19" xfId="0" applyFont="1" applyBorder="1" applyAlignment="1" applyProtection="1">
      <alignment wrapText="1"/>
      <protection locked="0"/>
    </xf>
    <xf numFmtId="0" fontId="43" fillId="0" borderId="19" xfId="0" quotePrefix="1" applyFont="1" applyBorder="1" applyAlignment="1" applyProtection="1">
      <alignment horizontal="justify" vertical="center" wrapText="1"/>
      <protection locked="0"/>
    </xf>
    <xf numFmtId="0" fontId="43" fillId="0" borderId="19" xfId="4" applyFont="1" applyBorder="1" applyAlignment="1" applyProtection="1">
      <alignment horizontal="justify" vertical="center" wrapText="1"/>
      <protection locked="0"/>
    </xf>
    <xf numFmtId="0" fontId="68" fillId="3" borderId="0" xfId="0" applyFont="1" applyFill="1" applyProtection="1">
      <protection locked="0"/>
    </xf>
    <xf numFmtId="0" fontId="69" fillId="3" borderId="0" xfId="0" applyFont="1" applyFill="1" applyProtection="1">
      <protection locked="0"/>
    </xf>
    <xf numFmtId="0" fontId="68" fillId="3" borderId="0" xfId="0" applyFont="1" applyFill="1" applyAlignment="1" applyProtection="1">
      <alignment horizontal="left" vertical="center" wrapText="1"/>
      <protection locked="0"/>
    </xf>
    <xf numFmtId="0" fontId="70" fillId="3" borderId="0" xfId="0" applyFont="1" applyFill="1" applyAlignment="1" applyProtection="1">
      <alignment vertical="center" wrapText="1"/>
      <protection locked="0"/>
    </xf>
    <xf numFmtId="0" fontId="68" fillId="3" borderId="0" xfId="0" applyFont="1" applyFill="1" applyAlignment="1" applyProtection="1">
      <alignment wrapText="1"/>
      <protection locked="0"/>
    </xf>
    <xf numFmtId="0" fontId="43" fillId="3" borderId="0" xfId="0" applyFont="1" applyFill="1" applyAlignment="1" applyProtection="1">
      <alignment horizontal="left" vertical="center" wrapText="1"/>
      <protection locked="0"/>
    </xf>
    <xf numFmtId="0" fontId="59" fillId="3" borderId="0" xfId="0" applyFont="1" applyFill="1" applyAlignment="1" applyProtection="1">
      <alignment vertical="center" wrapText="1"/>
      <protection locked="0"/>
    </xf>
    <xf numFmtId="0" fontId="43" fillId="3" borderId="0" xfId="0" applyFont="1" applyFill="1" applyAlignment="1" applyProtection="1">
      <alignment wrapText="1"/>
      <protection locked="0"/>
    </xf>
    <xf numFmtId="0" fontId="59" fillId="3" borderId="0" xfId="0" applyFont="1" applyFill="1" applyProtection="1">
      <protection locked="0"/>
    </xf>
    <xf numFmtId="0" fontId="43" fillId="0" borderId="78" xfId="0" applyFont="1" applyBorder="1" applyAlignment="1" applyProtection="1">
      <alignment horizontal="center" vertical="center" wrapText="1"/>
      <protection locked="0"/>
    </xf>
    <xf numFmtId="0" fontId="43" fillId="0" borderId="78" xfId="0" applyFont="1" applyBorder="1" applyAlignment="1" applyProtection="1">
      <alignment vertical="center" wrapText="1"/>
      <protection locked="0"/>
    </xf>
    <xf numFmtId="0" fontId="43" fillId="0" borderId="78" xfId="0" applyFont="1" applyBorder="1" applyAlignment="1" applyProtection="1">
      <alignment horizontal="left" vertical="center" wrapText="1"/>
      <protection locked="0"/>
    </xf>
    <xf numFmtId="0" fontId="43" fillId="0" borderId="78" xfId="0" applyFont="1" applyBorder="1" applyAlignment="1" applyProtection="1">
      <alignment wrapText="1"/>
      <protection locked="0"/>
    </xf>
    <xf numFmtId="0" fontId="45" fillId="0" borderId="78" xfId="0" applyFont="1" applyBorder="1" applyAlignment="1" applyProtection="1">
      <alignment horizontal="left" vertical="center" wrapText="1"/>
      <protection locked="0"/>
    </xf>
    <xf numFmtId="0" fontId="1" fillId="0" borderId="19" xfId="0" applyFont="1" applyBorder="1" applyAlignment="1" applyProtection="1">
      <alignment horizontal="justify" vertical="center" wrapText="1"/>
      <protection locked="0"/>
    </xf>
    <xf numFmtId="0" fontId="2" fillId="0" borderId="78" xfId="0" applyFont="1" applyBorder="1" applyAlignment="1" applyProtection="1">
      <alignment horizontal="center" vertical="center"/>
      <protection locked="0"/>
    </xf>
    <xf numFmtId="0" fontId="2" fillId="0" borderId="78" xfId="0" applyFont="1" applyBorder="1" applyAlignment="1" applyProtection="1">
      <alignment horizontal="center" vertical="center" textRotation="90"/>
      <protection locked="0"/>
    </xf>
    <xf numFmtId="0" fontId="2" fillId="0" borderId="78" xfId="0" applyFont="1" applyBorder="1" applyAlignment="1" applyProtection="1">
      <alignment horizontal="center" vertical="center" wrapText="1"/>
      <protection locked="0"/>
    </xf>
    <xf numFmtId="14" fontId="2" fillId="0" borderId="78" xfId="0" applyNumberFormat="1" applyFont="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0" fontId="43" fillId="0" borderId="19" xfId="0" applyFont="1" applyBorder="1" applyAlignment="1" applyProtection="1">
      <alignment horizontal="center" vertical="center"/>
      <protection locked="0"/>
    </xf>
    <xf numFmtId="0" fontId="43" fillId="0" borderId="19" xfId="0" applyFont="1" applyBorder="1" applyAlignment="1" applyProtection="1">
      <alignment vertical="center"/>
      <protection locked="0"/>
    </xf>
    <xf numFmtId="0" fontId="43" fillId="0" borderId="19" xfId="0" applyFont="1" applyBorder="1" applyProtection="1">
      <protection locked="0"/>
    </xf>
    <xf numFmtId="0" fontId="43" fillId="0" borderId="62" xfId="0" quotePrefix="1" applyFont="1" applyBorder="1" applyAlignment="1" applyProtection="1">
      <alignment vertical="center" wrapText="1"/>
      <protection locked="0"/>
    </xf>
    <xf numFmtId="0" fontId="43" fillId="0" borderId="62" xfId="0" applyFont="1" applyBorder="1" applyAlignment="1" applyProtection="1">
      <alignment vertical="center" wrapText="1"/>
      <protection locked="0"/>
    </xf>
    <xf numFmtId="0" fontId="43" fillId="0" borderId="62" xfId="0" applyFont="1" applyBorder="1" applyAlignment="1" applyProtection="1">
      <alignment wrapText="1"/>
      <protection locked="0"/>
    </xf>
    <xf numFmtId="0" fontId="43" fillId="0" borderId="82" xfId="0" applyFont="1" applyBorder="1" applyAlignment="1" applyProtection="1">
      <alignment vertical="center" wrapText="1"/>
      <protection locked="0"/>
    </xf>
    <xf numFmtId="0" fontId="43" fillId="0" borderId="82" xfId="0" applyFont="1" applyBorder="1" applyAlignment="1" applyProtection="1">
      <alignment wrapText="1"/>
      <protection locked="0"/>
    </xf>
    <xf numFmtId="0" fontId="43" fillId="0" borderId="62" xfId="0" applyFont="1" applyBorder="1" applyProtection="1">
      <protection locked="0"/>
    </xf>
    <xf numFmtId="0" fontId="43" fillId="0" borderId="62" xfId="0" applyFont="1" applyBorder="1" applyAlignment="1" applyProtection="1">
      <alignment vertical="center"/>
      <protection locked="0"/>
    </xf>
    <xf numFmtId="0" fontId="43" fillId="0" borderId="19" xfId="4" applyFont="1" applyBorder="1" applyAlignment="1" applyProtection="1">
      <alignment vertical="center" wrapText="1"/>
      <protection locked="0"/>
    </xf>
    <xf numFmtId="0" fontId="43" fillId="0" borderId="19" xfId="0" applyFont="1" applyBorder="1" applyAlignment="1" applyProtection="1">
      <alignment horizontal="left" vertical="center" wrapText="1"/>
      <protection locked="0"/>
    </xf>
    <xf numFmtId="0" fontId="0" fillId="0" borderId="19" xfId="0" applyBorder="1" applyAlignment="1" applyProtection="1">
      <alignment vertical="center" wrapText="1"/>
      <protection locked="0"/>
    </xf>
    <xf numFmtId="0" fontId="57" fillId="0" borderId="19" xfId="0" applyFont="1" applyBorder="1" applyAlignment="1" applyProtection="1">
      <alignment horizontal="center" vertical="center" wrapText="1"/>
    </xf>
    <xf numFmtId="0" fontId="43" fillId="0" borderId="64" xfId="0" applyFont="1" applyBorder="1" applyAlignment="1" applyProtection="1">
      <alignment vertical="center" wrapText="1"/>
      <protection locked="0"/>
    </xf>
    <xf numFmtId="0" fontId="43" fillId="0" borderId="83" xfId="0" applyFont="1" applyBorder="1" applyAlignment="1" applyProtection="1">
      <alignment vertical="center" wrapText="1"/>
      <protection locked="0"/>
    </xf>
    <xf numFmtId="0" fontId="43" fillId="0" borderId="19" xfId="0" applyFont="1" applyBorder="1" applyAlignment="1">
      <alignment horizontal="justify" vertical="center" wrapText="1"/>
    </xf>
    <xf numFmtId="0" fontId="43" fillId="0" borderId="78" xfId="0" applyFont="1" applyFill="1" applyBorder="1" applyAlignment="1" applyProtection="1">
      <alignment vertical="center" wrapText="1"/>
      <protection locked="0"/>
    </xf>
    <xf numFmtId="14" fontId="57" fillId="3" borderId="19" xfId="0" applyNumberFormat="1" applyFont="1" applyFill="1" applyBorder="1" applyAlignment="1" applyProtection="1">
      <alignment horizontal="center" vertical="center"/>
      <protection locked="0"/>
    </xf>
    <xf numFmtId="14" fontId="2" fillId="0" borderId="19" xfId="0" applyNumberFormat="1" applyFont="1" applyFill="1" applyBorder="1" applyAlignment="1" applyProtection="1">
      <alignment horizontal="center" vertical="center" wrapText="1"/>
      <protection locked="0"/>
    </xf>
    <xf numFmtId="0" fontId="43" fillId="0" borderId="19" xfId="0" applyFont="1" applyFill="1" applyBorder="1" applyAlignment="1" applyProtection="1">
      <alignment vertical="center" wrapText="1"/>
      <protection locked="0"/>
    </xf>
    <xf numFmtId="0" fontId="43" fillId="0" borderId="19" xfId="0" applyFont="1" applyFill="1" applyBorder="1" applyAlignment="1" applyProtection="1">
      <alignment horizontal="justify" vertical="center" wrapText="1"/>
      <protection locked="0"/>
    </xf>
    <xf numFmtId="0" fontId="59" fillId="0" borderId="0" xfId="0" applyFont="1"/>
    <xf numFmtId="0" fontId="28" fillId="0" borderId="0" xfId="0" applyFont="1" applyAlignment="1">
      <alignment horizontal="center" vertical="center" wrapText="1"/>
    </xf>
    <xf numFmtId="0" fontId="29" fillId="31" borderId="0" xfId="0" applyFont="1" applyFill="1" applyAlignment="1">
      <alignment horizontal="center" vertical="center" wrapText="1" readingOrder="1"/>
    </xf>
    <xf numFmtId="0" fontId="30" fillId="27" borderId="2" xfId="0" applyFont="1" applyFill="1" applyBorder="1" applyAlignment="1">
      <alignment horizontal="center" vertical="center" wrapText="1" readingOrder="1"/>
    </xf>
    <xf numFmtId="0" fontId="30" fillId="0" borderId="2" xfId="0" applyFont="1" applyBorder="1" applyAlignment="1">
      <alignment horizontal="left" vertical="center" wrapText="1" readingOrder="1"/>
    </xf>
    <xf numFmtId="0" fontId="30" fillId="28" borderId="1" xfId="0" applyFont="1" applyFill="1" applyBorder="1" applyAlignment="1">
      <alignment horizontal="center" vertical="center" wrapText="1" readingOrder="1"/>
    </xf>
    <xf numFmtId="0" fontId="30" fillId="0" borderId="1" xfId="0" applyFont="1" applyBorder="1" applyAlignment="1">
      <alignment horizontal="left" vertical="center" wrapText="1" readingOrder="1"/>
    </xf>
    <xf numFmtId="0" fontId="30" fillId="29" borderId="1" xfId="0" applyFont="1" applyFill="1" applyBorder="1" applyAlignment="1">
      <alignment horizontal="center" vertical="center" wrapText="1" readingOrder="1"/>
    </xf>
    <xf numFmtId="0" fontId="30" fillId="26" borderId="1" xfId="0" applyFont="1" applyFill="1" applyBorder="1" applyAlignment="1">
      <alignment horizontal="center" vertical="center" wrapText="1" readingOrder="1"/>
    </xf>
    <xf numFmtId="0" fontId="31" fillId="30" borderId="1" xfId="0" applyFont="1" applyFill="1" applyBorder="1" applyAlignment="1">
      <alignment horizontal="center" vertical="center" wrapText="1" readingOrder="1"/>
    </xf>
    <xf numFmtId="0" fontId="12" fillId="0" borderId="0" xfId="0" applyFont="1" applyAlignment="1">
      <alignment horizontal="left" vertical="center" wrapText="1" readingOrder="1"/>
    </xf>
    <xf numFmtId="0" fontId="48" fillId="0" borderId="0" xfId="0" applyFont="1" applyAlignment="1">
      <alignment vertical="center"/>
    </xf>
    <xf numFmtId="0" fontId="26" fillId="0" borderId="0" xfId="0" applyFont="1" applyAlignment="1">
      <alignment vertical="center"/>
    </xf>
    <xf numFmtId="0" fontId="73" fillId="0" borderId="0" xfId="0" applyFont="1"/>
    <xf numFmtId="0" fontId="70" fillId="0" borderId="0" xfId="0" applyFont="1"/>
    <xf numFmtId="0" fontId="1" fillId="0" borderId="19"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51" fillId="3" borderId="50" xfId="2" applyFont="1" applyFill="1" applyBorder="1" applyAlignment="1" applyProtection="1">
      <alignment horizontal="justify" vertical="center" wrapText="1"/>
    </xf>
    <xf numFmtId="0" fontId="51" fillId="3" borderId="51" xfId="2" applyFont="1" applyFill="1" applyBorder="1" applyAlignment="1" applyProtection="1">
      <alignment horizontal="justify" vertical="center" wrapText="1"/>
    </xf>
    <xf numFmtId="0" fontId="50" fillId="3" borderId="57" xfId="0" applyFont="1" applyFill="1" applyBorder="1" applyAlignment="1" applyProtection="1">
      <alignment horizontal="left" vertical="center" wrapText="1"/>
    </xf>
    <xf numFmtId="0" fontId="50" fillId="3" borderId="58" xfId="0" applyFont="1" applyFill="1" applyBorder="1" applyAlignment="1" applyProtection="1">
      <alignment horizontal="left" vertical="center" wrapText="1"/>
    </xf>
    <xf numFmtId="0" fontId="50" fillId="3" borderId="44" xfId="3" applyFont="1" applyFill="1" applyBorder="1" applyAlignment="1" applyProtection="1">
      <alignment horizontal="left" vertical="top" wrapText="1" readingOrder="1"/>
    </xf>
    <xf numFmtId="0" fontId="50" fillId="3" borderId="45" xfId="3" applyFont="1" applyFill="1" applyBorder="1" applyAlignment="1" applyProtection="1">
      <alignment horizontal="left" vertical="top" wrapText="1" readingOrder="1"/>
    </xf>
    <xf numFmtId="0" fontId="51" fillId="3" borderId="46" xfId="2" applyFont="1" applyFill="1" applyBorder="1" applyAlignment="1" applyProtection="1">
      <alignment horizontal="justify" vertical="center" wrapText="1"/>
    </xf>
    <xf numFmtId="0" fontId="51" fillId="3" borderId="47" xfId="2" applyFont="1" applyFill="1" applyBorder="1" applyAlignment="1" applyProtection="1">
      <alignment horizontal="justify" vertical="center" wrapText="1"/>
    </xf>
    <xf numFmtId="0" fontId="50" fillId="3" borderId="48" xfId="0" applyFont="1" applyFill="1" applyBorder="1" applyAlignment="1" applyProtection="1">
      <alignment horizontal="left" vertical="center" wrapText="1"/>
    </xf>
    <xf numFmtId="0" fontId="50" fillId="3" borderId="49" xfId="0" applyFont="1" applyFill="1" applyBorder="1" applyAlignment="1" applyProtection="1">
      <alignment horizontal="left" vertical="center" wrapText="1"/>
    </xf>
    <xf numFmtId="0" fontId="45" fillId="3" borderId="5" xfId="2" applyFont="1" applyFill="1" applyBorder="1" applyAlignment="1" applyProtection="1">
      <alignment horizontal="left" vertical="top" wrapText="1"/>
    </xf>
    <xf numFmtId="0" fontId="45" fillId="3" borderId="0" xfId="2" applyFont="1" applyFill="1" applyBorder="1" applyAlignment="1" applyProtection="1">
      <alignment horizontal="left" vertical="top" wrapText="1"/>
    </xf>
    <xf numFmtId="0" fontId="45" fillId="3" borderId="6" xfId="2" applyFont="1" applyFill="1" applyBorder="1" applyAlignment="1" applyProtection="1">
      <alignment horizontal="left" vertical="top" wrapText="1"/>
    </xf>
    <xf numFmtId="0" fontId="50" fillId="3" borderId="59" xfId="0" applyFont="1" applyFill="1" applyBorder="1" applyAlignment="1" applyProtection="1">
      <alignment horizontal="left" vertical="center" wrapText="1"/>
    </xf>
    <xf numFmtId="0" fontId="50" fillId="3" borderId="60" xfId="0" applyFont="1" applyFill="1" applyBorder="1" applyAlignment="1" applyProtection="1">
      <alignment horizontal="left" vertical="center" wrapText="1"/>
    </xf>
    <xf numFmtId="0" fontId="51" fillId="3" borderId="52" xfId="0" applyFont="1" applyFill="1" applyBorder="1" applyAlignment="1" applyProtection="1">
      <alignment horizontal="justify" vertical="center" wrapText="1"/>
    </xf>
    <xf numFmtId="0" fontId="51" fillId="3" borderId="53" xfId="0" applyFont="1" applyFill="1" applyBorder="1" applyAlignment="1" applyProtection="1">
      <alignment horizontal="justify" vertical="center" wrapText="1"/>
    </xf>
    <xf numFmtId="0" fontId="46" fillId="14" borderId="34" xfId="2" applyFont="1" applyFill="1" applyBorder="1" applyAlignment="1" applyProtection="1">
      <alignment horizontal="center" vertical="center" wrapText="1"/>
    </xf>
    <xf numFmtId="0" fontId="46" fillId="14" borderId="35" xfId="2" applyFont="1" applyFill="1" applyBorder="1" applyAlignment="1" applyProtection="1">
      <alignment horizontal="center" vertical="center" wrapText="1"/>
    </xf>
    <xf numFmtId="0" fontId="46" fillId="14" borderId="36" xfId="2" applyFont="1" applyFill="1" applyBorder="1" applyAlignment="1" applyProtection="1">
      <alignment horizontal="center" vertical="center" wrapText="1"/>
    </xf>
    <xf numFmtId="0" fontId="45" fillId="0" borderId="5" xfId="2" quotePrefix="1" applyFont="1" applyBorder="1" applyAlignment="1" applyProtection="1">
      <alignment horizontal="left" vertical="center" wrapText="1"/>
    </xf>
    <xf numFmtId="0" fontId="45" fillId="0" borderId="0" xfId="2" quotePrefix="1" applyFont="1" applyBorder="1" applyAlignment="1" applyProtection="1">
      <alignment horizontal="left" vertical="center" wrapText="1"/>
    </xf>
    <xf numFmtId="0" fontId="45" fillId="0" borderId="6" xfId="2" quotePrefix="1" applyFont="1" applyBorder="1" applyAlignment="1" applyProtection="1">
      <alignment horizontal="left" vertical="center" wrapText="1"/>
    </xf>
    <xf numFmtId="0" fontId="45" fillId="0" borderId="54" xfId="2" quotePrefix="1" applyFont="1" applyBorder="1" applyAlignment="1" applyProtection="1">
      <alignment horizontal="left" vertical="center" wrapText="1"/>
    </xf>
    <xf numFmtId="0" fontId="45" fillId="0" borderId="55" xfId="2" quotePrefix="1" applyFont="1" applyBorder="1" applyAlignment="1" applyProtection="1">
      <alignment horizontal="left" vertical="center" wrapText="1"/>
    </xf>
    <xf numFmtId="0" fontId="45" fillId="0" borderId="56" xfId="2" quotePrefix="1" applyFont="1" applyBorder="1" applyAlignment="1" applyProtection="1">
      <alignment horizontal="left" vertical="center" wrapText="1"/>
    </xf>
    <xf numFmtId="0" fontId="47" fillId="3" borderId="37" xfId="2" quotePrefix="1" applyFont="1" applyFill="1" applyBorder="1" applyAlignment="1" applyProtection="1">
      <alignment horizontal="left" vertical="top" wrapText="1"/>
    </xf>
    <xf numFmtId="0" fontId="48" fillId="3" borderId="38" xfId="2" quotePrefix="1" applyFont="1" applyFill="1" applyBorder="1" applyAlignment="1" applyProtection="1">
      <alignment horizontal="left" vertical="top" wrapText="1"/>
    </xf>
    <xf numFmtId="0" fontId="48" fillId="3" borderId="39" xfId="2" quotePrefix="1" applyFont="1" applyFill="1" applyBorder="1" applyAlignment="1" applyProtection="1">
      <alignment horizontal="left" vertical="top" wrapText="1"/>
    </xf>
    <xf numFmtId="0" fontId="45" fillId="0" borderId="5" xfId="2" quotePrefix="1" applyFont="1" applyBorder="1" applyAlignment="1" applyProtection="1">
      <alignment horizontal="left" vertical="top" wrapText="1"/>
    </xf>
    <xf numFmtId="0" fontId="45" fillId="0" borderId="0" xfId="2" quotePrefix="1" applyFont="1" applyBorder="1" applyAlignment="1" applyProtection="1">
      <alignment horizontal="left" vertical="top" wrapText="1"/>
    </xf>
    <xf numFmtId="0" fontId="45" fillId="0" borderId="6" xfId="2" quotePrefix="1" applyFont="1" applyBorder="1" applyAlignment="1" applyProtection="1">
      <alignment horizontal="left" vertical="top" wrapText="1"/>
    </xf>
    <xf numFmtId="0" fontId="50" fillId="14" borderId="40" xfId="3" applyFont="1" applyFill="1" applyBorder="1" applyAlignment="1" applyProtection="1">
      <alignment horizontal="center" vertical="center" wrapText="1"/>
    </xf>
    <xf numFmtId="0" fontId="50" fillId="14" borderId="41" xfId="3" applyFont="1" applyFill="1" applyBorder="1" applyAlignment="1" applyProtection="1">
      <alignment horizontal="center" vertical="center" wrapText="1"/>
    </xf>
    <xf numFmtId="0" fontId="50" fillId="14" borderId="42" xfId="2" applyFont="1" applyFill="1" applyBorder="1" applyAlignment="1" applyProtection="1">
      <alignment horizontal="center" vertical="center"/>
    </xf>
    <xf numFmtId="0" fontId="50"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6" fillId="0" borderId="19" xfId="0" applyFont="1" applyBorder="1" applyAlignment="1" applyProtection="1">
      <alignment horizontal="justify" vertical="center" wrapText="1"/>
      <protection locked="0"/>
    </xf>
    <xf numFmtId="0" fontId="56" fillId="16" borderId="61" xfId="0" applyFont="1" applyFill="1" applyBorder="1" applyAlignment="1" applyProtection="1">
      <alignment horizontal="center" vertical="center" wrapText="1"/>
    </xf>
    <xf numFmtId="0" fontId="56" fillId="16" borderId="65" xfId="0" applyFont="1" applyFill="1" applyBorder="1" applyAlignment="1" applyProtection="1">
      <alignment horizontal="center" vertical="center" wrapText="1"/>
    </xf>
    <xf numFmtId="0" fontId="56" fillId="16" borderId="20" xfId="0" applyFont="1" applyFill="1" applyBorder="1" applyAlignment="1" applyProtection="1">
      <alignment horizontal="center" vertical="center" wrapText="1"/>
    </xf>
    <xf numFmtId="14" fontId="58" fillId="3" borderId="19" xfId="0" applyNumberFormat="1" applyFont="1" applyFill="1" applyBorder="1" applyAlignment="1" applyProtection="1">
      <alignment horizontal="center" vertical="center"/>
    </xf>
    <xf numFmtId="0" fontId="56" fillId="16" borderId="62" xfId="0" applyFont="1" applyFill="1" applyBorder="1" applyAlignment="1" applyProtection="1">
      <alignment horizontal="center" vertical="center" wrapText="1"/>
    </xf>
    <xf numFmtId="0" fontId="56" fillId="16" borderId="63" xfId="0" applyFont="1" applyFill="1" applyBorder="1" applyAlignment="1" applyProtection="1">
      <alignment horizontal="center" vertical="center" wrapText="1"/>
    </xf>
    <xf numFmtId="0" fontId="56" fillId="16" borderId="64" xfId="0" applyFont="1" applyFill="1" applyBorder="1" applyAlignment="1" applyProtection="1">
      <alignment horizontal="center" vertical="center" wrapText="1"/>
    </xf>
    <xf numFmtId="0" fontId="56" fillId="17" borderId="19" xfId="0" applyFont="1" applyFill="1" applyBorder="1" applyAlignment="1" applyProtection="1">
      <alignment horizontal="center" vertical="center" wrapText="1"/>
    </xf>
    <xf numFmtId="0" fontId="43" fillId="0" borderId="61" xfId="4" applyFont="1" applyBorder="1" applyAlignment="1" applyProtection="1">
      <alignment horizontal="center" vertical="center" wrapText="1"/>
      <protection locked="0"/>
    </xf>
    <xf numFmtId="0" fontId="43" fillId="0" borderId="65" xfId="4" applyFont="1" applyBorder="1" applyAlignment="1" applyProtection="1">
      <alignment horizontal="center" vertical="center" wrapText="1"/>
      <protection locked="0"/>
    </xf>
    <xf numFmtId="0" fontId="43" fillId="0" borderId="20" xfId="4" applyFont="1" applyBorder="1" applyAlignment="1" applyProtection="1">
      <alignment horizontal="center" vertical="center" wrapText="1"/>
      <protection locked="0"/>
    </xf>
    <xf numFmtId="0" fontId="4" fillId="20" borderId="19" xfId="0" applyFont="1" applyFill="1" applyBorder="1" applyAlignment="1" applyProtection="1">
      <alignment horizontal="center" vertical="center"/>
    </xf>
    <xf numFmtId="0" fontId="4" fillId="20" borderId="19" xfId="0" applyFont="1" applyFill="1" applyBorder="1" applyAlignment="1" applyProtection="1">
      <alignment horizontal="center" vertical="center" wrapText="1"/>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protection locked="0"/>
    </xf>
    <xf numFmtId="0" fontId="4" fillId="15" borderId="62" xfId="0" applyFont="1" applyFill="1" applyBorder="1" applyAlignment="1" applyProtection="1">
      <alignment horizontal="center" vertical="center"/>
    </xf>
    <xf numFmtId="0" fontId="4" fillId="15" borderId="63" xfId="0" applyFont="1" applyFill="1" applyBorder="1" applyAlignment="1" applyProtection="1">
      <alignment horizontal="center" vertical="center"/>
    </xf>
    <xf numFmtId="0" fontId="4" fillId="15" borderId="64" xfId="0" applyFont="1" applyFill="1" applyBorder="1" applyAlignment="1" applyProtection="1">
      <alignment horizontal="center" vertical="center"/>
    </xf>
    <xf numFmtId="0" fontId="4" fillId="19" borderId="62" xfId="0" applyFont="1" applyFill="1" applyBorder="1" applyAlignment="1" applyProtection="1">
      <alignment horizontal="center" vertical="center"/>
    </xf>
    <xf numFmtId="0" fontId="4" fillId="19" borderId="63" xfId="0" applyFont="1" applyFill="1" applyBorder="1" applyAlignment="1" applyProtection="1">
      <alignment horizontal="center" vertical="center"/>
    </xf>
    <xf numFmtId="0" fontId="4" fillId="19" borderId="64" xfId="0" applyFont="1" applyFill="1" applyBorder="1" applyAlignment="1" applyProtection="1">
      <alignment horizontal="center" vertical="center"/>
    </xf>
    <xf numFmtId="0" fontId="1" fillId="0" borderId="61" xfId="0" applyFont="1" applyBorder="1" applyAlignment="1" applyProtection="1">
      <alignment horizontal="center" vertical="center" textRotation="90"/>
      <protection locked="0"/>
    </xf>
    <xf numFmtId="0" fontId="1" fillId="0" borderId="65" xfId="0" applyFont="1" applyBorder="1" applyAlignment="1" applyProtection="1">
      <alignment horizontal="center" vertical="center" textRotation="90"/>
      <protection locked="0"/>
    </xf>
    <xf numFmtId="0" fontId="1" fillId="0" borderId="20" xfId="0" applyFont="1" applyBorder="1" applyAlignment="1" applyProtection="1">
      <alignment horizontal="center" vertical="center" textRotation="90"/>
      <protection locked="0"/>
    </xf>
    <xf numFmtId="0" fontId="4" fillId="23" borderId="19" xfId="0" applyFont="1" applyFill="1" applyBorder="1" applyAlignment="1" applyProtection="1">
      <alignment horizontal="center" vertical="center"/>
    </xf>
    <xf numFmtId="0" fontId="4" fillId="23" borderId="19" xfId="0" applyFont="1" applyFill="1" applyBorder="1" applyAlignment="1" applyProtection="1">
      <alignment horizontal="center" vertical="center" wrapText="1"/>
    </xf>
    <xf numFmtId="0" fontId="1" fillId="0" borderId="61" xfId="0" applyFont="1" applyFill="1" applyBorder="1" applyAlignment="1" applyProtection="1">
      <alignment horizontal="center" vertical="center" textRotation="90"/>
      <protection locked="0"/>
    </xf>
    <xf numFmtId="0" fontId="1" fillId="0" borderId="65" xfId="0" applyFont="1" applyFill="1" applyBorder="1" applyAlignment="1" applyProtection="1">
      <alignment horizontal="center" vertical="center" textRotation="90"/>
      <protection locked="0"/>
    </xf>
    <xf numFmtId="0" fontId="1" fillId="0" borderId="20" xfId="0" applyFont="1" applyFill="1" applyBorder="1" applyAlignment="1" applyProtection="1">
      <alignment horizontal="center" vertical="center" textRotation="90"/>
      <protection locked="0"/>
    </xf>
    <xf numFmtId="0" fontId="2" fillId="0" borderId="79" xfId="0" applyFont="1" applyBorder="1" applyAlignment="1" applyProtection="1">
      <alignment horizontal="center" vertical="center" textRotation="90"/>
      <protection locked="0"/>
    </xf>
    <xf numFmtId="0" fontId="59" fillId="0" borderId="80" xfId="0" applyFont="1" applyBorder="1" applyProtection="1">
      <protection locked="0"/>
    </xf>
    <xf numFmtId="0" fontId="59" fillId="0" borderId="81" xfId="0" applyFont="1" applyBorder="1" applyProtection="1">
      <protection locked="0"/>
    </xf>
    <xf numFmtId="0" fontId="1" fillId="0" borderId="61" xfId="0" applyFont="1" applyBorder="1" applyAlignment="1" applyProtection="1">
      <alignment horizontal="center" vertical="center" textRotation="90" wrapText="1"/>
      <protection locked="0"/>
    </xf>
    <xf numFmtId="0" fontId="1" fillId="0" borderId="65" xfId="0" applyFont="1" applyBorder="1" applyAlignment="1" applyProtection="1">
      <alignment horizontal="center" vertical="center" textRotation="90" wrapText="1"/>
      <protection locked="0"/>
    </xf>
    <xf numFmtId="0" fontId="1" fillId="0" borderId="20" xfId="0" applyFont="1" applyBorder="1" applyAlignment="1" applyProtection="1">
      <alignment horizontal="center" vertical="center" textRotation="90" wrapText="1"/>
      <protection locked="0"/>
    </xf>
    <xf numFmtId="0" fontId="4" fillId="21" borderId="19" xfId="0" applyFont="1" applyFill="1" applyBorder="1" applyAlignment="1" applyProtection="1">
      <alignment horizontal="center" vertical="center" wrapText="1"/>
    </xf>
    <xf numFmtId="0" fontId="4" fillId="21" borderId="61" xfId="0" applyFont="1" applyFill="1" applyBorder="1" applyAlignment="1" applyProtection="1">
      <alignment horizontal="center" vertical="center" wrapText="1"/>
    </xf>
    <xf numFmtId="0" fontId="4" fillId="21" borderId="20" xfId="0" applyFont="1" applyFill="1" applyBorder="1" applyAlignment="1" applyProtection="1">
      <alignment horizontal="center" vertical="center" wrapText="1"/>
    </xf>
    <xf numFmtId="9" fontId="2" fillId="0" borderId="79" xfId="0" applyNumberFormat="1" applyFont="1" applyBorder="1" applyAlignment="1" applyProtection="1">
      <alignment horizontal="center" vertical="center" wrapText="1"/>
      <protection locked="0"/>
    </xf>
    <xf numFmtId="9" fontId="2" fillId="0" borderId="79" xfId="0" applyNumberFormat="1" applyFont="1" applyBorder="1" applyAlignment="1">
      <alignment horizontal="center" vertical="center" wrapText="1"/>
    </xf>
    <xf numFmtId="0" fontId="59" fillId="0" borderId="80" xfId="0" applyFont="1" applyBorder="1"/>
    <xf numFmtId="0" fontId="59" fillId="0" borderId="81" xfId="0" applyFont="1" applyBorder="1"/>
    <xf numFmtId="0" fontId="48" fillId="0" borderId="79" xfId="0" applyFont="1" applyBorder="1" applyAlignment="1">
      <alignment horizontal="center" vertical="center" wrapText="1"/>
    </xf>
    <xf numFmtId="9" fontId="1" fillId="0" borderId="19" xfId="0" applyNumberFormat="1" applyFont="1" applyBorder="1" applyAlignment="1" applyProtection="1">
      <alignment horizontal="center" vertical="center" wrapText="1"/>
      <protection hidden="1"/>
    </xf>
    <xf numFmtId="0" fontId="4" fillId="0" borderId="19" xfId="0" applyFont="1" applyFill="1" applyBorder="1" applyAlignment="1" applyProtection="1">
      <alignment horizontal="center" vertical="center"/>
      <protection hidden="1"/>
    </xf>
    <xf numFmtId="0" fontId="2" fillId="0" borderId="19" xfId="0" applyFont="1" applyBorder="1" applyAlignment="1" applyProtection="1">
      <alignment horizontal="center" vertical="center" wrapText="1"/>
      <protection locked="0"/>
    </xf>
    <xf numFmtId="0" fontId="1" fillId="0" borderId="19" xfId="0" applyFont="1" applyFill="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hidden="1"/>
    </xf>
    <xf numFmtId="0" fontId="2" fillId="0" borderId="79" xfId="0" applyFont="1" applyBorder="1" applyAlignment="1" applyProtection="1">
      <alignment horizontal="center" vertical="center" wrapText="1"/>
      <protection locked="0"/>
    </xf>
    <xf numFmtId="0" fontId="25" fillId="19" borderId="19" xfId="0" applyFont="1" applyFill="1" applyBorder="1" applyAlignment="1" applyProtection="1">
      <alignment horizontal="center" vertical="center" textRotation="90"/>
    </xf>
    <xf numFmtId="0" fontId="4" fillId="19" borderId="19" xfId="0" applyFont="1" applyFill="1" applyBorder="1" applyAlignment="1" applyProtection="1">
      <alignment horizontal="center" vertical="center" wrapText="1"/>
    </xf>
    <xf numFmtId="0" fontId="48" fillId="19" borderId="19" xfId="0" applyFont="1" applyFill="1" applyBorder="1" applyAlignment="1" applyProtection="1">
      <alignment horizontal="center" vertical="center" wrapText="1"/>
    </xf>
    <xf numFmtId="0" fontId="4" fillId="19" borderId="19" xfId="0" applyFont="1" applyFill="1" applyBorder="1" applyAlignment="1" applyProtection="1">
      <alignment horizontal="center" vertical="center" textRotation="90" wrapText="1"/>
    </xf>
    <xf numFmtId="0" fontId="4" fillId="19" borderId="19" xfId="0" applyFont="1" applyFill="1" applyBorder="1" applyAlignment="1" applyProtection="1">
      <alignment horizontal="center" vertical="center"/>
    </xf>
    <xf numFmtId="0" fontId="4" fillId="19" borderId="62" xfId="0" applyFont="1" applyFill="1" applyBorder="1" applyAlignment="1" applyProtection="1">
      <alignment horizontal="center" vertical="center" wrapText="1"/>
    </xf>
    <xf numFmtId="0" fontId="4" fillId="19" borderId="63" xfId="0" applyFont="1" applyFill="1" applyBorder="1" applyAlignment="1" applyProtection="1">
      <alignment horizontal="center" vertical="center" wrapText="1"/>
    </xf>
    <xf numFmtId="0" fontId="4" fillId="19" borderId="64"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wrapText="1"/>
      <protection hidden="1"/>
    </xf>
    <xf numFmtId="0" fontId="1" fillId="0" borderId="1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protection locked="0"/>
    </xf>
    <xf numFmtId="9" fontId="1" fillId="0" borderId="19" xfId="0" applyNumberFormat="1" applyFont="1" applyFill="1" applyBorder="1" applyAlignment="1" applyProtection="1">
      <alignment horizontal="center" vertical="center" wrapText="1"/>
      <protection hidden="1"/>
    </xf>
    <xf numFmtId="0" fontId="4" fillId="17" borderId="19" xfId="0" applyFont="1" applyFill="1" applyBorder="1" applyAlignment="1" applyProtection="1">
      <alignment horizontal="center" vertical="center"/>
    </xf>
    <xf numFmtId="0" fontId="4" fillId="17" borderId="19" xfId="0" applyFont="1" applyFill="1" applyBorder="1" applyAlignment="1" applyProtection="1">
      <alignment horizontal="center" vertical="center" wrapText="1"/>
    </xf>
    <xf numFmtId="0" fontId="4" fillId="21" borderId="19" xfId="0" applyFont="1" applyFill="1" applyBorder="1" applyAlignment="1" applyProtection="1">
      <alignment horizontal="center" vertical="center"/>
    </xf>
    <xf numFmtId="0" fontId="4" fillId="19" borderId="61" xfId="0" applyFont="1" applyFill="1" applyBorder="1" applyAlignment="1" applyProtection="1">
      <alignment horizontal="center" vertical="center" wrapText="1"/>
    </xf>
    <xf numFmtId="0" fontId="4" fillId="19" borderId="20" xfId="0" applyFont="1" applyFill="1" applyBorder="1" applyAlignment="1" applyProtection="1">
      <alignment horizontal="center" vertical="center" wrapText="1"/>
    </xf>
    <xf numFmtId="0" fontId="4" fillId="15" borderId="19" xfId="0" applyFont="1" applyFill="1" applyBorder="1" applyAlignment="1" applyProtection="1">
      <alignment horizontal="center" vertical="center" wrapText="1"/>
    </xf>
    <xf numFmtId="0" fontId="63" fillId="19" borderId="66" xfId="0" applyFont="1" applyFill="1" applyBorder="1" applyAlignment="1" applyProtection="1">
      <alignment horizontal="center" vertical="center"/>
      <protection locked="0"/>
    </xf>
    <xf numFmtId="0" fontId="4" fillId="0" borderId="61" xfId="0" applyFont="1" applyBorder="1" applyAlignment="1" applyProtection="1">
      <alignment horizontal="center" vertical="center" wrapText="1"/>
      <protection hidden="1"/>
    </xf>
    <xf numFmtId="0" fontId="4" fillId="0" borderId="65"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1" fillId="0" borderId="19" xfId="0" applyFont="1" applyBorder="1" applyAlignment="1" applyProtection="1">
      <alignment horizontal="center" vertical="center"/>
      <protection hidden="1"/>
    </xf>
    <xf numFmtId="0" fontId="61" fillId="22" borderId="66" xfId="0" applyFont="1" applyFill="1" applyBorder="1" applyAlignment="1" applyProtection="1">
      <alignment horizontal="center" vertical="center" wrapText="1"/>
      <protection hidden="1"/>
    </xf>
    <xf numFmtId="0" fontId="60" fillId="22" borderId="66" xfId="0" applyFont="1" applyFill="1" applyBorder="1" applyAlignment="1" applyProtection="1">
      <alignment horizontal="center" vertical="center" textRotation="90" wrapText="1"/>
      <protection locked="0"/>
    </xf>
    <xf numFmtId="0" fontId="62" fillId="22" borderId="66" xfId="0" applyFont="1" applyFill="1" applyBorder="1" applyAlignment="1" applyProtection="1">
      <alignment horizontal="center" vertical="center" wrapText="1"/>
      <protection hidden="1"/>
    </xf>
    <xf numFmtId="0" fontId="6" fillId="0" borderId="61" xfId="0" applyFont="1" applyBorder="1" applyAlignment="1" applyProtection="1">
      <alignment horizontal="center" vertical="center" wrapText="1"/>
      <protection locked="0"/>
    </xf>
    <xf numFmtId="0" fontId="6" fillId="0" borderId="6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48" fillId="19" borderId="61" xfId="0" applyFont="1" applyFill="1" applyBorder="1" applyAlignment="1" applyProtection="1">
      <alignment horizontal="center" vertical="center" wrapText="1"/>
    </xf>
    <xf numFmtId="0" fontId="48" fillId="19" borderId="2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wrapText="1"/>
      <protection hidden="1"/>
    </xf>
    <xf numFmtId="0" fontId="4" fillId="0" borderId="65"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48" fillId="17" borderId="19" xfId="0" applyFont="1" applyFill="1" applyBorder="1" applyAlignment="1" applyProtection="1">
      <alignment horizontal="center" vertical="center" wrapText="1"/>
    </xf>
    <xf numFmtId="0" fontId="48" fillId="19" borderId="19" xfId="0" applyFont="1" applyFill="1" applyBorder="1" applyAlignment="1" applyProtection="1">
      <alignment horizontal="center" vertical="center" textRotation="90" wrapText="1"/>
    </xf>
    <xf numFmtId="0" fontId="48" fillId="19" borderId="68" xfId="0" applyFont="1" applyFill="1" applyBorder="1" applyAlignment="1" applyProtection="1">
      <alignment horizontal="center" vertical="center" wrapText="1"/>
    </xf>
    <xf numFmtId="0" fontId="48" fillId="19" borderId="69" xfId="0" applyFont="1" applyFill="1" applyBorder="1" applyAlignment="1" applyProtection="1">
      <alignment horizontal="center" vertical="center" wrapText="1"/>
    </xf>
    <xf numFmtId="0" fontId="48" fillId="19" borderId="70" xfId="0" applyFont="1" applyFill="1" applyBorder="1" applyAlignment="1" applyProtection="1">
      <alignment horizontal="center" vertical="center" wrapText="1"/>
    </xf>
    <xf numFmtId="0" fontId="48" fillId="19" borderId="71" xfId="0" applyFont="1" applyFill="1" applyBorder="1" applyAlignment="1" applyProtection="1">
      <alignment horizontal="center" vertical="center" wrapText="1"/>
    </xf>
    <xf numFmtId="0" fontId="46" fillId="19" borderId="19" xfId="0" applyFont="1" applyFill="1" applyBorder="1" applyAlignment="1" applyProtection="1">
      <alignment horizontal="center" vertical="center" textRotation="90"/>
    </xf>
    <xf numFmtId="0" fontId="48" fillId="19" borderId="19" xfId="0" applyFont="1" applyFill="1" applyBorder="1" applyAlignment="1" applyProtection="1">
      <alignment horizontal="center" vertical="center"/>
    </xf>
    <xf numFmtId="0" fontId="1" fillId="0" borderId="61" xfId="0" applyFont="1" applyFill="1" applyBorder="1" applyAlignment="1" applyProtection="1">
      <alignment horizontal="center" vertical="center" textRotation="90"/>
    </xf>
    <xf numFmtId="0" fontId="1" fillId="0" borderId="65" xfId="0" applyFont="1" applyFill="1" applyBorder="1" applyAlignment="1" applyProtection="1">
      <alignment horizontal="center" vertical="center" textRotation="90"/>
    </xf>
    <xf numFmtId="0" fontId="1" fillId="0" borderId="20" xfId="0" applyFont="1" applyFill="1" applyBorder="1" applyAlignment="1" applyProtection="1">
      <alignment horizontal="center" vertical="center" textRotation="90"/>
    </xf>
    <xf numFmtId="9" fontId="1" fillId="0" borderId="19" xfId="0" applyNumberFormat="1" applyFont="1" applyFill="1" applyBorder="1" applyAlignment="1" applyProtection="1">
      <alignment horizontal="center" vertical="center" wrapText="1"/>
      <protection locked="0"/>
    </xf>
    <xf numFmtId="9" fontId="1" fillId="0" borderId="19" xfId="0" applyNumberFormat="1" applyFont="1" applyBorder="1" applyAlignment="1" applyProtection="1">
      <alignment horizontal="center" vertical="center" wrapText="1"/>
      <protection locked="0"/>
    </xf>
    <xf numFmtId="0" fontId="4" fillId="15" borderId="19" xfId="0" applyFont="1" applyFill="1" applyBorder="1" applyAlignment="1">
      <alignment horizontal="center" vertical="center"/>
    </xf>
    <xf numFmtId="0" fontId="46" fillId="19" borderId="19" xfId="0" applyFont="1" applyFill="1" applyBorder="1" applyAlignment="1">
      <alignment horizontal="center" vertical="center" textRotation="90"/>
    </xf>
    <xf numFmtId="0" fontId="48" fillId="19" borderId="19" xfId="0" applyFont="1" applyFill="1" applyBorder="1" applyAlignment="1">
      <alignment horizontal="center" vertical="center" wrapText="1"/>
    </xf>
    <xf numFmtId="0" fontId="48" fillId="19" borderId="19" xfId="0" applyFont="1" applyFill="1" applyBorder="1" applyAlignment="1">
      <alignment horizontal="center" vertical="center"/>
    </xf>
    <xf numFmtId="0" fontId="4" fillId="21" borderId="19" xfId="0" applyFont="1" applyFill="1" applyBorder="1" applyAlignment="1">
      <alignment horizontal="center" vertical="center" wrapText="1"/>
    </xf>
    <xf numFmtId="0" fontId="4" fillId="19" borderId="62" xfId="0" applyFont="1" applyFill="1" applyBorder="1" applyAlignment="1">
      <alignment horizontal="center" vertical="center"/>
    </xf>
    <xf numFmtId="0" fontId="4" fillId="19" borderId="63" xfId="0" applyFont="1" applyFill="1" applyBorder="1" applyAlignment="1">
      <alignment horizontal="center" vertical="center"/>
    </xf>
    <xf numFmtId="0" fontId="4" fillId="21" borderId="19" xfId="0" applyFont="1" applyFill="1" applyBorder="1" applyAlignment="1">
      <alignment horizontal="center" vertical="center"/>
    </xf>
    <xf numFmtId="0" fontId="4" fillId="23" borderId="19" xfId="0" applyFont="1" applyFill="1" applyBorder="1" applyAlignment="1">
      <alignment horizontal="center" vertical="center"/>
    </xf>
    <xf numFmtId="0" fontId="4" fillId="15" borderId="19" xfId="0" applyFont="1" applyFill="1" applyBorder="1" applyAlignment="1">
      <alignment horizontal="center" vertical="center" wrapText="1"/>
    </xf>
    <xf numFmtId="0" fontId="4" fillId="23" borderId="19" xfId="0" applyFont="1" applyFill="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39" fillId="11" borderId="11" xfId="0" applyFont="1" applyFill="1" applyBorder="1" applyAlignment="1">
      <alignment horizontal="center" vertical="center" wrapText="1" readingOrder="1"/>
    </xf>
    <xf numFmtId="0" fontId="39" fillId="11" borderId="12" xfId="0" applyFont="1" applyFill="1" applyBorder="1" applyAlignment="1">
      <alignment horizontal="center" vertical="center" wrapText="1" readingOrder="1"/>
    </xf>
    <xf numFmtId="0" fontId="39" fillId="11" borderId="13" xfId="0" applyFont="1" applyFill="1" applyBorder="1" applyAlignment="1">
      <alignment horizontal="center" vertical="center" wrapText="1" readingOrder="1"/>
    </xf>
    <xf numFmtId="0" fontId="39" fillId="11" borderId="14" xfId="0" applyFont="1" applyFill="1" applyBorder="1" applyAlignment="1">
      <alignment horizontal="center" vertical="center" wrapText="1" readingOrder="1"/>
    </xf>
    <xf numFmtId="0" fontId="39" fillId="11" borderId="0" xfId="0" applyFont="1" applyFill="1" applyBorder="1" applyAlignment="1">
      <alignment horizontal="center" vertical="center" wrapText="1" readingOrder="1"/>
    </xf>
    <xf numFmtId="0" fontId="39" fillId="11" borderId="15" xfId="0" applyFont="1" applyFill="1" applyBorder="1" applyAlignment="1">
      <alignment horizontal="center" vertical="center" wrapText="1" readingOrder="1"/>
    </xf>
    <xf numFmtId="0" fontId="39" fillId="11" borderId="16" xfId="0" applyFont="1" applyFill="1" applyBorder="1" applyAlignment="1">
      <alignment horizontal="center" vertical="center" wrapText="1" readingOrder="1"/>
    </xf>
    <xf numFmtId="0" fontId="39" fillId="11" borderId="17" xfId="0" applyFont="1" applyFill="1" applyBorder="1" applyAlignment="1">
      <alignment horizontal="center" vertical="center" wrapText="1" readingOrder="1"/>
    </xf>
    <xf numFmtId="0" fontId="39" fillId="11" borderId="18" xfId="0" applyFont="1" applyFill="1" applyBorder="1" applyAlignment="1">
      <alignment horizontal="center" vertical="center" wrapText="1" readingOrder="1"/>
    </xf>
    <xf numFmtId="0" fontId="40" fillId="0" borderId="3" xfId="0" applyFont="1" applyBorder="1" applyAlignment="1">
      <alignment horizontal="center" vertical="center" wrapText="1"/>
    </xf>
    <xf numFmtId="0" fontId="40" fillId="0" borderId="10" xfId="0" applyFont="1" applyBorder="1" applyAlignment="1">
      <alignment horizontal="center" vertical="center"/>
    </xf>
    <xf numFmtId="0" fontId="40" fillId="0" borderId="5" xfId="0" applyFont="1" applyBorder="1" applyAlignment="1">
      <alignment horizontal="center" vertical="center" wrapText="1"/>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40" fillId="0" borderId="0" xfId="0" applyFont="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39" fillId="12" borderId="11" xfId="0" applyFont="1" applyFill="1" applyBorder="1" applyAlignment="1">
      <alignment horizontal="center" vertical="center" wrapText="1" readingOrder="1"/>
    </xf>
    <xf numFmtId="0" fontId="39" fillId="12" borderId="12" xfId="0" applyFont="1" applyFill="1" applyBorder="1" applyAlignment="1">
      <alignment horizontal="center" vertical="center" wrapText="1" readingOrder="1"/>
    </xf>
    <xf numFmtId="0" fontId="39" fillId="12" borderId="13" xfId="0" applyFont="1" applyFill="1" applyBorder="1" applyAlignment="1">
      <alignment horizontal="center" vertical="center" wrapText="1" readingOrder="1"/>
    </xf>
    <xf numFmtId="0" fontId="39" fillId="12" borderId="14" xfId="0" applyFont="1" applyFill="1" applyBorder="1" applyAlignment="1">
      <alignment horizontal="center" vertical="center" wrapText="1" readingOrder="1"/>
    </xf>
    <xf numFmtId="0" fontId="39" fillId="12" borderId="0" xfId="0" applyFont="1" applyFill="1" applyBorder="1" applyAlignment="1">
      <alignment horizontal="center" vertical="center" wrapText="1" readingOrder="1"/>
    </xf>
    <xf numFmtId="0" fontId="39" fillId="12" borderId="15" xfId="0" applyFont="1" applyFill="1" applyBorder="1" applyAlignment="1">
      <alignment horizontal="center" vertical="center" wrapText="1" readingOrder="1"/>
    </xf>
    <xf numFmtId="0" fontId="39" fillId="12" borderId="16" xfId="0" applyFont="1" applyFill="1" applyBorder="1" applyAlignment="1">
      <alignment horizontal="center" vertical="center" wrapText="1" readingOrder="1"/>
    </xf>
    <xf numFmtId="0" fontId="39" fillId="12" borderId="17" xfId="0" applyFont="1" applyFill="1" applyBorder="1" applyAlignment="1">
      <alignment horizontal="center" vertical="center" wrapText="1" readingOrder="1"/>
    </xf>
    <xf numFmtId="0" fontId="39" fillId="12" borderId="18" xfId="0" applyFont="1" applyFill="1" applyBorder="1" applyAlignment="1">
      <alignment horizontal="center" vertical="center" wrapText="1" readingOrder="1"/>
    </xf>
    <xf numFmtId="0" fontId="38" fillId="0" borderId="0" xfId="0" applyFont="1" applyAlignment="1">
      <alignment horizontal="center" vertical="center" wrapText="1"/>
    </xf>
    <xf numFmtId="0" fontId="21" fillId="0" borderId="0" xfId="0" applyFont="1" applyAlignment="1">
      <alignment horizontal="center" vertical="center" wrapText="1"/>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40" fillId="0" borderId="8" xfId="0" applyFont="1" applyBorder="1" applyAlignment="1">
      <alignment horizontal="center" vertical="center"/>
    </xf>
    <xf numFmtId="0" fontId="39" fillId="5" borderId="11" xfId="0" applyFont="1" applyFill="1" applyBorder="1" applyAlignment="1">
      <alignment horizontal="center" vertical="center" wrapText="1" readingOrder="1"/>
    </xf>
    <xf numFmtId="0" fontId="39" fillId="5" borderId="12" xfId="0" applyFont="1" applyFill="1" applyBorder="1" applyAlignment="1">
      <alignment horizontal="center" vertical="center" wrapText="1" readingOrder="1"/>
    </xf>
    <xf numFmtId="0" fontId="39" fillId="5" borderId="13" xfId="0" applyFont="1" applyFill="1" applyBorder="1" applyAlignment="1">
      <alignment horizontal="center" vertical="center" wrapText="1" readingOrder="1"/>
    </xf>
    <xf numFmtId="0" fontId="39" fillId="5" borderId="14" xfId="0" applyFont="1" applyFill="1" applyBorder="1" applyAlignment="1">
      <alignment horizontal="center" vertical="center" wrapText="1" readingOrder="1"/>
    </xf>
    <xf numFmtId="0" fontId="39" fillId="5" borderId="0" xfId="0" applyFont="1" applyFill="1" applyBorder="1" applyAlignment="1">
      <alignment horizontal="center" vertical="center" wrapText="1" readingOrder="1"/>
    </xf>
    <xf numFmtId="0" fontId="39" fillId="5" borderId="15" xfId="0" applyFont="1" applyFill="1" applyBorder="1" applyAlignment="1">
      <alignment horizontal="center" vertical="center" wrapText="1" readingOrder="1"/>
    </xf>
    <xf numFmtId="0" fontId="39" fillId="5" borderId="16" xfId="0" applyFont="1" applyFill="1" applyBorder="1" applyAlignment="1">
      <alignment horizontal="center" vertical="center" wrapText="1" readingOrder="1"/>
    </xf>
    <xf numFmtId="0" fontId="39" fillId="5" borderId="17" xfId="0" applyFont="1" applyFill="1" applyBorder="1" applyAlignment="1">
      <alignment horizontal="center" vertical="center" wrapText="1" readingOrder="1"/>
    </xf>
    <xf numFmtId="0" fontId="39" fillId="5" borderId="18" xfId="0" applyFont="1" applyFill="1" applyBorder="1" applyAlignment="1">
      <alignment horizontal="center" vertical="center" wrapText="1" readingOrder="1"/>
    </xf>
    <xf numFmtId="0" fontId="39" fillId="13" borderId="11" xfId="0" applyFont="1" applyFill="1" applyBorder="1" applyAlignment="1">
      <alignment horizontal="center" vertical="center" wrapText="1" readingOrder="1"/>
    </xf>
    <xf numFmtId="0" fontId="39" fillId="13" borderId="12" xfId="0" applyFont="1" applyFill="1" applyBorder="1" applyAlignment="1">
      <alignment horizontal="center" vertical="center" wrapText="1" readingOrder="1"/>
    </xf>
    <xf numFmtId="0" fontId="39" fillId="13" borderId="13" xfId="0" applyFont="1" applyFill="1" applyBorder="1" applyAlignment="1">
      <alignment horizontal="center" vertical="center" wrapText="1" readingOrder="1"/>
    </xf>
    <xf numFmtId="0" fontId="39" fillId="13" borderId="14" xfId="0" applyFont="1" applyFill="1" applyBorder="1" applyAlignment="1">
      <alignment horizontal="center" vertical="center" wrapText="1" readingOrder="1"/>
    </xf>
    <xf numFmtId="0" fontId="39" fillId="13" borderId="0" xfId="0" applyFont="1" applyFill="1" applyBorder="1" applyAlignment="1">
      <alignment horizontal="center" vertical="center" wrapText="1" readingOrder="1"/>
    </xf>
    <xf numFmtId="0" fontId="39" fillId="13" borderId="15" xfId="0" applyFont="1" applyFill="1" applyBorder="1" applyAlignment="1">
      <alignment horizontal="center" vertical="center" wrapText="1" readingOrder="1"/>
    </xf>
    <xf numFmtId="0" fontId="39" fillId="13" borderId="16" xfId="0" applyFont="1" applyFill="1" applyBorder="1" applyAlignment="1">
      <alignment horizontal="center" vertical="center" wrapText="1" readingOrder="1"/>
    </xf>
    <xf numFmtId="0" fontId="39" fillId="13" borderId="17" xfId="0" applyFont="1" applyFill="1" applyBorder="1" applyAlignment="1">
      <alignment horizontal="center" vertical="center" wrapText="1" readingOrder="1"/>
    </xf>
    <xf numFmtId="0" fontId="39" fillId="13" borderId="18" xfId="0" applyFont="1" applyFill="1" applyBorder="1" applyAlignment="1">
      <alignment horizontal="center" vertical="center" wrapText="1" readingOrder="1"/>
    </xf>
    <xf numFmtId="0" fontId="40" fillId="0" borderId="10" xfId="0" applyFont="1" applyBorder="1" applyAlignment="1">
      <alignment horizontal="center" vertical="center" wrapText="1"/>
    </xf>
    <xf numFmtId="0" fontId="23" fillId="0" borderId="0" xfId="0" applyFont="1" applyAlignment="1">
      <alignment horizontal="center" vertical="center"/>
    </xf>
    <xf numFmtId="0" fontId="72" fillId="0" borderId="0" xfId="0" applyFont="1" applyAlignment="1">
      <alignment horizontal="center" vertical="center"/>
    </xf>
    <xf numFmtId="0" fontId="0" fillId="0" borderId="0" xfId="0"/>
    <xf numFmtId="0" fontId="37" fillId="15" borderId="21" xfId="0" applyFont="1" applyFill="1" applyBorder="1" applyAlignment="1">
      <alignment horizontal="center" vertical="center" wrapText="1" readingOrder="1"/>
    </xf>
    <xf numFmtId="0" fontId="37" fillId="15" borderId="22" xfId="0" applyFont="1" applyFill="1" applyBorder="1" applyAlignment="1">
      <alignment horizontal="center" vertical="center" wrapText="1" readingOrder="1"/>
    </xf>
    <xf numFmtId="0" fontId="37" fillId="15" borderId="33" xfId="0" applyFont="1" applyFill="1" applyBorder="1" applyAlignment="1">
      <alignment horizontal="center" vertical="center" wrapText="1" readingOrder="1"/>
    </xf>
    <xf numFmtId="0" fontId="32" fillId="3" borderId="0" xfId="0" applyFont="1" applyFill="1" applyBorder="1" applyAlignment="1">
      <alignment horizontal="justify" vertical="center" wrapText="1"/>
    </xf>
    <xf numFmtId="0" fontId="34" fillId="15" borderId="30" xfId="0" applyFont="1" applyFill="1" applyBorder="1" applyAlignment="1">
      <alignment horizontal="center" vertical="center" wrapText="1" readingOrder="1"/>
    </xf>
    <xf numFmtId="0" fontId="34" fillId="15" borderId="31" xfId="0" applyFont="1" applyFill="1" applyBorder="1" applyAlignment="1">
      <alignment horizontal="center" vertical="center" wrapText="1" readingOrder="1"/>
    </xf>
    <xf numFmtId="0" fontId="34" fillId="3" borderId="28" xfId="0" applyFont="1" applyFill="1" applyBorder="1" applyAlignment="1">
      <alignment horizontal="center" vertical="center" wrapText="1" readingOrder="1"/>
    </xf>
    <xf numFmtId="0" fontId="34" fillId="3" borderId="23" xfId="0" applyFont="1" applyFill="1" applyBorder="1" applyAlignment="1">
      <alignment horizontal="center" vertical="center" wrapText="1" readingOrder="1"/>
    </xf>
    <xf numFmtId="0" fontId="34" fillId="3" borderId="20" xfId="0" applyFont="1" applyFill="1" applyBorder="1" applyAlignment="1">
      <alignment horizontal="center" vertical="center" wrapText="1" readingOrder="1"/>
    </xf>
    <xf numFmtId="0" fontId="34" fillId="3" borderId="19" xfId="0" applyFont="1" applyFill="1" applyBorder="1" applyAlignment="1">
      <alignment horizontal="center" vertical="center" wrapText="1" readingOrder="1"/>
    </xf>
    <xf numFmtId="0" fontId="34" fillId="3" borderId="25" xfId="0"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 fillId="0" borderId="7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6" fillId="24" borderId="72" xfId="0" applyFont="1" applyFill="1" applyBorder="1" applyAlignment="1">
      <alignment horizontal="center" vertical="center"/>
    </xf>
    <xf numFmtId="0" fontId="66" fillId="24" borderId="73" xfId="0" applyFont="1" applyFill="1" applyBorder="1" applyAlignment="1">
      <alignment horizontal="center" vertical="center"/>
    </xf>
    <xf numFmtId="0" fontId="3" fillId="0" borderId="72" xfId="0" applyFont="1" applyBorder="1" applyAlignment="1">
      <alignment horizontal="center" vertical="center"/>
    </xf>
    <xf numFmtId="0" fontId="3" fillId="0" borderId="25"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2" xfId="0" applyFont="1" applyBorder="1" applyAlignment="1">
      <alignment horizontal="center" wrapText="1"/>
    </xf>
    <xf numFmtId="0" fontId="3" fillId="0" borderId="25" xfId="0" applyFont="1" applyBorder="1" applyAlignment="1">
      <alignment horizontal="center" wrapText="1"/>
    </xf>
  </cellXfs>
  <cellStyles count="6">
    <cellStyle name="Normal" xfId="0" builtinId="0"/>
    <cellStyle name="Normal - Style1 2" xfId="2" xr:uid="{00000000-0005-0000-0000-000001000000}"/>
    <cellStyle name="Normal 2" xfId="4" xr:uid="{00000000-0005-0000-0000-000002000000}"/>
    <cellStyle name="Normal 2 2" xfId="3" xr:uid="{00000000-0005-0000-0000-000003000000}"/>
    <cellStyle name="Normal 3" xfId="5" xr:uid="{00000000-0005-0000-0000-000004000000}"/>
    <cellStyle name="Porcentaje" xfId="1" builtinId="5"/>
  </cellStyles>
  <dxfs count="484">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gradientFill degree="180">
          <stop position="0">
            <color rgb="FFFFA700"/>
          </stop>
          <stop position="1">
            <color theme="0"/>
          </stop>
        </gradientFill>
      </fill>
    </dxf>
    <dxf>
      <fill>
        <gradientFill>
          <stop position="0">
            <color theme="0"/>
          </stop>
          <stop position="1">
            <color rgb="FFFFFF00"/>
          </stop>
        </gradientFill>
      </fill>
    </dxf>
    <dxf>
      <fill>
        <gradientFill degree="180">
          <stop position="0">
            <color rgb="FF008744"/>
          </stop>
          <stop position="1">
            <color rgb="FFFFFFFF"/>
          </stop>
        </gradientFill>
      </fill>
    </dxf>
    <dxf>
      <fill>
        <gradientFill degree="180">
          <stop position="0">
            <color rgb="FF008744"/>
          </stop>
          <stop position="1">
            <color theme="0"/>
          </stop>
        </gradientFill>
      </fill>
    </dxf>
    <dxf>
      <fill>
        <gradientFill degree="180">
          <stop position="0">
            <color rgb="FF008744"/>
          </stop>
          <stop position="1">
            <color theme="0"/>
          </stop>
        </gradient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73FB79"/>
        </patternFill>
      </fill>
    </dxf>
    <dxf>
      <fill>
        <patternFill>
          <bgColor rgb="FFFFFD78"/>
        </patternFill>
      </fill>
    </dxf>
    <dxf>
      <fill>
        <patternFill>
          <bgColor rgb="FFFF7E79"/>
        </patternFill>
      </fill>
    </dxf>
    <dxf>
      <fill>
        <patternFill>
          <bgColor rgb="FF00B050"/>
        </patternFill>
      </fill>
    </dxf>
    <dxf>
      <fill>
        <patternFill>
          <bgColor rgb="FF00B050"/>
        </patternFill>
      </fill>
    </dxf>
    <dxf>
      <fill>
        <patternFill>
          <bgColor rgb="FF00B050"/>
        </patternFill>
      </fill>
    </dxf>
    <dxf>
      <fill>
        <patternFill>
          <bgColor rgb="FFFFC000"/>
        </patternFill>
      </fill>
    </dxf>
    <dxf>
      <fill>
        <gradientFill>
          <stop position="0">
            <color theme="0"/>
          </stop>
          <stop position="1">
            <color theme="4"/>
          </stop>
        </gradientFill>
      </fill>
    </dxf>
    <dxf>
      <fill>
        <patternFill>
          <bgColor rgb="FF73FB79"/>
        </patternFill>
      </fill>
    </dxf>
    <dxf>
      <fill>
        <patternFill>
          <bgColor rgb="FFFFFD78"/>
        </patternFill>
      </fill>
    </dxf>
    <dxf>
      <fill>
        <patternFill>
          <bgColor rgb="FFFF7E79"/>
        </patternFill>
      </fill>
    </dxf>
    <dxf>
      <fill>
        <patternFill>
          <bgColor rgb="FF73FB79"/>
        </patternFill>
      </fill>
    </dxf>
    <dxf>
      <fill>
        <patternFill>
          <bgColor rgb="FFFFFD78"/>
        </patternFill>
      </fill>
    </dxf>
    <dxf>
      <fill>
        <patternFill>
          <bgColor rgb="FFFF7E79"/>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DBE5F1"/>
          <bgColor rgb="FFDBE5F1"/>
        </patternFill>
      </fill>
    </dxf>
    <dxf>
      <fill>
        <patternFill patternType="solid">
          <fgColor rgb="FFDBE5F1"/>
          <bgColor rgb="FFDBE5F1"/>
        </patternFill>
      </fill>
    </dxf>
    <dxf>
      <fill>
        <patternFill patternType="none"/>
      </fill>
    </dxf>
  </dxfs>
  <tableStyles count="1" defaultTableStyle="TableStyleMedium2" defaultPivotStyle="PivotStyleLight16">
    <tableStyle name="Tabla Impacto-style" pivot="0" count="3" xr9:uid="{CFC88290-355B-4406-94B8-5B3CEE2E2F8D}">
      <tableStyleElement type="headerRow" dxfId="483"/>
      <tableStyleElement type="firstRowStripe" dxfId="482"/>
      <tableStyleElement type="secondRowStripe" dxfId="481"/>
    </tableStyle>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SP\RIESGOS\Mapa%20de%20Riesgos%20-%20Direccionamiento%20Estrat&#233;gico%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ratégico"/>
      <sheetName val="IDENTIFICACIÓN"/>
      <sheetName val="VALORACIÓN"/>
      <sheetName val="CONTROLES"/>
    </sheetNames>
    <sheetDataSet>
      <sheetData sheetId="0">
        <row r="86">
          <cell r="CD86" t="str">
            <v>Asignado</v>
          </cell>
          <cell r="CG86" t="str">
            <v>Adecuado</v>
          </cell>
          <cell r="CT86" t="str">
            <v>Se_Investigan</v>
          </cell>
          <cell r="CW86" t="str">
            <v>Completa</v>
          </cell>
        </row>
        <row r="87">
          <cell r="CD87" t="str">
            <v>No_Asignado</v>
          </cell>
          <cell r="CG87" t="str">
            <v>Inadecuado</v>
          </cell>
          <cell r="CT87" t="str">
            <v>No_se_Investigan</v>
          </cell>
          <cell r="CW87" t="str">
            <v>Incompleta</v>
          </cell>
        </row>
        <row r="88">
          <cell r="CW88" t="str">
            <v>No_Existe</v>
          </cell>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Luz Palacios" id="{AB29597E-2A4A-4F52-B242-BC7AEF526BC1}" userId="5af90a02b3c675c1" providerId="Windows Live"/>
  <person displayName="LUZ MARY  PALACIOS CASTILLO" id="{9B9E531B-8500-4308-9BEB-65DE703B6A2F}" userId="S::luz.palacios@uaesp.gov.co::bc65a817-fd8f-4994-ac3c-3d6b16d3842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06506C-C073-4A5D-BA48-FECB517DC0B4}" name="Table_1" displayName="Table_1" ref="B209:C219">
  <tableColumns count="2">
    <tableColumn id="1" xr3:uid="{814CDF81-DD28-4FEC-BF6E-18F22F98577D}" name="Criterios"/>
    <tableColumn id="2" xr3:uid="{1040E189-A860-4B17-B740-A87A36944901}" name="Subcriterios"/>
  </tableColumns>
  <tableStyleInfo name="Tabla Impacto-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L2" dT="2021-06-29T21:49:59.41" personId="{9B9E531B-8500-4308-9BEB-65DE703B6A2F}" id="{9D4BF3E8-4B40-41B6-8424-8ED0AEF0BFBC}">
    <text>no aplica para los niveles de riesgo residual bajo</text>
  </threadedComment>
  <threadedComment ref="A3" dT="2021-03-29T20:54:26.08" personId="{AB29597E-2A4A-4F52-B242-BC7AEF526BC1}" id="{CF3D4031-B02E-4364-A8D3-ED8E4AEFF6D6}">
    <text>Permite definir un consecutivo de riesgos, para garantizar la identificación única de los riesgos.</text>
  </threadedComment>
  <threadedComment ref="E3" dT="2021-03-29T20:59:18.35" personId="{AB29597E-2A4A-4F52-B242-BC7AEF526BC1}" id="{5B19918B-1D1A-4D04-9D1C-8507A1B9A322}">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D53BA2D-C180-4BD8-8C0F-728C5BF4DBAA}">
    <text>Circunstancias bajo las cuales se presenta el riesgo, es la situación más evidente frente al riesgo, redacte de la forma más concreta posible. verifique los resultaos negativos del análisis del contexto</text>
  </threadedComment>
  <threadedComment ref="H3" dT="2021-03-29T20:59:06.28" personId="{AB29597E-2A4A-4F52-B242-BC7AEF526BC1}" id="{76E4AE1B-2B4B-42E8-AAA7-D6D59173732B}">
    <text>Causa  principal  o básica, corresponde a las razones por la cuales se puede presentar  el riesgo, redacte de la forma más concreta posible.</text>
  </threadedComment>
  <threadedComment ref="J3" dT="2021-03-29T20:59:56.68" personId="{AB29597E-2A4A-4F52-B242-BC7AEF526BC1}" id="{6E738BDD-7778-4419-98BC-DAAA5D6DBA3D}">
    <text>Defina el # de veces que se ejecuta la actividad durante el año, (Recuerde la probabilidad e ocurrencia del riesgo se defien como el No. de veces que se pasa por el punto de riesgo en el periodo de 1 año)</text>
  </threadedComment>
  <threadedComment ref="M3" dT="2021-06-15T20:49:09.16" personId="{9B9E531B-8500-4308-9BEB-65DE703B6A2F}" id="{C7F031E3-E442-494D-B5FF-9433BB73DA61}">
    <text>Si se presentan criterios económicos y reputacionales se debe escoger el que mayor impacto genere</text>
  </threadedComment>
  <threadedComment ref="S3" dT="2021-03-29T21:00:38.56" personId="{AB29597E-2A4A-4F52-B242-BC7AEF526BC1}" id="{C9AD5B28-0613-47AF-804A-3360B9B9C3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K3" dT="2021-03-29T21:01:49.73" personId="{AB29597E-2A4A-4F52-B242-BC7AEF526BC1}" id="{B751291C-DFB1-459F-8E27-FEEDC5E861C7}">
    <text>Tener en cuenta lo definido en el capitulo de niveles de aceptabilidad de la política de administración de riesgos</text>
  </threadedComment>
  <threadedComment ref="Y4" dT="2021-03-29T21:04:35.62" personId="{AB29597E-2A4A-4F52-B242-BC7AEF526BC1}" id="{2227D0BF-AEE4-46ED-9B3F-7BAD05083A14}">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Z4" dT="2021-03-29T21:05:46.11" personId="{AB29597E-2A4A-4F52-B242-BC7AEF526BC1}" id="{F327A2E3-3AF9-4710-908A-8EC22C16DAE9}">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2.xml><?xml version="1.0" encoding="utf-8"?>
<ThreadedComments xmlns="http://schemas.microsoft.com/office/spreadsheetml/2018/threadedcomments" xmlns:x="http://schemas.openxmlformats.org/spreadsheetml/2006/main">
  <threadedComment ref="AN2" dT="2021-06-29T21:49:59.41" personId="{9B9E531B-8500-4308-9BEB-65DE703B6A2F}" id="{5E4F4CE9-BA09-447E-9F52-8084C004A0AA}">
    <text>no aplica para los niveles de riesgo residual bajo</text>
  </threadedComment>
  <threadedComment ref="A3" dT="2021-03-29T20:54:26.08" personId="{AB29597E-2A4A-4F52-B242-BC7AEF526BC1}" id="{99B24426-DE5E-48D4-B2B6-BE9D8B435566}">
    <text>Permite definir un consecutivo de riesgos, para garantizar la identificación única de los riesgos.</text>
  </threadedComment>
  <threadedComment ref="E3" dT="2021-03-29T20:59:18.35" personId="{AB29597E-2A4A-4F52-B242-BC7AEF526BC1}" id="{00914B1E-2CF3-484E-AEE8-92878B60A651}">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G3" dT="2021-03-29T20:58:53.90" personId="{AB29597E-2A4A-4F52-B242-BC7AEF526BC1}" id="{2F898A4B-297D-45F8-9AE7-E9DA70461059}">
    <text>Circunstancias bajo las cuales se presenta el riesgo, es la situación más evidente frente al riesgo, redacte de la forma más concreta posible.</text>
  </threadedComment>
  <threadedComment ref="H3" dT="2021-03-29T20:59:06.28" personId="{AB29597E-2A4A-4F52-B242-BC7AEF526BC1}" id="{95780C36-5442-44A4-B2D4-0697B2827AC3}">
    <text>Causa  principal  o básica, corresponde a las razones por la cuales se puede presentar  el riesgo, redacte de la forma más concreta posible.</text>
  </threadedComment>
  <threadedComment ref="J3" dT="2021-03-29T22:15:13.97" personId="{AB29597E-2A4A-4F52-B242-BC7AEF526BC1}" id="{92D2BF40-F7E2-40BB-8D0C-24EF891A2BC6}">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K3" dT="2021-03-29T22:38:23.29" personId="{AB29597E-2A4A-4F52-B242-BC7AEF526BC1}" id="{B9FE6C5C-D479-42BB-BA72-6E5EDEC3D410}">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O3" dT="2021-03-29T21:00:38.56" personId="{AB29597E-2A4A-4F52-B242-BC7AEF526BC1}" id="{BA6D6CFD-F95E-45A5-870B-776B7B3290DD}">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P3" dT="2021-04-16T21:45:28.76" personId="{AB29597E-2A4A-4F52-B242-BC7AEF526BC1}" id="{9D19F1FF-8669-4C98-AF4C-27537DEF10C5}">
    <text>¿Las actividades que se desarrollan en el
control realmente buscan por si sola prevenir o detectar las causas que pueden dar origen al riesgo, Ej.: verificar, validar, cotejar, comparar, revisar, etc.?
Prevenir: 15
Detectar: 10</text>
  </threadedComment>
  <threadedComment ref="Q3" dT="2021-04-16T21:44:21.88" personId="{AB29597E-2A4A-4F52-B242-BC7AEF526BC1}" id="{288FC25F-48B3-4CF4-B24C-24F1108E4398}">
    <text>¿Existe un responsable asignado a la ejecución del control?
Asignado: 15
No asignado: 0</text>
  </threadedComment>
  <threadedComment ref="R3" dT="2021-04-16T21:44:42.30" personId="{AB29597E-2A4A-4F52-B242-BC7AEF526BC1}" id="{8AF3DCF1-D0ED-4716-BAE7-555F4E99F6CE}">
    <text>¿El responsable tiene la autoridad y adecuada segregación de funciones en la ejecución del control?
Adecuado: 15
No adecuado: 0</text>
  </threadedComment>
  <threadedComment ref="S3" dT="2021-04-16T21:45:00.39" personId="{AB29597E-2A4A-4F52-B242-BC7AEF526BC1}" id="{E91274DA-50F3-4469-8B68-9A302024AE3E}">
    <text>¿La oportunidad en que se ejecuta el control
ayuda a prevenir la mitigación del riesgo o a
detectar la materialización del riesgo de manera oportuna?</text>
  </threadedComment>
  <threadedComment ref="T3" dT="2021-04-16T22:16:21.00" personId="{AB29597E-2A4A-4F52-B242-BC7AEF526BC1}" id="{2C23ECA8-D0F6-4EF6-9B34-0F567F660CC5}">
    <text>¿La fuente de información que se utiliza en el desarrollo del control es información confiable que permita mitigar el riesgo?
Confiable: 15
No confiable: 0</text>
  </threadedComment>
  <threadedComment ref="U3" dT="2021-04-16T21:47:02.96" personId="{AB29597E-2A4A-4F52-B242-BC7AEF526BC1}" id="{D69B1B9B-1EC1-4381-B043-EE8142A10C57}">
    <text>¿Las observaciones, desviaciones o diferencias identificadas como resultados de la ejecución del control son investigadas y resueltas de manera oportuna?
Se investigan y resuelven oportunamente: 15
No se investigan y resuelven oportunamente: 0</text>
  </threadedComment>
  <threadedComment ref="V3" dT="2022-01-21T16:06:32.21" personId="{9B9E531B-8500-4308-9BEB-65DE703B6A2F}" id="{F25F410C-F7A7-4A98-BBC3-79E0DF76CD4D}">
    <text>¿Se deja evidencia o rastro de la ejecución del control que permita a cualquier tercero con la evidencia llegar a la misma conclusión?
Completa: 10
Incompleta: 5
No existe: 0</text>
  </threadedComment>
  <threadedComment ref="Y3" dT="2021-04-16T22:36:04.76" personId="{AB29597E-2A4A-4F52-B242-BC7AEF526BC1}" id="{4F57369C-3C86-4F4A-BC98-06408F6ABF32}">
    <text>- Fuerte: El control se ejecuta de manera consistente por parte del responsable.
- Moderado: El control se ejecuta algunas veces por parte del responsable.
- Débil: El control no se ejecuta por parte del responsable.</text>
  </threadedComment>
  <threadedComment ref="AB3" dT="2021-04-16T23:08:15.53" personId="{AB29597E-2A4A-4F52-B242-BC7AEF526BC1}" id="{3CB2447C-7998-4644-8901-BB099B56300B}">
    <text>Si la columna AA es SI: Identifique las debilidades en el control de acuerdo a las columnas P a V y defina que acciones tomar para fortalecer el control. Por ejemplo asignar un responsable o dejar evidencia completa</text>
  </threadedComment>
  <threadedComment ref="AI3" dT="2021-03-29T22:15:13.97" personId="{AB29597E-2A4A-4F52-B242-BC7AEF526BC1}" id="{8CB58FDE-BFCF-4441-B22E-F5B37E8A2611}">
    <text>5: Casi seguro= Se espera que el evento ocurra en la mayoría de las circunstancias. Más de 1 vez al año. 
4: Probable= Es viable que el evento ocurra en la mayoría de las circunstancias. Al menos 1 vez en el último año. 
3: Posible= El evento podrá ocurrir en algún momento. Al menos 1 vez en los últimos 2 años. 
2: Improbable= El evento puede ocurrir en algún momento. Al menos 1 vez en los últimos 5 años. 
1: Rara vez= El evento puede ocurrir solo en circunstancias excepcionales (poco comunes o anormales). No se ha presentado en los últimos 5 años.</text>
  </threadedComment>
  <threadedComment ref="AJ3" dT="2021-03-29T22:38:23.29" personId="{AB29597E-2A4A-4F52-B242-BC7AEF526BC1}" id="{AF44E1CE-9CFA-4AC9-918C-26033546D623}">
    <text>Responda las sigientes preguntas: Si o No
y escoja: 
3: Responder afirmativamente de UNA a CINCO pregunta(s) genera un impacto moderado
4: Responder afirmativamente de SEIS a ONCE preguntas genera un impacto mayor
5: Responder afirmativamente de DOCE a DIECINUEVE preguntas genera un impacto catastrófico.
¿Afectar al grupo de funcionarios del proceso? 
¿Afectar el cumplimiento de metas y objetivos de la dependencia? 
¿Afectar el cumplimiento de misión de la entidad? 
¿Afectar el cumplimiento de la misión del sector al que pertenece la entidad? 
¿Generar pérdida de confianza de la entidad, afectando su reputación? 
¿Generar pérdida de recursos económicos? 
¿Afectar la generación de los productos o la prestación de servicios? 
¿Dar lugar al detrimento de calidad de vida de la comunidad por la pérdida del bien, servicios o recursos públicos? 
¿Generar pérdida de información de la entidad? 
¿Generar intervención de los órganos de control, de la Fiscalía u otro ente? 
¿Dar lugar a procesos sancionatorios? 
¿Dar lugar a procesos disciplinarios? 
¿Dar lugar a procesos fiscales? 
¿Dar lugar a procesos penales? 
¿Generar pérdida de credibilidad del sector? 
¿Ocasionar lesiones físicas o pérdida de vidas humanas? 
¿Afectar la imagen regional? 
¿Afectar la imagen nacional? 
¿Generar daño ambiental?</text>
  </threadedComment>
  <threadedComment ref="AM3" dT="2021-04-17T00:55:48.28" personId="{AB29597E-2A4A-4F52-B242-BC7AEF526BC1}" id="{590F8DEC-E498-4C2C-939C-726C246F9A68}">
    <text>Tener en cuenta lo definido en el capitulo de niveles de aceptabilidad de la política de administración de riesgos</text>
  </threadedComment>
</ThreadedComments>
</file>

<file path=xl/threadedComments/threadedComment3.xml><?xml version="1.0" encoding="utf-8"?>
<ThreadedComments xmlns="http://schemas.microsoft.com/office/spreadsheetml/2018/threadedcomments" xmlns:x="http://schemas.openxmlformats.org/spreadsheetml/2006/main">
  <threadedComment ref="AO2" dT="2021-06-29T21:49:59.41" personId="{9B9E531B-8500-4308-9BEB-65DE703B6A2F}" id="{CF5613DB-9324-40E1-9642-3C15ED4FB41F}">
    <text>no aplica para los niveles de riesgo residual bajo</text>
  </threadedComment>
  <threadedComment ref="A3" dT="2021-03-29T20:54:26.08" personId="{AB29597E-2A4A-4F52-B242-BC7AEF526BC1}" id="{A0F40E4A-CDA8-4878-A493-E60F7B0AFC8A}">
    <text>Permite definir un consecutivo de riesgos, para garantizar la identificación única de los riesgos.</text>
  </threadedComment>
  <threadedComment ref="E3" dT="2021-03-29T20:59:18.35" personId="{AB29597E-2A4A-4F52-B242-BC7AEF526BC1}" id="{6593243C-C5F9-4652-9655-496C347F577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 ref="M3" dT="2021-03-29T20:59:56.68" personId="{AB29597E-2A4A-4F52-B242-BC7AEF526BC1}" id="{CB8F8CAA-134A-4FFA-AF13-A8E93F7D7E25}">
    <text>Defina el # de veces que se ejecuta la actividad durante el año, (Recuerde la probabilidad e ocurrencia del riesgo se defien como el No. de veces que se pasa por el punto de riesgo en el periodo de 1 año)</text>
  </threadedComment>
  <threadedComment ref="P3" dT="2021-06-15T20:49:09.16" personId="{9B9E531B-8500-4308-9BEB-65DE703B6A2F}" id="{94FA8504-6652-4FA5-874C-66194A4DBED8}">
    <text>Si se presentan criterios económicos y reputacionales se debe escoger el que mayor impacto genere</text>
  </threadedComment>
  <threadedComment ref="V3" dT="2021-03-29T21:00:38.56" personId="{AB29597E-2A4A-4F52-B242-BC7AEF526BC1}" id="{47BFCE5E-A1B2-452E-9DB3-820630843F31}">
    <text>Recuerde que el control se define como la medida que permite reducir o mitigar un riesgo. Defina el control (es) que atacan la causa raíz del riesgo, considere la estructura explicada en la guía: Responsable de ejecutar el control + Acción + Complemento</text>
  </threadedComment>
  <threadedComment ref="AN3" dT="2021-03-29T21:01:49.73" personId="{AB29597E-2A4A-4F52-B242-BC7AEF526BC1}" id="{DC2871C3-606F-485E-9A68-BE71B4A7CB82}">
    <text>Tener en cuenta lo definido en el capitulo de niveles de aceptabilidad de la política de administración de riesgos</text>
  </threadedComment>
  <threadedComment ref="AB4" dT="2021-03-29T21:04:35.62" personId="{AB29597E-2A4A-4F52-B242-BC7AEF526BC1}" id="{621EB540-0783-4BB5-8C69-3B13944D5A09}">
    <text>Preventivo: Va hacia las causas del riesgo, aseguran el resultado final esperado.
Detectivo: Detecta que algo ocurre y devuelve el proceso a los controles preventivos. Se pueden generar reprocesos.
Correctivo: Dado que permiten reducir el impacto de la materialización del riesgo, tienen un costo en su implementación.</text>
  </threadedComment>
  <threadedComment ref="AC4" dT="2021-03-29T21:05:46.11" personId="{AB29597E-2A4A-4F52-B242-BC7AEF526BC1}" id="{5675C234-D6B0-4BBE-9D58-A3A1F3CB1645}">
    <text>Automático: Son actividades de procesamiento o validación de información que se ejecutan por un sistema o aplicativo de manera automática sin la intervención de personas para su realización.
Manual: Controles que son ejecutados por una persona., tiene implícito el error humano.</text>
  </threadedComment>
</ThreadedComments>
</file>

<file path=xl/threadedComments/threadedComment4.xml><?xml version="1.0" encoding="utf-8"?>
<ThreadedComments xmlns="http://schemas.microsoft.com/office/spreadsheetml/2018/threadedcomments" xmlns:x="http://schemas.openxmlformats.org/spreadsheetml/2006/main">
  <threadedComment ref="A3" dT="2021-03-29T20:54:26.08" personId="{AB29597E-2A4A-4F52-B242-BC7AEF526BC1}" id="{1634ABC0-2786-4E18-A6EB-F4EC3F7DCCE4}">
    <text>Permite definir un consecutivo de riesgos, para garantizar la identificación única de los riesgos.</text>
  </threadedComment>
  <threadedComment ref="F3" dT="2021-03-29T20:58:53.90" personId="{AB29597E-2A4A-4F52-B242-BC7AEF526BC1}" id="{F17C01B4-72EF-42CB-8755-2A8F12E22615}">
    <text>Circunstancias bajo las cuales se presenta la oportunidad, verifique los resultados positivos del analisi de cotxto, redacte de la forma más concreta posible.</text>
  </threadedComment>
  <threadedComment ref="G3" dT="2021-03-29T20:59:18.35" personId="{AB29597E-2A4A-4F52-B242-BC7AEF526BC1}" id="{FEFB968F-83AB-44C4-B6C8-529BDE7BE3C6}">
    <text>Consolida o resume los análisis sobre impacto + causa inmediata + causa raíz, permitiendo contar con una redacción clara y concreta del riesgo indentificado. Tenga en cuenta la estructura de alto nivel establecida en al guía, inicia con POSIBILIDAD DE + Impacto para la entidad (Qué) + Causa Inmediata (Cómo) + Causa Raíz (Por qué)</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1" zoomScale="110" zoomScaleNormal="110" workbookViewId="0">
      <selection activeCell="E35" sqref="E35:F35"/>
    </sheetView>
  </sheetViews>
  <sheetFormatPr baseColWidth="10" defaultRowHeight="15" x14ac:dyDescent="0.25"/>
  <cols>
    <col min="1" max="1" width="2.85546875" style="58" customWidth="1"/>
    <col min="2" max="3" width="24.7109375" style="58" customWidth="1"/>
    <col min="4" max="4" width="16" style="58" customWidth="1"/>
    <col min="5" max="5" width="24.7109375" style="58" customWidth="1"/>
    <col min="6" max="6" width="27.7109375" style="58" customWidth="1"/>
    <col min="7" max="8" width="24.7109375" style="58" customWidth="1"/>
    <col min="9" max="16384" width="11.42578125" style="58"/>
  </cols>
  <sheetData>
    <row r="1" spans="2:8" ht="15.75" thickBot="1" x14ac:dyDescent="0.3"/>
    <row r="2" spans="2:8" ht="18" x14ac:dyDescent="0.25">
      <c r="B2" s="280" t="s">
        <v>155</v>
      </c>
      <c r="C2" s="281"/>
      <c r="D2" s="281"/>
      <c r="E2" s="281"/>
      <c r="F2" s="281"/>
      <c r="G2" s="281"/>
      <c r="H2" s="282"/>
    </row>
    <row r="3" spans="2:8" x14ac:dyDescent="0.25">
      <c r="B3" s="59"/>
      <c r="C3" s="60"/>
      <c r="D3" s="60"/>
      <c r="E3" s="60"/>
      <c r="F3" s="60"/>
      <c r="G3" s="60"/>
      <c r="H3" s="61"/>
    </row>
    <row r="4" spans="2:8" ht="63" customHeight="1" x14ac:dyDescent="0.25">
      <c r="B4" s="283" t="s">
        <v>198</v>
      </c>
      <c r="C4" s="284"/>
      <c r="D4" s="284"/>
      <c r="E4" s="284"/>
      <c r="F4" s="284"/>
      <c r="G4" s="284"/>
      <c r="H4" s="285"/>
    </row>
    <row r="5" spans="2:8" ht="63" customHeight="1" x14ac:dyDescent="0.25">
      <c r="B5" s="286"/>
      <c r="C5" s="287"/>
      <c r="D5" s="287"/>
      <c r="E5" s="287"/>
      <c r="F5" s="287"/>
      <c r="G5" s="287"/>
      <c r="H5" s="288"/>
    </row>
    <row r="6" spans="2:8" ht="16.5" x14ac:dyDescent="0.25">
      <c r="B6" s="289" t="s">
        <v>153</v>
      </c>
      <c r="C6" s="290"/>
      <c r="D6" s="290"/>
      <c r="E6" s="290"/>
      <c r="F6" s="290"/>
      <c r="G6" s="290"/>
      <c r="H6" s="291"/>
    </row>
    <row r="7" spans="2:8" ht="95.25" customHeight="1" x14ac:dyDescent="0.25">
      <c r="B7" s="299" t="s">
        <v>158</v>
      </c>
      <c r="C7" s="300"/>
      <c r="D7" s="300"/>
      <c r="E7" s="300"/>
      <c r="F7" s="300"/>
      <c r="G7" s="300"/>
      <c r="H7" s="301"/>
    </row>
    <row r="8" spans="2:8" ht="16.5" x14ac:dyDescent="0.25">
      <c r="B8" s="92"/>
      <c r="C8" s="93"/>
      <c r="D8" s="93"/>
      <c r="E8" s="93"/>
      <c r="F8" s="93"/>
      <c r="G8" s="93"/>
      <c r="H8" s="94"/>
    </row>
    <row r="9" spans="2:8" ht="16.5" customHeight="1" x14ac:dyDescent="0.25">
      <c r="B9" s="292" t="s">
        <v>191</v>
      </c>
      <c r="C9" s="293"/>
      <c r="D9" s="293"/>
      <c r="E9" s="293"/>
      <c r="F9" s="293"/>
      <c r="G9" s="293"/>
      <c r="H9" s="294"/>
    </row>
    <row r="10" spans="2:8" ht="44.25" customHeight="1" x14ac:dyDescent="0.25">
      <c r="B10" s="292"/>
      <c r="C10" s="293"/>
      <c r="D10" s="293"/>
      <c r="E10" s="293"/>
      <c r="F10" s="293"/>
      <c r="G10" s="293"/>
      <c r="H10" s="294"/>
    </row>
    <row r="11" spans="2:8" ht="15.75" thickBot="1" x14ac:dyDescent="0.3">
      <c r="B11" s="80"/>
      <c r="C11" s="83"/>
      <c r="D11" s="88"/>
      <c r="E11" s="89"/>
      <c r="F11" s="89"/>
      <c r="G11" s="90"/>
      <c r="H11" s="91"/>
    </row>
    <row r="12" spans="2:8" ht="15.75" thickTop="1" x14ac:dyDescent="0.25">
      <c r="B12" s="80"/>
      <c r="C12" s="295" t="s">
        <v>154</v>
      </c>
      <c r="D12" s="296"/>
      <c r="E12" s="297" t="s">
        <v>192</v>
      </c>
      <c r="F12" s="298"/>
      <c r="G12" s="83"/>
      <c r="H12" s="84"/>
    </row>
    <row r="13" spans="2:8" ht="35.25" customHeight="1" x14ac:dyDescent="0.25">
      <c r="B13" s="80"/>
      <c r="C13" s="267" t="s">
        <v>185</v>
      </c>
      <c r="D13" s="268"/>
      <c r="E13" s="269" t="s">
        <v>190</v>
      </c>
      <c r="F13" s="270"/>
      <c r="G13" s="83"/>
      <c r="H13" s="84"/>
    </row>
    <row r="14" spans="2:8" ht="17.25" customHeight="1" x14ac:dyDescent="0.25">
      <c r="B14" s="80"/>
      <c r="C14" s="267" t="s">
        <v>186</v>
      </c>
      <c r="D14" s="268"/>
      <c r="E14" s="269" t="s">
        <v>188</v>
      </c>
      <c r="F14" s="270"/>
      <c r="G14" s="83"/>
      <c r="H14" s="84"/>
    </row>
    <row r="15" spans="2:8" ht="19.5" customHeight="1" x14ac:dyDescent="0.25">
      <c r="B15" s="80"/>
      <c r="C15" s="267" t="s">
        <v>187</v>
      </c>
      <c r="D15" s="268"/>
      <c r="E15" s="269" t="s">
        <v>189</v>
      </c>
      <c r="F15" s="270"/>
      <c r="G15" s="83"/>
      <c r="H15" s="84"/>
    </row>
    <row r="16" spans="2:8" ht="69.75" customHeight="1" x14ac:dyDescent="0.25">
      <c r="B16" s="80"/>
      <c r="C16" s="267" t="s">
        <v>156</v>
      </c>
      <c r="D16" s="268"/>
      <c r="E16" s="269" t="s">
        <v>157</v>
      </c>
      <c r="F16" s="270"/>
      <c r="G16" s="83"/>
      <c r="H16" s="84"/>
    </row>
    <row r="17" spans="2:8" ht="34.5" customHeight="1" x14ac:dyDescent="0.25">
      <c r="B17" s="80"/>
      <c r="C17" s="271" t="s">
        <v>2</v>
      </c>
      <c r="D17" s="272"/>
      <c r="E17" s="263" t="s">
        <v>199</v>
      </c>
      <c r="F17" s="264"/>
      <c r="G17" s="83"/>
      <c r="H17" s="84"/>
    </row>
    <row r="18" spans="2:8" ht="27.75" customHeight="1" x14ac:dyDescent="0.25">
      <c r="B18" s="80"/>
      <c r="C18" s="271" t="s">
        <v>3</v>
      </c>
      <c r="D18" s="272"/>
      <c r="E18" s="263" t="s">
        <v>200</v>
      </c>
      <c r="F18" s="264"/>
      <c r="G18" s="83"/>
      <c r="H18" s="84"/>
    </row>
    <row r="19" spans="2:8" ht="28.5" customHeight="1" x14ac:dyDescent="0.25">
      <c r="B19" s="80"/>
      <c r="C19" s="271" t="s">
        <v>38</v>
      </c>
      <c r="D19" s="272"/>
      <c r="E19" s="263" t="s">
        <v>201</v>
      </c>
      <c r="F19" s="264"/>
      <c r="G19" s="83"/>
      <c r="H19" s="84"/>
    </row>
    <row r="20" spans="2:8" ht="72.75" customHeight="1" x14ac:dyDescent="0.25">
      <c r="B20" s="80"/>
      <c r="C20" s="271" t="s">
        <v>1</v>
      </c>
      <c r="D20" s="272"/>
      <c r="E20" s="263" t="s">
        <v>202</v>
      </c>
      <c r="F20" s="264"/>
      <c r="G20" s="83"/>
      <c r="H20" s="84"/>
    </row>
    <row r="21" spans="2:8" ht="64.5" customHeight="1" x14ac:dyDescent="0.25">
      <c r="B21" s="80"/>
      <c r="C21" s="271" t="s">
        <v>44</v>
      </c>
      <c r="D21" s="272"/>
      <c r="E21" s="263" t="s">
        <v>160</v>
      </c>
      <c r="F21" s="264"/>
      <c r="G21" s="83"/>
      <c r="H21" s="84"/>
    </row>
    <row r="22" spans="2:8" ht="71.25" customHeight="1" x14ac:dyDescent="0.25">
      <c r="B22" s="80"/>
      <c r="C22" s="271" t="s">
        <v>159</v>
      </c>
      <c r="D22" s="272"/>
      <c r="E22" s="263" t="s">
        <v>161</v>
      </c>
      <c r="F22" s="264"/>
      <c r="G22" s="83"/>
      <c r="H22" s="84"/>
    </row>
    <row r="23" spans="2:8" ht="55.5" customHeight="1" x14ac:dyDescent="0.25">
      <c r="B23" s="80"/>
      <c r="C23" s="265" t="s">
        <v>162</v>
      </c>
      <c r="D23" s="266"/>
      <c r="E23" s="263" t="s">
        <v>163</v>
      </c>
      <c r="F23" s="264"/>
      <c r="G23" s="83"/>
      <c r="H23" s="84"/>
    </row>
    <row r="24" spans="2:8" ht="42" customHeight="1" x14ac:dyDescent="0.25">
      <c r="B24" s="80"/>
      <c r="C24" s="265" t="s">
        <v>42</v>
      </c>
      <c r="D24" s="266"/>
      <c r="E24" s="263" t="s">
        <v>164</v>
      </c>
      <c r="F24" s="264"/>
      <c r="G24" s="83"/>
      <c r="H24" s="84"/>
    </row>
    <row r="25" spans="2:8" ht="59.25" customHeight="1" x14ac:dyDescent="0.25">
      <c r="B25" s="80"/>
      <c r="C25" s="265" t="s">
        <v>152</v>
      </c>
      <c r="D25" s="266"/>
      <c r="E25" s="263" t="s">
        <v>165</v>
      </c>
      <c r="F25" s="264"/>
      <c r="G25" s="83"/>
      <c r="H25" s="84"/>
    </row>
    <row r="26" spans="2:8" ht="23.25" customHeight="1" x14ac:dyDescent="0.25">
      <c r="B26" s="80"/>
      <c r="C26" s="265" t="s">
        <v>12</v>
      </c>
      <c r="D26" s="266"/>
      <c r="E26" s="263" t="s">
        <v>166</v>
      </c>
      <c r="F26" s="264"/>
      <c r="G26" s="83"/>
      <c r="H26" s="84"/>
    </row>
    <row r="27" spans="2:8" ht="30.75" customHeight="1" x14ac:dyDescent="0.25">
      <c r="B27" s="80"/>
      <c r="C27" s="265" t="s">
        <v>170</v>
      </c>
      <c r="D27" s="266"/>
      <c r="E27" s="263" t="s">
        <v>167</v>
      </c>
      <c r="F27" s="264"/>
      <c r="G27" s="83"/>
      <c r="H27" s="84"/>
    </row>
    <row r="28" spans="2:8" ht="35.25" customHeight="1" x14ac:dyDescent="0.25">
      <c r="B28" s="80"/>
      <c r="C28" s="265" t="s">
        <v>171</v>
      </c>
      <c r="D28" s="266"/>
      <c r="E28" s="263" t="s">
        <v>168</v>
      </c>
      <c r="F28" s="264"/>
      <c r="G28" s="83"/>
      <c r="H28" s="84"/>
    </row>
    <row r="29" spans="2:8" ht="33" customHeight="1" x14ac:dyDescent="0.25">
      <c r="B29" s="80"/>
      <c r="C29" s="265" t="s">
        <v>171</v>
      </c>
      <c r="D29" s="266"/>
      <c r="E29" s="263" t="s">
        <v>168</v>
      </c>
      <c r="F29" s="264"/>
      <c r="G29" s="83"/>
      <c r="H29" s="84"/>
    </row>
    <row r="30" spans="2:8" ht="30" customHeight="1" x14ac:dyDescent="0.25">
      <c r="B30" s="80"/>
      <c r="C30" s="265" t="s">
        <v>172</v>
      </c>
      <c r="D30" s="266"/>
      <c r="E30" s="263" t="s">
        <v>169</v>
      </c>
      <c r="F30" s="264"/>
      <c r="G30" s="83"/>
      <c r="H30" s="84"/>
    </row>
    <row r="31" spans="2:8" ht="35.25" customHeight="1" x14ac:dyDescent="0.25">
      <c r="B31" s="80"/>
      <c r="C31" s="265" t="s">
        <v>173</v>
      </c>
      <c r="D31" s="266"/>
      <c r="E31" s="263" t="s">
        <v>174</v>
      </c>
      <c r="F31" s="264"/>
      <c r="G31" s="83"/>
      <c r="H31" s="84"/>
    </row>
    <row r="32" spans="2:8" ht="31.5" customHeight="1" x14ac:dyDescent="0.25">
      <c r="B32" s="80"/>
      <c r="C32" s="265" t="s">
        <v>175</v>
      </c>
      <c r="D32" s="266"/>
      <c r="E32" s="263" t="s">
        <v>176</v>
      </c>
      <c r="F32" s="264"/>
      <c r="G32" s="83"/>
      <c r="H32" s="84"/>
    </row>
    <row r="33" spans="2:8" ht="35.25" customHeight="1" x14ac:dyDescent="0.25">
      <c r="B33" s="80"/>
      <c r="C33" s="265" t="s">
        <v>177</v>
      </c>
      <c r="D33" s="266"/>
      <c r="E33" s="263" t="s">
        <v>178</v>
      </c>
      <c r="F33" s="264"/>
      <c r="G33" s="83"/>
      <c r="H33" s="84"/>
    </row>
    <row r="34" spans="2:8" ht="59.25" customHeight="1" x14ac:dyDescent="0.25">
      <c r="B34" s="80"/>
      <c r="C34" s="265" t="s">
        <v>179</v>
      </c>
      <c r="D34" s="266"/>
      <c r="E34" s="263" t="s">
        <v>180</v>
      </c>
      <c r="F34" s="264"/>
      <c r="G34" s="83"/>
      <c r="H34" s="84"/>
    </row>
    <row r="35" spans="2:8" ht="29.25" customHeight="1" x14ac:dyDescent="0.25">
      <c r="B35" s="80"/>
      <c r="C35" s="265" t="s">
        <v>27</v>
      </c>
      <c r="D35" s="266"/>
      <c r="E35" s="263" t="s">
        <v>181</v>
      </c>
      <c r="F35" s="264"/>
      <c r="G35" s="83"/>
      <c r="H35" s="84"/>
    </row>
    <row r="36" spans="2:8" ht="82.5" customHeight="1" x14ac:dyDescent="0.25">
      <c r="B36" s="80"/>
      <c r="C36" s="265" t="s">
        <v>183</v>
      </c>
      <c r="D36" s="266"/>
      <c r="E36" s="263" t="s">
        <v>182</v>
      </c>
      <c r="F36" s="264"/>
      <c r="G36" s="83"/>
      <c r="H36" s="84"/>
    </row>
    <row r="37" spans="2:8" ht="46.5" customHeight="1" x14ac:dyDescent="0.25">
      <c r="B37" s="80"/>
      <c r="C37" s="265" t="s">
        <v>35</v>
      </c>
      <c r="D37" s="266"/>
      <c r="E37" s="263" t="s">
        <v>184</v>
      </c>
      <c r="F37" s="264"/>
      <c r="G37" s="83"/>
      <c r="H37" s="84"/>
    </row>
    <row r="38" spans="2:8" ht="6.75" customHeight="1" thickBot="1" x14ac:dyDescent="0.3">
      <c r="B38" s="80"/>
      <c r="C38" s="276"/>
      <c r="D38" s="277"/>
      <c r="E38" s="278"/>
      <c r="F38" s="279"/>
      <c r="G38" s="83"/>
      <c r="H38" s="84"/>
    </row>
    <row r="39" spans="2:8" ht="15.75" thickTop="1" x14ac:dyDescent="0.25">
      <c r="B39" s="80"/>
      <c r="C39" s="81"/>
      <c r="D39" s="81"/>
      <c r="E39" s="82"/>
      <c r="F39" s="82"/>
      <c r="G39" s="83"/>
      <c r="H39" s="84"/>
    </row>
    <row r="40" spans="2:8" ht="21" customHeight="1" x14ac:dyDescent="0.25">
      <c r="B40" s="273" t="s">
        <v>193</v>
      </c>
      <c r="C40" s="274"/>
      <c r="D40" s="274"/>
      <c r="E40" s="274"/>
      <c r="F40" s="274"/>
      <c r="G40" s="274"/>
      <c r="H40" s="275"/>
    </row>
    <row r="41" spans="2:8" ht="20.25" customHeight="1" x14ac:dyDescent="0.25">
      <c r="B41" s="273" t="s">
        <v>194</v>
      </c>
      <c r="C41" s="274"/>
      <c r="D41" s="274"/>
      <c r="E41" s="274"/>
      <c r="F41" s="274"/>
      <c r="G41" s="274"/>
      <c r="H41" s="275"/>
    </row>
    <row r="42" spans="2:8" ht="20.25" customHeight="1" x14ac:dyDescent="0.25">
      <c r="B42" s="273" t="s">
        <v>195</v>
      </c>
      <c r="C42" s="274"/>
      <c r="D42" s="274"/>
      <c r="E42" s="274"/>
      <c r="F42" s="274"/>
      <c r="G42" s="274"/>
      <c r="H42" s="275"/>
    </row>
    <row r="43" spans="2:8" ht="20.25" customHeight="1" x14ac:dyDescent="0.25">
      <c r="B43" s="273" t="s">
        <v>196</v>
      </c>
      <c r="C43" s="274"/>
      <c r="D43" s="274"/>
      <c r="E43" s="274"/>
      <c r="F43" s="274"/>
      <c r="G43" s="274"/>
      <c r="H43" s="275"/>
    </row>
    <row r="44" spans="2:8" x14ac:dyDescent="0.25">
      <c r="B44" s="273" t="s">
        <v>197</v>
      </c>
      <c r="C44" s="274"/>
      <c r="D44" s="274"/>
      <c r="E44" s="274"/>
      <c r="F44" s="274"/>
      <c r="G44" s="274"/>
      <c r="H44" s="275"/>
    </row>
    <row r="45" spans="2:8" ht="15.75" thickBot="1" x14ac:dyDescent="0.3">
      <c r="B45" s="85"/>
      <c r="C45" s="86"/>
      <c r="D45" s="86"/>
      <c r="E45" s="86"/>
      <c r="F45" s="86"/>
      <c r="G45" s="86"/>
      <c r="H45" s="8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U232"/>
  <sheetViews>
    <sheetView zoomScale="60" zoomScaleNormal="60" workbookViewId="0">
      <selection activeCell="D15" sqref="D15"/>
    </sheetView>
  </sheetViews>
  <sheetFormatPr baseColWidth="10" defaultColWidth="16.42578125" defaultRowHeight="15" x14ac:dyDescent="0.25"/>
  <cols>
    <col min="1" max="1" width="12.28515625" customWidth="1"/>
    <col min="2" max="2" width="46.140625" customWidth="1"/>
    <col min="3" max="3" width="85.5703125" customWidth="1"/>
    <col min="4" max="4" width="154.28515625" customWidth="1"/>
    <col min="5" max="5" width="165.42578125" customWidth="1"/>
    <col min="6" max="21" width="12.28515625" customWidth="1"/>
  </cols>
  <sheetData>
    <row r="1" spans="1:21" ht="33.75" x14ac:dyDescent="0.25">
      <c r="A1" s="246"/>
      <c r="B1" s="551" t="s">
        <v>57</v>
      </c>
      <c r="C1" s="552"/>
      <c r="D1" s="552"/>
      <c r="E1" s="246"/>
      <c r="F1" s="246"/>
      <c r="G1" s="246"/>
      <c r="H1" s="246"/>
      <c r="I1" s="246"/>
      <c r="J1" s="246"/>
      <c r="K1" s="246"/>
      <c r="L1" s="246"/>
      <c r="M1" s="246"/>
      <c r="N1" s="246"/>
      <c r="O1" s="246"/>
      <c r="P1" s="246"/>
      <c r="Q1" s="246"/>
      <c r="R1" s="246"/>
      <c r="S1" s="246"/>
      <c r="T1" s="246"/>
      <c r="U1" s="246"/>
    </row>
    <row r="2" spans="1:21" x14ac:dyDescent="0.25">
      <c r="A2" s="246"/>
      <c r="B2" s="246"/>
      <c r="C2" s="246"/>
      <c r="D2" s="246"/>
      <c r="E2" s="246"/>
      <c r="F2" s="246"/>
      <c r="G2" s="246"/>
      <c r="H2" s="246"/>
      <c r="I2" s="246"/>
      <c r="J2" s="246"/>
      <c r="K2" s="246"/>
      <c r="L2" s="246"/>
      <c r="M2" s="246"/>
      <c r="N2" s="246"/>
      <c r="O2" s="246"/>
      <c r="P2" s="246"/>
      <c r="Q2" s="246"/>
      <c r="R2" s="246"/>
      <c r="S2" s="246"/>
      <c r="T2" s="246"/>
      <c r="U2" s="246"/>
    </row>
    <row r="3" spans="1:21" ht="30" x14ac:dyDescent="0.25">
      <c r="A3" s="246"/>
      <c r="B3" s="247"/>
      <c r="C3" s="248" t="s">
        <v>50</v>
      </c>
      <c r="D3" s="248" t="s">
        <v>51</v>
      </c>
      <c r="E3" s="246"/>
      <c r="F3" s="246"/>
      <c r="G3" s="246"/>
      <c r="H3" s="246"/>
      <c r="I3" s="246"/>
      <c r="J3" s="246"/>
      <c r="K3" s="246"/>
      <c r="L3" s="246"/>
      <c r="M3" s="246"/>
      <c r="N3" s="246"/>
      <c r="O3" s="246"/>
      <c r="P3" s="246"/>
      <c r="Q3" s="246"/>
      <c r="R3" s="246"/>
      <c r="S3" s="246"/>
      <c r="T3" s="246"/>
      <c r="U3" s="246"/>
    </row>
    <row r="4" spans="1:21" ht="33.75" x14ac:dyDescent="0.25">
      <c r="A4" s="246" t="s">
        <v>77</v>
      </c>
      <c r="B4" s="249" t="s">
        <v>95</v>
      </c>
      <c r="C4" s="18" t="s">
        <v>147</v>
      </c>
      <c r="D4" s="250" t="s">
        <v>91</v>
      </c>
      <c r="E4" s="246"/>
      <c r="F4" s="246"/>
      <c r="G4" s="246"/>
      <c r="H4" s="246"/>
      <c r="I4" s="246"/>
      <c r="J4" s="246"/>
      <c r="K4" s="246"/>
      <c r="L4" s="246"/>
      <c r="M4" s="246"/>
      <c r="N4" s="246"/>
      <c r="O4" s="246"/>
      <c r="P4" s="246"/>
      <c r="Q4" s="246"/>
      <c r="R4" s="246"/>
      <c r="S4" s="246"/>
      <c r="T4" s="246"/>
      <c r="U4" s="246"/>
    </row>
    <row r="5" spans="1:21" ht="67.5" x14ac:dyDescent="0.25">
      <c r="A5" s="246" t="s">
        <v>78</v>
      </c>
      <c r="B5" s="251" t="s">
        <v>53</v>
      </c>
      <c r="C5" s="19" t="s">
        <v>87</v>
      </c>
      <c r="D5" s="252" t="s">
        <v>92</v>
      </c>
      <c r="E5" s="246"/>
      <c r="F5" s="246"/>
      <c r="G5" s="246"/>
      <c r="H5" s="246"/>
      <c r="I5" s="246"/>
      <c r="J5" s="246"/>
      <c r="K5" s="246"/>
      <c r="L5" s="246"/>
      <c r="M5" s="246"/>
      <c r="N5" s="246"/>
      <c r="O5" s="246"/>
      <c r="P5" s="246"/>
      <c r="Q5" s="246"/>
      <c r="R5" s="246"/>
      <c r="S5" s="246"/>
      <c r="T5" s="246"/>
      <c r="U5" s="246"/>
    </row>
    <row r="6" spans="1:21" ht="67.5" x14ac:dyDescent="0.25">
      <c r="A6" s="246" t="s">
        <v>75</v>
      </c>
      <c r="B6" s="253" t="s">
        <v>54</v>
      </c>
      <c r="C6" s="19" t="s">
        <v>88</v>
      </c>
      <c r="D6" s="252" t="s">
        <v>94</v>
      </c>
      <c r="E6" s="246"/>
      <c r="F6" s="246"/>
      <c r="G6" s="246"/>
      <c r="H6" s="246"/>
      <c r="I6" s="246"/>
      <c r="J6" s="246"/>
      <c r="K6" s="246"/>
      <c r="L6" s="246"/>
      <c r="M6" s="246"/>
      <c r="N6" s="246"/>
      <c r="O6" s="246"/>
      <c r="P6" s="246"/>
      <c r="Q6" s="246"/>
      <c r="R6" s="246"/>
      <c r="S6" s="246"/>
      <c r="T6" s="246"/>
      <c r="U6" s="246"/>
    </row>
    <row r="7" spans="1:21" ht="67.5" x14ac:dyDescent="0.25">
      <c r="A7" s="246" t="s">
        <v>7</v>
      </c>
      <c r="B7" s="254" t="s">
        <v>55</v>
      </c>
      <c r="C7" s="19" t="s">
        <v>89</v>
      </c>
      <c r="D7" s="252" t="s">
        <v>93</v>
      </c>
      <c r="E7" s="246"/>
      <c r="F7" s="246"/>
      <c r="G7" s="246"/>
      <c r="H7" s="246"/>
      <c r="I7" s="246"/>
      <c r="J7" s="246"/>
      <c r="K7" s="246"/>
      <c r="L7" s="246"/>
      <c r="M7" s="246"/>
      <c r="N7" s="246"/>
      <c r="O7" s="246"/>
      <c r="P7" s="246"/>
      <c r="Q7" s="246"/>
      <c r="R7" s="246"/>
      <c r="S7" s="246"/>
      <c r="T7" s="246"/>
      <c r="U7" s="246"/>
    </row>
    <row r="8" spans="1:21" ht="67.5" x14ac:dyDescent="0.25">
      <c r="A8" s="246" t="s">
        <v>79</v>
      </c>
      <c r="B8" s="255" t="s">
        <v>56</v>
      </c>
      <c r="C8" s="19" t="s">
        <v>90</v>
      </c>
      <c r="D8" s="252" t="s">
        <v>112</v>
      </c>
      <c r="E8" s="246"/>
      <c r="F8" s="246"/>
      <c r="G8" s="246"/>
      <c r="H8" s="246"/>
      <c r="I8" s="246"/>
      <c r="J8" s="246"/>
      <c r="K8" s="246"/>
      <c r="L8" s="246"/>
      <c r="M8" s="246"/>
      <c r="N8" s="246"/>
      <c r="O8" s="246"/>
      <c r="P8" s="246"/>
      <c r="Q8" s="246"/>
      <c r="R8" s="246"/>
      <c r="S8" s="246"/>
      <c r="T8" s="246"/>
      <c r="U8" s="246"/>
    </row>
    <row r="9" spans="1:21" ht="20.25" x14ac:dyDescent="0.25">
      <c r="A9" s="246"/>
      <c r="B9" s="246"/>
      <c r="C9" s="256"/>
      <c r="D9" s="256"/>
      <c r="E9" s="246"/>
      <c r="F9" s="246"/>
      <c r="G9" s="246"/>
      <c r="H9" s="246"/>
      <c r="I9" s="246"/>
      <c r="J9" s="246"/>
      <c r="K9" s="246"/>
      <c r="L9" s="246"/>
      <c r="M9" s="246"/>
      <c r="N9" s="246"/>
      <c r="O9" s="246"/>
      <c r="P9" s="246"/>
      <c r="Q9" s="246"/>
      <c r="R9" s="246"/>
      <c r="S9" s="246"/>
      <c r="T9" s="246"/>
      <c r="U9" s="246"/>
    </row>
    <row r="10" spans="1:21" ht="16.5" x14ac:dyDescent="0.25">
      <c r="A10" s="246"/>
      <c r="B10" s="257"/>
      <c r="C10" s="257"/>
      <c r="D10" s="257"/>
      <c r="E10" s="246"/>
      <c r="F10" s="246"/>
      <c r="G10" s="246"/>
      <c r="H10" s="246"/>
      <c r="I10" s="246"/>
      <c r="J10" s="246"/>
      <c r="K10" s="246"/>
      <c r="L10" s="246"/>
      <c r="M10" s="246"/>
      <c r="N10" s="246"/>
      <c r="O10" s="246"/>
      <c r="P10" s="246"/>
      <c r="Q10" s="246"/>
      <c r="R10" s="246"/>
      <c r="S10" s="246"/>
      <c r="T10" s="246"/>
      <c r="U10" s="246"/>
    </row>
    <row r="11" spans="1:21" x14ac:dyDescent="0.25">
      <c r="A11" s="246"/>
      <c r="B11" s="246" t="s">
        <v>85</v>
      </c>
      <c r="C11" s="246" t="s">
        <v>136</v>
      </c>
      <c r="D11" s="246" t="s">
        <v>143</v>
      </c>
      <c r="E11" s="246"/>
      <c r="F11" s="246"/>
      <c r="G11" s="246"/>
      <c r="H11" s="246"/>
      <c r="I11" s="246"/>
      <c r="J11" s="246"/>
      <c r="K11" s="246"/>
      <c r="L11" s="246"/>
      <c r="M11" s="246"/>
      <c r="N11" s="246"/>
      <c r="O11" s="246"/>
      <c r="P11" s="246"/>
      <c r="Q11" s="246"/>
      <c r="R11" s="246"/>
      <c r="S11" s="246"/>
      <c r="T11" s="246"/>
      <c r="U11" s="246"/>
    </row>
    <row r="12" spans="1:21" x14ac:dyDescent="0.25">
      <c r="A12" s="246"/>
      <c r="B12" s="246" t="s">
        <v>83</v>
      </c>
      <c r="C12" s="246" t="s">
        <v>140</v>
      </c>
      <c r="D12" s="246" t="s">
        <v>144</v>
      </c>
      <c r="E12" s="246"/>
      <c r="F12" s="246"/>
      <c r="G12" s="246"/>
      <c r="H12" s="246"/>
      <c r="I12" s="246"/>
      <c r="J12" s="246"/>
      <c r="K12" s="246"/>
      <c r="L12" s="246"/>
      <c r="M12" s="246"/>
      <c r="N12" s="246"/>
      <c r="O12" s="246"/>
      <c r="P12" s="246"/>
      <c r="Q12" s="246"/>
      <c r="R12" s="246"/>
      <c r="S12" s="246"/>
      <c r="T12" s="246"/>
      <c r="U12" s="246"/>
    </row>
    <row r="13" spans="1:21" x14ac:dyDescent="0.25">
      <c r="A13" s="246"/>
      <c r="B13" s="246"/>
      <c r="C13" s="246" t="s">
        <v>139</v>
      </c>
      <c r="D13" s="246" t="s">
        <v>145</v>
      </c>
      <c r="E13" s="246"/>
      <c r="F13" s="246"/>
      <c r="G13" s="246"/>
      <c r="H13" s="246"/>
      <c r="I13" s="246"/>
      <c r="J13" s="246"/>
      <c r="K13" s="246"/>
      <c r="L13" s="246"/>
      <c r="M13" s="246"/>
      <c r="N13" s="246"/>
      <c r="O13" s="246"/>
      <c r="P13" s="246"/>
      <c r="Q13" s="246"/>
      <c r="R13" s="246"/>
      <c r="S13" s="246"/>
      <c r="T13" s="246"/>
      <c r="U13" s="246"/>
    </row>
    <row r="14" spans="1:21" x14ac:dyDescent="0.25">
      <c r="A14" s="246"/>
      <c r="B14" s="246"/>
      <c r="C14" s="246" t="s">
        <v>141</v>
      </c>
      <c r="D14" s="246" t="s">
        <v>481</v>
      </c>
      <c r="E14" s="246"/>
      <c r="F14" s="246"/>
      <c r="G14" s="246"/>
      <c r="H14" s="246"/>
      <c r="I14" s="246"/>
      <c r="J14" s="246"/>
      <c r="K14" s="246"/>
      <c r="L14" s="246"/>
      <c r="M14" s="246"/>
      <c r="N14" s="246"/>
      <c r="O14" s="246"/>
      <c r="P14" s="246"/>
      <c r="Q14" s="246"/>
      <c r="R14" s="246"/>
      <c r="S14" s="246"/>
      <c r="T14" s="246"/>
      <c r="U14" s="246"/>
    </row>
    <row r="15" spans="1:21" x14ac:dyDescent="0.25">
      <c r="A15" s="246"/>
      <c r="B15" s="246"/>
      <c r="C15" s="246" t="s">
        <v>142</v>
      </c>
      <c r="D15" s="246" t="s">
        <v>146</v>
      </c>
      <c r="E15" s="246"/>
      <c r="F15" s="246"/>
      <c r="G15" s="246"/>
      <c r="H15" s="246"/>
      <c r="I15" s="246"/>
      <c r="J15" s="246"/>
      <c r="K15" s="246"/>
      <c r="L15" s="246"/>
      <c r="M15" s="246"/>
      <c r="N15" s="246"/>
      <c r="O15" s="246"/>
      <c r="P15" s="246"/>
      <c r="Q15" s="246"/>
      <c r="R15" s="246"/>
      <c r="S15" s="246"/>
      <c r="T15" s="246"/>
      <c r="U15" s="246"/>
    </row>
    <row r="16" spans="1:21" x14ac:dyDescent="0.25">
      <c r="A16" s="246"/>
      <c r="B16" s="246"/>
      <c r="C16" s="246"/>
      <c r="D16" s="246"/>
      <c r="E16" s="246"/>
      <c r="F16" s="246"/>
      <c r="G16" s="246"/>
      <c r="H16" s="246"/>
      <c r="I16" s="246"/>
      <c r="J16" s="246"/>
      <c r="K16" s="246"/>
      <c r="L16" s="246"/>
      <c r="M16" s="246"/>
      <c r="N16" s="246"/>
      <c r="O16" s="246"/>
    </row>
    <row r="17" spans="1:15" x14ac:dyDescent="0.25">
      <c r="A17" s="246"/>
      <c r="B17" s="246"/>
      <c r="C17" s="246"/>
      <c r="D17" s="246"/>
      <c r="E17" s="246"/>
      <c r="F17" s="246"/>
      <c r="G17" s="246"/>
      <c r="H17" s="246"/>
      <c r="I17" s="246"/>
      <c r="J17" s="246"/>
      <c r="K17" s="246"/>
      <c r="L17" s="246"/>
      <c r="M17" s="246"/>
      <c r="N17" s="246"/>
      <c r="O17" s="246"/>
    </row>
    <row r="18" spans="1:15" x14ac:dyDescent="0.25">
      <c r="A18" s="246"/>
      <c r="B18" s="246"/>
      <c r="C18" s="246"/>
      <c r="D18" s="246"/>
      <c r="E18" s="246"/>
      <c r="F18" s="246"/>
      <c r="G18" s="246"/>
      <c r="H18" s="246"/>
      <c r="I18" s="246"/>
      <c r="J18" s="246"/>
      <c r="K18" s="246"/>
      <c r="L18" s="246"/>
      <c r="M18" s="246"/>
      <c r="N18" s="246"/>
      <c r="O18" s="246"/>
    </row>
    <row r="19" spans="1:15" x14ac:dyDescent="0.25">
      <c r="A19" s="246"/>
      <c r="B19" s="246"/>
      <c r="C19" s="246"/>
      <c r="D19" s="246"/>
      <c r="E19" s="246"/>
      <c r="F19" s="246"/>
      <c r="G19" s="246"/>
      <c r="H19" s="246"/>
      <c r="I19" s="246"/>
      <c r="J19" s="246"/>
      <c r="K19" s="246"/>
      <c r="L19" s="246"/>
      <c r="M19" s="246"/>
      <c r="N19" s="246"/>
      <c r="O19" s="246"/>
    </row>
    <row r="20" spans="1:15" x14ac:dyDescent="0.25">
      <c r="A20" s="246"/>
      <c r="B20" s="246"/>
      <c r="C20" s="246"/>
      <c r="D20" s="246"/>
      <c r="E20" s="246"/>
      <c r="F20" s="246"/>
      <c r="G20" s="246"/>
      <c r="H20" s="246"/>
      <c r="I20" s="246"/>
      <c r="J20" s="246"/>
      <c r="K20" s="246"/>
      <c r="L20" s="246"/>
      <c r="M20" s="246"/>
      <c r="N20" s="246"/>
      <c r="O20" s="246"/>
    </row>
    <row r="21" spans="1:15" ht="15.75" customHeight="1" x14ac:dyDescent="0.25">
      <c r="A21" s="246"/>
      <c r="B21" s="246"/>
      <c r="C21" s="246"/>
      <c r="D21" s="246"/>
      <c r="E21" s="246"/>
      <c r="F21" s="246"/>
      <c r="G21" s="246"/>
      <c r="H21" s="246"/>
      <c r="I21" s="246"/>
      <c r="J21" s="246"/>
      <c r="K21" s="246"/>
      <c r="L21" s="246"/>
      <c r="M21" s="246"/>
      <c r="N21" s="246"/>
      <c r="O21" s="246"/>
    </row>
    <row r="22" spans="1:15" ht="15.75" customHeight="1" x14ac:dyDescent="0.25">
      <c r="A22" s="246"/>
      <c r="B22" s="246"/>
      <c r="C22" s="256"/>
      <c r="D22" s="256"/>
      <c r="E22" s="246"/>
      <c r="F22" s="246"/>
      <c r="G22" s="246"/>
      <c r="H22" s="246"/>
      <c r="I22" s="246"/>
      <c r="J22" s="246"/>
      <c r="K22" s="246"/>
      <c r="L22" s="246"/>
      <c r="M22" s="246"/>
      <c r="N22" s="246"/>
      <c r="O22" s="246"/>
    </row>
    <row r="23" spans="1:15" ht="15.75" customHeight="1" x14ac:dyDescent="0.25">
      <c r="A23" s="246"/>
      <c r="B23" s="246"/>
      <c r="C23" s="256"/>
      <c r="D23" s="256"/>
      <c r="E23" s="246"/>
      <c r="F23" s="246"/>
      <c r="G23" s="246"/>
      <c r="H23" s="246"/>
      <c r="I23" s="246"/>
      <c r="J23" s="246"/>
      <c r="K23" s="246"/>
      <c r="L23" s="246"/>
      <c r="M23" s="246"/>
      <c r="N23" s="246"/>
      <c r="O23" s="246"/>
    </row>
    <row r="24" spans="1:15" ht="15.75" customHeight="1" x14ac:dyDescent="0.25">
      <c r="A24" s="246"/>
      <c r="B24" s="246"/>
      <c r="C24" s="256"/>
      <c r="D24" s="256"/>
      <c r="E24" s="246"/>
      <c r="F24" s="246"/>
      <c r="G24" s="246"/>
      <c r="H24" s="246"/>
      <c r="I24" s="246"/>
      <c r="J24" s="246"/>
      <c r="K24" s="246"/>
      <c r="L24" s="246"/>
      <c r="M24" s="246"/>
      <c r="N24" s="246"/>
      <c r="O24" s="246"/>
    </row>
    <row r="25" spans="1:15" ht="15.75" customHeight="1" x14ac:dyDescent="0.25">
      <c r="A25" s="246"/>
      <c r="B25" s="246"/>
      <c r="C25" s="256"/>
      <c r="D25" s="256"/>
      <c r="E25" s="246"/>
      <c r="F25" s="246"/>
      <c r="G25" s="246"/>
      <c r="H25" s="246"/>
      <c r="I25" s="246"/>
      <c r="J25" s="246"/>
      <c r="K25" s="246"/>
      <c r="L25" s="246"/>
      <c r="M25" s="246"/>
      <c r="N25" s="246"/>
      <c r="O25" s="246"/>
    </row>
    <row r="26" spans="1:15" ht="15.75" customHeight="1" x14ac:dyDescent="0.25">
      <c r="A26" s="246"/>
      <c r="B26" s="246"/>
      <c r="C26" s="256"/>
      <c r="D26" s="256"/>
      <c r="E26" s="246"/>
      <c r="F26" s="246"/>
      <c r="G26" s="246"/>
      <c r="H26" s="246"/>
      <c r="I26" s="246"/>
      <c r="J26" s="246"/>
      <c r="K26" s="246"/>
      <c r="L26" s="246"/>
      <c r="M26" s="246"/>
      <c r="N26" s="246"/>
      <c r="O26" s="246"/>
    </row>
    <row r="27" spans="1:15" ht="15.75" customHeight="1" x14ac:dyDescent="0.25">
      <c r="A27" s="246"/>
      <c r="B27" s="246"/>
      <c r="C27" s="256"/>
      <c r="D27" s="256"/>
      <c r="E27" s="246"/>
      <c r="F27" s="246"/>
      <c r="G27" s="246"/>
      <c r="H27" s="246"/>
      <c r="I27" s="246"/>
      <c r="J27" s="246"/>
      <c r="K27" s="246"/>
      <c r="L27" s="246"/>
      <c r="M27" s="246"/>
      <c r="N27" s="246"/>
      <c r="O27" s="246"/>
    </row>
    <row r="28" spans="1:15" ht="15.75" customHeight="1" x14ac:dyDescent="0.25">
      <c r="A28" s="246"/>
      <c r="B28" s="246"/>
      <c r="C28" s="256"/>
      <c r="D28" s="256"/>
      <c r="E28" s="246"/>
      <c r="F28" s="246"/>
      <c r="G28" s="246"/>
      <c r="H28" s="246"/>
      <c r="I28" s="246"/>
      <c r="J28" s="246"/>
      <c r="K28" s="246"/>
      <c r="L28" s="246"/>
      <c r="M28" s="246"/>
      <c r="N28" s="246"/>
      <c r="O28" s="246"/>
    </row>
    <row r="29" spans="1:15" ht="15.75" customHeight="1" x14ac:dyDescent="0.25">
      <c r="A29" s="246"/>
      <c r="B29" s="246"/>
      <c r="C29" s="256"/>
      <c r="D29" s="256"/>
      <c r="E29" s="246"/>
      <c r="F29" s="246"/>
      <c r="G29" s="246"/>
      <c r="H29" s="246"/>
      <c r="I29" s="246"/>
      <c r="J29" s="246"/>
      <c r="K29" s="246"/>
      <c r="L29" s="246"/>
      <c r="M29" s="246"/>
      <c r="N29" s="246"/>
      <c r="O29" s="246"/>
    </row>
    <row r="30" spans="1:15" ht="15.75" customHeight="1" x14ac:dyDescent="0.25">
      <c r="A30" s="246"/>
      <c r="B30" s="246"/>
      <c r="C30" s="256"/>
      <c r="D30" s="256"/>
      <c r="E30" s="246"/>
      <c r="F30" s="246"/>
      <c r="G30" s="246"/>
      <c r="H30" s="246"/>
      <c r="I30" s="246"/>
      <c r="J30" s="246"/>
      <c r="K30" s="246"/>
      <c r="L30" s="246"/>
      <c r="M30" s="246"/>
      <c r="N30" s="246"/>
      <c r="O30" s="246"/>
    </row>
    <row r="31" spans="1:15" ht="15.75" customHeight="1" x14ac:dyDescent="0.25">
      <c r="A31" s="246"/>
      <c r="B31" s="246"/>
      <c r="C31" s="256"/>
      <c r="D31" s="256"/>
      <c r="E31" s="246"/>
      <c r="F31" s="246"/>
      <c r="G31" s="246"/>
      <c r="H31" s="246"/>
      <c r="I31" s="246"/>
      <c r="J31" s="246"/>
      <c r="K31" s="246"/>
      <c r="L31" s="246"/>
      <c r="M31" s="246"/>
      <c r="N31" s="246"/>
      <c r="O31" s="246"/>
    </row>
    <row r="32" spans="1:15" ht="15.75" customHeight="1" x14ac:dyDescent="0.25">
      <c r="A32" s="246"/>
      <c r="B32" s="246"/>
      <c r="C32" s="256"/>
      <c r="D32" s="256"/>
      <c r="E32" s="246"/>
      <c r="F32" s="246"/>
      <c r="G32" s="246"/>
      <c r="H32" s="246"/>
      <c r="I32" s="246"/>
      <c r="J32" s="246"/>
      <c r="K32" s="246"/>
      <c r="L32" s="246"/>
      <c r="M32" s="246"/>
      <c r="N32" s="246"/>
      <c r="O32" s="246"/>
    </row>
    <row r="33" spans="1:15" ht="15.75" customHeight="1" x14ac:dyDescent="0.25">
      <c r="A33" s="246"/>
      <c r="B33" s="246"/>
      <c r="C33" s="256"/>
      <c r="D33" s="256"/>
      <c r="E33" s="246"/>
      <c r="F33" s="246"/>
      <c r="G33" s="246"/>
      <c r="H33" s="246"/>
      <c r="I33" s="246"/>
      <c r="J33" s="246"/>
      <c r="K33" s="246"/>
      <c r="L33" s="246"/>
      <c r="M33" s="246"/>
      <c r="N33" s="246"/>
      <c r="O33" s="246"/>
    </row>
    <row r="34" spans="1:15" ht="15.75" customHeight="1" x14ac:dyDescent="0.25">
      <c r="A34" s="246"/>
      <c r="B34" s="246"/>
      <c r="C34" s="256"/>
      <c r="D34" s="256"/>
      <c r="E34" s="246"/>
      <c r="F34" s="246"/>
      <c r="G34" s="246"/>
      <c r="H34" s="246"/>
      <c r="I34" s="246"/>
      <c r="J34" s="246"/>
      <c r="K34" s="246"/>
      <c r="L34" s="246"/>
      <c r="M34" s="246"/>
      <c r="N34" s="246"/>
      <c r="O34" s="246"/>
    </row>
    <row r="35" spans="1:15" ht="15.75" customHeight="1" x14ac:dyDescent="0.25">
      <c r="A35" s="246"/>
      <c r="B35" s="246"/>
      <c r="C35" s="256"/>
      <c r="D35" s="256"/>
      <c r="E35" s="246"/>
      <c r="F35" s="246"/>
      <c r="G35" s="246"/>
      <c r="H35" s="246"/>
      <c r="I35" s="246"/>
      <c r="J35" s="246"/>
      <c r="K35" s="246"/>
      <c r="L35" s="246"/>
      <c r="M35" s="246"/>
      <c r="N35" s="246"/>
      <c r="O35" s="246"/>
    </row>
    <row r="36" spans="1:15" ht="15.75" customHeight="1" x14ac:dyDescent="0.25">
      <c r="A36" s="246"/>
      <c r="B36" s="246"/>
      <c r="C36" s="256"/>
      <c r="D36" s="256"/>
      <c r="E36" s="246"/>
      <c r="F36" s="246"/>
      <c r="G36" s="246"/>
      <c r="H36" s="246"/>
      <c r="I36" s="246"/>
      <c r="J36" s="246"/>
      <c r="K36" s="246"/>
      <c r="L36" s="246"/>
      <c r="M36" s="246"/>
      <c r="N36" s="246"/>
      <c r="O36" s="246"/>
    </row>
    <row r="37" spans="1:15" ht="15.75" customHeight="1" x14ac:dyDescent="0.25">
      <c r="A37" s="246"/>
      <c r="B37" s="246"/>
      <c r="C37" s="256"/>
      <c r="D37" s="256"/>
      <c r="E37" s="246"/>
      <c r="F37" s="246"/>
      <c r="G37" s="246"/>
      <c r="H37" s="246"/>
      <c r="I37" s="246"/>
      <c r="J37" s="246"/>
      <c r="K37" s="246"/>
      <c r="L37" s="246"/>
      <c r="M37" s="246"/>
      <c r="N37" s="246"/>
      <c r="O37" s="246"/>
    </row>
    <row r="38" spans="1:15" ht="15.75" customHeight="1" x14ac:dyDescent="0.25">
      <c r="A38" s="246"/>
      <c r="B38" s="246"/>
      <c r="C38" s="256"/>
      <c r="D38" s="256"/>
      <c r="E38" s="246"/>
      <c r="F38" s="246"/>
      <c r="G38" s="246"/>
      <c r="H38" s="246"/>
      <c r="I38" s="246"/>
      <c r="J38" s="246"/>
      <c r="K38" s="246"/>
      <c r="L38" s="246"/>
      <c r="M38" s="246"/>
      <c r="N38" s="246"/>
      <c r="O38" s="246"/>
    </row>
    <row r="39" spans="1:15" ht="15.75" customHeight="1" x14ac:dyDescent="0.25">
      <c r="A39" s="246"/>
      <c r="B39" s="246"/>
      <c r="C39" s="256"/>
      <c r="D39" s="256"/>
      <c r="E39" s="246"/>
      <c r="F39" s="246"/>
      <c r="G39" s="246"/>
      <c r="H39" s="246"/>
      <c r="I39" s="246"/>
      <c r="J39" s="246"/>
      <c r="K39" s="246"/>
      <c r="L39" s="246"/>
      <c r="M39" s="246"/>
      <c r="N39" s="246"/>
      <c r="O39" s="246"/>
    </row>
    <row r="40" spans="1:15" ht="15.75" customHeight="1" x14ac:dyDescent="0.25">
      <c r="A40" s="246"/>
      <c r="B40" s="246"/>
      <c r="C40" s="256"/>
      <c r="D40" s="256"/>
      <c r="E40" s="246"/>
      <c r="F40" s="246"/>
      <c r="G40" s="246"/>
      <c r="H40" s="246"/>
      <c r="I40" s="246"/>
      <c r="J40" s="246"/>
      <c r="K40" s="246"/>
      <c r="L40" s="246"/>
      <c r="M40" s="246"/>
      <c r="N40" s="246"/>
      <c r="O40" s="246"/>
    </row>
    <row r="41" spans="1:15" ht="15.75" customHeight="1" x14ac:dyDescent="0.25">
      <c r="A41" s="246"/>
      <c r="B41" s="246"/>
      <c r="C41" s="256"/>
      <c r="D41" s="256"/>
      <c r="E41" s="246"/>
      <c r="F41" s="246"/>
      <c r="G41" s="246"/>
      <c r="H41" s="246"/>
      <c r="I41" s="246"/>
      <c r="J41" s="246"/>
      <c r="K41" s="246"/>
      <c r="L41" s="246"/>
      <c r="M41" s="246"/>
      <c r="N41" s="246"/>
      <c r="O41" s="246"/>
    </row>
    <row r="42" spans="1:15" ht="15.75" customHeight="1" x14ac:dyDescent="0.25">
      <c r="A42" s="246"/>
      <c r="B42" s="246"/>
      <c r="C42" s="256"/>
      <c r="D42" s="256"/>
      <c r="E42" s="246"/>
      <c r="F42" s="246"/>
      <c r="G42" s="246"/>
      <c r="H42" s="246"/>
      <c r="I42" s="246"/>
      <c r="J42" s="246"/>
      <c r="K42" s="246"/>
      <c r="L42" s="246"/>
      <c r="M42" s="246"/>
      <c r="N42" s="246"/>
      <c r="O42" s="246"/>
    </row>
    <row r="43" spans="1:15" ht="15.75" customHeight="1" x14ac:dyDescent="0.25">
      <c r="A43" s="246"/>
      <c r="B43" s="246"/>
      <c r="C43" s="256"/>
      <c r="D43" s="256"/>
      <c r="E43" s="246"/>
      <c r="F43" s="246"/>
      <c r="G43" s="246"/>
      <c r="H43" s="246"/>
      <c r="I43" s="246"/>
      <c r="J43" s="246"/>
      <c r="K43" s="246"/>
      <c r="L43" s="246"/>
      <c r="M43" s="246"/>
      <c r="N43" s="246"/>
      <c r="O43" s="246"/>
    </row>
    <row r="44" spans="1:15" ht="15.75" customHeight="1" x14ac:dyDescent="0.25">
      <c r="A44" s="246"/>
      <c r="B44" s="246"/>
      <c r="C44" s="256"/>
      <c r="D44" s="256"/>
      <c r="E44" s="246"/>
      <c r="F44" s="246"/>
      <c r="G44" s="246"/>
      <c r="H44" s="246"/>
      <c r="I44" s="246"/>
      <c r="J44" s="246"/>
      <c r="K44" s="246"/>
      <c r="L44" s="246"/>
      <c r="M44" s="246"/>
      <c r="N44" s="246"/>
      <c r="O44" s="246"/>
    </row>
    <row r="45" spans="1:15" ht="15.75" customHeight="1" x14ac:dyDescent="0.25">
      <c r="A45" s="246"/>
      <c r="B45" s="246"/>
      <c r="C45" s="256"/>
      <c r="D45" s="256"/>
      <c r="E45" s="246"/>
      <c r="F45" s="246"/>
      <c r="G45" s="246"/>
      <c r="H45" s="246"/>
      <c r="I45" s="246"/>
      <c r="J45" s="246"/>
      <c r="K45" s="246"/>
      <c r="L45" s="246"/>
      <c r="M45" s="246"/>
      <c r="N45" s="246"/>
      <c r="O45" s="246"/>
    </row>
    <row r="46" spans="1:15" ht="15.75" customHeight="1" x14ac:dyDescent="0.25">
      <c r="A46" s="246"/>
      <c r="B46" s="246"/>
      <c r="C46" s="256"/>
      <c r="D46" s="256"/>
      <c r="E46" s="246"/>
      <c r="F46" s="246"/>
      <c r="G46" s="246"/>
      <c r="H46" s="246"/>
      <c r="I46" s="246"/>
      <c r="J46" s="246"/>
      <c r="K46" s="246"/>
      <c r="L46" s="246"/>
      <c r="M46" s="246"/>
      <c r="N46" s="246"/>
      <c r="O46" s="246"/>
    </row>
    <row r="47" spans="1:15" ht="15.75" customHeight="1" x14ac:dyDescent="0.25">
      <c r="A47" s="246"/>
      <c r="B47" s="246"/>
      <c r="C47" s="256"/>
      <c r="D47" s="256"/>
      <c r="E47" s="246"/>
      <c r="F47" s="246"/>
      <c r="G47" s="246"/>
      <c r="H47" s="246"/>
      <c r="I47" s="246"/>
      <c r="J47" s="246"/>
      <c r="K47" s="246"/>
      <c r="L47" s="246"/>
      <c r="M47" s="246"/>
      <c r="N47" s="246"/>
      <c r="O47" s="246"/>
    </row>
    <row r="48" spans="1:15" ht="15.75" customHeight="1" x14ac:dyDescent="0.25">
      <c r="A48" s="246"/>
      <c r="B48" s="246"/>
      <c r="C48" s="256"/>
      <c r="D48" s="256"/>
      <c r="E48" s="246"/>
      <c r="F48" s="246"/>
      <c r="G48" s="246"/>
      <c r="H48" s="246"/>
      <c r="I48" s="246"/>
      <c r="J48" s="246"/>
      <c r="K48" s="246"/>
      <c r="L48" s="246"/>
      <c r="M48" s="246"/>
      <c r="N48" s="246"/>
      <c r="O48" s="246"/>
    </row>
    <row r="49" spans="1:15" ht="15.75" customHeight="1" x14ac:dyDescent="0.25">
      <c r="A49" s="246"/>
      <c r="B49" s="246"/>
      <c r="C49" s="256"/>
      <c r="D49" s="256"/>
      <c r="E49" s="246"/>
      <c r="F49" s="246"/>
      <c r="G49" s="246"/>
      <c r="H49" s="246"/>
      <c r="I49" s="246"/>
      <c r="J49" s="246"/>
      <c r="K49" s="246"/>
      <c r="L49" s="246"/>
      <c r="M49" s="246"/>
      <c r="N49" s="246"/>
      <c r="O49" s="246"/>
    </row>
    <row r="50" spans="1:15" ht="15.75" customHeight="1" x14ac:dyDescent="0.25">
      <c r="A50" s="246"/>
      <c r="B50" s="246"/>
      <c r="C50" s="256"/>
      <c r="D50" s="256"/>
      <c r="E50" s="246"/>
      <c r="F50" s="246"/>
      <c r="G50" s="246"/>
      <c r="H50" s="246"/>
      <c r="I50" s="246"/>
      <c r="J50" s="246"/>
      <c r="K50" s="246"/>
      <c r="L50" s="246"/>
      <c r="M50" s="246"/>
      <c r="N50" s="246"/>
      <c r="O50" s="246"/>
    </row>
    <row r="51" spans="1:15" ht="15.75" customHeight="1" x14ac:dyDescent="0.25">
      <c r="A51" s="246"/>
      <c r="B51" s="246"/>
      <c r="C51" s="256"/>
      <c r="D51" s="256"/>
      <c r="E51" s="246"/>
      <c r="F51" s="246"/>
      <c r="G51" s="246"/>
      <c r="H51" s="246"/>
      <c r="I51" s="246"/>
      <c r="J51" s="246"/>
      <c r="K51" s="246"/>
      <c r="L51" s="246"/>
      <c r="M51" s="246"/>
      <c r="N51" s="246"/>
      <c r="O51" s="246"/>
    </row>
    <row r="52" spans="1:15" ht="15.75" customHeight="1" x14ac:dyDescent="0.25">
      <c r="A52" s="246"/>
      <c r="B52" s="246"/>
      <c r="C52" s="256"/>
      <c r="D52" s="256"/>
    </row>
    <row r="53" spans="1:15" ht="15.75" customHeight="1" x14ac:dyDescent="0.25">
      <c r="A53" s="246"/>
      <c r="B53" s="246"/>
      <c r="C53" s="256"/>
      <c r="D53" s="256"/>
    </row>
    <row r="54" spans="1:15" ht="15.75" customHeight="1" x14ac:dyDescent="0.25">
      <c r="A54" s="246"/>
      <c r="B54" s="246"/>
      <c r="C54" s="256"/>
      <c r="D54" s="256"/>
    </row>
    <row r="55" spans="1:15" ht="15.75" customHeight="1" x14ac:dyDescent="0.25">
      <c r="A55" s="246"/>
      <c r="B55" s="246"/>
      <c r="C55" s="256"/>
      <c r="D55" s="256"/>
    </row>
    <row r="56" spans="1:15" ht="15.75" customHeight="1" x14ac:dyDescent="0.25">
      <c r="A56" s="246"/>
      <c r="B56" s="246"/>
      <c r="C56" s="256"/>
      <c r="D56" s="256"/>
    </row>
    <row r="57" spans="1:15" ht="15.75" customHeight="1" x14ac:dyDescent="0.25">
      <c r="A57" s="246"/>
      <c r="B57" s="246"/>
      <c r="C57" s="256"/>
      <c r="D57" s="256"/>
    </row>
    <row r="58" spans="1:15" ht="15.75" customHeight="1" x14ac:dyDescent="0.25">
      <c r="A58" s="246"/>
      <c r="B58" s="246"/>
      <c r="C58" s="256"/>
      <c r="D58" s="256"/>
    </row>
    <row r="59" spans="1:15" ht="15.75" customHeight="1" x14ac:dyDescent="0.25">
      <c r="A59" s="246"/>
      <c r="B59" s="246"/>
      <c r="C59" s="256"/>
      <c r="D59" s="256"/>
    </row>
    <row r="60" spans="1:15" ht="15.75" customHeight="1" x14ac:dyDescent="0.25">
      <c r="A60" s="246"/>
      <c r="B60" s="246"/>
      <c r="C60" s="256"/>
      <c r="D60" s="256"/>
    </row>
    <row r="61" spans="1:15" ht="15.75" customHeight="1" x14ac:dyDescent="0.25">
      <c r="A61" s="246"/>
      <c r="B61" s="246"/>
      <c r="C61" s="256"/>
      <c r="D61" s="256"/>
    </row>
    <row r="62" spans="1:15" ht="15.75" customHeight="1" x14ac:dyDescent="0.25">
      <c r="A62" s="246"/>
      <c r="B62" s="246"/>
      <c r="C62" s="256"/>
      <c r="D62" s="256"/>
    </row>
    <row r="63" spans="1:15" ht="15.75" customHeight="1" x14ac:dyDescent="0.25">
      <c r="A63" s="246"/>
      <c r="B63" s="246"/>
      <c r="C63" s="256"/>
      <c r="D63" s="256"/>
    </row>
    <row r="64" spans="1:15" ht="15.75" customHeight="1" x14ac:dyDescent="0.25">
      <c r="A64" s="246"/>
      <c r="B64" s="246"/>
      <c r="C64" s="256"/>
      <c r="D64" s="256"/>
    </row>
    <row r="65" spans="1:4" ht="15.75" customHeight="1" x14ac:dyDescent="0.25">
      <c r="A65" s="246"/>
      <c r="B65" s="246"/>
      <c r="C65" s="256"/>
      <c r="D65" s="256"/>
    </row>
    <row r="66" spans="1:4" ht="15.75" customHeight="1" x14ac:dyDescent="0.25">
      <c r="A66" s="246"/>
      <c r="B66" s="246"/>
      <c r="C66" s="256"/>
      <c r="D66" s="256"/>
    </row>
    <row r="67" spans="1:4" ht="15.75" customHeight="1" x14ac:dyDescent="0.25">
      <c r="A67" s="246"/>
      <c r="B67" s="246"/>
      <c r="C67" s="256"/>
      <c r="D67" s="256"/>
    </row>
    <row r="68" spans="1:4" ht="15.75" customHeight="1" x14ac:dyDescent="0.25">
      <c r="A68" s="246"/>
      <c r="B68" s="246"/>
      <c r="C68" s="256"/>
      <c r="D68" s="256"/>
    </row>
    <row r="69" spans="1:4" ht="15.75" customHeight="1" x14ac:dyDescent="0.25">
      <c r="A69" s="246"/>
      <c r="B69" s="246"/>
      <c r="C69" s="256"/>
      <c r="D69" s="256"/>
    </row>
    <row r="70" spans="1:4" ht="15.75" customHeight="1" x14ac:dyDescent="0.25">
      <c r="A70" s="246"/>
      <c r="B70" s="246"/>
      <c r="C70" s="256"/>
      <c r="D70" s="256"/>
    </row>
    <row r="71" spans="1:4" ht="15.75" customHeight="1" x14ac:dyDescent="0.25">
      <c r="A71" s="246"/>
      <c r="B71" s="246"/>
      <c r="C71" s="256"/>
      <c r="D71" s="256"/>
    </row>
    <row r="72" spans="1:4" ht="15.75" customHeight="1" x14ac:dyDescent="0.25">
      <c r="A72" s="246"/>
      <c r="B72" s="246"/>
      <c r="C72" s="256"/>
      <c r="D72" s="256"/>
    </row>
    <row r="73" spans="1:4" ht="15.75" customHeight="1" x14ac:dyDescent="0.25">
      <c r="A73" s="246"/>
      <c r="B73" s="246"/>
      <c r="C73" s="256"/>
      <c r="D73" s="256"/>
    </row>
    <row r="74" spans="1:4" ht="15.75" customHeight="1" x14ac:dyDescent="0.25">
      <c r="A74" s="246"/>
      <c r="B74" s="246"/>
      <c r="C74" s="256"/>
      <c r="D74" s="256"/>
    </row>
    <row r="75" spans="1:4" ht="15.75" customHeight="1" x14ac:dyDescent="0.25">
      <c r="A75" s="246"/>
      <c r="B75" s="246"/>
      <c r="C75" s="256"/>
      <c r="D75" s="256"/>
    </row>
    <row r="76" spans="1:4" ht="15.75" customHeight="1" x14ac:dyDescent="0.25">
      <c r="A76" s="246"/>
      <c r="B76" s="246"/>
      <c r="C76" s="256"/>
      <c r="D76" s="256"/>
    </row>
    <row r="77" spans="1:4" ht="15.75" customHeight="1" x14ac:dyDescent="0.25">
      <c r="A77" s="246"/>
      <c r="B77" s="246"/>
      <c r="C77" s="256"/>
      <c r="D77" s="256"/>
    </row>
    <row r="78" spans="1:4" ht="15.75" customHeight="1" x14ac:dyDescent="0.25">
      <c r="A78" s="246"/>
      <c r="B78" s="246"/>
      <c r="C78" s="256"/>
      <c r="D78" s="256"/>
    </row>
    <row r="79" spans="1:4" ht="15.75" customHeight="1" x14ac:dyDescent="0.25">
      <c r="A79" s="246"/>
      <c r="B79" s="246"/>
      <c r="C79" s="256"/>
      <c r="D79" s="256"/>
    </row>
    <row r="80" spans="1:4" ht="15.75" customHeight="1" x14ac:dyDescent="0.25">
      <c r="A80" s="246"/>
      <c r="B80" s="246"/>
      <c r="C80" s="256"/>
      <c r="D80" s="256"/>
    </row>
    <row r="81" spans="1:4" ht="15.75" customHeight="1" x14ac:dyDescent="0.25">
      <c r="A81" s="246"/>
      <c r="B81" s="246"/>
      <c r="C81" s="256"/>
      <c r="D81" s="256"/>
    </row>
    <row r="82" spans="1:4" ht="15.75" customHeight="1" x14ac:dyDescent="0.25">
      <c r="A82" s="246"/>
      <c r="B82" s="246"/>
      <c r="C82" s="256"/>
      <c r="D82" s="256"/>
    </row>
    <row r="83" spans="1:4" ht="15.75" customHeight="1" x14ac:dyDescent="0.25">
      <c r="A83" s="246"/>
      <c r="B83" s="246"/>
      <c r="C83" s="256"/>
      <c r="D83" s="256"/>
    </row>
    <row r="84" spans="1:4" ht="15.75" customHeight="1" x14ac:dyDescent="0.25">
      <c r="A84" s="246"/>
      <c r="B84" s="246"/>
      <c r="C84" s="256"/>
      <c r="D84" s="256"/>
    </row>
    <row r="85" spans="1:4" ht="15.75" customHeight="1" x14ac:dyDescent="0.25">
      <c r="A85" s="246"/>
      <c r="B85" s="246"/>
      <c r="C85" s="256"/>
      <c r="D85" s="256"/>
    </row>
    <row r="86" spans="1:4" ht="15.75" customHeight="1" x14ac:dyDescent="0.25">
      <c r="A86" s="246"/>
      <c r="B86" s="246"/>
      <c r="C86" s="256"/>
      <c r="D86" s="256"/>
    </row>
    <row r="87" spans="1:4" ht="15.75" customHeight="1" x14ac:dyDescent="0.25">
      <c r="A87" s="246"/>
      <c r="B87" s="246"/>
      <c r="C87" s="256"/>
      <c r="D87" s="256"/>
    </row>
    <row r="88" spans="1:4" ht="15.75" customHeight="1" x14ac:dyDescent="0.25">
      <c r="A88" s="246"/>
      <c r="B88" s="246"/>
      <c r="C88" s="256"/>
      <c r="D88" s="256"/>
    </row>
    <row r="89" spans="1:4" ht="15.75" customHeight="1" x14ac:dyDescent="0.25">
      <c r="A89" s="246"/>
      <c r="B89" s="246"/>
      <c r="C89" s="256"/>
      <c r="D89" s="256"/>
    </row>
    <row r="90" spans="1:4" ht="15.75" customHeight="1" x14ac:dyDescent="0.25">
      <c r="A90" s="246"/>
      <c r="B90" s="246"/>
      <c r="C90" s="256"/>
      <c r="D90" s="256"/>
    </row>
    <row r="91" spans="1:4" ht="15.75" customHeight="1" x14ac:dyDescent="0.25">
      <c r="A91" s="246"/>
      <c r="B91" s="246"/>
      <c r="C91" s="256"/>
      <c r="D91" s="256"/>
    </row>
    <row r="92" spans="1:4" ht="15.75" customHeight="1" x14ac:dyDescent="0.25">
      <c r="A92" s="246"/>
      <c r="B92" s="246"/>
      <c r="C92" s="256"/>
      <c r="D92" s="256"/>
    </row>
    <row r="93" spans="1:4" ht="15.75" customHeight="1" x14ac:dyDescent="0.25">
      <c r="A93" s="246"/>
      <c r="B93" s="246"/>
      <c r="C93" s="256"/>
      <c r="D93" s="256"/>
    </row>
    <row r="94" spans="1:4" ht="15.75" customHeight="1" x14ac:dyDescent="0.25">
      <c r="A94" s="246"/>
      <c r="B94" s="246"/>
      <c r="C94" s="256"/>
      <c r="D94" s="256"/>
    </row>
    <row r="95" spans="1:4" ht="15.75" customHeight="1" x14ac:dyDescent="0.25">
      <c r="A95" s="246"/>
      <c r="B95" s="246"/>
      <c r="C95" s="256"/>
      <c r="D95" s="256"/>
    </row>
    <row r="96" spans="1:4" ht="15.75" customHeight="1" x14ac:dyDescent="0.25">
      <c r="A96" s="246"/>
      <c r="B96" s="246"/>
      <c r="C96" s="256"/>
      <c r="D96" s="256"/>
    </row>
    <row r="97" spans="1:4" ht="15.75" customHeight="1" x14ac:dyDescent="0.25">
      <c r="A97" s="246"/>
      <c r="B97" s="246"/>
      <c r="C97" s="256"/>
      <c r="D97" s="256"/>
    </row>
    <row r="98" spans="1:4" ht="15.75" customHeight="1" x14ac:dyDescent="0.25">
      <c r="A98" s="246"/>
      <c r="B98" s="246"/>
      <c r="C98" s="256"/>
      <c r="D98" s="256"/>
    </row>
    <row r="99" spans="1:4" ht="15.75" customHeight="1" x14ac:dyDescent="0.25">
      <c r="A99" s="246"/>
      <c r="B99" s="246"/>
      <c r="C99" s="256"/>
      <c r="D99" s="256"/>
    </row>
    <row r="100" spans="1:4" ht="15.75" customHeight="1" x14ac:dyDescent="0.25">
      <c r="A100" s="246"/>
      <c r="B100" s="246"/>
      <c r="C100" s="256"/>
      <c r="D100" s="256"/>
    </row>
    <row r="101" spans="1:4" ht="15.75" customHeight="1" x14ac:dyDescent="0.25">
      <c r="A101" s="246"/>
      <c r="B101" s="246"/>
      <c r="C101" s="256"/>
      <c r="D101" s="256"/>
    </row>
    <row r="102" spans="1:4" ht="15.75" customHeight="1" x14ac:dyDescent="0.25">
      <c r="A102" s="246"/>
      <c r="B102" s="246"/>
      <c r="C102" s="256"/>
      <c r="D102" s="256"/>
    </row>
    <row r="103" spans="1:4" ht="15.75" customHeight="1" x14ac:dyDescent="0.25">
      <c r="A103" s="246"/>
      <c r="B103" s="246"/>
      <c r="C103" s="256"/>
      <c r="D103" s="256"/>
    </row>
    <row r="104" spans="1:4" ht="15.75" customHeight="1" x14ac:dyDescent="0.25">
      <c r="A104" s="246"/>
      <c r="B104" s="246"/>
      <c r="C104" s="256"/>
      <c r="D104" s="256"/>
    </row>
    <row r="105" spans="1:4" ht="15.75" customHeight="1" x14ac:dyDescent="0.25">
      <c r="A105" s="246"/>
      <c r="B105" s="246"/>
      <c r="C105" s="256"/>
      <c r="D105" s="256"/>
    </row>
    <row r="106" spans="1:4" ht="15.75" customHeight="1" x14ac:dyDescent="0.25">
      <c r="A106" s="246"/>
      <c r="B106" s="246"/>
      <c r="C106" s="256"/>
      <c r="D106" s="256"/>
    </row>
    <row r="107" spans="1:4" ht="15.75" customHeight="1" x14ac:dyDescent="0.25">
      <c r="A107" s="246"/>
      <c r="B107" s="246"/>
      <c r="C107" s="256"/>
      <c r="D107" s="256"/>
    </row>
    <row r="108" spans="1:4" ht="15.75" customHeight="1" x14ac:dyDescent="0.25">
      <c r="A108" s="246"/>
      <c r="B108" s="246"/>
      <c r="C108" s="256"/>
      <c r="D108" s="256"/>
    </row>
    <row r="109" spans="1:4" ht="15.75" customHeight="1" x14ac:dyDescent="0.25">
      <c r="A109" s="246"/>
      <c r="B109" s="246"/>
      <c r="C109" s="256"/>
      <c r="D109" s="256"/>
    </row>
    <row r="110" spans="1:4" ht="15.75" customHeight="1" x14ac:dyDescent="0.25">
      <c r="A110" s="246"/>
      <c r="B110" s="246"/>
      <c r="C110" s="256"/>
      <c r="D110" s="256"/>
    </row>
    <row r="111" spans="1:4" ht="15.75" customHeight="1" x14ac:dyDescent="0.25">
      <c r="A111" s="246"/>
      <c r="B111" s="246"/>
      <c r="C111" s="256"/>
      <c r="D111" s="256"/>
    </row>
    <row r="112" spans="1:4" ht="15.75" customHeight="1" x14ac:dyDescent="0.25">
      <c r="A112" s="246"/>
      <c r="B112" s="246"/>
      <c r="C112" s="256"/>
      <c r="D112" s="256"/>
    </row>
    <row r="113" spans="1:4" ht="15.75" customHeight="1" x14ac:dyDescent="0.25">
      <c r="A113" s="246"/>
      <c r="B113" s="246"/>
      <c r="C113" s="256"/>
      <c r="D113" s="256"/>
    </row>
    <row r="114" spans="1:4" ht="15.75" customHeight="1" x14ac:dyDescent="0.25">
      <c r="A114" s="246"/>
      <c r="B114" s="246"/>
      <c r="C114" s="256"/>
      <c r="D114" s="256"/>
    </row>
    <row r="115" spans="1:4" ht="15.75" customHeight="1" x14ac:dyDescent="0.25">
      <c r="A115" s="246"/>
      <c r="B115" s="246"/>
      <c r="C115" s="256"/>
      <c r="D115" s="256"/>
    </row>
    <row r="116" spans="1:4" ht="15.75" customHeight="1" x14ac:dyDescent="0.25">
      <c r="A116" s="246"/>
      <c r="B116" s="246"/>
      <c r="C116" s="256"/>
      <c r="D116" s="256"/>
    </row>
    <row r="117" spans="1:4" ht="15.75" customHeight="1" x14ac:dyDescent="0.25">
      <c r="A117" s="246"/>
      <c r="B117" s="246"/>
      <c r="C117" s="256"/>
      <c r="D117" s="256"/>
    </row>
    <row r="118" spans="1:4" ht="15.75" customHeight="1" x14ac:dyDescent="0.25">
      <c r="A118" s="246"/>
      <c r="B118" s="246"/>
      <c r="C118" s="256"/>
      <c r="D118" s="256"/>
    </row>
    <row r="119" spans="1:4" ht="15.75" customHeight="1" x14ac:dyDescent="0.25">
      <c r="A119" s="246"/>
      <c r="B119" s="246"/>
      <c r="C119" s="256"/>
      <c r="D119" s="256"/>
    </row>
    <row r="120" spans="1:4" ht="15.75" customHeight="1" x14ac:dyDescent="0.25">
      <c r="A120" s="246"/>
      <c r="B120" s="246"/>
      <c r="C120" s="256"/>
      <c r="D120" s="256"/>
    </row>
    <row r="121" spans="1:4" ht="15.75" customHeight="1" x14ac:dyDescent="0.25">
      <c r="A121" s="246"/>
      <c r="B121" s="246"/>
      <c r="C121" s="256"/>
      <c r="D121" s="256"/>
    </row>
    <row r="122" spans="1:4" ht="15.75" customHeight="1" x14ac:dyDescent="0.25">
      <c r="A122" s="246"/>
      <c r="B122" s="246"/>
      <c r="C122" s="256"/>
      <c r="D122" s="256"/>
    </row>
    <row r="123" spans="1:4" ht="15.75" customHeight="1" x14ac:dyDescent="0.25">
      <c r="A123" s="246"/>
      <c r="B123" s="246"/>
      <c r="C123" s="256"/>
      <c r="D123" s="256"/>
    </row>
    <row r="124" spans="1:4" ht="15.75" customHeight="1" x14ac:dyDescent="0.25">
      <c r="A124" s="246"/>
      <c r="B124" s="246"/>
      <c r="C124" s="256"/>
      <c r="D124" s="256"/>
    </row>
    <row r="125" spans="1:4" ht="15.75" customHeight="1" x14ac:dyDescent="0.25">
      <c r="A125" s="246"/>
      <c r="B125" s="246"/>
      <c r="C125" s="256"/>
      <c r="D125" s="256"/>
    </row>
    <row r="126" spans="1:4" ht="15.75" customHeight="1" x14ac:dyDescent="0.25">
      <c r="A126" s="246"/>
      <c r="B126" s="246"/>
      <c r="C126" s="256"/>
      <c r="D126" s="256"/>
    </row>
    <row r="127" spans="1:4" ht="15.75" customHeight="1" x14ac:dyDescent="0.25">
      <c r="A127" s="246"/>
      <c r="B127" s="246"/>
      <c r="C127" s="256"/>
      <c r="D127" s="256"/>
    </row>
    <row r="128" spans="1:4" ht="15.75" customHeight="1" x14ac:dyDescent="0.25">
      <c r="A128" s="246"/>
      <c r="B128" s="246"/>
      <c r="C128" s="256"/>
      <c r="D128" s="256"/>
    </row>
    <row r="129" spans="1:4" ht="15.75" customHeight="1" x14ac:dyDescent="0.25">
      <c r="A129" s="246"/>
      <c r="B129" s="246"/>
      <c r="C129" s="256"/>
      <c r="D129" s="256"/>
    </row>
    <row r="130" spans="1:4" ht="15.75" customHeight="1" x14ac:dyDescent="0.25">
      <c r="A130" s="246"/>
      <c r="B130" s="246"/>
      <c r="C130" s="256"/>
      <c r="D130" s="256"/>
    </row>
    <row r="131" spans="1:4" ht="15.75" customHeight="1" x14ac:dyDescent="0.25">
      <c r="A131" s="246"/>
      <c r="B131" s="246"/>
      <c r="C131" s="256"/>
      <c r="D131" s="256"/>
    </row>
    <row r="132" spans="1:4" ht="15.75" customHeight="1" x14ac:dyDescent="0.25">
      <c r="A132" s="246"/>
      <c r="B132" s="246"/>
      <c r="C132" s="256"/>
      <c r="D132" s="256"/>
    </row>
    <row r="133" spans="1:4" ht="15.75" customHeight="1" x14ac:dyDescent="0.25">
      <c r="A133" s="246"/>
      <c r="B133" s="246"/>
      <c r="C133" s="256"/>
      <c r="D133" s="256"/>
    </row>
    <row r="134" spans="1:4" ht="15.75" customHeight="1" x14ac:dyDescent="0.25">
      <c r="A134" s="246"/>
      <c r="B134" s="246"/>
      <c r="C134" s="256"/>
      <c r="D134" s="256"/>
    </row>
    <row r="135" spans="1:4" ht="15.75" customHeight="1" x14ac:dyDescent="0.25">
      <c r="A135" s="246"/>
      <c r="B135" s="246"/>
      <c r="C135" s="256"/>
      <c r="D135" s="256"/>
    </row>
    <row r="136" spans="1:4" ht="15.75" customHeight="1" x14ac:dyDescent="0.25">
      <c r="A136" s="246"/>
      <c r="B136" s="246"/>
      <c r="C136" s="256"/>
      <c r="D136" s="256"/>
    </row>
    <row r="137" spans="1:4" ht="15.75" customHeight="1" x14ac:dyDescent="0.25">
      <c r="A137" s="246"/>
      <c r="B137" s="246"/>
      <c r="C137" s="256"/>
      <c r="D137" s="256"/>
    </row>
    <row r="138" spans="1:4" ht="15.75" customHeight="1" x14ac:dyDescent="0.25">
      <c r="A138" s="246"/>
      <c r="B138" s="246"/>
      <c r="C138" s="256"/>
      <c r="D138" s="256"/>
    </row>
    <row r="139" spans="1:4" ht="15.75" customHeight="1" x14ac:dyDescent="0.25">
      <c r="A139" s="246"/>
      <c r="B139" s="246"/>
      <c r="C139" s="256"/>
      <c r="D139" s="256"/>
    </row>
    <row r="140" spans="1:4" ht="15.75" customHeight="1" x14ac:dyDescent="0.25">
      <c r="A140" s="246"/>
      <c r="B140" s="246"/>
      <c r="C140" s="256"/>
      <c r="D140" s="256"/>
    </row>
    <row r="141" spans="1:4" ht="15.75" customHeight="1" x14ac:dyDescent="0.25">
      <c r="A141" s="246"/>
      <c r="B141" s="246"/>
      <c r="C141" s="256"/>
      <c r="D141" s="256"/>
    </row>
    <row r="142" spans="1:4" ht="15.75" customHeight="1" x14ac:dyDescent="0.25">
      <c r="A142" s="246"/>
      <c r="B142" s="246"/>
      <c r="C142" s="256"/>
      <c r="D142" s="256"/>
    </row>
    <row r="143" spans="1:4" ht="15.75" customHeight="1" x14ac:dyDescent="0.25">
      <c r="A143" s="246"/>
      <c r="B143" s="246"/>
      <c r="C143" s="256"/>
      <c r="D143" s="256"/>
    </row>
    <row r="144" spans="1:4" ht="15.75" customHeight="1" x14ac:dyDescent="0.25">
      <c r="A144" s="246"/>
      <c r="B144" s="246"/>
      <c r="C144" s="256"/>
      <c r="D144" s="256"/>
    </row>
    <row r="145" spans="1:4" ht="15.75" customHeight="1" x14ac:dyDescent="0.25">
      <c r="A145" s="246"/>
      <c r="B145" s="246"/>
      <c r="C145" s="256"/>
      <c r="D145" s="256"/>
    </row>
    <row r="146" spans="1:4" ht="15.75" customHeight="1" x14ac:dyDescent="0.25">
      <c r="A146" s="246"/>
      <c r="B146" s="246"/>
      <c r="C146" s="256"/>
      <c r="D146" s="256"/>
    </row>
    <row r="147" spans="1:4" ht="15.75" customHeight="1" x14ac:dyDescent="0.25">
      <c r="A147" s="246"/>
      <c r="B147" s="246"/>
      <c r="C147" s="256"/>
      <c r="D147" s="256"/>
    </row>
    <row r="148" spans="1:4" ht="15.75" customHeight="1" x14ac:dyDescent="0.25">
      <c r="A148" s="246"/>
      <c r="B148" s="246"/>
      <c r="C148" s="256"/>
      <c r="D148" s="256"/>
    </row>
    <row r="149" spans="1:4" ht="15.75" customHeight="1" x14ac:dyDescent="0.25">
      <c r="A149" s="246"/>
      <c r="B149" s="246"/>
      <c r="C149" s="256"/>
      <c r="D149" s="256"/>
    </row>
    <row r="150" spans="1:4" ht="15.75" customHeight="1" x14ac:dyDescent="0.25">
      <c r="A150" s="246"/>
      <c r="B150" s="246"/>
      <c r="C150" s="256"/>
      <c r="D150" s="256"/>
    </row>
    <row r="151" spans="1:4" ht="15.75" customHeight="1" x14ac:dyDescent="0.25">
      <c r="A151" s="246"/>
      <c r="B151" s="246"/>
      <c r="C151" s="256"/>
      <c r="D151" s="256"/>
    </row>
    <row r="152" spans="1:4" ht="15.75" customHeight="1" x14ac:dyDescent="0.25">
      <c r="A152" s="246"/>
      <c r="B152" s="246"/>
      <c r="C152" s="256"/>
      <c r="D152" s="256"/>
    </row>
    <row r="153" spans="1:4" ht="15.75" customHeight="1" x14ac:dyDescent="0.25">
      <c r="A153" s="246"/>
      <c r="B153" s="246"/>
      <c r="C153" s="256"/>
      <c r="D153" s="256"/>
    </row>
    <row r="154" spans="1:4" ht="15.75" customHeight="1" x14ac:dyDescent="0.25">
      <c r="A154" s="246"/>
      <c r="B154" s="246"/>
      <c r="C154" s="256"/>
      <c r="D154" s="256"/>
    </row>
    <row r="155" spans="1:4" ht="15.75" customHeight="1" x14ac:dyDescent="0.25">
      <c r="A155" s="246"/>
      <c r="B155" s="246"/>
      <c r="C155" s="256"/>
      <c r="D155" s="256"/>
    </row>
    <row r="156" spans="1:4" ht="15.75" customHeight="1" x14ac:dyDescent="0.25">
      <c r="A156" s="246"/>
      <c r="B156" s="246"/>
      <c r="C156" s="256"/>
      <c r="D156" s="256"/>
    </row>
    <row r="157" spans="1:4" ht="15.75" customHeight="1" x14ac:dyDescent="0.25">
      <c r="A157" s="246"/>
      <c r="B157" s="246"/>
      <c r="C157" s="256"/>
      <c r="D157" s="256"/>
    </row>
    <row r="158" spans="1:4" ht="15.75" customHeight="1" x14ac:dyDescent="0.25">
      <c r="A158" s="246"/>
      <c r="B158" s="246"/>
      <c r="C158" s="256"/>
      <c r="D158" s="256"/>
    </row>
    <row r="159" spans="1:4" ht="15.75" customHeight="1" x14ac:dyDescent="0.25">
      <c r="A159" s="246"/>
      <c r="B159" s="246"/>
      <c r="C159" s="256"/>
      <c r="D159" s="256"/>
    </row>
    <row r="160" spans="1:4" ht="15.75" customHeight="1" x14ac:dyDescent="0.25">
      <c r="A160" s="246"/>
      <c r="B160" s="246"/>
      <c r="C160" s="256"/>
      <c r="D160" s="256"/>
    </row>
    <row r="161" spans="1:4" ht="15.75" customHeight="1" x14ac:dyDescent="0.25">
      <c r="A161" s="246"/>
      <c r="B161" s="246"/>
      <c r="C161" s="256"/>
      <c r="D161" s="256"/>
    </row>
    <row r="162" spans="1:4" ht="15.75" customHeight="1" x14ac:dyDescent="0.25">
      <c r="A162" s="246"/>
      <c r="B162" s="246"/>
      <c r="C162" s="256"/>
      <c r="D162" s="256"/>
    </row>
    <row r="163" spans="1:4" ht="15.75" customHeight="1" x14ac:dyDescent="0.25">
      <c r="A163" s="246"/>
      <c r="B163" s="246"/>
      <c r="C163" s="256"/>
      <c r="D163" s="256"/>
    </row>
    <row r="164" spans="1:4" ht="15.75" customHeight="1" x14ac:dyDescent="0.25">
      <c r="A164" s="246"/>
      <c r="B164" s="246"/>
      <c r="C164" s="256"/>
      <c r="D164" s="256"/>
    </row>
    <row r="165" spans="1:4" ht="15.75" customHeight="1" x14ac:dyDescent="0.25">
      <c r="A165" s="246"/>
      <c r="B165" s="246"/>
      <c r="C165" s="256"/>
      <c r="D165" s="256"/>
    </row>
    <row r="166" spans="1:4" ht="15.75" customHeight="1" x14ac:dyDescent="0.25">
      <c r="A166" s="246"/>
      <c r="B166" s="246"/>
      <c r="C166" s="256"/>
      <c r="D166" s="256"/>
    </row>
    <row r="167" spans="1:4" ht="15.75" customHeight="1" x14ac:dyDescent="0.25">
      <c r="A167" s="246"/>
      <c r="B167" s="246"/>
      <c r="C167" s="256"/>
      <c r="D167" s="256"/>
    </row>
    <row r="168" spans="1:4" ht="15.75" customHeight="1" x14ac:dyDescent="0.25">
      <c r="A168" s="246"/>
      <c r="B168" s="246"/>
      <c r="C168" s="256"/>
      <c r="D168" s="256"/>
    </row>
    <row r="169" spans="1:4" ht="15.75" customHeight="1" x14ac:dyDescent="0.25">
      <c r="A169" s="246"/>
      <c r="B169" s="246"/>
      <c r="C169" s="256"/>
      <c r="D169" s="256"/>
    </row>
    <row r="170" spans="1:4" ht="15.75" customHeight="1" x14ac:dyDescent="0.25">
      <c r="A170" s="246"/>
      <c r="B170" s="246"/>
      <c r="C170" s="256"/>
      <c r="D170" s="256"/>
    </row>
    <row r="171" spans="1:4" ht="15.75" customHeight="1" x14ac:dyDescent="0.25">
      <c r="A171" s="246"/>
      <c r="B171" s="246"/>
      <c r="C171" s="256"/>
      <c r="D171" s="256"/>
    </row>
    <row r="172" spans="1:4" ht="15.75" customHeight="1" x14ac:dyDescent="0.25">
      <c r="A172" s="246"/>
      <c r="B172" s="246"/>
      <c r="C172" s="256"/>
      <c r="D172" s="256"/>
    </row>
    <row r="173" spans="1:4" ht="15.75" customHeight="1" x14ac:dyDescent="0.25">
      <c r="A173" s="246"/>
      <c r="B173" s="246"/>
      <c r="C173" s="256"/>
      <c r="D173" s="256"/>
    </row>
    <row r="174" spans="1:4" ht="15.75" customHeight="1" x14ac:dyDescent="0.25">
      <c r="A174" s="246"/>
      <c r="B174" s="246"/>
      <c r="C174" s="256"/>
      <c r="D174" s="256"/>
    </row>
    <row r="175" spans="1:4" ht="15.75" customHeight="1" x14ac:dyDescent="0.25">
      <c r="A175" s="246"/>
      <c r="B175" s="246"/>
      <c r="C175" s="256"/>
      <c r="D175" s="256"/>
    </row>
    <row r="176" spans="1:4" ht="15.75" customHeight="1" x14ac:dyDescent="0.25">
      <c r="A176" s="246"/>
      <c r="B176" s="246"/>
      <c r="C176" s="256"/>
      <c r="D176" s="256"/>
    </row>
    <row r="177" spans="1:4" ht="15.75" customHeight="1" x14ac:dyDescent="0.25">
      <c r="A177" s="246"/>
      <c r="B177" s="246"/>
      <c r="C177" s="256"/>
      <c r="D177" s="256"/>
    </row>
    <row r="178" spans="1:4" ht="15.75" customHeight="1" x14ac:dyDescent="0.25">
      <c r="A178" s="246"/>
      <c r="B178" s="246"/>
      <c r="C178" s="256"/>
      <c r="D178" s="256"/>
    </row>
    <row r="179" spans="1:4" ht="15.75" customHeight="1" x14ac:dyDescent="0.25">
      <c r="A179" s="246"/>
      <c r="B179" s="246"/>
      <c r="C179" s="256"/>
      <c r="D179" s="256"/>
    </row>
    <row r="180" spans="1:4" ht="20.25" x14ac:dyDescent="0.25">
      <c r="A180" s="246"/>
      <c r="B180" s="246"/>
      <c r="C180" s="256"/>
      <c r="D180" s="256"/>
    </row>
    <row r="181" spans="1:4" ht="20.25" x14ac:dyDescent="0.25">
      <c r="A181" s="246"/>
      <c r="B181" s="246"/>
      <c r="C181" s="256"/>
      <c r="D181" s="256"/>
    </row>
    <row r="182" spans="1:4" ht="20.25" x14ac:dyDescent="0.25">
      <c r="A182" s="246"/>
      <c r="B182" s="246"/>
      <c r="C182" s="256"/>
      <c r="D182" s="256"/>
    </row>
    <row r="183" spans="1:4" ht="20.25" x14ac:dyDescent="0.25">
      <c r="A183" s="246"/>
      <c r="B183" s="246"/>
      <c r="C183" s="256"/>
      <c r="D183" s="256"/>
    </row>
    <row r="184" spans="1:4" ht="20.25" x14ac:dyDescent="0.25">
      <c r="A184" s="246"/>
      <c r="B184" s="246"/>
      <c r="C184" s="256"/>
      <c r="D184" s="256"/>
    </row>
    <row r="185" spans="1:4" ht="20.25" x14ac:dyDescent="0.25">
      <c r="A185" s="246"/>
      <c r="B185" s="246"/>
      <c r="C185" s="256"/>
      <c r="D185" s="256"/>
    </row>
    <row r="186" spans="1:4" ht="20.25" x14ac:dyDescent="0.25">
      <c r="A186" s="246"/>
      <c r="B186" s="246"/>
      <c r="C186" s="256"/>
      <c r="D186" s="256"/>
    </row>
    <row r="187" spans="1:4" ht="20.25" x14ac:dyDescent="0.25">
      <c r="A187" s="246"/>
      <c r="B187" s="246"/>
      <c r="C187" s="256"/>
      <c r="D187" s="256"/>
    </row>
    <row r="188" spans="1:4" ht="20.25" x14ac:dyDescent="0.25">
      <c r="A188" s="246"/>
      <c r="B188" s="246"/>
      <c r="C188" s="256"/>
      <c r="D188" s="256"/>
    </row>
    <row r="189" spans="1:4" ht="20.25" x14ac:dyDescent="0.25">
      <c r="A189" s="246"/>
      <c r="B189" s="246"/>
      <c r="C189" s="256"/>
      <c r="D189" s="256"/>
    </row>
    <row r="190" spans="1:4" ht="20.25" x14ac:dyDescent="0.25">
      <c r="A190" s="246"/>
      <c r="B190" s="246"/>
      <c r="C190" s="256"/>
      <c r="D190" s="256"/>
    </row>
    <row r="191" spans="1:4" ht="20.25" x14ac:dyDescent="0.25">
      <c r="A191" s="246"/>
      <c r="B191" s="246"/>
      <c r="C191" s="256"/>
      <c r="D191" s="256"/>
    </row>
    <row r="192" spans="1:4" ht="20.25" x14ac:dyDescent="0.25">
      <c r="A192" s="246"/>
      <c r="B192" s="246"/>
      <c r="C192" s="256"/>
      <c r="D192" s="256"/>
    </row>
    <row r="193" spans="1:4" ht="20.25" x14ac:dyDescent="0.25">
      <c r="A193" s="246"/>
      <c r="B193" s="246"/>
      <c r="C193" s="256"/>
      <c r="D193" s="256"/>
    </row>
    <row r="194" spans="1:4" ht="20.25" x14ac:dyDescent="0.25">
      <c r="A194" s="246"/>
      <c r="B194" s="246"/>
      <c r="C194" s="256"/>
      <c r="D194" s="256"/>
    </row>
    <row r="195" spans="1:4" ht="20.25" x14ac:dyDescent="0.25">
      <c r="A195" s="246"/>
      <c r="B195" s="246"/>
      <c r="C195" s="256"/>
      <c r="D195" s="256"/>
    </row>
    <row r="196" spans="1:4" ht="20.25" x14ac:dyDescent="0.25">
      <c r="A196" s="246"/>
      <c r="B196" s="246"/>
      <c r="C196" s="256"/>
      <c r="D196" s="256"/>
    </row>
    <row r="197" spans="1:4" ht="20.25" x14ac:dyDescent="0.25">
      <c r="A197" s="246"/>
      <c r="B197" s="246"/>
      <c r="C197" s="256"/>
      <c r="D197" s="256"/>
    </row>
    <row r="198" spans="1:4" ht="20.25" x14ac:dyDescent="0.25">
      <c r="A198" s="246"/>
      <c r="B198" s="246"/>
      <c r="C198" s="256"/>
      <c r="D198" s="256"/>
    </row>
    <row r="199" spans="1:4" ht="20.25" x14ac:dyDescent="0.25">
      <c r="A199" s="246"/>
      <c r="B199" s="246"/>
      <c r="C199" s="256"/>
      <c r="D199" s="256"/>
    </row>
    <row r="200" spans="1:4" ht="20.25" x14ac:dyDescent="0.25">
      <c r="A200" s="246"/>
      <c r="B200" s="246"/>
      <c r="C200" s="256"/>
      <c r="D200" s="256"/>
    </row>
    <row r="201" spans="1:4" ht="20.25" x14ac:dyDescent="0.25">
      <c r="A201" s="246"/>
      <c r="B201" s="246"/>
      <c r="C201" s="256"/>
      <c r="D201" s="256"/>
    </row>
    <row r="202" spans="1:4" ht="20.25" x14ac:dyDescent="0.25">
      <c r="A202" s="246"/>
      <c r="B202" s="246"/>
      <c r="C202" s="256"/>
      <c r="D202" s="256"/>
    </row>
    <row r="203" spans="1:4" ht="20.25" x14ac:dyDescent="0.25">
      <c r="A203" s="246"/>
      <c r="B203" s="246"/>
      <c r="C203" s="256"/>
      <c r="D203" s="256"/>
    </row>
    <row r="204" spans="1:4" ht="20.25" x14ac:dyDescent="0.25">
      <c r="A204" s="246"/>
      <c r="B204" s="246"/>
      <c r="C204" s="256"/>
      <c r="D204" s="256"/>
    </row>
    <row r="205" spans="1:4" ht="20.25" x14ac:dyDescent="0.25">
      <c r="A205" s="246"/>
      <c r="B205" s="246"/>
      <c r="C205" s="256"/>
      <c r="D205" s="256"/>
    </row>
    <row r="206" spans="1:4" ht="20.25" x14ac:dyDescent="0.25">
      <c r="A206" s="246"/>
      <c r="B206" s="246"/>
      <c r="C206" s="256"/>
      <c r="D206" s="256"/>
    </row>
    <row r="207" spans="1:4" ht="20.25" x14ac:dyDescent="0.25">
      <c r="A207" s="246"/>
      <c r="B207" s="246"/>
      <c r="C207" s="256"/>
      <c r="D207" s="256"/>
    </row>
    <row r="208" spans="1:4" x14ac:dyDescent="0.25">
      <c r="A208" s="246"/>
      <c r="B208" s="246"/>
      <c r="C208" s="246"/>
      <c r="D208" s="246"/>
    </row>
    <row r="209" spans="1:8" ht="20.25" x14ac:dyDescent="0.25">
      <c r="A209" s="246"/>
      <c r="B209" s="258" t="s">
        <v>82</v>
      </c>
      <c r="C209" s="258" t="s">
        <v>135</v>
      </c>
      <c r="D209" s="246" t="s">
        <v>82</v>
      </c>
      <c r="E209" s="246" t="s">
        <v>135</v>
      </c>
    </row>
    <row r="210" spans="1:8" ht="20.25" x14ac:dyDescent="0.3">
      <c r="A210" s="246"/>
      <c r="B210" s="259" t="s">
        <v>84</v>
      </c>
      <c r="C210" s="259" t="s">
        <v>52</v>
      </c>
      <c r="D210" t="s">
        <v>84</v>
      </c>
      <c r="F210" t="str">
        <f t="shared" ref="F210:F221" si="0">IF(NOT(ISBLANK(D210)),D210,IF(NOT(ISBLANK(E210)),"     "&amp;E210,FALSE))</f>
        <v>Afectación Económica o presupuestal</v>
      </c>
      <c r="G210" t="s">
        <v>84</v>
      </c>
      <c r="H210" t="str">
        <f ca="1">IF(NOT(ISERROR(MATCH(G210,ANCHORARRAY(B221),0))),F223&amp;"Por favor no seleccionar los criterios de impacto",G210)</f>
        <v>Afectación Económica o presupuestal</v>
      </c>
    </row>
    <row r="211" spans="1:8" ht="20.25" x14ac:dyDescent="0.3">
      <c r="A211" s="246"/>
      <c r="B211" s="259" t="s">
        <v>84</v>
      </c>
      <c r="C211" s="259" t="s">
        <v>87</v>
      </c>
      <c r="E211" t="s">
        <v>52</v>
      </c>
      <c r="F211" t="str">
        <f t="shared" si="0"/>
        <v xml:space="preserve">     Afectación menor a 10 SMLMV .</v>
      </c>
    </row>
    <row r="212" spans="1:8" ht="20.25" x14ac:dyDescent="0.3">
      <c r="A212" s="246"/>
      <c r="B212" s="259" t="s">
        <v>84</v>
      </c>
      <c r="C212" s="259" t="s">
        <v>88</v>
      </c>
      <c r="E212" t="s">
        <v>87</v>
      </c>
      <c r="F212" t="str">
        <f t="shared" si="0"/>
        <v xml:space="preserve">     Entre 10 y 50 SMLMV </v>
      </c>
    </row>
    <row r="213" spans="1:8" ht="20.25" x14ac:dyDescent="0.3">
      <c r="A213" s="246"/>
      <c r="B213" s="259" t="s">
        <v>84</v>
      </c>
      <c r="C213" s="259" t="s">
        <v>89</v>
      </c>
      <c r="E213" t="s">
        <v>88</v>
      </c>
      <c r="F213" t="str">
        <f t="shared" si="0"/>
        <v xml:space="preserve">     Entre 50 y 100 SMLMV </v>
      </c>
    </row>
    <row r="214" spans="1:8" ht="20.25" x14ac:dyDescent="0.3">
      <c r="A214" s="246"/>
      <c r="B214" s="259" t="s">
        <v>84</v>
      </c>
      <c r="C214" s="259" t="s">
        <v>90</v>
      </c>
      <c r="E214" t="s">
        <v>89</v>
      </c>
      <c r="F214" t="str">
        <f t="shared" si="0"/>
        <v xml:space="preserve">     Entre 100 y 500 SMLMV </v>
      </c>
    </row>
    <row r="215" spans="1:8" ht="20.25" x14ac:dyDescent="0.3">
      <c r="A215" s="246"/>
      <c r="B215" s="259" t="s">
        <v>51</v>
      </c>
      <c r="C215" s="259" t="s">
        <v>91</v>
      </c>
      <c r="E215" t="s">
        <v>90</v>
      </c>
      <c r="F215" t="str">
        <f t="shared" si="0"/>
        <v xml:space="preserve">     Mayor a 500 SMLMV </v>
      </c>
    </row>
    <row r="216" spans="1:8" ht="20.25" x14ac:dyDescent="0.3">
      <c r="A216" s="246"/>
      <c r="B216" s="259" t="s">
        <v>51</v>
      </c>
      <c r="C216" s="259" t="s">
        <v>92</v>
      </c>
      <c r="D216" t="s">
        <v>51</v>
      </c>
      <c r="F216" t="str">
        <f t="shared" si="0"/>
        <v>Pérdida Reputacional</v>
      </c>
    </row>
    <row r="217" spans="1:8" ht="20.25" x14ac:dyDescent="0.3">
      <c r="A217" s="246"/>
      <c r="B217" s="259" t="s">
        <v>51</v>
      </c>
      <c r="C217" s="259" t="s">
        <v>94</v>
      </c>
      <c r="E217" t="s">
        <v>91</v>
      </c>
      <c r="F217" t="str">
        <f t="shared" si="0"/>
        <v xml:space="preserve">     El riesgo afecta la imagen de alguna área de la organización</v>
      </c>
    </row>
    <row r="218" spans="1:8" ht="20.25" x14ac:dyDescent="0.3">
      <c r="A218" s="246"/>
      <c r="B218" s="259" t="s">
        <v>51</v>
      </c>
      <c r="C218" s="259" t="s">
        <v>93</v>
      </c>
      <c r="E218" t="s">
        <v>92</v>
      </c>
      <c r="F218" t="str">
        <f t="shared" si="0"/>
        <v xml:space="preserve">     El riesgo afecta la imagen de la entidad internamente, de conocimiento general, nivel interno, de junta dircetiva y accionistas y/o de provedores</v>
      </c>
    </row>
    <row r="219" spans="1:8" ht="20.25" x14ac:dyDescent="0.3">
      <c r="A219" s="246"/>
      <c r="B219" s="259" t="s">
        <v>51</v>
      </c>
      <c r="C219" s="259" t="s">
        <v>112</v>
      </c>
      <c r="E219" t="s">
        <v>94</v>
      </c>
      <c r="F219" t="str">
        <f t="shared" si="0"/>
        <v xml:space="preserve">     El riesgo afecta la imagen de la entidad con algunos usuarios de relevancia frente al logro de los objetivos</v>
      </c>
    </row>
    <row r="220" spans="1:8" x14ac:dyDescent="0.25">
      <c r="A220" s="246"/>
      <c r="B220" s="260"/>
      <c r="C220" s="260"/>
      <c r="E220" t="s">
        <v>475</v>
      </c>
      <c r="F220" t="str">
        <f t="shared" si="0"/>
        <v xml:space="preserve">     El riesgo afecta la imagen de la entidad con efecto publicitario sostenido a nivel de sector administrativo, nivel departamental o municipal</v>
      </c>
    </row>
    <row r="221" spans="1:8" x14ac:dyDescent="0.25">
      <c r="A221" s="246"/>
      <c r="B221" s="260" t="str">
        <f ca="1">IFERROR(__xludf.DUMMYFUNCTION("ARRAY_CONSTRAIN(ARRAYFORMULA(UNIQUE('Tabla Impacto'!$B$209:$B$219)), 3, 1)"),"Criterios")</f>
        <v>Criterios</v>
      </c>
      <c r="C221" s="260"/>
      <c r="E221" t="s">
        <v>112</v>
      </c>
      <c r="F221" t="str">
        <f t="shared" si="0"/>
        <v xml:space="preserve">     El riesgo afecta la imagen de la entidad a nivel nacional, con efecto publicitarios sostenible a nivel país</v>
      </c>
    </row>
    <row r="222" spans="1:8" x14ac:dyDescent="0.25">
      <c r="A222" s="246"/>
      <c r="B222" s="260" t="str">
        <f ca="1">IFERROR(__xludf.DUMMYFUNCTION("""COMPUTED_VALUE"""),"Afectación Económica o presupuestal")</f>
        <v>Afectación Económica o presupuestal</v>
      </c>
      <c r="C222" s="260"/>
    </row>
    <row r="223" spans="1:8" x14ac:dyDescent="0.25">
      <c r="B223" s="260" t="str">
        <f ca="1">IFERROR(__xludf.DUMMYFUNCTION("""COMPUTED_VALUE"""),"Pérdida Reputacional")</f>
        <v>Pérdida Reputacional</v>
      </c>
      <c r="C223" s="260"/>
      <c r="F223" s="17" t="s">
        <v>137</v>
      </c>
    </row>
    <row r="224" spans="1:8" x14ac:dyDescent="0.25">
      <c r="B224" s="246"/>
      <c r="C224" s="246"/>
      <c r="F224" s="17" t="s">
        <v>138</v>
      </c>
    </row>
    <row r="225" spans="2:4" x14ac:dyDescent="0.25">
      <c r="B225" s="246"/>
      <c r="C225" s="246"/>
    </row>
    <row r="226" spans="2:4" x14ac:dyDescent="0.25">
      <c r="B226" s="246"/>
      <c r="C226" s="246"/>
    </row>
    <row r="227" spans="2:4" x14ac:dyDescent="0.25">
      <c r="B227" s="246"/>
      <c r="C227" s="246"/>
      <c r="D227" s="246"/>
    </row>
    <row r="228" spans="2:4" x14ac:dyDescent="0.25">
      <c r="B228" s="246"/>
      <c r="C228" s="246"/>
      <c r="D228" s="246"/>
    </row>
    <row r="229" spans="2:4" x14ac:dyDescent="0.25">
      <c r="B229" s="246"/>
      <c r="C229" s="246"/>
      <c r="D229" s="246"/>
    </row>
    <row r="230" spans="2:4" x14ac:dyDescent="0.25">
      <c r="B230" s="246"/>
      <c r="C230" s="246"/>
      <c r="D230" s="246"/>
    </row>
    <row r="231" spans="2:4" x14ac:dyDescent="0.25">
      <c r="B231" s="246"/>
      <c r="C231" s="246"/>
      <c r="D231" s="246"/>
    </row>
    <row r="232" spans="2:4" x14ac:dyDescent="0.25">
      <c r="B232" s="246"/>
      <c r="C232" s="246"/>
      <c r="D232" s="246"/>
    </row>
  </sheetData>
  <mergeCells count="1">
    <mergeCell ref="B1:D1"/>
  </mergeCells>
  <dataValidations disablePrompts="1" count="1">
    <dataValidation type="list" allowBlank="1" showErrorMessage="1" sqref="G210" xr:uid="{46207671-8EF8-4B76-A443-8C67C5B8D3DA}">
      <formula1>$F$210:$F$221</formula1>
    </dataValidation>
  </dataValidation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249977111117893"/>
  </sheetPr>
  <dimension ref="B1:F16"/>
  <sheetViews>
    <sheetView topLeftCell="A10" workbookViewId="0">
      <selection activeCell="G9" sqref="G9"/>
    </sheetView>
  </sheetViews>
  <sheetFormatPr baseColWidth="10" defaultColWidth="14.28515625" defaultRowHeight="12.75" x14ac:dyDescent="0.2"/>
  <cols>
    <col min="1" max="2" width="14.28515625" style="63"/>
    <col min="3" max="3" width="17" style="63" customWidth="1"/>
    <col min="4" max="4" width="14.28515625" style="63"/>
    <col min="5" max="5" width="46" style="63" customWidth="1"/>
    <col min="6" max="16384" width="14.28515625" style="63"/>
  </cols>
  <sheetData>
    <row r="1" spans="2:6" ht="24" customHeight="1" thickBot="1" x14ac:dyDescent="0.25">
      <c r="B1" s="553" t="s">
        <v>72</v>
      </c>
      <c r="C1" s="554"/>
      <c r="D1" s="554"/>
      <c r="E1" s="554"/>
      <c r="F1" s="555"/>
    </row>
    <row r="2" spans="2:6" ht="16.5" thickBot="1" x14ac:dyDescent="0.3">
      <c r="B2" s="64"/>
      <c r="C2" s="64"/>
      <c r="D2" s="64"/>
      <c r="E2" s="64"/>
      <c r="F2" s="64"/>
    </row>
    <row r="3" spans="2:6" ht="16.5" thickBot="1" x14ac:dyDescent="0.25">
      <c r="B3" s="557" t="s">
        <v>58</v>
      </c>
      <c r="C3" s="558"/>
      <c r="D3" s="558"/>
      <c r="E3" s="76" t="s">
        <v>59</v>
      </c>
      <c r="F3" s="77" t="s">
        <v>60</v>
      </c>
    </row>
    <row r="4" spans="2:6" ht="31.5" x14ac:dyDescent="0.2">
      <c r="B4" s="559" t="s">
        <v>61</v>
      </c>
      <c r="C4" s="561" t="s">
        <v>13</v>
      </c>
      <c r="D4" s="65" t="s">
        <v>14</v>
      </c>
      <c r="E4" s="66" t="s">
        <v>62</v>
      </c>
      <c r="F4" s="67">
        <v>0.25</v>
      </c>
    </row>
    <row r="5" spans="2:6" ht="47.25" x14ac:dyDescent="0.2">
      <c r="B5" s="560"/>
      <c r="C5" s="562"/>
      <c r="D5" s="68" t="s">
        <v>15</v>
      </c>
      <c r="E5" s="69" t="s">
        <v>63</v>
      </c>
      <c r="F5" s="70">
        <v>0.15</v>
      </c>
    </row>
    <row r="6" spans="2:6" ht="47.25" x14ac:dyDescent="0.2">
      <c r="B6" s="560"/>
      <c r="C6" s="562"/>
      <c r="D6" s="68" t="s">
        <v>16</v>
      </c>
      <c r="E6" s="69" t="s">
        <v>64</v>
      </c>
      <c r="F6" s="70">
        <v>0.1</v>
      </c>
    </row>
    <row r="7" spans="2:6" ht="63" x14ac:dyDescent="0.2">
      <c r="B7" s="560"/>
      <c r="C7" s="562" t="s">
        <v>17</v>
      </c>
      <c r="D7" s="68" t="s">
        <v>10</v>
      </c>
      <c r="E7" s="69" t="s">
        <v>65</v>
      </c>
      <c r="F7" s="70">
        <v>0.25</v>
      </c>
    </row>
    <row r="8" spans="2:6" ht="31.5" x14ac:dyDescent="0.2">
      <c r="B8" s="560"/>
      <c r="C8" s="562"/>
      <c r="D8" s="68" t="s">
        <v>9</v>
      </c>
      <c r="E8" s="69" t="s">
        <v>66</v>
      </c>
      <c r="F8" s="70">
        <v>0.15</v>
      </c>
    </row>
    <row r="9" spans="2:6" ht="47.25" x14ac:dyDescent="0.2">
      <c r="B9" s="560" t="s">
        <v>151</v>
      </c>
      <c r="C9" s="562" t="s">
        <v>18</v>
      </c>
      <c r="D9" s="68" t="s">
        <v>19</v>
      </c>
      <c r="E9" s="69" t="s">
        <v>67</v>
      </c>
      <c r="F9" s="71" t="s">
        <v>68</v>
      </c>
    </row>
    <row r="10" spans="2:6" ht="63" x14ac:dyDescent="0.2">
      <c r="B10" s="560"/>
      <c r="C10" s="562"/>
      <c r="D10" s="68" t="s">
        <v>20</v>
      </c>
      <c r="E10" s="69" t="s">
        <v>69</v>
      </c>
      <c r="F10" s="71" t="s">
        <v>68</v>
      </c>
    </row>
    <row r="11" spans="2:6" ht="47.25" x14ac:dyDescent="0.2">
      <c r="B11" s="560"/>
      <c r="C11" s="562" t="s">
        <v>21</v>
      </c>
      <c r="D11" s="68" t="s">
        <v>22</v>
      </c>
      <c r="E11" s="69" t="s">
        <v>70</v>
      </c>
      <c r="F11" s="71" t="s">
        <v>68</v>
      </c>
    </row>
    <row r="12" spans="2:6" ht="47.25" x14ac:dyDescent="0.2">
      <c r="B12" s="560"/>
      <c r="C12" s="562"/>
      <c r="D12" s="68" t="s">
        <v>23</v>
      </c>
      <c r="E12" s="69" t="s">
        <v>71</v>
      </c>
      <c r="F12" s="71" t="s">
        <v>68</v>
      </c>
    </row>
    <row r="13" spans="2:6" ht="31.5" x14ac:dyDescent="0.2">
      <c r="B13" s="560"/>
      <c r="C13" s="562" t="s">
        <v>24</v>
      </c>
      <c r="D13" s="68" t="s">
        <v>113</v>
      </c>
      <c r="E13" s="69" t="s">
        <v>116</v>
      </c>
      <c r="F13" s="71" t="s">
        <v>68</v>
      </c>
    </row>
    <row r="14" spans="2:6" ht="32.25" thickBot="1" x14ac:dyDescent="0.25">
      <c r="B14" s="563"/>
      <c r="C14" s="564"/>
      <c r="D14" s="72" t="s">
        <v>114</v>
      </c>
      <c r="E14" s="73" t="s">
        <v>115</v>
      </c>
      <c r="F14" s="74" t="s">
        <v>68</v>
      </c>
    </row>
    <row r="15" spans="2:6" ht="49.5" customHeight="1" x14ac:dyDescent="0.2">
      <c r="B15" s="556" t="s">
        <v>148</v>
      </c>
      <c r="C15" s="556"/>
      <c r="D15" s="556"/>
      <c r="E15" s="556"/>
      <c r="F15" s="556"/>
    </row>
    <row r="16" spans="2:6" ht="27" customHeight="1" x14ac:dyDescent="0.25">
      <c r="B16" s="7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15"/>
  <sheetViews>
    <sheetView topLeftCell="A92" workbookViewId="0">
      <selection activeCell="B6" sqref="B6"/>
    </sheetView>
  </sheetViews>
  <sheetFormatPr baseColWidth="10" defaultRowHeight="16.5" x14ac:dyDescent="0.3"/>
  <cols>
    <col min="1" max="1" width="36.42578125" style="114" customWidth="1"/>
    <col min="2" max="2" width="155.5703125" style="114" customWidth="1"/>
    <col min="3" max="16384" width="11.42578125" style="114"/>
  </cols>
  <sheetData>
    <row r="1" spans="1:2" ht="17.25" thickBot="1" x14ac:dyDescent="0.35">
      <c r="A1" s="112" t="s">
        <v>311</v>
      </c>
      <c r="B1" s="113" t="s">
        <v>312</v>
      </c>
    </row>
    <row r="2" spans="1:2" ht="41.25" customHeight="1" x14ac:dyDescent="0.3">
      <c r="A2" s="115" t="s">
        <v>313</v>
      </c>
      <c r="B2" s="116" t="s">
        <v>314</v>
      </c>
    </row>
    <row r="3" spans="1:2" x14ac:dyDescent="0.3">
      <c r="A3" s="117" t="s">
        <v>315</v>
      </c>
      <c r="B3" s="118" t="s">
        <v>316</v>
      </c>
    </row>
    <row r="4" spans="1:2" x14ac:dyDescent="0.3">
      <c r="A4" s="117" t="s">
        <v>317</v>
      </c>
      <c r="B4" s="119" t="s">
        <v>318</v>
      </c>
    </row>
    <row r="5" spans="1:2" ht="31.5" customHeight="1" x14ac:dyDescent="0.3">
      <c r="A5" s="117" t="s">
        <v>319</v>
      </c>
      <c r="B5" s="118" t="s">
        <v>320</v>
      </c>
    </row>
    <row r="6" spans="1:2" ht="25.5" x14ac:dyDescent="0.3">
      <c r="A6" s="117" t="s">
        <v>321</v>
      </c>
      <c r="B6" s="118" t="s">
        <v>322</v>
      </c>
    </row>
    <row r="7" spans="1:2" ht="33.75" customHeight="1" x14ac:dyDescent="0.3">
      <c r="A7" s="117" t="s">
        <v>323</v>
      </c>
      <c r="B7" s="118" t="s">
        <v>324</v>
      </c>
    </row>
    <row r="8" spans="1:2" ht="25.5" x14ac:dyDescent="0.3">
      <c r="A8" s="117" t="s">
        <v>325</v>
      </c>
      <c r="B8" s="118" t="s">
        <v>326</v>
      </c>
    </row>
    <row r="9" spans="1:2" ht="17.25" thickBot="1" x14ac:dyDescent="0.35">
      <c r="A9" s="120" t="s">
        <v>327</v>
      </c>
      <c r="B9" s="121" t="s">
        <v>328</v>
      </c>
    </row>
    <row r="10" spans="1:2" ht="17.25" thickBot="1" x14ac:dyDescent="0.35"/>
    <row r="11" spans="1:2" x14ac:dyDescent="0.3">
      <c r="A11" s="568" t="s">
        <v>329</v>
      </c>
      <c r="B11" s="569"/>
    </row>
    <row r="12" spans="1:2" ht="17.25" thickBot="1" x14ac:dyDescent="0.35">
      <c r="A12" s="122" t="s">
        <v>330</v>
      </c>
      <c r="B12" s="123" t="s">
        <v>331</v>
      </c>
    </row>
    <row r="13" spans="1:2" x14ac:dyDescent="0.3">
      <c r="A13" s="570" t="s">
        <v>332</v>
      </c>
      <c r="B13" s="124" t="s">
        <v>333</v>
      </c>
    </row>
    <row r="14" spans="1:2" ht="17.25" thickBot="1" x14ac:dyDescent="0.35">
      <c r="A14" s="571"/>
      <c r="B14" s="125" t="s">
        <v>334</v>
      </c>
    </row>
    <row r="15" spans="1:2" x14ac:dyDescent="0.3">
      <c r="A15" s="572" t="s">
        <v>335</v>
      </c>
      <c r="B15" s="124" t="s">
        <v>336</v>
      </c>
    </row>
    <row r="16" spans="1:2" ht="17.25" thickBot="1" x14ac:dyDescent="0.35">
      <c r="A16" s="573"/>
      <c r="B16" s="125" t="s">
        <v>337</v>
      </c>
    </row>
    <row r="17" spans="1:2" x14ac:dyDescent="0.3">
      <c r="A17" s="565" t="s">
        <v>338</v>
      </c>
      <c r="B17" s="124" t="s">
        <v>339</v>
      </c>
    </row>
    <row r="18" spans="1:2" x14ac:dyDescent="0.3">
      <c r="A18" s="566"/>
      <c r="B18" s="126" t="s">
        <v>340</v>
      </c>
    </row>
    <row r="19" spans="1:2" ht="17.25" thickBot="1" x14ac:dyDescent="0.35">
      <c r="A19" s="567"/>
      <c r="B19" s="125" t="s">
        <v>341</v>
      </c>
    </row>
    <row r="20" spans="1:2" x14ac:dyDescent="0.3">
      <c r="A20" s="572" t="s">
        <v>342</v>
      </c>
      <c r="B20" s="124" t="s">
        <v>343</v>
      </c>
    </row>
    <row r="21" spans="1:2" x14ac:dyDescent="0.3">
      <c r="A21" s="574"/>
      <c r="B21" s="126" t="s">
        <v>344</v>
      </c>
    </row>
    <row r="22" spans="1:2" x14ac:dyDescent="0.3">
      <c r="A22" s="574"/>
      <c r="B22" s="126" t="s">
        <v>345</v>
      </c>
    </row>
    <row r="23" spans="1:2" x14ac:dyDescent="0.3">
      <c r="A23" s="574"/>
      <c r="B23" s="126" t="s">
        <v>346</v>
      </c>
    </row>
    <row r="24" spans="1:2" x14ac:dyDescent="0.3">
      <c r="A24" s="574"/>
      <c r="B24" s="126" t="s">
        <v>347</v>
      </c>
    </row>
    <row r="25" spans="1:2" x14ac:dyDescent="0.3">
      <c r="A25" s="574"/>
      <c r="B25" s="126" t="s">
        <v>348</v>
      </c>
    </row>
    <row r="26" spans="1:2" x14ac:dyDescent="0.3">
      <c r="A26" s="574"/>
      <c r="B26" s="126" t="s">
        <v>349</v>
      </c>
    </row>
    <row r="27" spans="1:2" x14ac:dyDescent="0.3">
      <c r="A27" s="574"/>
      <c r="B27" s="126" t="s">
        <v>350</v>
      </c>
    </row>
    <row r="28" spans="1:2" x14ac:dyDescent="0.3">
      <c r="A28" s="574"/>
      <c r="B28" s="126" t="s">
        <v>351</v>
      </c>
    </row>
    <row r="29" spans="1:2" x14ac:dyDescent="0.3">
      <c r="A29" s="574"/>
      <c r="B29" s="126" t="s">
        <v>352</v>
      </c>
    </row>
    <row r="30" spans="1:2" ht="17.25" thickBot="1" x14ac:dyDescent="0.35">
      <c r="A30" s="573"/>
      <c r="B30" s="125" t="s">
        <v>353</v>
      </c>
    </row>
    <row r="31" spans="1:2" x14ac:dyDescent="0.3">
      <c r="A31" s="565" t="s">
        <v>354</v>
      </c>
      <c r="B31" s="124" t="s">
        <v>355</v>
      </c>
    </row>
    <row r="32" spans="1:2" x14ac:dyDescent="0.3">
      <c r="A32" s="566"/>
      <c r="B32" s="126" t="s">
        <v>356</v>
      </c>
    </row>
    <row r="33" spans="1:2" x14ac:dyDescent="0.3">
      <c r="A33" s="566"/>
      <c r="B33" s="126" t="s">
        <v>357</v>
      </c>
    </row>
    <row r="34" spans="1:2" x14ac:dyDescent="0.3">
      <c r="A34" s="566"/>
      <c r="B34" s="126" t="s">
        <v>358</v>
      </c>
    </row>
    <row r="35" spans="1:2" x14ac:dyDescent="0.3">
      <c r="A35" s="566"/>
      <c r="B35" s="126" t="s">
        <v>359</v>
      </c>
    </row>
    <row r="36" spans="1:2" x14ac:dyDescent="0.3">
      <c r="A36" s="566"/>
      <c r="B36" s="126" t="s">
        <v>360</v>
      </c>
    </row>
    <row r="37" spans="1:2" x14ac:dyDescent="0.3">
      <c r="A37" s="566"/>
      <c r="B37" s="126" t="s">
        <v>361</v>
      </c>
    </row>
    <row r="38" spans="1:2" x14ac:dyDescent="0.3">
      <c r="A38" s="566"/>
      <c r="B38" s="126" t="s">
        <v>362</v>
      </c>
    </row>
    <row r="39" spans="1:2" x14ac:dyDescent="0.3">
      <c r="A39" s="566"/>
      <c r="B39" s="126" t="s">
        <v>363</v>
      </c>
    </row>
    <row r="40" spans="1:2" x14ac:dyDescent="0.3">
      <c r="A40" s="566"/>
      <c r="B40" s="126" t="s">
        <v>364</v>
      </c>
    </row>
    <row r="41" spans="1:2" x14ac:dyDescent="0.3">
      <c r="A41" s="566"/>
      <c r="B41" s="126" t="s">
        <v>365</v>
      </c>
    </row>
    <row r="42" spans="1:2" x14ac:dyDescent="0.3">
      <c r="A42" s="566"/>
      <c r="B42" s="126" t="s">
        <v>366</v>
      </c>
    </row>
    <row r="43" spans="1:2" x14ac:dyDescent="0.3">
      <c r="A43" s="566"/>
      <c r="B43" s="126" t="s">
        <v>367</v>
      </c>
    </row>
    <row r="44" spans="1:2" x14ac:dyDescent="0.3">
      <c r="A44" s="566"/>
      <c r="B44" s="126" t="s">
        <v>368</v>
      </c>
    </row>
    <row r="45" spans="1:2" ht="17.25" thickBot="1" x14ac:dyDescent="0.35">
      <c r="A45" s="567"/>
      <c r="B45" s="125" t="s">
        <v>369</v>
      </c>
    </row>
    <row r="46" spans="1:2" x14ac:dyDescent="0.3">
      <c r="A46" s="565" t="s">
        <v>370</v>
      </c>
      <c r="B46" s="124" t="s">
        <v>371</v>
      </c>
    </row>
    <row r="47" spans="1:2" ht="17.25" thickBot="1" x14ac:dyDescent="0.35">
      <c r="A47" s="567"/>
      <c r="B47" s="125" t="s">
        <v>372</v>
      </c>
    </row>
    <row r="48" spans="1:2" x14ac:dyDescent="0.3">
      <c r="A48" s="570" t="s">
        <v>373</v>
      </c>
      <c r="B48" s="127" t="s">
        <v>374</v>
      </c>
    </row>
    <row r="49" spans="1:2" ht="17.25" thickBot="1" x14ac:dyDescent="0.35">
      <c r="A49" s="571"/>
      <c r="B49" s="128" t="s">
        <v>375</v>
      </c>
    </row>
    <row r="50" spans="1:2" x14ac:dyDescent="0.3">
      <c r="A50" s="575" t="s">
        <v>376</v>
      </c>
      <c r="B50" s="127" t="s">
        <v>377</v>
      </c>
    </row>
    <row r="51" spans="1:2" ht="17.25" thickBot="1" x14ac:dyDescent="0.35">
      <c r="A51" s="576"/>
      <c r="B51" s="128" t="s">
        <v>378</v>
      </c>
    </row>
    <row r="52" spans="1:2" ht="17.25" thickBot="1" x14ac:dyDescent="0.35"/>
    <row r="53" spans="1:2" x14ac:dyDescent="0.3">
      <c r="A53" s="568" t="s">
        <v>379</v>
      </c>
      <c r="B53" s="569"/>
    </row>
    <row r="54" spans="1:2" ht="17.25" thickBot="1" x14ac:dyDescent="0.35">
      <c r="A54" s="122" t="s">
        <v>330</v>
      </c>
      <c r="B54" s="129" t="s">
        <v>380</v>
      </c>
    </row>
    <row r="55" spans="1:2" x14ac:dyDescent="0.3">
      <c r="A55" s="572" t="s">
        <v>261</v>
      </c>
      <c r="B55" s="127" t="s">
        <v>381</v>
      </c>
    </row>
    <row r="56" spans="1:2" x14ac:dyDescent="0.3">
      <c r="A56" s="574"/>
      <c r="B56" s="130" t="s">
        <v>382</v>
      </c>
    </row>
    <row r="57" spans="1:2" x14ac:dyDescent="0.3">
      <c r="A57" s="574"/>
      <c r="B57" s="130" t="s">
        <v>383</v>
      </c>
    </row>
    <row r="58" spans="1:2" x14ac:dyDescent="0.3">
      <c r="A58" s="574"/>
      <c r="B58" s="130" t="s">
        <v>384</v>
      </c>
    </row>
    <row r="59" spans="1:2" x14ac:dyDescent="0.3">
      <c r="A59" s="574"/>
      <c r="B59" s="130" t="s">
        <v>385</v>
      </c>
    </row>
    <row r="60" spans="1:2" x14ac:dyDescent="0.3">
      <c r="A60" s="574"/>
      <c r="B60" s="130" t="s">
        <v>386</v>
      </c>
    </row>
    <row r="61" spans="1:2" x14ac:dyDescent="0.3">
      <c r="A61" s="574"/>
      <c r="B61" s="130" t="s">
        <v>387</v>
      </c>
    </row>
    <row r="62" spans="1:2" x14ac:dyDescent="0.3">
      <c r="A62" s="574"/>
      <c r="B62" s="130" t="s">
        <v>388</v>
      </c>
    </row>
    <row r="63" spans="1:2" x14ac:dyDescent="0.3">
      <c r="A63" s="574"/>
      <c r="B63" s="130" t="s">
        <v>389</v>
      </c>
    </row>
    <row r="64" spans="1:2" x14ac:dyDescent="0.3">
      <c r="A64" s="574"/>
      <c r="B64" s="130" t="s">
        <v>390</v>
      </c>
    </row>
    <row r="65" spans="1:2" x14ac:dyDescent="0.3">
      <c r="A65" s="574"/>
      <c r="B65" s="130" t="s">
        <v>391</v>
      </c>
    </row>
    <row r="66" spans="1:2" x14ac:dyDescent="0.3">
      <c r="A66" s="574"/>
      <c r="B66" s="130" t="s">
        <v>392</v>
      </c>
    </row>
    <row r="67" spans="1:2" x14ac:dyDescent="0.3">
      <c r="A67" s="574"/>
      <c r="B67" s="130" t="s">
        <v>393</v>
      </c>
    </row>
    <row r="68" spans="1:2" ht="17.25" thickBot="1" x14ac:dyDescent="0.35">
      <c r="A68" s="573"/>
      <c r="B68" s="128" t="s">
        <v>394</v>
      </c>
    </row>
    <row r="69" spans="1:2" x14ac:dyDescent="0.3">
      <c r="A69" s="572" t="s">
        <v>395</v>
      </c>
      <c r="B69" s="127" t="s">
        <v>396</v>
      </c>
    </row>
    <row r="70" spans="1:2" x14ac:dyDescent="0.3">
      <c r="A70" s="574"/>
      <c r="B70" s="130" t="s">
        <v>397</v>
      </c>
    </row>
    <row r="71" spans="1:2" x14ac:dyDescent="0.3">
      <c r="A71" s="574"/>
      <c r="B71" s="130" t="s">
        <v>398</v>
      </c>
    </row>
    <row r="72" spans="1:2" x14ac:dyDescent="0.3">
      <c r="A72" s="574"/>
      <c r="B72" s="130" t="s">
        <v>399</v>
      </c>
    </row>
    <row r="73" spans="1:2" x14ac:dyDescent="0.3">
      <c r="A73" s="574"/>
      <c r="B73" s="130" t="s">
        <v>400</v>
      </c>
    </row>
    <row r="74" spans="1:2" x14ac:dyDescent="0.3">
      <c r="A74" s="574"/>
      <c r="B74" s="130" t="s">
        <v>401</v>
      </c>
    </row>
    <row r="75" spans="1:2" x14ac:dyDescent="0.3">
      <c r="A75" s="574"/>
      <c r="B75" s="130" t="s">
        <v>402</v>
      </c>
    </row>
    <row r="76" spans="1:2" x14ac:dyDescent="0.3">
      <c r="A76" s="574"/>
      <c r="B76" s="130" t="s">
        <v>403</v>
      </c>
    </row>
    <row r="77" spans="1:2" x14ac:dyDescent="0.3">
      <c r="A77" s="574"/>
      <c r="B77" s="130" t="s">
        <v>404</v>
      </c>
    </row>
    <row r="78" spans="1:2" x14ac:dyDescent="0.3">
      <c r="A78" s="574"/>
      <c r="B78" s="130" t="s">
        <v>405</v>
      </c>
    </row>
    <row r="79" spans="1:2" x14ac:dyDescent="0.3">
      <c r="A79" s="574"/>
      <c r="B79" s="130" t="s">
        <v>406</v>
      </c>
    </row>
    <row r="80" spans="1:2" x14ac:dyDescent="0.3">
      <c r="A80" s="574"/>
      <c r="B80" s="130" t="s">
        <v>407</v>
      </c>
    </row>
    <row r="81" spans="1:2" x14ac:dyDescent="0.3">
      <c r="A81" s="574"/>
      <c r="B81" s="130" t="s">
        <v>408</v>
      </c>
    </row>
    <row r="82" spans="1:2" x14ac:dyDescent="0.3">
      <c r="A82" s="574"/>
      <c r="B82" s="130" t="s">
        <v>409</v>
      </c>
    </row>
    <row r="83" spans="1:2" x14ac:dyDescent="0.3">
      <c r="A83" s="574"/>
      <c r="B83" s="130" t="s">
        <v>410</v>
      </c>
    </row>
    <row r="84" spans="1:2" ht="17.25" thickBot="1" x14ac:dyDescent="0.35">
      <c r="A84" s="573"/>
      <c r="B84" s="128" t="s">
        <v>411</v>
      </c>
    </row>
    <row r="85" spans="1:2" x14ac:dyDescent="0.3">
      <c r="A85" s="572" t="s">
        <v>412</v>
      </c>
      <c r="B85" s="127" t="s">
        <v>413</v>
      </c>
    </row>
    <row r="86" spans="1:2" x14ac:dyDescent="0.3">
      <c r="A86" s="574"/>
      <c r="B86" s="130" t="s">
        <v>414</v>
      </c>
    </row>
    <row r="87" spans="1:2" x14ac:dyDescent="0.3">
      <c r="A87" s="574"/>
      <c r="B87" s="130" t="s">
        <v>415</v>
      </c>
    </row>
    <row r="88" spans="1:2" x14ac:dyDescent="0.3">
      <c r="A88" s="574"/>
      <c r="B88" s="130" t="s">
        <v>416</v>
      </c>
    </row>
    <row r="89" spans="1:2" x14ac:dyDescent="0.3">
      <c r="A89" s="574"/>
      <c r="B89" s="130" t="s">
        <v>417</v>
      </c>
    </row>
    <row r="90" spans="1:2" ht="16.5" customHeight="1" x14ac:dyDescent="0.3">
      <c r="A90" s="574"/>
      <c r="B90" s="131" t="s">
        <v>418</v>
      </c>
    </row>
    <row r="91" spans="1:2" ht="17.25" thickBot="1" x14ac:dyDescent="0.35">
      <c r="A91" s="573"/>
      <c r="B91" s="128" t="s">
        <v>419</v>
      </c>
    </row>
    <row r="92" spans="1:2" x14ac:dyDescent="0.3">
      <c r="A92" s="572" t="s">
        <v>257</v>
      </c>
      <c r="B92" s="127" t="s">
        <v>420</v>
      </c>
    </row>
    <row r="93" spans="1:2" ht="15" customHeight="1" x14ac:dyDescent="0.3">
      <c r="A93" s="574"/>
      <c r="B93" s="131" t="s">
        <v>421</v>
      </c>
    </row>
    <row r="94" spans="1:2" ht="16.5" customHeight="1" x14ac:dyDescent="0.3">
      <c r="A94" s="574"/>
      <c r="B94" s="131" t="s">
        <v>422</v>
      </c>
    </row>
    <row r="95" spans="1:2" x14ac:dyDescent="0.3">
      <c r="A95" s="574"/>
      <c r="B95" s="130" t="s">
        <v>423</v>
      </c>
    </row>
    <row r="96" spans="1:2" x14ac:dyDescent="0.3">
      <c r="A96" s="574"/>
      <c r="B96" s="130" t="s">
        <v>424</v>
      </c>
    </row>
    <row r="97" spans="1:2" ht="17.25" thickBot="1" x14ac:dyDescent="0.35">
      <c r="A97" s="573"/>
      <c r="B97" s="128" t="s">
        <v>425</v>
      </c>
    </row>
    <row r="98" spans="1:2" x14ac:dyDescent="0.3">
      <c r="A98" s="572" t="s">
        <v>426</v>
      </c>
      <c r="B98" s="132" t="s">
        <v>427</v>
      </c>
    </row>
    <row r="99" spans="1:2" x14ac:dyDescent="0.3">
      <c r="A99" s="574"/>
      <c r="B99" s="130" t="s">
        <v>428</v>
      </c>
    </row>
    <row r="100" spans="1:2" x14ac:dyDescent="0.3">
      <c r="A100" s="574"/>
      <c r="B100" s="130" t="s">
        <v>429</v>
      </c>
    </row>
    <row r="101" spans="1:2" x14ac:dyDescent="0.3">
      <c r="A101" s="574"/>
      <c r="B101" s="130" t="s">
        <v>430</v>
      </c>
    </row>
    <row r="102" spans="1:2" x14ac:dyDescent="0.3">
      <c r="A102" s="574"/>
      <c r="B102" s="130" t="s">
        <v>431</v>
      </c>
    </row>
    <row r="103" spans="1:2" ht="17.25" thickBot="1" x14ac:dyDescent="0.35">
      <c r="A103" s="573"/>
      <c r="B103" s="133" t="s">
        <v>432</v>
      </c>
    </row>
    <row r="104" spans="1:2" x14ac:dyDescent="0.3">
      <c r="A104" s="572" t="s">
        <v>433</v>
      </c>
      <c r="B104" s="132" t="s">
        <v>434</v>
      </c>
    </row>
    <row r="105" spans="1:2" x14ac:dyDescent="0.3">
      <c r="A105" s="574"/>
      <c r="B105" s="130" t="s">
        <v>435</v>
      </c>
    </row>
    <row r="106" spans="1:2" x14ac:dyDescent="0.3">
      <c r="A106" s="574"/>
      <c r="B106" s="130" t="s">
        <v>436</v>
      </c>
    </row>
    <row r="107" spans="1:2" x14ac:dyDescent="0.3">
      <c r="A107" s="574"/>
      <c r="B107" s="130" t="s">
        <v>437</v>
      </c>
    </row>
    <row r="108" spans="1:2" x14ac:dyDescent="0.3">
      <c r="A108" s="574"/>
      <c r="B108" s="130" t="s">
        <v>438</v>
      </c>
    </row>
    <row r="109" spans="1:2" ht="17.25" thickBot="1" x14ac:dyDescent="0.35">
      <c r="A109" s="573"/>
      <c r="B109" s="133" t="s">
        <v>439</v>
      </c>
    </row>
    <row r="110" spans="1:2" ht="17.25" thickBot="1" x14ac:dyDescent="0.35">
      <c r="A110" s="134" t="s">
        <v>440</v>
      </c>
      <c r="B110" s="135" t="s">
        <v>441</v>
      </c>
    </row>
    <row r="111" spans="1:2" ht="15" customHeight="1" x14ac:dyDescent="0.3"/>
    <row r="112" spans="1:2" x14ac:dyDescent="0.3">
      <c r="A112" s="136" t="s">
        <v>442</v>
      </c>
    </row>
    <row r="113" spans="1:1" x14ac:dyDescent="0.3">
      <c r="A113" s="137" t="s">
        <v>443</v>
      </c>
    </row>
    <row r="114" spans="1:1" x14ac:dyDescent="0.3">
      <c r="A114" s="137" t="s">
        <v>444</v>
      </c>
    </row>
    <row r="115" spans="1:1" x14ac:dyDescent="0.3">
      <c r="A115" s="137" t="s">
        <v>445</v>
      </c>
    </row>
  </sheetData>
  <mergeCells count="16">
    <mergeCell ref="A85:A91"/>
    <mergeCell ref="A92:A97"/>
    <mergeCell ref="A98:A103"/>
    <mergeCell ref="A104:A109"/>
    <mergeCell ref="A46:A47"/>
    <mergeCell ref="A48:A49"/>
    <mergeCell ref="A50:A51"/>
    <mergeCell ref="A53:B53"/>
    <mergeCell ref="A55:A68"/>
    <mergeCell ref="A69:A84"/>
    <mergeCell ref="A31:A45"/>
    <mergeCell ref="A11:B11"/>
    <mergeCell ref="A13:A14"/>
    <mergeCell ref="A15:A16"/>
    <mergeCell ref="A17:A19"/>
    <mergeCell ref="A20:A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E29"/>
  <sheetViews>
    <sheetView workbookViewId="0">
      <selection activeCell="B29" sqref="B29"/>
    </sheetView>
  </sheetViews>
  <sheetFormatPr baseColWidth="10" defaultRowHeight="15" x14ac:dyDescent="0.25"/>
  <sheetData>
    <row r="2" spans="2:5" x14ac:dyDescent="0.25">
      <c r="B2" t="s">
        <v>29</v>
      </c>
      <c r="E2" t="s">
        <v>125</v>
      </c>
    </row>
    <row r="3" spans="2:5" x14ac:dyDescent="0.25">
      <c r="B3" t="s">
        <v>30</v>
      </c>
      <c r="E3" t="s">
        <v>124</v>
      </c>
    </row>
    <row r="4" spans="2:5" x14ac:dyDescent="0.25">
      <c r="B4" t="s">
        <v>129</v>
      </c>
      <c r="E4" t="s">
        <v>126</v>
      </c>
    </row>
    <row r="5" spans="2:5" x14ac:dyDescent="0.25">
      <c r="B5" t="s">
        <v>128</v>
      </c>
    </row>
    <row r="8" spans="2:5" x14ac:dyDescent="0.25">
      <c r="B8" t="s">
        <v>80</v>
      </c>
    </row>
    <row r="9" spans="2:5" x14ac:dyDescent="0.25">
      <c r="B9" t="s">
        <v>36</v>
      </c>
    </row>
    <row r="10" spans="2:5" x14ac:dyDescent="0.25">
      <c r="B10" t="s">
        <v>37</v>
      </c>
    </row>
    <row r="13" spans="2:5" x14ac:dyDescent="0.25">
      <c r="B13" t="s">
        <v>123</v>
      </c>
    </row>
    <row r="14" spans="2:5" x14ac:dyDescent="0.25">
      <c r="B14" t="s">
        <v>117</v>
      </c>
    </row>
    <row r="15" spans="2:5" x14ac:dyDescent="0.25">
      <c r="B15" t="s">
        <v>120</v>
      </c>
    </row>
    <row r="16" spans="2:5" x14ac:dyDescent="0.25">
      <c r="B16" t="s">
        <v>121</v>
      </c>
    </row>
    <row r="17" spans="2:2" x14ac:dyDescent="0.25">
      <c r="B17" t="s">
        <v>122</v>
      </c>
    </row>
    <row r="20" spans="2:2" x14ac:dyDescent="0.25">
      <c r="B20" t="s">
        <v>37</v>
      </c>
    </row>
    <row r="21" spans="2:2" x14ac:dyDescent="0.25">
      <c r="B21" t="s">
        <v>210</v>
      </c>
    </row>
    <row r="22" spans="2:2" x14ac:dyDescent="0.25">
      <c r="B22" t="s">
        <v>211</v>
      </c>
    </row>
    <row r="24" spans="2:2" x14ac:dyDescent="0.25">
      <c r="B24" t="s">
        <v>118</v>
      </c>
    </row>
    <row r="25" spans="2:2" x14ac:dyDescent="0.25">
      <c r="B25" t="s">
        <v>119</v>
      </c>
    </row>
    <row r="26" spans="2:2" x14ac:dyDescent="0.25">
      <c r="B26" t="s">
        <v>299</v>
      </c>
    </row>
    <row r="27" spans="2:2" x14ac:dyDescent="0.25">
      <c r="B27" t="s">
        <v>459</v>
      </c>
    </row>
    <row r="28" spans="2:2" x14ac:dyDescent="0.25">
      <c r="B28" t="s">
        <v>305</v>
      </c>
    </row>
    <row r="29" spans="2:2" x14ac:dyDescent="0.25">
      <c r="B29" t="s">
        <v>306</v>
      </c>
    </row>
  </sheetData>
  <sortState xmlns:xlrd2="http://schemas.microsoft.com/office/spreadsheetml/2017/richdata2" ref="B2:B5">
    <sortCondition ref="B2:B5"/>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D66"/>
  <sheetViews>
    <sheetView topLeftCell="A13" workbookViewId="0">
      <selection activeCell="A28" sqref="A28"/>
    </sheetView>
  </sheetViews>
  <sheetFormatPr baseColWidth="10" defaultRowHeight="12.75" x14ac:dyDescent="0.2"/>
  <cols>
    <col min="1" max="1" width="32.85546875" style="4" customWidth="1"/>
    <col min="2" max="16384" width="11.42578125" style="4"/>
  </cols>
  <sheetData>
    <row r="3" spans="1:1" x14ac:dyDescent="0.2">
      <c r="A3" s="5" t="s">
        <v>14</v>
      </c>
    </row>
    <row r="4" spans="1:1" x14ac:dyDescent="0.2">
      <c r="A4" s="5" t="s">
        <v>15</v>
      </c>
    </row>
    <row r="5" spans="1:1" x14ac:dyDescent="0.2">
      <c r="A5" s="5" t="s">
        <v>16</v>
      </c>
    </row>
    <row r="6" spans="1:1" x14ac:dyDescent="0.2">
      <c r="A6" s="5" t="s">
        <v>10</v>
      </c>
    </row>
    <row r="7" spans="1:1" x14ac:dyDescent="0.2">
      <c r="A7" s="5" t="s">
        <v>9</v>
      </c>
    </row>
    <row r="8" spans="1:1" x14ac:dyDescent="0.2">
      <c r="A8" s="5" t="s">
        <v>19</v>
      </c>
    </row>
    <row r="9" spans="1:1" x14ac:dyDescent="0.2">
      <c r="A9" s="5" t="s">
        <v>20</v>
      </c>
    </row>
    <row r="10" spans="1:1" x14ac:dyDescent="0.2">
      <c r="A10" s="5" t="s">
        <v>22</v>
      </c>
    </row>
    <row r="11" spans="1:1" x14ac:dyDescent="0.2">
      <c r="A11" s="5" t="s">
        <v>23</v>
      </c>
    </row>
    <row r="12" spans="1:1" x14ac:dyDescent="0.2">
      <c r="A12" s="5" t="s">
        <v>458</v>
      </c>
    </row>
    <row r="13" spans="1:1" x14ac:dyDescent="0.2">
      <c r="A13" s="5" t="s">
        <v>25</v>
      </c>
    </row>
    <row r="14" spans="1:1" x14ac:dyDescent="0.2">
      <c r="A14" s="5"/>
    </row>
    <row r="16" spans="1:1" x14ac:dyDescent="0.2">
      <c r="A16" s="5" t="s">
        <v>28</v>
      </c>
    </row>
    <row r="17" spans="1:2" x14ac:dyDescent="0.2">
      <c r="A17" s="5" t="s">
        <v>29</v>
      </c>
    </row>
    <row r="18" spans="1:2" x14ac:dyDescent="0.2">
      <c r="A18" s="5" t="s">
        <v>30</v>
      </c>
    </row>
    <row r="20" spans="1:2" x14ac:dyDescent="0.2">
      <c r="A20" s="5" t="s">
        <v>36</v>
      </c>
    </row>
    <row r="21" spans="1:2" x14ac:dyDescent="0.2">
      <c r="A21" s="5" t="s">
        <v>37</v>
      </c>
    </row>
    <row r="23" spans="1:2" x14ac:dyDescent="0.2">
      <c r="A23" s="4" t="s">
        <v>203</v>
      </c>
    </row>
    <row r="24" spans="1:2" x14ac:dyDescent="0.2">
      <c r="A24" s="4" t="s">
        <v>204</v>
      </c>
    </row>
    <row r="26" spans="1:2" x14ac:dyDescent="0.2">
      <c r="A26" s="96" t="s">
        <v>216</v>
      </c>
      <c r="B26" s="98" t="s">
        <v>229</v>
      </c>
    </row>
    <row r="27" spans="1:2" x14ac:dyDescent="0.2">
      <c r="A27" s="96" t="s">
        <v>217</v>
      </c>
      <c r="B27" s="98" t="s">
        <v>230</v>
      </c>
    </row>
    <row r="28" spans="1:2" ht="25.5" x14ac:dyDescent="0.2">
      <c r="A28" s="96" t="s">
        <v>455</v>
      </c>
      <c r="B28" s="98" t="s">
        <v>456</v>
      </c>
    </row>
    <row r="29" spans="1:2" x14ac:dyDescent="0.2">
      <c r="A29" s="97" t="s">
        <v>218</v>
      </c>
      <c r="B29" s="99" t="s">
        <v>233</v>
      </c>
    </row>
    <row r="30" spans="1:2" x14ac:dyDescent="0.2">
      <c r="A30" s="96" t="s">
        <v>219</v>
      </c>
      <c r="B30" s="99" t="s">
        <v>232</v>
      </c>
    </row>
    <row r="31" spans="1:2" x14ac:dyDescent="0.2">
      <c r="A31" s="96" t="s">
        <v>220</v>
      </c>
      <c r="B31" s="98" t="s">
        <v>231</v>
      </c>
    </row>
    <row r="32" spans="1:2" x14ac:dyDescent="0.2">
      <c r="A32" s="96" t="s">
        <v>221</v>
      </c>
      <c r="B32" s="98" t="s">
        <v>235</v>
      </c>
    </row>
    <row r="33" spans="1:4" x14ac:dyDescent="0.2">
      <c r="A33" s="96" t="s">
        <v>222</v>
      </c>
      <c r="B33" s="98" t="s">
        <v>240</v>
      </c>
    </row>
    <row r="34" spans="1:4" x14ac:dyDescent="0.2">
      <c r="A34" s="96" t="s">
        <v>223</v>
      </c>
      <c r="B34" s="98" t="s">
        <v>236</v>
      </c>
    </row>
    <row r="35" spans="1:4" x14ac:dyDescent="0.2">
      <c r="A35" s="96" t="s">
        <v>224</v>
      </c>
      <c r="B35" s="98" t="s">
        <v>237</v>
      </c>
    </row>
    <row r="36" spans="1:4" x14ac:dyDescent="0.2">
      <c r="A36" s="96" t="s">
        <v>225</v>
      </c>
      <c r="B36" s="98" t="s">
        <v>241</v>
      </c>
    </row>
    <row r="37" spans="1:4" ht="15.75" customHeight="1" x14ac:dyDescent="0.2">
      <c r="A37" s="96" t="s">
        <v>226</v>
      </c>
      <c r="B37" s="98" t="s">
        <v>238</v>
      </c>
    </row>
    <row r="38" spans="1:4" x14ac:dyDescent="0.2">
      <c r="A38" s="96" t="s">
        <v>227</v>
      </c>
      <c r="B38" s="98" t="s">
        <v>239</v>
      </c>
    </row>
    <row r="39" spans="1:4" x14ac:dyDescent="0.2">
      <c r="A39" s="96" t="s">
        <v>228</v>
      </c>
      <c r="B39" s="98" t="s">
        <v>234</v>
      </c>
    </row>
    <row r="43" spans="1:4" x14ac:dyDescent="0.2">
      <c r="A43" s="4">
        <v>1</v>
      </c>
    </row>
    <row r="44" spans="1:4" x14ac:dyDescent="0.2">
      <c r="A44" s="4">
        <v>2</v>
      </c>
    </row>
    <row r="45" spans="1:4" x14ac:dyDescent="0.2">
      <c r="A45" s="4">
        <v>3</v>
      </c>
      <c r="B45" s="4">
        <v>3</v>
      </c>
    </row>
    <row r="46" spans="1:4" x14ac:dyDescent="0.2">
      <c r="A46" s="4">
        <v>4</v>
      </c>
      <c r="B46" s="4">
        <v>4</v>
      </c>
    </row>
    <row r="47" spans="1:4" x14ac:dyDescent="0.2">
      <c r="A47" s="4">
        <v>5</v>
      </c>
      <c r="B47" s="4">
        <v>5</v>
      </c>
      <c r="C47" s="4">
        <f>25*4</f>
        <v>100</v>
      </c>
      <c r="D47" s="4">
        <f>5*4</f>
        <v>20</v>
      </c>
    </row>
    <row r="48" spans="1:4" x14ac:dyDescent="0.2">
      <c r="C48" s="4">
        <f>12*4</f>
        <v>48</v>
      </c>
      <c r="D48" s="4">
        <f>4*4</f>
        <v>16</v>
      </c>
    </row>
    <row r="49" spans="1:4" x14ac:dyDescent="0.2">
      <c r="C49" s="4">
        <f>6*4</f>
        <v>24</v>
      </c>
      <c r="D49" s="4">
        <f>3*4</f>
        <v>12</v>
      </c>
    </row>
    <row r="52" spans="1:4" x14ac:dyDescent="0.2">
      <c r="A52" s="4">
        <v>0</v>
      </c>
      <c r="B52" s="4">
        <v>15</v>
      </c>
      <c r="C52" s="4">
        <v>0</v>
      </c>
    </row>
    <row r="53" spans="1:4" x14ac:dyDescent="0.2">
      <c r="A53" s="4">
        <v>10</v>
      </c>
      <c r="B53" s="4">
        <v>0</v>
      </c>
      <c r="C53" s="4">
        <v>5</v>
      </c>
    </row>
    <row r="54" spans="1:4" x14ac:dyDescent="0.2">
      <c r="A54" s="4">
        <v>15</v>
      </c>
      <c r="C54" s="4">
        <v>10</v>
      </c>
    </row>
    <row r="56" spans="1:4" x14ac:dyDescent="0.2">
      <c r="A56" s="107" t="s">
        <v>274</v>
      </c>
    </row>
    <row r="57" spans="1:4" x14ac:dyDescent="0.2">
      <c r="A57" s="107" t="s">
        <v>285</v>
      </c>
    </row>
    <row r="58" spans="1:4" x14ac:dyDescent="0.2">
      <c r="A58" s="107" t="s">
        <v>286</v>
      </c>
    </row>
    <row r="60" spans="1:4" x14ac:dyDescent="0.2">
      <c r="A60" s="4" t="s">
        <v>291</v>
      </c>
      <c r="B60" s="4" t="s">
        <v>291</v>
      </c>
    </row>
    <row r="61" spans="1:4" x14ac:dyDescent="0.2">
      <c r="A61" s="4" t="s">
        <v>292</v>
      </c>
      <c r="B61" s="4" t="s">
        <v>294</v>
      </c>
    </row>
    <row r="62" spans="1:4" x14ac:dyDescent="0.2">
      <c r="B62" s="4" t="s">
        <v>292</v>
      </c>
    </row>
    <row r="64" spans="1:4" x14ac:dyDescent="0.2">
      <c r="A64" s="4" t="s">
        <v>28</v>
      </c>
    </row>
    <row r="65" spans="1:1" x14ac:dyDescent="0.2">
      <c r="A65" s="4" t="s">
        <v>30</v>
      </c>
    </row>
    <row r="66" spans="1:1" x14ac:dyDescent="0.2">
      <c r="A66" s="4" t="s">
        <v>298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7"/>
  <sheetViews>
    <sheetView zoomScaleNormal="100" zoomScalePageLayoutView="55" workbookViewId="0">
      <selection activeCell="A6" sqref="A6"/>
    </sheetView>
  </sheetViews>
  <sheetFormatPr baseColWidth="10" defaultColWidth="17.42578125" defaultRowHeight="12.75" x14ac:dyDescent="0.2"/>
  <cols>
    <col min="1" max="1" width="17.42578125" style="200"/>
    <col min="2" max="2" width="36.28515625" style="200" customWidth="1"/>
    <col min="3" max="3" width="23" style="200" customWidth="1"/>
    <col min="4" max="4" width="38.7109375" style="200" customWidth="1"/>
    <col min="5" max="5" width="22.42578125" style="200" customWidth="1"/>
    <col min="6" max="6" width="30.42578125" style="200" customWidth="1"/>
    <col min="7" max="7" width="22.42578125" style="200" customWidth="1"/>
    <col min="8" max="8" width="41.42578125" style="200" customWidth="1"/>
    <col min="9" max="10" width="17.42578125" style="200"/>
    <col min="11" max="11" width="44.5703125" style="200" customWidth="1"/>
    <col min="12" max="16384" width="17.42578125" style="200"/>
  </cols>
  <sheetData>
    <row r="1" spans="1:11" s="193" customFormat="1" ht="39" customHeight="1" x14ac:dyDescent="0.2">
      <c r="A1" s="192" t="s">
        <v>242</v>
      </c>
      <c r="B1" s="242">
        <v>44588</v>
      </c>
      <c r="C1" s="306" t="s">
        <v>243</v>
      </c>
      <c r="D1" s="306"/>
      <c r="E1" s="306"/>
      <c r="F1" s="306"/>
      <c r="G1" s="306"/>
      <c r="H1" s="306"/>
      <c r="I1" s="306"/>
      <c r="J1" s="306"/>
      <c r="K1" s="306"/>
    </row>
    <row r="2" spans="1:11" s="194" customFormat="1" ht="25.5" customHeight="1" x14ac:dyDescent="0.2">
      <c r="A2" s="303" t="s">
        <v>244</v>
      </c>
      <c r="B2" s="307" t="s">
        <v>245</v>
      </c>
      <c r="C2" s="308"/>
      <c r="D2" s="308"/>
      <c r="E2" s="308"/>
      <c r="F2" s="308"/>
      <c r="G2" s="308"/>
      <c r="H2" s="308"/>
      <c r="I2" s="309"/>
      <c r="J2" s="303" t="s">
        <v>449</v>
      </c>
      <c r="K2" s="303" t="s">
        <v>246</v>
      </c>
    </row>
    <row r="3" spans="1:11" s="194" customFormat="1" ht="22.5" customHeight="1" x14ac:dyDescent="0.2">
      <c r="A3" s="304"/>
      <c r="B3" s="310" t="s">
        <v>247</v>
      </c>
      <c r="C3" s="310"/>
      <c r="D3" s="310" t="s">
        <v>248</v>
      </c>
      <c r="E3" s="310"/>
      <c r="F3" s="310" t="s">
        <v>249</v>
      </c>
      <c r="G3" s="310"/>
      <c r="H3" s="310" t="s">
        <v>250</v>
      </c>
      <c r="I3" s="310"/>
      <c r="J3" s="304"/>
      <c r="K3" s="304"/>
    </row>
    <row r="4" spans="1:11" s="195" customFormat="1" ht="27" customHeight="1" x14ac:dyDescent="0.2">
      <c r="A4" s="305"/>
      <c r="B4" s="190" t="s">
        <v>13</v>
      </c>
      <c r="C4" s="191" t="s">
        <v>251</v>
      </c>
      <c r="D4" s="190" t="s">
        <v>13</v>
      </c>
      <c r="E4" s="191" t="s">
        <v>251</v>
      </c>
      <c r="F4" s="190" t="s">
        <v>13</v>
      </c>
      <c r="G4" s="191" t="s">
        <v>251</v>
      </c>
      <c r="H4" s="190" t="s">
        <v>13</v>
      </c>
      <c r="I4" s="191" t="s">
        <v>251</v>
      </c>
      <c r="J4" s="305"/>
      <c r="K4" s="305"/>
    </row>
    <row r="5" spans="1:11" ht="132" customHeight="1" x14ac:dyDescent="0.2">
      <c r="A5" s="196" t="s">
        <v>220</v>
      </c>
      <c r="B5" s="197" t="s">
        <v>253</v>
      </c>
      <c r="C5" s="198" t="s">
        <v>483</v>
      </c>
      <c r="D5" s="197" t="s">
        <v>262</v>
      </c>
      <c r="E5" s="245" t="s">
        <v>494</v>
      </c>
      <c r="F5" s="197" t="s">
        <v>254</v>
      </c>
      <c r="G5" s="198" t="s">
        <v>489</v>
      </c>
      <c r="H5" s="196"/>
      <c r="I5" s="227"/>
      <c r="J5" s="311" t="s">
        <v>505</v>
      </c>
      <c r="K5" s="311" t="s">
        <v>496</v>
      </c>
    </row>
    <row r="6" spans="1:11" ht="114.75" x14ac:dyDescent="0.2">
      <c r="A6" s="196" t="s">
        <v>220</v>
      </c>
      <c r="B6" s="197" t="s">
        <v>257</v>
      </c>
      <c r="C6" s="197" t="s">
        <v>484</v>
      </c>
      <c r="D6" s="197" t="s">
        <v>479</v>
      </c>
      <c r="E6" s="240" t="s">
        <v>487</v>
      </c>
      <c r="F6" s="197" t="s">
        <v>266</v>
      </c>
      <c r="G6" s="197" t="s">
        <v>491</v>
      </c>
      <c r="H6" s="196"/>
      <c r="I6" s="228"/>
      <c r="J6" s="312"/>
      <c r="K6" s="312"/>
    </row>
    <row r="7" spans="1:11" ht="121.5" customHeight="1" x14ac:dyDescent="0.2">
      <c r="A7" s="196" t="s">
        <v>220</v>
      </c>
      <c r="B7" s="197" t="s">
        <v>249</v>
      </c>
      <c r="C7" s="197" t="s">
        <v>485</v>
      </c>
      <c r="D7" s="197" t="s">
        <v>256</v>
      </c>
      <c r="E7" s="240" t="s">
        <v>488</v>
      </c>
      <c r="F7" s="197" t="s">
        <v>264</v>
      </c>
      <c r="G7" s="197" t="s">
        <v>492</v>
      </c>
      <c r="H7" s="196"/>
      <c r="I7" s="228"/>
      <c r="J7" s="312"/>
      <c r="K7" s="312"/>
    </row>
    <row r="8" spans="1:11" ht="110.25" customHeight="1" x14ac:dyDescent="0.2">
      <c r="A8" s="196" t="s">
        <v>220</v>
      </c>
      <c r="B8" s="197" t="s">
        <v>249</v>
      </c>
      <c r="C8" s="214" t="s">
        <v>486</v>
      </c>
      <c r="D8" s="228" t="s">
        <v>477</v>
      </c>
      <c r="E8" s="199" t="s">
        <v>495</v>
      </c>
      <c r="F8" s="238" t="s">
        <v>258</v>
      </c>
      <c r="G8" s="197" t="s">
        <v>493</v>
      </c>
      <c r="H8" s="196"/>
      <c r="I8" s="229"/>
      <c r="J8" s="312"/>
      <c r="K8" s="312"/>
    </row>
    <row r="9" spans="1:11" ht="114.75" x14ac:dyDescent="0.2">
      <c r="A9" s="196" t="s">
        <v>220</v>
      </c>
      <c r="B9" s="241" t="s">
        <v>263</v>
      </c>
      <c r="C9" s="214" t="s">
        <v>490</v>
      </c>
      <c r="D9" s="230"/>
      <c r="E9" s="199"/>
      <c r="F9" s="239"/>
      <c r="G9" s="214"/>
      <c r="H9" s="213"/>
      <c r="I9" s="230"/>
      <c r="J9" s="313"/>
      <c r="K9" s="313"/>
    </row>
    <row r="10" spans="1:11" ht="105" customHeight="1" x14ac:dyDescent="0.2">
      <c r="A10" s="196" t="s">
        <v>220</v>
      </c>
      <c r="B10" s="241" t="s">
        <v>257</v>
      </c>
      <c r="C10" s="214" t="s">
        <v>498</v>
      </c>
      <c r="D10" s="230" t="s">
        <v>477</v>
      </c>
      <c r="E10" s="199" t="s">
        <v>499</v>
      </c>
      <c r="F10" s="197" t="s">
        <v>264</v>
      </c>
      <c r="G10" s="197" t="s">
        <v>492</v>
      </c>
      <c r="H10" s="213"/>
      <c r="I10" s="230"/>
      <c r="J10" s="311" t="s">
        <v>497</v>
      </c>
      <c r="K10" s="311" t="s">
        <v>501</v>
      </c>
    </row>
    <row r="11" spans="1:11" ht="48.75" customHeight="1" x14ac:dyDescent="0.2">
      <c r="A11" s="196" t="s">
        <v>220</v>
      </c>
      <c r="B11" s="214"/>
      <c r="C11" s="244"/>
      <c r="D11" s="214"/>
      <c r="E11" s="245"/>
      <c r="F11" s="197" t="s">
        <v>254</v>
      </c>
      <c r="G11" s="198" t="s">
        <v>489</v>
      </c>
      <c r="H11" s="213"/>
      <c r="I11" s="230"/>
      <c r="J11" s="312"/>
      <c r="K11" s="312"/>
    </row>
    <row r="12" spans="1:11" ht="50.25" customHeight="1" x14ac:dyDescent="0.2">
      <c r="A12" s="196" t="s">
        <v>220</v>
      </c>
      <c r="B12" s="214"/>
      <c r="C12" s="214"/>
      <c r="D12" s="214"/>
      <c r="E12" s="245"/>
      <c r="F12" s="214" t="s">
        <v>266</v>
      </c>
      <c r="G12" s="214" t="s">
        <v>500</v>
      </c>
      <c r="H12" s="213"/>
      <c r="I12" s="231"/>
      <c r="J12" s="313"/>
      <c r="K12" s="313"/>
    </row>
    <row r="13" spans="1:11" ht="36" customHeight="1" x14ac:dyDescent="0.2">
      <c r="A13" s="213"/>
      <c r="B13" s="214"/>
      <c r="C13" s="214"/>
      <c r="D13" s="214"/>
      <c r="E13" s="245"/>
      <c r="F13" s="197"/>
      <c r="G13" s="197"/>
      <c r="H13" s="213"/>
      <c r="I13" s="230"/>
      <c r="J13" s="234"/>
      <c r="K13" s="234"/>
    </row>
    <row r="14" spans="1:11" ht="36" customHeight="1" x14ac:dyDescent="0.2">
      <c r="A14" s="213"/>
      <c r="B14" s="214"/>
      <c r="C14" s="214"/>
      <c r="D14" s="214"/>
      <c r="E14" s="245"/>
      <c r="F14" s="214"/>
      <c r="G14" s="214"/>
      <c r="H14" s="213"/>
      <c r="I14" s="230"/>
      <c r="J14" s="234"/>
      <c r="K14" s="234"/>
    </row>
    <row r="15" spans="1:11" ht="36" customHeight="1" x14ac:dyDescent="0.2">
      <c r="A15" s="213"/>
      <c r="B15" s="214"/>
      <c r="C15" s="214"/>
      <c r="D15" s="214"/>
      <c r="E15" s="245"/>
      <c r="F15" s="214"/>
      <c r="G15" s="214"/>
      <c r="H15" s="213"/>
      <c r="I15" s="230"/>
      <c r="J15" s="234"/>
      <c r="K15" s="234"/>
    </row>
    <row r="16" spans="1:11" ht="36" customHeight="1" x14ac:dyDescent="0.2">
      <c r="A16" s="213"/>
      <c r="B16" s="214"/>
      <c r="C16" s="214"/>
      <c r="D16" s="214"/>
      <c r="E16" s="245"/>
      <c r="F16" s="214"/>
      <c r="G16" s="216"/>
      <c r="H16" s="215"/>
      <c r="I16" s="231"/>
      <c r="J16" s="234"/>
      <c r="K16" s="234"/>
    </row>
    <row r="17" spans="1:11" ht="36" customHeight="1" x14ac:dyDescent="0.2">
      <c r="A17" s="213"/>
      <c r="B17" s="214"/>
      <c r="C17" s="214"/>
      <c r="D17" s="214"/>
      <c r="E17" s="245"/>
      <c r="F17" s="214"/>
      <c r="G17" s="214"/>
      <c r="H17" s="213"/>
      <c r="I17" s="230"/>
      <c r="J17" s="197"/>
      <c r="K17" s="235"/>
    </row>
    <row r="18" spans="1:11" ht="36" customHeight="1" x14ac:dyDescent="0.2">
      <c r="A18" s="213"/>
      <c r="B18" s="214"/>
      <c r="C18" s="214"/>
      <c r="D18" s="214"/>
      <c r="E18" s="245"/>
      <c r="F18" s="214"/>
      <c r="G18" s="214"/>
      <c r="H18" s="213"/>
      <c r="I18" s="230"/>
      <c r="J18" s="197"/>
      <c r="K18" s="235"/>
    </row>
    <row r="19" spans="1:11" ht="36" customHeight="1" x14ac:dyDescent="0.2">
      <c r="A19" s="213"/>
      <c r="B19" s="214"/>
      <c r="C19" s="214"/>
      <c r="D19" s="214"/>
      <c r="E19" s="245"/>
      <c r="F19" s="214"/>
      <c r="G19" s="214"/>
      <c r="H19" s="213"/>
      <c r="I19" s="230"/>
      <c r="J19" s="197"/>
      <c r="K19" s="235"/>
    </row>
    <row r="20" spans="1:11" ht="36" customHeight="1" x14ac:dyDescent="0.2">
      <c r="A20" s="213"/>
      <c r="B20" s="214"/>
      <c r="C20" s="214"/>
      <c r="D20" s="214"/>
      <c r="E20" s="245"/>
      <c r="F20" s="214"/>
      <c r="G20" s="214"/>
      <c r="H20" s="215"/>
      <c r="I20" s="231"/>
      <c r="J20" s="197"/>
      <c r="K20" s="235"/>
    </row>
    <row r="21" spans="1:11" ht="36" customHeight="1" x14ac:dyDescent="0.2">
      <c r="A21" s="196"/>
      <c r="B21" s="214"/>
      <c r="C21" s="198"/>
      <c r="D21" s="214"/>
      <c r="F21" s="214"/>
      <c r="G21" s="198"/>
      <c r="H21" s="215"/>
      <c r="I21" s="227"/>
      <c r="J21" s="234"/>
      <c r="K21" s="197"/>
    </row>
    <row r="22" spans="1:11" ht="36" customHeight="1" x14ac:dyDescent="0.2">
      <c r="A22" s="196"/>
      <c r="B22" s="214"/>
      <c r="C22" s="197"/>
      <c r="D22" s="214"/>
      <c r="E22" s="199"/>
      <c r="F22" s="214"/>
      <c r="G22" s="197"/>
      <c r="H22" s="215"/>
      <c r="I22" s="228"/>
      <c r="J22" s="234"/>
      <c r="K22" s="197"/>
    </row>
    <row r="23" spans="1:11" ht="36" customHeight="1" x14ac:dyDescent="0.2">
      <c r="A23" s="196"/>
      <c r="B23" s="214"/>
      <c r="C23" s="197"/>
      <c r="D23" s="214"/>
      <c r="F23" s="214"/>
      <c r="G23" s="197"/>
      <c r="H23" s="215"/>
      <c r="I23" s="228"/>
      <c r="J23" s="234"/>
      <c r="K23" s="197"/>
    </row>
    <row r="24" spans="1:11" ht="36" customHeight="1" x14ac:dyDescent="0.2">
      <c r="A24" s="196"/>
      <c r="B24" s="214"/>
      <c r="C24" s="198"/>
      <c r="D24" s="214"/>
      <c r="E24" s="199"/>
      <c r="F24" s="214"/>
      <c r="G24" s="201"/>
      <c r="H24" s="215"/>
      <c r="I24" s="229"/>
      <c r="J24" s="234"/>
      <c r="K24" s="197"/>
    </row>
    <row r="25" spans="1:11" ht="36" customHeight="1" x14ac:dyDescent="0.2">
      <c r="A25" s="196"/>
      <c r="B25" s="214"/>
      <c r="C25" s="197"/>
      <c r="D25" s="214"/>
      <c r="F25" s="214"/>
      <c r="G25" s="197"/>
      <c r="H25" s="215"/>
      <c r="I25" s="228"/>
      <c r="J25" s="234"/>
      <c r="K25" s="197"/>
    </row>
    <row r="26" spans="1:11" ht="36" customHeight="1" x14ac:dyDescent="0.2">
      <c r="A26" s="196"/>
      <c r="B26" s="214"/>
      <c r="C26" s="197"/>
      <c r="D26" s="214"/>
      <c r="E26" s="199"/>
      <c r="F26" s="214"/>
      <c r="G26" s="197"/>
      <c r="H26" s="215"/>
      <c r="I26" s="229"/>
      <c r="J26" s="234"/>
      <c r="K26" s="197"/>
    </row>
    <row r="27" spans="1:11" ht="36" customHeight="1" x14ac:dyDescent="0.2">
      <c r="A27" s="196"/>
      <c r="B27" s="214"/>
      <c r="C27" s="197"/>
      <c r="D27" s="214"/>
      <c r="E27" s="199"/>
      <c r="F27" s="214"/>
      <c r="H27" s="215"/>
      <c r="I27" s="228"/>
      <c r="J27" s="234"/>
      <c r="K27" s="197"/>
    </row>
    <row r="28" spans="1:11" ht="36" customHeight="1" x14ac:dyDescent="0.2">
      <c r="A28" s="196"/>
      <c r="B28" s="197"/>
      <c r="C28" s="198"/>
      <c r="D28" s="214"/>
      <c r="E28" s="198"/>
      <c r="F28" s="214"/>
      <c r="G28" s="198"/>
      <c r="H28" s="224"/>
      <c r="I28" s="227"/>
      <c r="J28" s="234"/>
      <c r="K28" s="197"/>
    </row>
    <row r="29" spans="1:11" ht="36" customHeight="1" x14ac:dyDescent="0.2">
      <c r="A29" s="196"/>
      <c r="B29" s="197"/>
      <c r="C29" s="197"/>
      <c r="D29" s="214"/>
      <c r="E29" s="199"/>
      <c r="F29" s="214"/>
      <c r="G29" s="197"/>
      <c r="H29" s="224"/>
      <c r="I29" s="228"/>
      <c r="J29" s="236"/>
      <c r="K29" s="236"/>
    </row>
    <row r="30" spans="1:11" ht="36" customHeight="1" x14ac:dyDescent="0.2">
      <c r="A30" s="196"/>
      <c r="B30" s="197"/>
      <c r="C30" s="197"/>
      <c r="D30" s="214"/>
      <c r="E30" s="199"/>
      <c r="F30" s="214"/>
      <c r="G30" s="197"/>
      <c r="H30" s="224"/>
      <c r="I30" s="228"/>
      <c r="J30" s="236"/>
      <c r="K30" s="236"/>
    </row>
    <row r="31" spans="1:11" ht="36" customHeight="1" x14ac:dyDescent="0.2">
      <c r="A31" s="196"/>
      <c r="B31" s="197"/>
      <c r="C31" s="198"/>
      <c r="D31" s="225"/>
      <c r="E31" s="199"/>
      <c r="F31" s="214"/>
      <c r="G31" s="226"/>
      <c r="H31" s="224"/>
      <c r="I31" s="232"/>
      <c r="J31" s="236"/>
      <c r="K31" s="236"/>
    </row>
    <row r="32" spans="1:11" ht="36" customHeight="1" x14ac:dyDescent="0.2">
      <c r="A32" s="196"/>
      <c r="B32" s="197"/>
      <c r="C32" s="197"/>
      <c r="D32" s="225"/>
      <c r="E32" s="199"/>
      <c r="F32" s="214"/>
      <c r="G32" s="197"/>
      <c r="H32" s="224"/>
      <c r="I32" s="233"/>
      <c r="J32" s="197"/>
      <c r="K32" s="197"/>
    </row>
    <row r="33" spans="1:11" ht="36" customHeight="1" x14ac:dyDescent="0.2">
      <c r="A33" s="196"/>
      <c r="B33" s="197"/>
      <c r="C33" s="197"/>
      <c r="D33" s="225"/>
      <c r="E33" s="199"/>
      <c r="F33" s="214"/>
      <c r="G33" s="197"/>
      <c r="H33" s="224"/>
      <c r="I33" s="232"/>
      <c r="J33" s="236"/>
      <c r="K33" s="236"/>
    </row>
    <row r="34" spans="1:11" ht="36" customHeight="1" x14ac:dyDescent="0.2">
      <c r="A34" s="196"/>
      <c r="B34" s="214"/>
      <c r="C34" s="202"/>
      <c r="D34" s="197"/>
      <c r="E34" s="199"/>
      <c r="F34" s="214"/>
      <c r="G34" s="201"/>
      <c r="H34" s="201"/>
      <c r="I34" s="229"/>
      <c r="J34" s="203"/>
      <c r="K34" s="199"/>
    </row>
    <row r="35" spans="1:11" ht="36" customHeight="1" x14ac:dyDescent="0.2">
      <c r="A35" s="196"/>
      <c r="B35" s="214"/>
      <c r="C35" s="202"/>
      <c r="D35" s="197"/>
      <c r="E35" s="199"/>
      <c r="F35" s="197"/>
      <c r="G35" s="201"/>
      <c r="H35" s="201"/>
      <c r="I35" s="229"/>
      <c r="J35" s="203"/>
      <c r="K35" s="199"/>
    </row>
    <row r="36" spans="1:11" ht="36.950000000000003" customHeight="1" x14ac:dyDescent="0.2">
      <c r="A36" s="196"/>
      <c r="B36" s="214"/>
      <c r="C36" s="202"/>
      <c r="D36" s="197"/>
      <c r="E36" s="199"/>
      <c r="F36" s="197"/>
      <c r="G36" s="201"/>
      <c r="H36" s="201"/>
      <c r="I36" s="229"/>
      <c r="J36" s="203"/>
      <c r="K36" s="199"/>
    </row>
    <row r="37" spans="1:11" ht="36.950000000000003" customHeight="1" x14ac:dyDescent="0.2">
      <c r="A37" s="196"/>
      <c r="B37" s="214"/>
      <c r="C37" s="202"/>
      <c r="D37" s="197"/>
      <c r="E37" s="199"/>
      <c r="F37" s="197"/>
      <c r="G37" s="201"/>
      <c r="H37" s="201"/>
      <c r="I37" s="229"/>
      <c r="J37" s="203"/>
      <c r="K37" s="199"/>
    </row>
    <row r="38" spans="1:11" ht="36.950000000000003" customHeight="1" x14ac:dyDescent="0.2">
      <c r="A38" s="196"/>
      <c r="B38" s="214"/>
      <c r="C38" s="202"/>
      <c r="D38" s="197"/>
      <c r="E38" s="199"/>
      <c r="F38" s="197"/>
      <c r="G38" s="201"/>
      <c r="H38" s="201"/>
      <c r="I38" s="229"/>
      <c r="J38" s="203"/>
      <c r="K38" s="199"/>
    </row>
    <row r="39" spans="1:11" ht="36.950000000000003" customHeight="1" x14ac:dyDescent="0.2">
      <c r="A39" s="196"/>
      <c r="B39" s="214"/>
      <c r="C39" s="202"/>
      <c r="D39" s="197"/>
      <c r="E39" s="199"/>
      <c r="F39" s="197"/>
      <c r="G39" s="201"/>
      <c r="H39" s="201"/>
      <c r="I39" s="229"/>
      <c r="J39" s="203"/>
      <c r="K39" s="199"/>
    </row>
    <row r="40" spans="1:11" ht="36.950000000000003" customHeight="1" x14ac:dyDescent="0.2">
      <c r="A40" s="196"/>
      <c r="B40" s="214"/>
      <c r="C40" s="202"/>
      <c r="D40" s="197"/>
      <c r="E40" s="199"/>
      <c r="F40" s="197"/>
      <c r="G40" s="201"/>
      <c r="H40" s="201"/>
      <c r="I40" s="229"/>
      <c r="J40" s="203"/>
      <c r="K40" s="199"/>
    </row>
    <row r="41" spans="1:11" ht="36.950000000000003" customHeight="1" x14ac:dyDescent="0.2">
      <c r="A41" s="196"/>
      <c r="B41" s="214"/>
      <c r="C41" s="202"/>
      <c r="D41" s="197"/>
      <c r="E41" s="199"/>
      <c r="F41" s="197"/>
      <c r="G41" s="201"/>
      <c r="H41" s="201"/>
      <c r="I41" s="229"/>
      <c r="J41" s="203"/>
      <c r="K41" s="199"/>
    </row>
    <row r="42" spans="1:11" ht="36.950000000000003" customHeight="1" x14ac:dyDescent="0.2">
      <c r="A42" s="196"/>
      <c r="B42" s="214"/>
      <c r="C42" s="202"/>
      <c r="D42" s="197"/>
      <c r="E42" s="199"/>
      <c r="F42" s="197"/>
      <c r="G42" s="201"/>
      <c r="H42" s="201"/>
      <c r="I42" s="229"/>
      <c r="J42" s="203"/>
      <c r="K42" s="199"/>
    </row>
    <row r="43" spans="1:11" ht="36.950000000000003" customHeight="1" x14ac:dyDescent="0.2">
      <c r="A43" s="196"/>
      <c r="B43" s="214"/>
      <c r="C43" s="202"/>
      <c r="D43" s="197"/>
      <c r="E43" s="199"/>
      <c r="F43" s="197"/>
      <c r="G43" s="201"/>
      <c r="H43" s="201"/>
      <c r="I43" s="229"/>
      <c r="J43" s="203"/>
      <c r="K43" s="199"/>
    </row>
    <row r="44" spans="1:11" ht="36.950000000000003" customHeight="1" x14ac:dyDescent="0.2">
      <c r="A44" s="196"/>
      <c r="B44" s="214"/>
      <c r="C44" s="202"/>
      <c r="D44" s="197"/>
      <c r="E44" s="199"/>
      <c r="F44" s="197"/>
      <c r="G44" s="201"/>
      <c r="H44" s="201"/>
      <c r="I44" s="229"/>
      <c r="J44" s="203"/>
      <c r="K44" s="199"/>
    </row>
    <row r="45" spans="1:11" ht="42.95" customHeight="1" x14ac:dyDescent="0.2">
      <c r="A45" s="237" t="s">
        <v>252</v>
      </c>
      <c r="B45" s="302" t="s">
        <v>231</v>
      </c>
      <c r="C45" s="302"/>
      <c r="D45" s="302"/>
      <c r="E45" s="302"/>
      <c r="F45" s="302"/>
      <c r="G45" s="302"/>
      <c r="H45" s="302"/>
      <c r="I45" s="302"/>
      <c r="J45" s="302"/>
      <c r="K45" s="302"/>
    </row>
    <row r="49" spans="1:8" hidden="1" x14ac:dyDescent="0.2">
      <c r="A49" s="200" t="s">
        <v>476</v>
      </c>
      <c r="B49" s="200" t="s">
        <v>253</v>
      </c>
      <c r="C49" s="200" t="s">
        <v>254</v>
      </c>
      <c r="D49" s="200" t="s">
        <v>255</v>
      </c>
      <c r="F49" s="200" t="s">
        <v>255</v>
      </c>
      <c r="H49" s="200" t="s">
        <v>255</v>
      </c>
    </row>
    <row r="50" spans="1:8" hidden="1" x14ac:dyDescent="0.2">
      <c r="A50" s="200" t="s">
        <v>256</v>
      </c>
      <c r="B50" s="200" t="s">
        <v>257</v>
      </c>
      <c r="C50" s="200" t="s">
        <v>258</v>
      </c>
      <c r="D50" s="200" t="s">
        <v>259</v>
      </c>
      <c r="F50" s="200" t="s">
        <v>259</v>
      </c>
      <c r="H50" s="200" t="s">
        <v>259</v>
      </c>
    </row>
    <row r="51" spans="1:8" hidden="1" x14ac:dyDescent="0.2">
      <c r="A51" s="200" t="s">
        <v>477</v>
      </c>
      <c r="B51" s="200" t="s">
        <v>249</v>
      </c>
      <c r="C51" s="200" t="s">
        <v>260</v>
      </c>
      <c r="D51" s="200" t="s">
        <v>261</v>
      </c>
      <c r="F51" s="200" t="s">
        <v>261</v>
      </c>
      <c r="H51" s="200" t="s">
        <v>261</v>
      </c>
    </row>
    <row r="52" spans="1:8" hidden="1" x14ac:dyDescent="0.2">
      <c r="A52" s="200" t="s">
        <v>262</v>
      </c>
      <c r="B52" s="200" t="s">
        <v>263</v>
      </c>
      <c r="C52" s="200" t="s">
        <v>264</v>
      </c>
    </row>
    <row r="53" spans="1:8" hidden="1" x14ac:dyDescent="0.2">
      <c r="A53" s="200" t="s">
        <v>478</v>
      </c>
      <c r="B53" s="200" t="s">
        <v>265</v>
      </c>
      <c r="C53" s="200" t="s">
        <v>266</v>
      </c>
    </row>
    <row r="54" spans="1:8" hidden="1" x14ac:dyDescent="0.2">
      <c r="A54" s="200" t="s">
        <v>479</v>
      </c>
      <c r="B54" s="200" t="s">
        <v>267</v>
      </c>
      <c r="C54" s="200" t="s">
        <v>268</v>
      </c>
    </row>
    <row r="55" spans="1:8" hidden="1" x14ac:dyDescent="0.2"/>
    <row r="56" spans="1:8" s="204" customFormat="1" x14ac:dyDescent="0.2"/>
    <row r="57" spans="1:8" s="204" customFormat="1" x14ac:dyDescent="0.2"/>
    <row r="58" spans="1:8" s="204" customFormat="1" ht="15" x14ac:dyDescent="0.25">
      <c r="A58" s="205"/>
      <c r="B58" s="205"/>
      <c r="C58" s="205"/>
    </row>
    <row r="59" spans="1:8" s="204" customFormat="1" ht="14.25" x14ac:dyDescent="0.2">
      <c r="A59" s="206"/>
      <c r="B59" s="207"/>
      <c r="C59" s="208"/>
    </row>
    <row r="60" spans="1:8" s="204" customFormat="1" ht="14.25" x14ac:dyDescent="0.2">
      <c r="A60" s="206"/>
      <c r="B60" s="207"/>
      <c r="C60" s="208"/>
    </row>
    <row r="61" spans="1:8" s="204" customFormat="1" ht="14.25" x14ac:dyDescent="0.2">
      <c r="A61" s="206"/>
      <c r="B61" s="207"/>
      <c r="C61" s="208"/>
    </row>
    <row r="62" spans="1:8" s="204" customFormat="1" ht="14.25" x14ac:dyDescent="0.2">
      <c r="A62" s="206"/>
      <c r="B62" s="207"/>
      <c r="C62" s="208"/>
    </row>
    <row r="63" spans="1:8" s="204" customFormat="1" ht="14.25" x14ac:dyDescent="0.2">
      <c r="A63" s="206"/>
      <c r="B63" s="207"/>
      <c r="C63" s="208"/>
    </row>
    <row r="64" spans="1:8" ht="14.25" x14ac:dyDescent="0.2">
      <c r="A64" s="209"/>
      <c r="B64" s="210"/>
      <c r="C64" s="211"/>
    </row>
    <row r="65" spans="1:3" ht="14.25" x14ac:dyDescent="0.2">
      <c r="A65" s="209"/>
      <c r="B65" s="210"/>
      <c r="C65" s="211"/>
    </row>
    <row r="66" spans="1:3" ht="14.25" x14ac:dyDescent="0.2">
      <c r="A66" s="209"/>
      <c r="B66" s="210"/>
      <c r="C66" s="211"/>
    </row>
    <row r="67" spans="1:3" ht="14.25" x14ac:dyDescent="0.2">
      <c r="A67" s="209"/>
      <c r="B67" s="210"/>
      <c r="C67" s="211"/>
    </row>
    <row r="68" spans="1:3" ht="14.25" x14ac:dyDescent="0.2">
      <c r="A68" s="209"/>
      <c r="B68" s="210"/>
      <c r="C68" s="211"/>
    </row>
    <row r="69" spans="1:3" ht="14.25" x14ac:dyDescent="0.2">
      <c r="A69" s="209"/>
      <c r="B69" s="210"/>
      <c r="C69" s="211"/>
    </row>
    <row r="70" spans="1:3" ht="14.25" x14ac:dyDescent="0.2">
      <c r="A70" s="209"/>
      <c r="B70" s="210"/>
    </row>
    <row r="71" spans="1:3" ht="14.25" x14ac:dyDescent="0.2">
      <c r="A71" s="209"/>
      <c r="B71" s="210"/>
    </row>
    <row r="72" spans="1:3" ht="14.25" x14ac:dyDescent="0.2">
      <c r="A72" s="209"/>
      <c r="B72" s="210"/>
    </row>
    <row r="144" s="212" customFormat="1" ht="25.5" customHeight="1" x14ac:dyDescent="0.2"/>
    <row r="145" s="212" customFormat="1" ht="24" customHeight="1" x14ac:dyDescent="0.2"/>
    <row r="146" s="212" customFormat="1" ht="22.5" customHeight="1" x14ac:dyDescent="0.2"/>
    <row r="147" s="200" customFormat="1" ht="31.5" customHeight="1" x14ac:dyDescent="0.2"/>
  </sheetData>
  <sheetProtection formatCells="0" formatColumns="0" formatRows="0"/>
  <mergeCells count="14">
    <mergeCell ref="B45:K45"/>
    <mergeCell ref="J2:J4"/>
    <mergeCell ref="K2:K4"/>
    <mergeCell ref="C1:K1"/>
    <mergeCell ref="A2:A4"/>
    <mergeCell ref="B2:I2"/>
    <mergeCell ref="B3:C3"/>
    <mergeCell ref="D3:E3"/>
    <mergeCell ref="F3:G3"/>
    <mergeCell ref="H3:I3"/>
    <mergeCell ref="J5:J9"/>
    <mergeCell ref="K5:K9"/>
    <mergeCell ref="J10:J12"/>
    <mergeCell ref="K10:K12"/>
  </mergeCells>
  <dataValidations count="7">
    <dataValidation type="list" allowBlank="1" showInputMessage="1" showErrorMessage="1" sqref="H5:H27 H34:H44" xr:uid="{2D34C4E7-9D48-4FFB-841A-82D68755C1EA}">
      <formula1>$D$49:$D$51</formula1>
    </dataValidation>
    <dataValidation type="list" allowBlank="1" showInputMessage="1" showErrorMessage="1" sqref="B5:B27 B34:B44" xr:uid="{698B2120-12C5-4352-A2BA-F3891FCBE2FC}">
      <formula1>$B$49:$B$54</formula1>
    </dataValidation>
    <dataValidation type="list" allowBlank="1" showInputMessage="1" showErrorMessage="1" sqref="D5:D30 D34:D44" xr:uid="{D7CA491D-CAED-43B4-A5C1-E9B4484E33CA}">
      <formula1>$A$49:$A$54</formula1>
    </dataValidation>
    <dataValidation type="list" allowBlank="1" showInputMessage="1" showErrorMessage="1" sqref="D31:D33" xr:uid="{E5C15AFC-84AC-42EC-8349-6327A5CC8C9B}">
      <formula1>$A$27:$A$32</formula1>
    </dataValidation>
    <dataValidation type="list" allowBlank="1" showInputMessage="1" showErrorMessage="1" sqref="B28:B33" xr:uid="{4BBA365E-6120-4E04-82C4-47E74E913375}">
      <formula1>$B$27:$B$32</formula1>
    </dataValidation>
    <dataValidation type="list" allowBlank="1" showInputMessage="1" showErrorMessage="1" sqref="H28:H33" xr:uid="{CEEE81E0-7C6A-443F-83E7-CEBC4062B5E0}">
      <formula1>$D$27:$D$29</formula1>
    </dataValidation>
    <dataValidation type="list" allowBlank="1" showInputMessage="1" showErrorMessage="1" sqref="F5:F44" xr:uid="{FD2EF114-7144-4929-A623-9D45CCC9FA6E}">
      <formula1>$C$49:$C$54</formula1>
    </dataValidation>
  </dataValidations>
  <pageMargins left="0.70866141732283472" right="0.70866141732283472" top="1.2204724409448819" bottom="0.74803149606299213" header="0.31496062992125984" footer="0.31496062992125984"/>
  <pageSetup paperSize="9" scale="44" orientation="landscape" r:id="rId1"/>
  <headerFooter>
    <oddHeader>&amp;L&amp;G&amp;C&amp;"Arial,Negrita"&amp;12MAPA Y PLAN DE MANEJO DE RIESGOS Y OPORTUNIDADES</oddHeader>
    <oddFooter>&amp;L&amp;G&amp;C&amp;N&amp;RDES-FM-12
V11</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97B07F75-97DA-4C66-B2A4-56B67E711903}">
          <x14:formula1>
            <xm:f>Hoja1!$B$26:$B$39</xm:f>
          </x14:formula1>
          <xm:sqref>B45:K45</xm:sqref>
        </x14:dataValidation>
        <x14:dataValidation type="list" allowBlank="1" showInputMessage="1" showErrorMessage="1" xr:uid="{6A79F4B0-8222-4F70-8F59-6F3F46BC1838}">
          <x14:formula1>
            <xm:f>Hoja1!$A$26:$A$39</xm:f>
          </x14:formula1>
          <xm:sqref>A5:A44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DB64"/>
  <sheetViews>
    <sheetView view="pageBreakPreview" zoomScale="115" zoomScaleNormal="100" zoomScaleSheetLayoutView="115" zoomScalePageLayoutView="55" workbookViewId="0">
      <selection activeCell="BR5" sqref="BR5"/>
    </sheetView>
  </sheetViews>
  <sheetFormatPr baseColWidth="10" defaultRowHeight="16.5" customHeight="1" x14ac:dyDescent="0.3"/>
  <cols>
    <col min="1" max="1" width="4" style="170" bestFit="1" customWidth="1"/>
    <col min="2" max="3" width="18.7109375" style="171" customWidth="1"/>
    <col min="4" max="4" width="18.7109375" style="185" customWidth="1"/>
    <col min="5" max="5" width="32.42578125" style="163" customWidth="1"/>
    <col min="6" max="6" width="18.42578125" style="170" customWidth="1"/>
    <col min="7" max="7" width="16.42578125" style="170" customWidth="1"/>
    <col min="8" max="8" width="16.140625" style="170" customWidth="1"/>
    <col min="9" max="9" width="19" style="172" customWidth="1"/>
    <col min="10" max="10" width="24.42578125" style="163" customWidth="1"/>
    <col min="11" max="11" width="16.5703125" style="163" customWidth="1"/>
    <col min="12" max="12" width="6.28515625" style="163" bestFit="1" customWidth="1"/>
    <col min="13" max="13" width="27" style="163" customWidth="1"/>
    <col min="14" max="14" width="11" style="163" hidden="1" customWidth="1"/>
    <col min="15" max="15" width="17.5703125" style="163" customWidth="1"/>
    <col min="16" max="16" width="6.28515625" style="163" bestFit="1" customWidth="1"/>
    <col min="17" max="17" width="20.42578125" style="163" customWidth="1"/>
    <col min="18" max="18" width="5.85546875" style="163" customWidth="1"/>
    <col min="19" max="19" width="31" style="163" customWidth="1"/>
    <col min="20" max="20" width="15.140625" style="163" bestFit="1" customWidth="1"/>
    <col min="21" max="21" width="18.42578125" style="163" customWidth="1"/>
    <col min="22" max="22" width="21" style="163" customWidth="1"/>
    <col min="23" max="23" width="19.28515625" style="163" customWidth="1"/>
    <col min="24" max="24" width="28.42578125" style="163" customWidth="1"/>
    <col min="25" max="25" width="6.85546875" style="163" customWidth="1"/>
    <col min="26" max="26" width="5" style="163" customWidth="1"/>
    <col min="27" max="27" width="5.5703125" style="163" customWidth="1"/>
    <col min="28" max="28" width="7.140625" style="163" customWidth="1"/>
    <col min="29" max="29" width="6.7109375" style="163" customWidth="1"/>
    <col min="30" max="30" width="7.5703125" style="163" customWidth="1"/>
    <col min="31" max="31" width="15.28515625" style="163" customWidth="1"/>
    <col min="32" max="32" width="12" style="163" customWidth="1"/>
    <col min="33" max="33" width="10.42578125" style="163" customWidth="1"/>
    <col min="34" max="34" width="9.28515625" style="163" customWidth="1"/>
    <col min="35" max="35" width="9.140625" style="163" customWidth="1"/>
    <col min="36" max="36" width="8.42578125" style="163" customWidth="1"/>
    <col min="37" max="37" width="7.28515625" style="163" customWidth="1"/>
    <col min="38" max="38" width="23" style="163" customWidth="1"/>
    <col min="39" max="39" width="18.85546875" style="163" customWidth="1"/>
    <col min="40" max="40" width="22.140625" style="163" customWidth="1"/>
    <col min="41" max="41" width="20.5703125" style="163" customWidth="1"/>
    <col min="42" max="42" width="18.5703125" style="163" customWidth="1"/>
    <col min="43" max="43" width="20.5703125" style="163" customWidth="1"/>
    <col min="44" max="44" width="18.5703125" style="163" customWidth="1"/>
    <col min="45" max="45" width="20.5703125" style="163" customWidth="1"/>
    <col min="46" max="46" width="18.5703125" style="163" customWidth="1"/>
    <col min="47" max="47" width="20.5703125" style="163" customWidth="1"/>
    <col min="48" max="48" width="18.5703125" style="163" customWidth="1"/>
    <col min="49" max="49" width="21" style="163" customWidth="1"/>
    <col min="50" max="51" width="23" style="163" customWidth="1"/>
    <col min="52" max="52" width="18.85546875" style="163" customWidth="1"/>
    <col min="53" max="53" width="16.85546875" style="163" customWidth="1"/>
    <col min="54" max="54" width="19.5703125" style="163" customWidth="1"/>
    <col min="55" max="56" width="23" style="163" customWidth="1"/>
    <col min="57" max="57" width="18.85546875" style="163" customWidth="1"/>
    <col min="58" max="58" width="16.85546875" style="163" customWidth="1"/>
    <col min="59" max="59" width="19.5703125" style="163" customWidth="1"/>
    <col min="60" max="61" width="23" style="163" customWidth="1"/>
    <col min="62" max="62" width="18.85546875" style="163" customWidth="1"/>
    <col min="63" max="63" width="16.85546875" style="163" customWidth="1"/>
    <col min="64" max="64" width="19.5703125" style="163" customWidth="1"/>
    <col min="65" max="66" width="23" style="163" customWidth="1"/>
    <col min="67" max="67" width="18.85546875" style="163" customWidth="1"/>
    <col min="68" max="68" width="16.85546875" style="163" customWidth="1"/>
    <col min="69" max="69" width="19.5703125" style="163" customWidth="1"/>
    <col min="70" max="70" width="20.5703125" style="189" customWidth="1"/>
    <col min="71" max="72" width="23" style="163" customWidth="1"/>
    <col min="73" max="73" width="18.5703125" style="163" customWidth="1"/>
    <col min="74" max="74" width="20.5703125" style="163" customWidth="1"/>
    <col min="75" max="75" width="23" style="163" customWidth="1"/>
    <col min="76" max="76" width="18.5703125" style="163" customWidth="1"/>
    <col min="77" max="77" width="20.5703125" style="163" customWidth="1"/>
    <col min="78" max="78" width="23" style="163" customWidth="1"/>
    <col min="79" max="79" width="18.85546875" style="163" customWidth="1"/>
    <col min="80" max="80" width="18.5703125" style="163" customWidth="1"/>
    <col min="81" max="16384" width="11.42578125" style="163"/>
  </cols>
  <sheetData>
    <row r="1" spans="1:106" ht="16.5" customHeight="1" x14ac:dyDescent="0.3">
      <c r="A1" s="158"/>
      <c r="B1" s="159"/>
      <c r="C1" s="159"/>
      <c r="E1" s="160"/>
      <c r="F1" s="161"/>
      <c r="G1" s="158"/>
      <c r="H1" s="158"/>
      <c r="I1" s="162"/>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86"/>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row>
    <row r="2" spans="1:106" ht="16.5" customHeight="1" x14ac:dyDescent="0.3">
      <c r="A2" s="321" t="s">
        <v>131</v>
      </c>
      <c r="B2" s="322"/>
      <c r="C2" s="322"/>
      <c r="D2" s="322"/>
      <c r="E2" s="322"/>
      <c r="F2" s="322"/>
      <c r="G2" s="322"/>
      <c r="H2" s="322"/>
      <c r="I2" s="323"/>
      <c r="J2" s="321" t="s">
        <v>132</v>
      </c>
      <c r="K2" s="322"/>
      <c r="L2" s="322"/>
      <c r="M2" s="322"/>
      <c r="N2" s="322"/>
      <c r="O2" s="322"/>
      <c r="P2" s="322"/>
      <c r="Q2" s="323"/>
      <c r="R2" s="356" t="s">
        <v>133</v>
      </c>
      <c r="S2" s="356"/>
      <c r="T2" s="356"/>
      <c r="U2" s="356"/>
      <c r="V2" s="356"/>
      <c r="W2" s="356"/>
      <c r="X2" s="356"/>
      <c r="Y2" s="356"/>
      <c r="Z2" s="356"/>
      <c r="AA2" s="356"/>
      <c r="AB2" s="356"/>
      <c r="AC2" s="356"/>
      <c r="AD2" s="356"/>
      <c r="AE2" s="356" t="s">
        <v>134</v>
      </c>
      <c r="AF2" s="356"/>
      <c r="AG2" s="356"/>
      <c r="AH2" s="356"/>
      <c r="AI2" s="356"/>
      <c r="AJ2" s="356"/>
      <c r="AK2" s="356"/>
      <c r="AL2" s="367" t="s">
        <v>206</v>
      </c>
      <c r="AM2" s="367"/>
      <c r="AN2" s="367"/>
      <c r="AO2" s="367"/>
      <c r="AP2" s="367"/>
      <c r="AQ2" s="367"/>
      <c r="AR2" s="367"/>
      <c r="AS2" s="367"/>
      <c r="AT2" s="367"/>
      <c r="AU2" s="367"/>
      <c r="AV2" s="367"/>
      <c r="AW2" s="367"/>
      <c r="AX2" s="314" t="s">
        <v>464</v>
      </c>
      <c r="AY2" s="314"/>
      <c r="AZ2" s="314"/>
      <c r="BA2" s="314"/>
      <c r="BB2" s="314"/>
      <c r="BC2" s="314" t="s">
        <v>465</v>
      </c>
      <c r="BD2" s="314"/>
      <c r="BE2" s="314"/>
      <c r="BF2" s="314"/>
      <c r="BG2" s="314"/>
      <c r="BH2" s="314" t="s">
        <v>466</v>
      </c>
      <c r="BI2" s="314"/>
      <c r="BJ2" s="314"/>
      <c r="BK2" s="314"/>
      <c r="BL2" s="314"/>
      <c r="BM2" s="314" t="s">
        <v>467</v>
      </c>
      <c r="BN2" s="314"/>
      <c r="BO2" s="314"/>
      <c r="BP2" s="314"/>
      <c r="BQ2" s="314"/>
      <c r="BR2" s="365" t="s">
        <v>212</v>
      </c>
      <c r="BS2" s="365"/>
      <c r="BT2" s="365"/>
      <c r="BU2" s="365"/>
      <c r="BV2" s="327" t="s">
        <v>280</v>
      </c>
      <c r="BW2" s="327"/>
      <c r="BX2" s="327"/>
      <c r="BY2" s="318" t="s">
        <v>450</v>
      </c>
      <c r="BZ2" s="319"/>
      <c r="CA2" s="319"/>
      <c r="CB2" s="32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row>
    <row r="3" spans="1:106" ht="16.5" customHeight="1" x14ac:dyDescent="0.3">
      <c r="A3" s="352" t="s">
        <v>0</v>
      </c>
      <c r="B3" s="353" t="s">
        <v>185</v>
      </c>
      <c r="C3" s="353" t="s">
        <v>186</v>
      </c>
      <c r="D3" s="354" t="s">
        <v>448</v>
      </c>
      <c r="E3" s="354" t="s">
        <v>1</v>
      </c>
      <c r="F3" s="356" t="s">
        <v>2</v>
      </c>
      <c r="G3" s="353" t="s">
        <v>3</v>
      </c>
      <c r="H3" s="353" t="s">
        <v>457</v>
      </c>
      <c r="I3" s="353" t="s">
        <v>44</v>
      </c>
      <c r="J3" s="353" t="s">
        <v>127</v>
      </c>
      <c r="K3" s="353" t="s">
        <v>31</v>
      </c>
      <c r="L3" s="354" t="s">
        <v>5</v>
      </c>
      <c r="M3" s="353" t="s">
        <v>81</v>
      </c>
      <c r="N3" s="368" t="s">
        <v>86</v>
      </c>
      <c r="O3" s="353" t="s">
        <v>39</v>
      </c>
      <c r="P3" s="356" t="s">
        <v>5</v>
      </c>
      <c r="Q3" s="353" t="s">
        <v>42</v>
      </c>
      <c r="R3" s="355" t="s">
        <v>11</v>
      </c>
      <c r="S3" s="353" t="s">
        <v>152</v>
      </c>
      <c r="T3" s="353" t="s">
        <v>12</v>
      </c>
      <c r="U3" s="357" t="s">
        <v>300</v>
      </c>
      <c r="V3" s="358"/>
      <c r="W3" s="358"/>
      <c r="X3" s="359"/>
      <c r="Y3" s="353" t="s">
        <v>8</v>
      </c>
      <c r="Z3" s="353"/>
      <c r="AA3" s="353"/>
      <c r="AB3" s="353"/>
      <c r="AC3" s="353"/>
      <c r="AD3" s="353"/>
      <c r="AE3" s="355" t="s">
        <v>130</v>
      </c>
      <c r="AF3" s="355" t="s">
        <v>40</v>
      </c>
      <c r="AG3" s="355" t="s">
        <v>5</v>
      </c>
      <c r="AH3" s="355" t="s">
        <v>41</v>
      </c>
      <c r="AI3" s="355" t="s">
        <v>5</v>
      </c>
      <c r="AJ3" s="355" t="s">
        <v>43</v>
      </c>
      <c r="AK3" s="355" t="s">
        <v>27</v>
      </c>
      <c r="AL3" s="338" t="s">
        <v>208</v>
      </c>
      <c r="AM3" s="338" t="s">
        <v>32</v>
      </c>
      <c r="AN3" s="338" t="s">
        <v>209</v>
      </c>
      <c r="AO3" s="338" t="s">
        <v>34</v>
      </c>
      <c r="AP3" s="338" t="s">
        <v>460</v>
      </c>
      <c r="AQ3" s="338" t="s">
        <v>34</v>
      </c>
      <c r="AR3" s="339" t="s">
        <v>461</v>
      </c>
      <c r="AS3" s="338" t="s">
        <v>34</v>
      </c>
      <c r="AT3" s="338" t="s">
        <v>462</v>
      </c>
      <c r="AU3" s="338" t="s">
        <v>34</v>
      </c>
      <c r="AV3" s="339" t="s">
        <v>463</v>
      </c>
      <c r="AW3" s="338" t="s">
        <v>35</v>
      </c>
      <c r="AX3" s="315" t="s">
        <v>207</v>
      </c>
      <c r="AY3" s="315" t="s">
        <v>33</v>
      </c>
      <c r="AZ3" s="315" t="s">
        <v>32</v>
      </c>
      <c r="BA3" s="315" t="s">
        <v>24</v>
      </c>
      <c r="BB3" s="315" t="s">
        <v>205</v>
      </c>
      <c r="BC3" s="315" t="s">
        <v>207</v>
      </c>
      <c r="BD3" s="315" t="s">
        <v>33</v>
      </c>
      <c r="BE3" s="315" t="s">
        <v>32</v>
      </c>
      <c r="BF3" s="315" t="s">
        <v>24</v>
      </c>
      <c r="BG3" s="315" t="s">
        <v>205</v>
      </c>
      <c r="BH3" s="315" t="s">
        <v>207</v>
      </c>
      <c r="BI3" s="315" t="s">
        <v>33</v>
      </c>
      <c r="BJ3" s="315" t="s">
        <v>32</v>
      </c>
      <c r="BK3" s="315" t="s">
        <v>24</v>
      </c>
      <c r="BL3" s="315" t="s">
        <v>205</v>
      </c>
      <c r="BM3" s="315" t="s">
        <v>207</v>
      </c>
      <c r="BN3" s="315" t="s">
        <v>33</v>
      </c>
      <c r="BO3" s="315" t="s">
        <v>32</v>
      </c>
      <c r="BP3" s="315" t="s">
        <v>24</v>
      </c>
      <c r="BQ3" s="315" t="s">
        <v>205</v>
      </c>
      <c r="BR3" s="366" t="s">
        <v>447</v>
      </c>
      <c r="BS3" s="366" t="s">
        <v>213</v>
      </c>
      <c r="BT3" s="366" t="s">
        <v>215</v>
      </c>
      <c r="BU3" s="366" t="s">
        <v>33</v>
      </c>
      <c r="BV3" s="328" t="s">
        <v>34</v>
      </c>
      <c r="BW3" s="328" t="s">
        <v>281</v>
      </c>
      <c r="BX3" s="328" t="s">
        <v>282</v>
      </c>
      <c r="BY3" s="370" t="s">
        <v>451</v>
      </c>
      <c r="BZ3" s="370" t="s">
        <v>452</v>
      </c>
      <c r="CA3" s="370" t="s">
        <v>454</v>
      </c>
      <c r="CB3" s="370" t="s">
        <v>453</v>
      </c>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row>
    <row r="4" spans="1:106" s="165" customFormat="1" ht="67.5" customHeight="1" x14ac:dyDescent="0.25">
      <c r="A4" s="352"/>
      <c r="B4" s="353"/>
      <c r="C4" s="353"/>
      <c r="D4" s="354"/>
      <c r="E4" s="354"/>
      <c r="F4" s="356"/>
      <c r="G4" s="353"/>
      <c r="H4" s="353"/>
      <c r="I4" s="353"/>
      <c r="J4" s="353"/>
      <c r="K4" s="353"/>
      <c r="L4" s="354"/>
      <c r="M4" s="353"/>
      <c r="N4" s="369"/>
      <c r="O4" s="356"/>
      <c r="P4" s="356"/>
      <c r="Q4" s="353"/>
      <c r="R4" s="355"/>
      <c r="S4" s="353"/>
      <c r="T4" s="353"/>
      <c r="U4" s="173" t="s">
        <v>480</v>
      </c>
      <c r="V4" s="173" t="s">
        <v>482</v>
      </c>
      <c r="W4" s="173" t="s">
        <v>303</v>
      </c>
      <c r="X4" s="173" t="s">
        <v>304</v>
      </c>
      <c r="Y4" s="174" t="s">
        <v>13</v>
      </c>
      <c r="Z4" s="174" t="s">
        <v>17</v>
      </c>
      <c r="AA4" s="174" t="s">
        <v>26</v>
      </c>
      <c r="AB4" s="174" t="s">
        <v>18</v>
      </c>
      <c r="AC4" s="174" t="s">
        <v>21</v>
      </c>
      <c r="AD4" s="174" t="s">
        <v>24</v>
      </c>
      <c r="AE4" s="355"/>
      <c r="AF4" s="355"/>
      <c r="AG4" s="355"/>
      <c r="AH4" s="355"/>
      <c r="AI4" s="355"/>
      <c r="AJ4" s="355"/>
      <c r="AK4" s="355"/>
      <c r="AL4" s="338"/>
      <c r="AM4" s="338"/>
      <c r="AN4" s="338"/>
      <c r="AO4" s="338"/>
      <c r="AP4" s="338"/>
      <c r="AQ4" s="338"/>
      <c r="AR4" s="340"/>
      <c r="AS4" s="338"/>
      <c r="AT4" s="338"/>
      <c r="AU4" s="338"/>
      <c r="AV4" s="340"/>
      <c r="AW4" s="338"/>
      <c r="AX4" s="315"/>
      <c r="AY4" s="315"/>
      <c r="AZ4" s="315"/>
      <c r="BA4" s="315"/>
      <c r="BB4" s="315"/>
      <c r="BC4" s="315"/>
      <c r="BD4" s="315"/>
      <c r="BE4" s="315"/>
      <c r="BF4" s="315"/>
      <c r="BG4" s="315"/>
      <c r="BH4" s="315"/>
      <c r="BI4" s="315"/>
      <c r="BJ4" s="315"/>
      <c r="BK4" s="315"/>
      <c r="BL4" s="315"/>
      <c r="BM4" s="315"/>
      <c r="BN4" s="315"/>
      <c r="BO4" s="315"/>
      <c r="BP4" s="315"/>
      <c r="BQ4" s="315"/>
      <c r="BR4" s="366"/>
      <c r="BS4" s="366"/>
      <c r="BT4" s="366"/>
      <c r="BU4" s="366"/>
      <c r="BV4" s="328"/>
      <c r="BW4" s="328"/>
      <c r="BX4" s="328"/>
      <c r="BY4" s="370"/>
      <c r="BZ4" s="370"/>
      <c r="CA4" s="370"/>
      <c r="CB4" s="370"/>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row>
    <row r="5" spans="1:106" s="187" customFormat="1" ht="173.25" customHeight="1" x14ac:dyDescent="0.25">
      <c r="A5" s="362">
        <v>1</v>
      </c>
      <c r="B5" s="349" t="s">
        <v>220</v>
      </c>
      <c r="C5" s="349" t="s">
        <v>231</v>
      </c>
      <c r="D5" s="349" t="s">
        <v>502</v>
      </c>
      <c r="E5" s="363" t="s">
        <v>505</v>
      </c>
      <c r="F5" s="349" t="s">
        <v>126</v>
      </c>
      <c r="G5" s="349" t="s">
        <v>503</v>
      </c>
      <c r="H5" s="349" t="s">
        <v>504</v>
      </c>
      <c r="I5" s="349" t="s">
        <v>117</v>
      </c>
      <c r="J5" s="360">
        <v>316</v>
      </c>
      <c r="K5" s="361" t="str">
        <f>IF(J5&lt;=0,"",IF(J5&lt;=2,"Muy Baja",IF(J5&lt;=24,"Baja",IF(J5&lt;=500,"Media",IF(J5&lt;=5000,"Alta","Muy Alta")))))</f>
        <v>Media</v>
      </c>
      <c r="L5" s="364">
        <f>IF(K5="","",IF(K5="Muy Baja",0.2,IF(K5="Baja",0.4,IF(K5="Media",0.6,IF(K5="Alta",0.8,IF(K5="Muy Alta",1,))))))</f>
        <v>0.6</v>
      </c>
      <c r="M5" s="341" t="s">
        <v>481</v>
      </c>
      <c r="N5" s="342" t="str">
        <f ca="1">IF(NOT(ISERROR(MATCH(M5,'Tabla Impacto'!$B$221:$B$223,0))),'Tabla Impacto'!$F$223&amp;"Por favor no seleccionar los criterios de impacto(Afectación Económica o presupuestal y Pérdida Reputacional)",M5)</f>
        <v xml:space="preserve">     El riesgo afecta la imagen de la entidad con efecto publicitario sostenido a nivel de sector administrativo, nivel departamental o municipal</v>
      </c>
      <c r="O5" s="345" t="str">
        <f ca="1">IF(OR(N5='Tabla Impacto'!$C$11,N5='Tabla Impacto'!$D$11),"Leve",IF(OR(N5='Tabla Impacto'!$C$12,N5='Tabla Impacto'!$D$12),"Menor",IF(OR(N5='Tabla Impacto'!$C$13,N5='Tabla Impacto'!$D$13),"Moderado",IF(OR(N5='Tabla Impacto'!$C$14,N5='Tabla Impacto'!$D$14),"Mayor",IF(OR(N5='Tabla Impacto'!$C$15,N5='Tabla Impacto'!$D$15),"Catastrófico","")))))</f>
        <v>Mayor</v>
      </c>
      <c r="P5" s="342">
        <f ca="1">IF(O5="","",IF(O5="Leve",0.2,IF(O5="Menor",0.4,IF(O5="Moderado",0.6,IF(O5="Mayor",0.8,IF(O5="Catastrófico",1,))))))</f>
        <v>0.8</v>
      </c>
      <c r="Q5" s="347" t="str">
        <f ca="1">IF(OR(AND(K5="Muy Baja",O5="Leve"),AND(K5="Muy Baja",O5="Menor"),AND(K5="Baja",O5="Leve")),"Bajo",IF(OR(AND(K5="Muy baja",O5="Moderado"),AND(K5="Baja",O5="Menor"),AND(K5="Baja",O5="Moderado"),AND(K5="Media",O5="Leve"),AND(K5="Media",O5="Menor"),AND(K5="Media",O5="Moderado"),AND(K5="Alta",O5="Leve"),AND(K5="Alta",O5="Menor")),"Moderado",IF(OR(AND(K5="Muy Baja",O5="Mayor"),AND(K5="Baja",O5="Mayor"),AND(K5="Media",O5="Mayor"),AND(K5="Alta",O5="Moderado"),AND(K5="Alta",O5="Mayor"),AND(K5="Muy Alta",O5="Leve"),AND(K5="Muy Alta",O5="Menor"),AND(K5="Muy Alta",O5="Moderado"),AND(K5="Muy Alta",O5="Mayor")),"Alto",IF(OR(AND(K5="Muy Baja",O5="Catastrófico"),AND(K5="Baja",O5="Catastrófico"),AND(K5="Media",O5="Catastrófico"),AND(K5="Alta",O5="Catastrófico"),AND(K5="Muy Alta",O5="Catastrófico")),"Extremo",""))))</f>
        <v>Alto</v>
      </c>
      <c r="R5" s="147">
        <v>1</v>
      </c>
      <c r="S5" s="139" t="s">
        <v>506</v>
      </c>
      <c r="T5" s="151" t="str">
        <f t="shared" ref="T5:T37" si="0">IF(OR(Y5="Preventivo",Y5="Detectivo"),"Probabilidad",IF(Y5="Correctivo","Impacto",""))</f>
        <v>Probabilidad</v>
      </c>
      <c r="U5" s="166" t="s">
        <v>305</v>
      </c>
      <c r="V5" s="166" t="s">
        <v>305</v>
      </c>
      <c r="W5" s="166" t="s">
        <v>305</v>
      </c>
      <c r="X5" s="166" t="s">
        <v>305</v>
      </c>
      <c r="Y5" s="140" t="s">
        <v>14</v>
      </c>
      <c r="Z5" s="140" t="s">
        <v>9</v>
      </c>
      <c r="AA5" s="141" t="str">
        <f t="shared" ref="AA5:AA36" si="1">IF(AND(Y5="Preventivo",Z5="Automático"),"50%",IF(AND(Y5="Preventivo",Z5="Manual"),"40%",IF(AND(Y5="Detectivo",Z5="Automático"),"40%",IF(AND(Y5="Detectivo",Z5="Manual"),"30%",IF(AND(Y5="Correctivo",Z5="Automático"),"35%",IF(AND(Y5="Correctivo",Z5="Manual"),"25%",""))))))</f>
        <v>40%</v>
      </c>
      <c r="AB5" s="140" t="s">
        <v>19</v>
      </c>
      <c r="AC5" s="140" t="s">
        <v>22</v>
      </c>
      <c r="AD5" s="140" t="s">
        <v>458</v>
      </c>
      <c r="AE5" s="183">
        <f>IFERROR(IF(T5="Probabilidad",(L5-(+L5*AA5)),IF(T5="Impacto",L5,"")),"")</f>
        <v>0.36</v>
      </c>
      <c r="AF5" s="142" t="str">
        <f>IFERROR(IF(AE5="","",IF(AE5&lt;=0.2,"Muy Baja",IF(AE5&lt;=0.4,"Baja",IF(AE5&lt;=0.6,"Media",IF(AE5&lt;=0.8,"Alta","Muy Alta"))))),"")</f>
        <v>Baja</v>
      </c>
      <c r="AG5" s="141">
        <f t="shared" ref="AG5:AG36" si="2">+AE5</f>
        <v>0.36</v>
      </c>
      <c r="AH5" s="142" t="str">
        <f ca="1">IFERROR(IF(AI5="","",IF(AI5&lt;=0.2,"Leve",IF(AI5&lt;=0.4,"Menor",IF(AI5&lt;=0.6,"Moderado",IF(AI5&lt;=0.8,"Mayor","Catastrófico"))))),"")</f>
        <v>Mayor</v>
      </c>
      <c r="AI5" s="141">
        <f ca="1">IFERROR(IF(T5="Impacto",(P5-(+P5*AA5)),IF(T5="Probabilidad",P5,"")),"")</f>
        <v>0.8</v>
      </c>
      <c r="AJ5" s="143" t="str">
        <f t="shared" ref="AJ5:AJ36" ca="1" si="3">IFERROR(IF(OR(AND(AF5="Muy Baja",AH5="Leve"),AND(AF5="Muy Baja",AH5="Menor"),AND(AF5="Baja",AH5="Leve")),"Bajo",IF(OR(AND(AF5="Muy baja",AH5="Moderado"),AND(AF5="Baja",AH5="Menor"),AND(AF5="Baja",AH5="Moderado"),AND(AF5="Media",AH5="Leve"),AND(AF5="Media",AH5="Menor"),AND(AF5="Media",AH5="Moderado"),AND(AF5="Alta",AH5="Leve"),AND(AF5="Alta",AH5="Menor")),"Moderado",IF(OR(AND(AF5="Muy Baja",AH5="Mayor"),AND(AF5="Baja",AH5="Mayor"),AND(AF5="Media",AH5="Mayor"),AND(AF5="Alta",AH5="Moderado"),AND(AF5="Alta",AH5="Mayor"),AND(AF5="Muy Alta",AH5="Leve"),AND(AF5="Muy Alta",AH5="Menor"),AND(AF5="Muy Alta",AH5="Moderado"),AND(AF5="Muy Alta",AH5="Mayor")),"Alto",IF(OR(AND(AF5="Muy Baja",AH5="Catastrófico"),AND(AF5="Baja",AH5="Catastrófico"),AND(AF5="Media",AH5="Catastrófico"),AND(AF5="Alta",AH5="Catastrófico"),AND(AF5="Muy Alta",AH5="Catastrófico")),"Extremo","")))),"")</f>
        <v>Alto</v>
      </c>
      <c r="AK5" s="329" t="s">
        <v>128</v>
      </c>
      <c r="AL5" s="223" t="s">
        <v>507</v>
      </c>
      <c r="AM5" s="261" t="s">
        <v>509</v>
      </c>
      <c r="AN5" s="144">
        <v>44926</v>
      </c>
      <c r="AO5" s="156"/>
      <c r="AP5" s="154"/>
      <c r="AQ5" s="156"/>
      <c r="AR5" s="154"/>
      <c r="AS5" s="144"/>
      <c r="AT5" s="146"/>
      <c r="AU5" s="144"/>
      <c r="AV5" s="146"/>
      <c r="AW5" s="147"/>
      <c r="AX5" s="146"/>
      <c r="AY5" s="146"/>
      <c r="AZ5" s="147"/>
      <c r="BA5" s="144"/>
      <c r="BB5" s="144"/>
      <c r="BC5" s="146"/>
      <c r="BD5" s="146"/>
      <c r="BE5" s="147"/>
      <c r="BF5" s="144"/>
      <c r="BG5" s="144"/>
      <c r="BH5" s="146"/>
      <c r="BI5" s="146"/>
      <c r="BJ5" s="147"/>
      <c r="BK5" s="144"/>
      <c r="BL5" s="144"/>
      <c r="BM5" s="146"/>
      <c r="BN5" s="146"/>
      <c r="BO5" s="147"/>
      <c r="BP5" s="144"/>
      <c r="BQ5" s="144"/>
      <c r="BR5" s="243" t="s">
        <v>510</v>
      </c>
      <c r="BS5" s="146"/>
      <c r="BT5" s="146"/>
      <c r="BU5" s="146"/>
      <c r="BV5" s="144"/>
      <c r="BW5" s="146"/>
      <c r="BX5" s="146"/>
      <c r="BY5" s="144"/>
      <c r="BZ5" s="146"/>
      <c r="CA5" s="147"/>
      <c r="CB5" s="146"/>
    </row>
    <row r="6" spans="1:106" s="188" customFormat="1" ht="62.25" customHeight="1" x14ac:dyDescent="0.3">
      <c r="A6" s="362"/>
      <c r="B6" s="349"/>
      <c r="C6" s="349"/>
      <c r="D6" s="349"/>
      <c r="E6" s="363"/>
      <c r="F6" s="349"/>
      <c r="G6" s="349"/>
      <c r="H6" s="349"/>
      <c r="I6" s="349"/>
      <c r="J6" s="360"/>
      <c r="K6" s="361"/>
      <c r="L6" s="364"/>
      <c r="M6" s="333"/>
      <c r="N6" s="343"/>
      <c r="O6" s="343"/>
      <c r="P6" s="343"/>
      <c r="Q6" s="347"/>
      <c r="R6" s="147">
        <v>2</v>
      </c>
      <c r="S6" s="139"/>
      <c r="T6" s="151" t="str">
        <f t="shared" si="0"/>
        <v/>
      </c>
      <c r="U6" s="166"/>
      <c r="V6" s="166"/>
      <c r="W6" s="166"/>
      <c r="X6" s="166"/>
      <c r="Y6" s="140"/>
      <c r="Z6" s="140"/>
      <c r="AA6" s="141" t="str">
        <f t="shared" si="1"/>
        <v/>
      </c>
      <c r="AB6" s="140"/>
      <c r="AC6" s="140"/>
      <c r="AD6" s="140"/>
      <c r="AE6" s="183" t="str">
        <f>IFERROR(IF(AND(T5="Probabilidad",T6="Probabilidad"),(AG5-(+AG5*AA6)),IF(T6="Probabilidad",(L5-(+L5*AA6)),IF(T6="Impacto",AG5,""))),"")</f>
        <v/>
      </c>
      <c r="AF6" s="142" t="str">
        <f t="shared" ref="AF6:AF64" si="4">IFERROR(IF(AE6="","",IF(AE6&lt;=0.2,"Muy Baja",IF(AE6&lt;=0.4,"Baja",IF(AE6&lt;=0.6,"Media",IF(AE6&lt;=0.8,"Alta","Muy Alta"))))),"")</f>
        <v/>
      </c>
      <c r="AG6" s="141" t="str">
        <f t="shared" si="2"/>
        <v/>
      </c>
      <c r="AH6" s="142" t="str">
        <f t="shared" ref="AH6:AH64" si="5">IFERROR(IF(AI6="","",IF(AI6&lt;=0.2,"Leve",IF(AI6&lt;=0.4,"Menor",IF(AI6&lt;=0.6,"Moderado",IF(AI6&lt;=0.8,"Mayor","Catastrófico"))))),"")</f>
        <v/>
      </c>
      <c r="AI6" s="141" t="str">
        <f>IFERROR(IF(AND(T5="Impacto",T6="Impacto"),(AI5-(+AI5*AA6)),IF(T6="Impacto",($P$5-(+$P$5*AA6)),IF(T6="Probabilidad",AI5,""))),"")</f>
        <v/>
      </c>
      <c r="AJ6" s="143" t="str">
        <f t="shared" si="3"/>
        <v/>
      </c>
      <c r="AK6" s="330"/>
      <c r="AL6" s="262" t="s">
        <v>508</v>
      </c>
      <c r="AM6" s="261" t="s">
        <v>509</v>
      </c>
      <c r="AN6" s="144">
        <v>44926</v>
      </c>
      <c r="AO6" s="144"/>
      <c r="AP6" s="146"/>
      <c r="AQ6" s="144"/>
      <c r="AR6" s="146"/>
      <c r="AS6" s="144"/>
      <c r="AT6" s="146"/>
      <c r="AU6" s="144"/>
      <c r="AV6" s="146"/>
      <c r="AW6" s="147"/>
      <c r="AX6" s="146"/>
      <c r="AY6" s="146"/>
      <c r="AZ6" s="147"/>
      <c r="BA6" s="144"/>
      <c r="BB6" s="144"/>
      <c r="BC6" s="146"/>
      <c r="BD6" s="146"/>
      <c r="BE6" s="147"/>
      <c r="BF6" s="144"/>
      <c r="BG6" s="144"/>
      <c r="BH6" s="146"/>
      <c r="BI6" s="146"/>
      <c r="BJ6" s="147"/>
      <c r="BK6" s="144"/>
      <c r="BL6" s="144"/>
      <c r="BM6" s="146"/>
      <c r="BN6" s="146"/>
      <c r="BO6" s="147"/>
      <c r="BP6" s="144"/>
      <c r="BQ6" s="144"/>
      <c r="BR6" s="156"/>
      <c r="BS6" s="146"/>
      <c r="BT6" s="146"/>
      <c r="BU6" s="146"/>
      <c r="BV6" s="144"/>
      <c r="BW6" s="146"/>
      <c r="BX6" s="146"/>
      <c r="BY6" s="144"/>
      <c r="BZ6" s="146"/>
      <c r="CA6" s="147"/>
      <c r="CB6" s="146"/>
    </row>
    <row r="7" spans="1:106" s="188" customFormat="1" ht="48" customHeight="1" x14ac:dyDescent="0.3">
      <c r="A7" s="362"/>
      <c r="B7" s="349"/>
      <c r="C7" s="349"/>
      <c r="D7" s="349"/>
      <c r="E7" s="363"/>
      <c r="F7" s="349"/>
      <c r="G7" s="349"/>
      <c r="H7" s="349"/>
      <c r="I7" s="349"/>
      <c r="J7" s="360"/>
      <c r="K7" s="361"/>
      <c r="L7" s="364"/>
      <c r="M7" s="333"/>
      <c r="N7" s="343"/>
      <c r="O7" s="343"/>
      <c r="P7" s="343"/>
      <c r="Q7" s="347"/>
      <c r="R7" s="147">
        <v>3</v>
      </c>
      <c r="S7" s="139"/>
      <c r="T7" s="151" t="str">
        <f t="shared" si="0"/>
        <v/>
      </c>
      <c r="U7" s="166"/>
      <c r="V7" s="166"/>
      <c r="W7" s="166"/>
      <c r="X7" s="166"/>
      <c r="Y7" s="140"/>
      <c r="Z7" s="140"/>
      <c r="AA7" s="141" t="str">
        <f t="shared" si="1"/>
        <v/>
      </c>
      <c r="AB7" s="140"/>
      <c r="AC7" s="140"/>
      <c r="AD7" s="140"/>
      <c r="AE7" s="183" t="str">
        <f>IFERROR(IF(AND(T6="Probabilidad",T7="Probabilidad"),(AG6-(+AG6*AA7)),IF(AND(T6="Impacto",T7="Probabilidad"),(AG5-(+AG5*AA7)),IF(T7="Impacto",AG6,""))),"")</f>
        <v/>
      </c>
      <c r="AF7" s="142" t="str">
        <f t="shared" si="4"/>
        <v/>
      </c>
      <c r="AG7" s="141" t="str">
        <f t="shared" si="2"/>
        <v/>
      </c>
      <c r="AH7" s="142" t="str">
        <f t="shared" si="5"/>
        <v/>
      </c>
      <c r="AI7" s="141" t="str">
        <f>IFERROR(IF(AND(T6="Impacto",T7="Impacto"),(AI6-(+AI6*AA7)),IF(AND(T6="Probabilidad",T7="Impacto"),(AI5-(+AI5*AA7)),IF(T7="Probabilidad",AI6,""))),"")</f>
        <v/>
      </c>
      <c r="AJ7" s="143" t="str">
        <f t="shared" si="3"/>
        <v/>
      </c>
      <c r="AK7" s="330"/>
      <c r="AL7" s="154"/>
      <c r="AM7" s="147"/>
      <c r="AN7" s="144"/>
      <c r="AO7" s="144"/>
      <c r="AP7" s="146"/>
      <c r="AQ7" s="144"/>
      <c r="AR7" s="146"/>
      <c r="AS7" s="144"/>
      <c r="AT7" s="146"/>
      <c r="AU7" s="144"/>
      <c r="AV7" s="146"/>
      <c r="AW7" s="147"/>
      <c r="AX7" s="146"/>
      <c r="AY7" s="146"/>
      <c r="AZ7" s="147"/>
      <c r="BA7" s="144"/>
      <c r="BB7" s="144"/>
      <c r="BC7" s="146"/>
      <c r="BD7" s="146"/>
      <c r="BE7" s="147"/>
      <c r="BF7" s="144"/>
      <c r="BG7" s="144"/>
      <c r="BH7" s="146"/>
      <c r="BI7" s="146"/>
      <c r="BJ7" s="147"/>
      <c r="BK7" s="144"/>
      <c r="BL7" s="144"/>
      <c r="BM7" s="146"/>
      <c r="BN7" s="146"/>
      <c r="BO7" s="147"/>
      <c r="BP7" s="144"/>
      <c r="BQ7" s="144"/>
      <c r="BR7" s="155"/>
      <c r="BS7" s="146"/>
      <c r="BT7" s="146"/>
      <c r="BU7" s="146"/>
      <c r="BV7" s="144"/>
      <c r="BW7" s="146"/>
      <c r="BX7" s="146"/>
      <c r="BY7" s="144"/>
      <c r="BZ7" s="146"/>
      <c r="CA7" s="147"/>
      <c r="CB7" s="146"/>
    </row>
    <row r="8" spans="1:106" s="188" customFormat="1" ht="36" customHeight="1" x14ac:dyDescent="0.3">
      <c r="A8" s="362"/>
      <c r="B8" s="349"/>
      <c r="C8" s="349"/>
      <c r="D8" s="349"/>
      <c r="E8" s="363"/>
      <c r="F8" s="349"/>
      <c r="G8" s="349"/>
      <c r="H8" s="349"/>
      <c r="I8" s="349"/>
      <c r="J8" s="360"/>
      <c r="K8" s="361"/>
      <c r="L8" s="364"/>
      <c r="M8" s="333"/>
      <c r="N8" s="343"/>
      <c r="O8" s="343"/>
      <c r="P8" s="343"/>
      <c r="Q8" s="347"/>
      <c r="R8" s="147">
        <v>4</v>
      </c>
      <c r="S8" s="139"/>
      <c r="T8" s="151" t="str">
        <f t="shared" si="0"/>
        <v/>
      </c>
      <c r="U8" s="166"/>
      <c r="V8" s="166"/>
      <c r="W8" s="166"/>
      <c r="X8" s="166"/>
      <c r="Y8" s="140"/>
      <c r="Z8" s="140"/>
      <c r="AA8" s="141" t="str">
        <f t="shared" si="1"/>
        <v/>
      </c>
      <c r="AB8" s="140"/>
      <c r="AC8" s="140"/>
      <c r="AD8" s="140"/>
      <c r="AE8" s="183" t="str">
        <f>IFERROR(IF(AND(T7="Probabilidad",T8="Probabilidad"),(AG7-(+AG7*AA8)),IF(AND(T7="Impacto",T8="Probabilidad"),(AG6-(+AG6*AA8)),IF(T8="Impacto",AG7,""))),"")</f>
        <v/>
      </c>
      <c r="AF8" s="142" t="str">
        <f t="shared" si="4"/>
        <v/>
      </c>
      <c r="AG8" s="141" t="str">
        <f t="shared" si="2"/>
        <v/>
      </c>
      <c r="AH8" s="142" t="str">
        <f t="shared" si="5"/>
        <v/>
      </c>
      <c r="AI8" s="141" t="str">
        <f>IFERROR(IF(AND(T7="Impacto",T8="Impacto"),(AI7-(+AI7*AA8)),IF(AND(T7="Probabilidad",T8="Impacto"),(AI6-(+AI6*AA8)),IF(T8="Probabilidad",AI7,""))),"")</f>
        <v/>
      </c>
      <c r="AJ8" s="143" t="str">
        <f t="shared" si="3"/>
        <v/>
      </c>
      <c r="AK8" s="330"/>
      <c r="AL8" s="146"/>
      <c r="AM8" s="147"/>
      <c r="AN8" s="144"/>
      <c r="AO8" s="144"/>
      <c r="AP8" s="146"/>
      <c r="AQ8" s="144"/>
      <c r="AR8" s="146"/>
      <c r="AS8" s="144"/>
      <c r="AT8" s="146"/>
      <c r="AU8" s="144"/>
      <c r="AV8" s="146"/>
      <c r="AW8" s="147"/>
      <c r="AX8" s="146"/>
      <c r="AY8" s="146"/>
      <c r="AZ8" s="147"/>
      <c r="BA8" s="144"/>
      <c r="BB8" s="144"/>
      <c r="BC8" s="146"/>
      <c r="BD8" s="146"/>
      <c r="BE8" s="147"/>
      <c r="BF8" s="144"/>
      <c r="BG8" s="144"/>
      <c r="BH8" s="146"/>
      <c r="BI8" s="146"/>
      <c r="BJ8" s="147"/>
      <c r="BK8" s="144"/>
      <c r="BL8" s="144"/>
      <c r="BM8" s="146"/>
      <c r="BN8" s="146"/>
      <c r="BO8" s="147"/>
      <c r="BP8" s="144"/>
      <c r="BQ8" s="144"/>
      <c r="BR8" s="155"/>
      <c r="BS8" s="146"/>
      <c r="BT8" s="146"/>
      <c r="BU8" s="146"/>
      <c r="BV8" s="144"/>
      <c r="BW8" s="146"/>
      <c r="BX8" s="146"/>
      <c r="BY8" s="144"/>
      <c r="BZ8" s="146"/>
      <c r="CA8" s="147"/>
      <c r="CB8" s="146"/>
    </row>
    <row r="9" spans="1:106" s="188" customFormat="1" ht="16.5" customHeight="1" x14ac:dyDescent="0.3">
      <c r="A9" s="362"/>
      <c r="B9" s="349"/>
      <c r="C9" s="349"/>
      <c r="D9" s="349"/>
      <c r="E9" s="363"/>
      <c r="F9" s="349"/>
      <c r="G9" s="349"/>
      <c r="H9" s="349"/>
      <c r="I9" s="349"/>
      <c r="J9" s="360"/>
      <c r="K9" s="361"/>
      <c r="L9" s="364"/>
      <c r="M9" s="333"/>
      <c r="N9" s="343"/>
      <c r="O9" s="343"/>
      <c r="P9" s="343"/>
      <c r="Q9" s="347"/>
      <c r="R9" s="147">
        <v>5</v>
      </c>
      <c r="S9" s="139"/>
      <c r="T9" s="151" t="str">
        <f t="shared" si="0"/>
        <v/>
      </c>
      <c r="U9" s="166"/>
      <c r="V9" s="166"/>
      <c r="W9" s="166"/>
      <c r="X9" s="166"/>
      <c r="Y9" s="140"/>
      <c r="Z9" s="140"/>
      <c r="AA9" s="141" t="str">
        <f t="shared" si="1"/>
        <v/>
      </c>
      <c r="AB9" s="140"/>
      <c r="AC9" s="140"/>
      <c r="AD9" s="140"/>
      <c r="AE9" s="183" t="str">
        <f>IFERROR(IF(AND(T8="Probabilidad",T9="Probabilidad"),(AG8-(+AG8*AA9)),IF(AND(T8="Impacto",T9="Probabilidad"),(AG7-(+AG7*AA9)),IF(T9="Impacto",AG8,""))),"")</f>
        <v/>
      </c>
      <c r="AF9" s="142" t="str">
        <f t="shared" si="4"/>
        <v/>
      </c>
      <c r="AG9" s="141" t="str">
        <f t="shared" si="2"/>
        <v/>
      </c>
      <c r="AH9" s="142" t="str">
        <f t="shared" si="5"/>
        <v/>
      </c>
      <c r="AI9" s="141" t="str">
        <f>IFERROR(IF(AND(T8="Impacto",T9="Impacto"),(AI8-(+AI8*AA9)),IF(AND(T8="Probabilidad",T9="Impacto"),(AI7-(+AI7*AA9)),IF(T9="Probabilidad",AI8,""))),"")</f>
        <v/>
      </c>
      <c r="AJ9" s="143" t="str">
        <f t="shared" si="3"/>
        <v/>
      </c>
      <c r="AK9" s="330"/>
      <c r="AL9" s="146"/>
      <c r="AM9" s="147"/>
      <c r="AN9" s="144"/>
      <c r="AO9" s="144"/>
      <c r="AP9" s="146"/>
      <c r="AQ9" s="144"/>
      <c r="AR9" s="146"/>
      <c r="AS9" s="144"/>
      <c r="AT9" s="146"/>
      <c r="AU9" s="144"/>
      <c r="AV9" s="146"/>
      <c r="AW9" s="147"/>
      <c r="AX9" s="146"/>
      <c r="AY9" s="146"/>
      <c r="AZ9" s="147"/>
      <c r="BA9" s="144"/>
      <c r="BB9" s="144"/>
      <c r="BC9" s="146"/>
      <c r="BD9" s="146"/>
      <c r="BE9" s="147"/>
      <c r="BF9" s="144"/>
      <c r="BG9" s="144"/>
      <c r="BH9" s="146"/>
      <c r="BI9" s="146"/>
      <c r="BJ9" s="147"/>
      <c r="BK9" s="144"/>
      <c r="BL9" s="144"/>
      <c r="BM9" s="146"/>
      <c r="BN9" s="146"/>
      <c r="BO9" s="147"/>
      <c r="BP9" s="144"/>
      <c r="BQ9" s="144"/>
      <c r="BR9" s="155"/>
      <c r="BS9" s="146"/>
      <c r="BT9" s="146"/>
      <c r="BU9" s="146"/>
      <c r="BV9" s="144"/>
      <c r="BW9" s="146"/>
      <c r="BX9" s="146"/>
      <c r="BY9" s="144"/>
      <c r="BZ9" s="146"/>
      <c r="CA9" s="147"/>
      <c r="CB9" s="146"/>
    </row>
    <row r="10" spans="1:106" s="188" customFormat="1" ht="24.75" customHeight="1" x14ac:dyDescent="0.3">
      <c r="A10" s="362"/>
      <c r="B10" s="349"/>
      <c r="C10" s="349"/>
      <c r="D10" s="349"/>
      <c r="E10" s="363"/>
      <c r="F10" s="349"/>
      <c r="G10" s="349"/>
      <c r="H10" s="349"/>
      <c r="I10" s="349"/>
      <c r="J10" s="360"/>
      <c r="K10" s="361"/>
      <c r="L10" s="364"/>
      <c r="M10" s="334"/>
      <c r="N10" s="344"/>
      <c r="O10" s="344"/>
      <c r="P10" s="344"/>
      <c r="Q10" s="347"/>
      <c r="R10" s="147">
        <v>6</v>
      </c>
      <c r="S10" s="139"/>
      <c r="T10" s="151" t="str">
        <f t="shared" si="0"/>
        <v/>
      </c>
      <c r="U10" s="166"/>
      <c r="V10" s="166"/>
      <c r="W10" s="166"/>
      <c r="X10" s="166"/>
      <c r="Y10" s="140"/>
      <c r="Z10" s="140"/>
      <c r="AA10" s="141" t="str">
        <f t="shared" si="1"/>
        <v/>
      </c>
      <c r="AB10" s="140"/>
      <c r="AC10" s="140"/>
      <c r="AD10" s="140"/>
      <c r="AE10" s="183" t="str">
        <f>IFERROR(IF(AND(T9="Probabilidad",T10="Probabilidad"),(AG9-(+AG9*AA10)),IF(AND(T9="Impacto",T10="Probabilidad"),(AG8-(+AG8*AA10)),IF(T10="Impacto",AG9,""))),"")</f>
        <v/>
      </c>
      <c r="AF10" s="142" t="str">
        <f t="shared" si="4"/>
        <v/>
      </c>
      <c r="AG10" s="141" t="str">
        <f t="shared" si="2"/>
        <v/>
      </c>
      <c r="AH10" s="142" t="str">
        <f t="shared" si="5"/>
        <v/>
      </c>
      <c r="AI10" s="141" t="str">
        <f>IFERROR(IF(AND(T9="Impacto",T10="Impacto"),(AI9-(+AI9*AA10)),IF(AND(T9="Probabilidad",T10="Impacto"),(AI8-(+AI8*AA10)),IF(T10="Probabilidad",AI9,""))),"")</f>
        <v/>
      </c>
      <c r="AJ10" s="143" t="str">
        <f t="shared" si="3"/>
        <v/>
      </c>
      <c r="AK10" s="331"/>
      <c r="AL10" s="146"/>
      <c r="AM10" s="147"/>
      <c r="AN10" s="144"/>
      <c r="AO10" s="144"/>
      <c r="AP10" s="146"/>
      <c r="AQ10" s="144"/>
      <c r="AR10" s="146"/>
      <c r="AS10" s="144"/>
      <c r="AT10" s="146"/>
      <c r="AU10" s="144"/>
      <c r="AV10" s="146"/>
      <c r="AW10" s="147"/>
      <c r="AX10" s="146"/>
      <c r="AY10" s="146"/>
      <c r="AZ10" s="147"/>
      <c r="BA10" s="144"/>
      <c r="BB10" s="144"/>
      <c r="BC10" s="146"/>
      <c r="BD10" s="146"/>
      <c r="BE10" s="147"/>
      <c r="BF10" s="144"/>
      <c r="BG10" s="144"/>
      <c r="BH10" s="146"/>
      <c r="BI10" s="146"/>
      <c r="BJ10" s="147"/>
      <c r="BK10" s="144"/>
      <c r="BL10" s="144"/>
      <c r="BM10" s="146"/>
      <c r="BN10" s="146"/>
      <c r="BO10" s="147"/>
      <c r="BP10" s="144"/>
      <c r="BQ10" s="144"/>
      <c r="BR10" s="155"/>
      <c r="BS10" s="146"/>
      <c r="BT10" s="146"/>
      <c r="BU10" s="146"/>
      <c r="BV10" s="144"/>
      <c r="BW10" s="146"/>
      <c r="BX10" s="146"/>
      <c r="BY10" s="144"/>
      <c r="BZ10" s="146"/>
      <c r="CA10" s="147"/>
      <c r="CB10" s="146"/>
    </row>
    <row r="11" spans="1:106" ht="47.25" customHeight="1" x14ac:dyDescent="0.3">
      <c r="A11" s="316">
        <v>2</v>
      </c>
      <c r="B11" s="351"/>
      <c r="C11" s="351"/>
      <c r="D11" s="351"/>
      <c r="E11" s="351"/>
      <c r="F11" s="351"/>
      <c r="G11" s="351"/>
      <c r="H11" s="351"/>
      <c r="I11" s="351"/>
      <c r="J11" s="316"/>
      <c r="K11" s="350" t="str">
        <f>IF(J11&lt;=0,"",IF(J11&lt;=2,"Muy Baja",IF(J11&lt;=24,"Baja",IF(J11&lt;=500,"Media",IF(J11&lt;=5000,"Alta","Muy Alta")))))</f>
        <v/>
      </c>
      <c r="L11" s="346" t="str">
        <f>IF(K11="","",IF(K11="Muy Baja",0.2,IF(K11="Baja",0.4,IF(K11="Media",0.6,IF(K11="Alta",0.8,IF(K11="Muy Alta",1,))))))</f>
        <v/>
      </c>
      <c r="M11" s="341"/>
      <c r="N11" s="342">
        <f ca="1">IF(NOT(ISERROR(MATCH(M11,'Tabla Impacto'!$B$221:$B$223,0))),'Tabla Impacto'!$F$223&amp;"Por favor no seleccionar los criterios de impacto(Afectación Económica o presupuestal y Pérdida Reputacional)",M11)</f>
        <v>0</v>
      </c>
      <c r="O11" s="345" t="str">
        <f ca="1">IF(OR(N11='Tabla Impacto'!$C$11,N11='Tabla Impacto'!$D$11),"Leve",IF(OR(N11='Tabla Impacto'!$C$12,N11='Tabla Impacto'!$D$12),"Menor",IF(OR(N11='Tabla Impacto'!$C$13,N11='Tabla Impacto'!$D$13),"Moderado",IF(OR(N11='Tabla Impacto'!$C$14,N11='Tabla Impacto'!$D$14),"Mayor",IF(OR(N11='Tabla Impacto'!$C$15,N11='Tabla Impacto'!$D$15),"Catastrófico","")))))</f>
        <v/>
      </c>
      <c r="P11" s="346" t="str">
        <f ca="1">IF(O11="","",IF(O11="Leve",0.2,IF(O11="Menor",0.4,IF(O11="Moderado",0.6,IF(O11="Mayor",0.8,IF(O11="Catastrófico",1,))))))</f>
        <v/>
      </c>
      <c r="Q11" s="347" t="str">
        <f t="shared" ref="Q11" ca="1" si="6">IF(OR(AND(K11="Muy Baja",O11="Leve"),AND(K11="Muy Baja",O11="Menor"),AND(K11="Baja",O11="Leve")),"Bajo",IF(OR(AND(K11="Muy baja",O11="Moderado"),AND(K11="Baja",O11="Menor"),AND(K11="Baja",O11="Moderado"),AND(K11="Media",O11="Leve"),AND(K11="Media",O11="Menor"),AND(K11="Media",O11="Moderado"),AND(K11="Alta",O11="Leve"),AND(K11="Alta",O11="Menor")),"Moderado",IF(OR(AND(K11="Muy Baja",O11="Mayor"),AND(K11="Baja",O11="Mayor"),AND(K11="Media",O11="Mayor"),AND(K11="Alta",O11="Moderado"),AND(K11="Alta",O11="Mayor"),AND(K11="Muy Alta",O11="Leve"),AND(K11="Muy Alta",O11="Menor"),AND(K11="Muy Alta",O11="Moderado"),AND(K11="Muy Alta",O11="Mayor")),"Alto",IF(OR(AND(K11="Muy Baja",O11="Catastrófico"),AND(K11="Baja",O11="Catastrófico"),AND(K11="Media",O11="Catastrófico"),AND(K11="Alta",O11="Catastrófico"),AND(K11="Muy Alta",O11="Catastrófico")),"Extremo",""))))</f>
        <v/>
      </c>
      <c r="R11" s="148">
        <v>1</v>
      </c>
      <c r="S11" s="217"/>
      <c r="T11" s="150" t="str">
        <f t="shared" si="0"/>
        <v/>
      </c>
      <c r="U11" s="219"/>
      <c r="V11" s="219"/>
      <c r="W11" s="219"/>
      <c r="X11" s="219"/>
      <c r="Y11" s="220"/>
      <c r="Z11" s="220"/>
      <c r="AA11" s="102" t="str">
        <f t="shared" si="1"/>
        <v/>
      </c>
      <c r="AB11" s="220"/>
      <c r="AC11" s="220"/>
      <c r="AD11" s="220"/>
      <c r="AE11" s="184" t="str">
        <f>IFERROR(IF(T11="Probabilidad",(L11-(+L11*AA11)),IF(T11="Impacto",L11,"")),"")</f>
        <v/>
      </c>
      <c r="AF11" s="138" t="str">
        <f>IFERROR(IF(AE11="","",IF(AE11&lt;=0.2,"Muy Baja",IF(AE11&lt;=0.4,"Baja",IF(AE11&lt;=0.6,"Media",IF(AE11&lt;=0.8,"Alta","Muy Alta"))))),"")</f>
        <v/>
      </c>
      <c r="AG11" s="102" t="str">
        <f t="shared" si="2"/>
        <v/>
      </c>
      <c r="AH11" s="138" t="str">
        <f>IFERROR(IF(AI11="","",IF(AI11&lt;=0.2,"Leve",IF(AI11&lt;=0.4,"Menor",IF(AI11&lt;=0.6,"Moderado",IF(AI11&lt;=0.8,"Mayor","Catastrófico"))))),"")</f>
        <v/>
      </c>
      <c r="AI11" s="102" t="str">
        <f>IFERROR(IF(T11="Impacto",(P11-(+P11*AA11)),IF(T11="Probabilidad",P11,"")),"")</f>
        <v/>
      </c>
      <c r="AJ11" s="103" t="str">
        <f t="shared" si="3"/>
        <v/>
      </c>
      <c r="AK11" s="332"/>
      <c r="AL11" s="221"/>
      <c r="AM11" s="219"/>
      <c r="AN11" s="222"/>
      <c r="AO11" s="222"/>
      <c r="AP11" s="221"/>
      <c r="AQ11" s="222"/>
      <c r="AR11" s="221"/>
      <c r="AS11" s="222"/>
      <c r="AT11" s="221"/>
      <c r="AU11" s="222"/>
      <c r="AV11" s="221"/>
      <c r="AW11" s="219"/>
      <c r="AX11" s="221"/>
      <c r="AY11" s="221"/>
      <c r="AZ11" s="219"/>
      <c r="BA11" s="222"/>
      <c r="BB11" s="222"/>
      <c r="BC11" s="221"/>
      <c r="BD11" s="221"/>
      <c r="BE11" s="219"/>
      <c r="BF11" s="222"/>
      <c r="BG11" s="222"/>
      <c r="BH11" s="221"/>
      <c r="BI11" s="221"/>
      <c r="BJ11" s="219"/>
      <c r="BK11" s="222"/>
      <c r="BL11" s="222"/>
      <c r="BM11" s="221"/>
      <c r="BN11" s="221"/>
      <c r="BO11" s="219"/>
      <c r="BP11" s="222"/>
      <c r="BQ11" s="222"/>
      <c r="BR11" s="222"/>
      <c r="BS11" s="221"/>
      <c r="BT11" s="221"/>
      <c r="BU11" s="221"/>
      <c r="BV11" s="222"/>
      <c r="BW11" s="221"/>
      <c r="BX11" s="221"/>
      <c r="BY11" s="222"/>
      <c r="BZ11" s="221"/>
      <c r="CA11" s="219"/>
      <c r="CB11" s="221"/>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row>
    <row r="12" spans="1:106" ht="16.5" customHeight="1" x14ac:dyDescent="0.3">
      <c r="A12" s="316"/>
      <c r="B12" s="333"/>
      <c r="C12" s="333"/>
      <c r="D12" s="333"/>
      <c r="E12" s="333"/>
      <c r="F12" s="333"/>
      <c r="G12" s="333"/>
      <c r="H12" s="333"/>
      <c r="I12" s="333"/>
      <c r="J12" s="316"/>
      <c r="K12" s="350"/>
      <c r="L12" s="346"/>
      <c r="M12" s="333"/>
      <c r="N12" s="343"/>
      <c r="O12" s="343"/>
      <c r="P12" s="346"/>
      <c r="Q12" s="347"/>
      <c r="R12" s="148">
        <v>2</v>
      </c>
      <c r="S12" s="100"/>
      <c r="T12" s="150" t="str">
        <f t="shared" si="0"/>
        <v/>
      </c>
      <c r="U12" s="169"/>
      <c r="V12" s="169"/>
      <c r="W12" s="169"/>
      <c r="X12" s="169"/>
      <c r="Y12" s="101"/>
      <c r="Z12" s="101"/>
      <c r="AA12" s="102" t="str">
        <f t="shared" si="1"/>
        <v/>
      </c>
      <c r="AB12" s="101"/>
      <c r="AC12" s="101"/>
      <c r="AD12" s="101"/>
      <c r="AE12" s="184" t="str">
        <f>IFERROR(IF(AND(T11="Probabilidad",T12="Probabilidad"),(AG11-(+AG11*AA12)),IF(T12="Probabilidad",(L11-(+L11*AA12)),IF(T12="Impacto",AG11,""))),"")</f>
        <v/>
      </c>
      <c r="AF12" s="138" t="str">
        <f t="shared" si="4"/>
        <v/>
      </c>
      <c r="AG12" s="102" t="str">
        <f t="shared" si="2"/>
        <v/>
      </c>
      <c r="AH12" s="138" t="str">
        <f t="shared" si="5"/>
        <v/>
      </c>
      <c r="AI12" s="102" t="str">
        <f>IFERROR(IF(AND(T11="Impacto",T12="Impacto"),(AI5-(+AI5*AA12)),IF(T12="Impacto",($P$11-(+$P$11*AA12)),IF(T12="Probabilidad",AI5,""))),"")</f>
        <v/>
      </c>
      <c r="AJ12" s="103" t="str">
        <f t="shared" si="3"/>
        <v/>
      </c>
      <c r="AK12" s="333"/>
      <c r="AL12" s="149"/>
      <c r="AM12" s="148"/>
      <c r="AN12" s="104"/>
      <c r="AO12" s="104"/>
      <c r="AP12" s="149"/>
      <c r="AQ12" s="104"/>
      <c r="AR12" s="149"/>
      <c r="AS12" s="104"/>
      <c r="AT12" s="149"/>
      <c r="AU12" s="104"/>
      <c r="AV12" s="149"/>
      <c r="AW12" s="147"/>
      <c r="AX12" s="149"/>
      <c r="AY12" s="149"/>
      <c r="AZ12" s="148"/>
      <c r="BA12" s="104"/>
      <c r="BB12" s="144"/>
      <c r="BC12" s="149"/>
      <c r="BD12" s="149"/>
      <c r="BE12" s="148"/>
      <c r="BF12" s="104"/>
      <c r="BG12" s="144"/>
      <c r="BH12" s="149"/>
      <c r="BI12" s="149"/>
      <c r="BJ12" s="148"/>
      <c r="BK12" s="104"/>
      <c r="BL12" s="144"/>
      <c r="BM12" s="149"/>
      <c r="BN12" s="149"/>
      <c r="BO12" s="148"/>
      <c r="BP12" s="104"/>
      <c r="BQ12" s="144"/>
      <c r="BR12" s="157"/>
      <c r="BS12" s="149"/>
      <c r="BT12" s="149"/>
      <c r="BU12" s="149"/>
      <c r="BV12" s="104"/>
      <c r="BW12" s="149"/>
      <c r="BX12" s="149"/>
      <c r="BY12" s="104"/>
      <c r="BZ12" s="149"/>
      <c r="CA12" s="148"/>
      <c r="CB12" s="149"/>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row>
    <row r="13" spans="1:106" ht="16.5" customHeight="1" x14ac:dyDescent="0.3">
      <c r="A13" s="316"/>
      <c r="B13" s="333"/>
      <c r="C13" s="333"/>
      <c r="D13" s="333"/>
      <c r="E13" s="333"/>
      <c r="F13" s="333"/>
      <c r="G13" s="333"/>
      <c r="H13" s="333"/>
      <c r="I13" s="333"/>
      <c r="J13" s="316"/>
      <c r="K13" s="350"/>
      <c r="L13" s="346"/>
      <c r="M13" s="333"/>
      <c r="N13" s="343"/>
      <c r="O13" s="343"/>
      <c r="P13" s="346"/>
      <c r="Q13" s="347"/>
      <c r="R13" s="148">
        <v>3</v>
      </c>
      <c r="S13" s="218"/>
      <c r="T13" s="150" t="str">
        <f t="shared" si="0"/>
        <v/>
      </c>
      <c r="U13" s="169"/>
      <c r="V13" s="169"/>
      <c r="W13" s="169"/>
      <c r="X13" s="169"/>
      <c r="Y13" s="101"/>
      <c r="Z13" s="101"/>
      <c r="AA13" s="102" t="str">
        <f t="shared" si="1"/>
        <v/>
      </c>
      <c r="AB13" s="101"/>
      <c r="AC13" s="101"/>
      <c r="AD13" s="101"/>
      <c r="AE13" s="184" t="str">
        <f>IFERROR(IF(AND(T12="Probabilidad",T13="Probabilidad"),(AG12-(+AG12*AA13)),IF(AND(T12="Impacto",T13="Probabilidad"),(AG11-(+AG11*AA13)),IF(T13="Impacto",AG12,""))),"")</f>
        <v/>
      </c>
      <c r="AF13" s="138" t="str">
        <f t="shared" si="4"/>
        <v/>
      </c>
      <c r="AG13" s="102" t="str">
        <f t="shared" si="2"/>
        <v/>
      </c>
      <c r="AH13" s="138" t="str">
        <f t="shared" si="5"/>
        <v/>
      </c>
      <c r="AI13" s="102" t="str">
        <f>IFERROR(IF(AND(T12="Impacto",T13="Impacto"),(AI12-(+AI12*AA13)),IF(AND(T12="Probabilidad",T13="Impacto"),(AI11-(+AI11*AA13)),IF(T13="Probabilidad",AI12,""))),"")</f>
        <v/>
      </c>
      <c r="AJ13" s="103" t="str">
        <f t="shared" si="3"/>
        <v/>
      </c>
      <c r="AK13" s="333"/>
      <c r="AL13" s="149"/>
      <c r="AM13" s="148"/>
      <c r="AN13" s="104"/>
      <c r="AO13" s="104"/>
      <c r="AP13" s="149"/>
      <c r="AQ13" s="104"/>
      <c r="AR13" s="149"/>
      <c r="AS13" s="104"/>
      <c r="AT13" s="149"/>
      <c r="AU13" s="104"/>
      <c r="AV13" s="149"/>
      <c r="AW13" s="147"/>
      <c r="AX13" s="149"/>
      <c r="AY13" s="149"/>
      <c r="AZ13" s="148"/>
      <c r="BA13" s="104"/>
      <c r="BB13" s="144"/>
      <c r="BC13" s="149"/>
      <c r="BD13" s="149"/>
      <c r="BE13" s="148"/>
      <c r="BF13" s="104"/>
      <c r="BG13" s="144"/>
      <c r="BH13" s="149"/>
      <c r="BI13" s="149"/>
      <c r="BJ13" s="148"/>
      <c r="BK13" s="104"/>
      <c r="BL13" s="144"/>
      <c r="BM13" s="149"/>
      <c r="BN13" s="149"/>
      <c r="BO13" s="148"/>
      <c r="BP13" s="104"/>
      <c r="BQ13" s="144"/>
      <c r="BR13" s="157"/>
      <c r="BS13" s="149"/>
      <c r="BT13" s="149"/>
      <c r="BU13" s="149"/>
      <c r="BV13" s="104"/>
      <c r="BW13" s="149"/>
      <c r="BX13" s="149"/>
      <c r="BY13" s="104"/>
      <c r="BZ13" s="149"/>
      <c r="CA13" s="148"/>
      <c r="CB13" s="149"/>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row>
    <row r="14" spans="1:106" ht="16.5" customHeight="1" x14ac:dyDescent="0.3">
      <c r="A14" s="316"/>
      <c r="B14" s="333"/>
      <c r="C14" s="333"/>
      <c r="D14" s="333"/>
      <c r="E14" s="333"/>
      <c r="F14" s="333"/>
      <c r="G14" s="333"/>
      <c r="H14" s="333"/>
      <c r="I14" s="333"/>
      <c r="J14" s="316"/>
      <c r="K14" s="350"/>
      <c r="L14" s="346"/>
      <c r="M14" s="333"/>
      <c r="N14" s="343"/>
      <c r="O14" s="343"/>
      <c r="P14" s="346"/>
      <c r="Q14" s="347"/>
      <c r="R14" s="148">
        <v>4</v>
      </c>
      <c r="S14" s="100"/>
      <c r="T14" s="150" t="str">
        <f t="shared" si="0"/>
        <v/>
      </c>
      <c r="U14" s="169"/>
      <c r="V14" s="169"/>
      <c r="W14" s="169"/>
      <c r="X14" s="169"/>
      <c r="Y14" s="101"/>
      <c r="Z14" s="101"/>
      <c r="AA14" s="102" t="str">
        <f t="shared" si="1"/>
        <v/>
      </c>
      <c r="AB14" s="101"/>
      <c r="AC14" s="101"/>
      <c r="AD14" s="101"/>
      <c r="AE14" s="184" t="str">
        <f>IFERROR(IF(AND(T13="Probabilidad",T14="Probabilidad"),(AG13-(+AG13*AA14)),IF(AND(T13="Impacto",T14="Probabilidad"),(AG12-(+AG12*AA14)),IF(T14="Impacto",AG13,""))),"")</f>
        <v/>
      </c>
      <c r="AF14" s="138" t="str">
        <f t="shared" si="4"/>
        <v/>
      </c>
      <c r="AG14" s="102" t="str">
        <f t="shared" si="2"/>
        <v/>
      </c>
      <c r="AH14" s="138" t="str">
        <f t="shared" si="5"/>
        <v/>
      </c>
      <c r="AI14" s="102" t="str">
        <f>IFERROR(IF(AND(T13="Impacto",T14="Impacto"),(AI13-(+AI13*AA14)),IF(AND(T13="Probabilidad",T14="Impacto"),(AI12-(+AI12*AA14)),IF(T14="Probabilidad",AI13,""))),"")</f>
        <v/>
      </c>
      <c r="AJ14" s="103" t="str">
        <f t="shared" si="3"/>
        <v/>
      </c>
      <c r="AK14" s="333"/>
      <c r="AL14" s="149"/>
      <c r="AM14" s="148"/>
      <c r="AN14" s="104"/>
      <c r="AO14" s="104"/>
      <c r="AP14" s="149"/>
      <c r="AQ14" s="104"/>
      <c r="AR14" s="149"/>
      <c r="AS14" s="104"/>
      <c r="AT14" s="149"/>
      <c r="AU14" s="104"/>
      <c r="AV14" s="149"/>
      <c r="AW14" s="147"/>
      <c r="AX14" s="149"/>
      <c r="AY14" s="149"/>
      <c r="AZ14" s="148"/>
      <c r="BA14" s="104"/>
      <c r="BB14" s="144"/>
      <c r="BC14" s="149"/>
      <c r="BD14" s="149"/>
      <c r="BE14" s="148"/>
      <c r="BF14" s="104"/>
      <c r="BG14" s="144"/>
      <c r="BH14" s="149"/>
      <c r="BI14" s="149"/>
      <c r="BJ14" s="148"/>
      <c r="BK14" s="104"/>
      <c r="BL14" s="144"/>
      <c r="BM14" s="149"/>
      <c r="BN14" s="149"/>
      <c r="BO14" s="148"/>
      <c r="BP14" s="104"/>
      <c r="BQ14" s="144"/>
      <c r="BR14" s="157"/>
      <c r="BS14" s="149"/>
      <c r="BT14" s="149"/>
      <c r="BU14" s="149"/>
      <c r="BV14" s="104"/>
      <c r="BW14" s="149"/>
      <c r="BX14" s="149"/>
      <c r="BY14" s="104"/>
      <c r="BZ14" s="149"/>
      <c r="CA14" s="148"/>
      <c r="CB14" s="149"/>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row>
    <row r="15" spans="1:106" ht="16.5" customHeight="1" x14ac:dyDescent="0.3">
      <c r="A15" s="316"/>
      <c r="B15" s="333"/>
      <c r="C15" s="333"/>
      <c r="D15" s="333"/>
      <c r="E15" s="333"/>
      <c r="F15" s="333"/>
      <c r="G15" s="333"/>
      <c r="H15" s="333"/>
      <c r="I15" s="333"/>
      <c r="J15" s="316"/>
      <c r="K15" s="350"/>
      <c r="L15" s="346"/>
      <c r="M15" s="333"/>
      <c r="N15" s="343"/>
      <c r="O15" s="343"/>
      <c r="P15" s="346"/>
      <c r="Q15" s="347"/>
      <c r="R15" s="148">
        <v>5</v>
      </c>
      <c r="S15" s="100"/>
      <c r="T15" s="150" t="str">
        <f t="shared" si="0"/>
        <v/>
      </c>
      <c r="U15" s="169"/>
      <c r="V15" s="169"/>
      <c r="W15" s="169"/>
      <c r="X15" s="169"/>
      <c r="Y15" s="101"/>
      <c r="Z15" s="101"/>
      <c r="AA15" s="102" t="str">
        <f t="shared" si="1"/>
        <v/>
      </c>
      <c r="AB15" s="101"/>
      <c r="AC15" s="101"/>
      <c r="AD15" s="101"/>
      <c r="AE15" s="184" t="str">
        <f>IFERROR(IF(AND(T14="Probabilidad",T15="Probabilidad"),(AG14-(+AG14*AA15)),IF(AND(T14="Impacto",T15="Probabilidad"),(AG13-(+AG13*AA15)),IF(T15="Impacto",AG14,""))),"")</f>
        <v/>
      </c>
      <c r="AF15" s="138" t="str">
        <f t="shared" si="4"/>
        <v/>
      </c>
      <c r="AG15" s="102" t="str">
        <f t="shared" si="2"/>
        <v/>
      </c>
      <c r="AH15" s="138" t="str">
        <f t="shared" si="5"/>
        <v/>
      </c>
      <c r="AI15" s="102" t="str">
        <f>IFERROR(IF(AND(T14="Impacto",T15="Impacto"),(AI14-(+AI14*AA15)),IF(AND(T14="Probabilidad",T15="Impacto"),(AI13-(+AI13*AA15)),IF(T15="Probabilidad",AI14,""))),"")</f>
        <v/>
      </c>
      <c r="AJ15" s="103" t="str">
        <f t="shared" si="3"/>
        <v/>
      </c>
      <c r="AK15" s="333"/>
      <c r="AL15" s="149"/>
      <c r="AM15" s="148"/>
      <c r="AN15" s="104"/>
      <c r="AO15" s="104"/>
      <c r="AP15" s="149"/>
      <c r="AQ15" s="104"/>
      <c r="AR15" s="149"/>
      <c r="AS15" s="104"/>
      <c r="AT15" s="149"/>
      <c r="AU15" s="104"/>
      <c r="AV15" s="149"/>
      <c r="AW15" s="147"/>
      <c r="AX15" s="149"/>
      <c r="AY15" s="149"/>
      <c r="AZ15" s="148"/>
      <c r="BA15" s="104"/>
      <c r="BB15" s="144"/>
      <c r="BC15" s="149"/>
      <c r="BD15" s="149"/>
      <c r="BE15" s="148"/>
      <c r="BF15" s="104"/>
      <c r="BG15" s="144"/>
      <c r="BH15" s="149"/>
      <c r="BI15" s="149"/>
      <c r="BJ15" s="148"/>
      <c r="BK15" s="104"/>
      <c r="BL15" s="144"/>
      <c r="BM15" s="149"/>
      <c r="BN15" s="149"/>
      <c r="BO15" s="148"/>
      <c r="BP15" s="104"/>
      <c r="BQ15" s="144"/>
      <c r="BR15" s="157"/>
      <c r="BS15" s="149"/>
      <c r="BT15" s="149"/>
      <c r="BU15" s="149"/>
      <c r="BV15" s="104"/>
      <c r="BW15" s="149"/>
      <c r="BX15" s="149"/>
      <c r="BY15" s="104"/>
      <c r="BZ15" s="149"/>
      <c r="CA15" s="148"/>
      <c r="CB15" s="149"/>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row>
    <row r="16" spans="1:106" ht="16.5" customHeight="1" x14ac:dyDescent="0.3">
      <c r="A16" s="316"/>
      <c r="B16" s="334"/>
      <c r="C16" s="334"/>
      <c r="D16" s="334"/>
      <c r="E16" s="334"/>
      <c r="F16" s="334"/>
      <c r="G16" s="334"/>
      <c r="H16" s="334"/>
      <c r="I16" s="334"/>
      <c r="J16" s="316"/>
      <c r="K16" s="350"/>
      <c r="L16" s="346"/>
      <c r="M16" s="334"/>
      <c r="N16" s="344"/>
      <c r="O16" s="344"/>
      <c r="P16" s="346"/>
      <c r="Q16" s="347"/>
      <c r="R16" s="148">
        <v>6</v>
      </c>
      <c r="S16" s="100"/>
      <c r="T16" s="150" t="str">
        <f t="shared" si="0"/>
        <v/>
      </c>
      <c r="U16" s="169"/>
      <c r="V16" s="169"/>
      <c r="W16" s="169"/>
      <c r="X16" s="169"/>
      <c r="Y16" s="101"/>
      <c r="Z16" s="101"/>
      <c r="AA16" s="102" t="str">
        <f t="shared" si="1"/>
        <v/>
      </c>
      <c r="AB16" s="101"/>
      <c r="AC16" s="101"/>
      <c r="AD16" s="101"/>
      <c r="AE16" s="184" t="str">
        <f>IFERROR(IF(AND(T15="Probabilidad",T16="Probabilidad"),(AG15-(+AG15*AA16)),IF(AND(T15="Impacto",T16="Probabilidad"),(AG14-(+AG14*AA16)),IF(T16="Impacto",AG15,""))),"")</f>
        <v/>
      </c>
      <c r="AF16" s="138" t="str">
        <f t="shared" si="4"/>
        <v/>
      </c>
      <c r="AG16" s="102" t="str">
        <f t="shared" si="2"/>
        <v/>
      </c>
      <c r="AH16" s="138" t="str">
        <f t="shared" si="5"/>
        <v/>
      </c>
      <c r="AI16" s="102" t="str">
        <f>IFERROR(IF(AND(T15="Impacto",T16="Impacto"),(AI15-(+AI15*AA16)),IF(AND(T15="Probabilidad",T16="Impacto"),(AI14-(+AI14*AA16)),IF(T16="Probabilidad",AI15,""))),"")</f>
        <v/>
      </c>
      <c r="AJ16" s="103" t="str">
        <f t="shared" si="3"/>
        <v/>
      </c>
      <c r="AK16" s="334"/>
      <c r="AL16" s="149"/>
      <c r="AM16" s="148"/>
      <c r="AN16" s="104"/>
      <c r="AO16" s="104"/>
      <c r="AP16" s="149"/>
      <c r="AQ16" s="104"/>
      <c r="AR16" s="149"/>
      <c r="AS16" s="104"/>
      <c r="AT16" s="149"/>
      <c r="AU16" s="104"/>
      <c r="AV16" s="149"/>
      <c r="AW16" s="147"/>
      <c r="AX16" s="149"/>
      <c r="AY16" s="149"/>
      <c r="AZ16" s="148"/>
      <c r="BA16" s="104"/>
      <c r="BB16" s="144"/>
      <c r="BC16" s="149"/>
      <c r="BD16" s="149"/>
      <c r="BE16" s="148"/>
      <c r="BF16" s="104"/>
      <c r="BG16" s="144"/>
      <c r="BH16" s="149"/>
      <c r="BI16" s="149"/>
      <c r="BJ16" s="148"/>
      <c r="BK16" s="104"/>
      <c r="BL16" s="144"/>
      <c r="BM16" s="149"/>
      <c r="BN16" s="149"/>
      <c r="BO16" s="148"/>
      <c r="BP16" s="104"/>
      <c r="BQ16" s="144"/>
      <c r="BR16" s="157"/>
      <c r="BS16" s="149"/>
      <c r="BT16" s="149"/>
      <c r="BU16" s="149"/>
      <c r="BV16" s="104"/>
      <c r="BW16" s="149"/>
      <c r="BX16" s="149"/>
      <c r="BY16" s="104"/>
      <c r="BZ16" s="149"/>
      <c r="CA16" s="148"/>
      <c r="CB16" s="149"/>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row>
    <row r="17" spans="1:106" ht="27" customHeight="1" x14ac:dyDescent="0.3">
      <c r="A17" s="316">
        <v>3</v>
      </c>
      <c r="B17" s="317"/>
      <c r="C17" s="317"/>
      <c r="D17" s="349"/>
      <c r="E17" s="348"/>
      <c r="F17" s="317"/>
      <c r="G17" s="317"/>
      <c r="H17" s="317"/>
      <c r="I17" s="317"/>
      <c r="J17" s="316"/>
      <c r="K17" s="350" t="str">
        <f>IF(J17&lt;=0,"",IF(J17&lt;=2,"Muy Baja",IF(J17&lt;=24,"Baja",IF(J17&lt;=500,"Media",IF(J17&lt;=5000,"Alta","Muy Alta")))))</f>
        <v/>
      </c>
      <c r="L17" s="346" t="str">
        <f>IF(K17="","",IF(K17="Muy Baja",0.2,IF(K17="Baja",0.4,IF(K17="Media",0.6,IF(K17="Alta",0.8,IF(K17="Muy Alta",1,))))))</f>
        <v/>
      </c>
      <c r="M17" s="341"/>
      <c r="N17" s="342">
        <f ca="1">IF(NOT(ISERROR(MATCH(M17,'Tabla Impacto'!$B$221:$B$223,0))),'Tabla Impacto'!$F$223&amp;"Por favor no seleccionar los criterios de impacto(Afectación Económica o presupuestal y Pérdida Reputacional)",M17)</f>
        <v>0</v>
      </c>
      <c r="O17" s="345" t="str">
        <f ca="1">IF(OR(N17='Tabla Impacto'!$C$11,N17='Tabla Impacto'!$D$11),"Leve",IF(OR(N17='Tabla Impacto'!$C$12,N17='Tabla Impacto'!$D$12),"Menor",IF(OR(N17='Tabla Impacto'!$C$13,N17='Tabla Impacto'!$D$13),"Moderado",IF(OR(N17='Tabla Impacto'!$C$14,N17='Tabla Impacto'!$D$14),"Mayor",IF(OR(N17='Tabla Impacto'!$C$15,N17='Tabla Impacto'!$D$15),"Catastrófico","")))))</f>
        <v/>
      </c>
      <c r="P17" s="346" t="str">
        <f ca="1">IF(O17="","",IF(O17="Leve",0.2,IF(O17="Menor",0.4,IF(O17="Moderado",0.6,IF(O17="Mayor",0.8,IF(O17="Catastrófico",1,))))))</f>
        <v/>
      </c>
      <c r="Q17" s="347" t="str">
        <f t="shared" ref="Q17" ca="1" si="7">IF(OR(AND(K17="Muy Baja",O17="Leve"),AND(K17="Muy Baja",O17="Menor"),AND(K17="Baja",O17="Leve")),"Bajo",IF(OR(AND(K17="Muy baja",O17="Moderado"),AND(K17="Baja",O17="Menor"),AND(K17="Baja",O17="Moderado"),AND(K17="Media",O17="Leve"),AND(K17="Media",O17="Menor"),AND(K17="Media",O17="Moderado"),AND(K17="Alta",O17="Leve"),AND(K17="Alta",O17="Menor")),"Moderado",IF(OR(AND(K17="Muy Baja",O17="Mayor"),AND(K17="Baja",O17="Mayor"),AND(K17="Media",O17="Mayor"),AND(K17="Alta",O17="Moderado"),AND(K17="Alta",O17="Mayor"),AND(K17="Muy Alta",O17="Leve"),AND(K17="Muy Alta",O17="Menor"),AND(K17="Muy Alta",O17="Moderado"),AND(K17="Muy Alta",O17="Mayor")),"Alto",IF(OR(AND(K17="Muy Baja",O17="Catastrófico"),AND(K17="Baja",O17="Catastrófico"),AND(K17="Media",O17="Catastrófico"),AND(K17="Alta",O17="Catastrófico"),AND(K17="Muy Alta",O17="Catastrófico")),"Extremo",""))))</f>
        <v/>
      </c>
      <c r="R17" s="148">
        <v>1</v>
      </c>
      <c r="S17" s="100"/>
      <c r="T17" s="150" t="str">
        <f t="shared" si="0"/>
        <v/>
      </c>
      <c r="U17" s="169"/>
      <c r="V17" s="169"/>
      <c r="W17" s="169"/>
      <c r="X17" s="169"/>
      <c r="Y17" s="101"/>
      <c r="Z17" s="101"/>
      <c r="AA17" s="102" t="str">
        <f t="shared" si="1"/>
        <v/>
      </c>
      <c r="AB17" s="101"/>
      <c r="AC17" s="101"/>
      <c r="AD17" s="101"/>
      <c r="AE17" s="184" t="str">
        <f>IFERROR(IF(T17="Probabilidad",(L17-(+L17*AA17)),IF(T17="Impacto",L17,"")),"")</f>
        <v/>
      </c>
      <c r="AF17" s="138" t="str">
        <f>IFERROR(IF(AE17="","",IF(AE17&lt;=0.2,"Muy Baja",IF(AE17&lt;=0.4,"Baja",IF(AE17&lt;=0.6,"Media",IF(AE17&lt;=0.8,"Alta","Muy Alta"))))),"")</f>
        <v/>
      </c>
      <c r="AG17" s="102" t="str">
        <f t="shared" si="2"/>
        <v/>
      </c>
      <c r="AH17" s="138" t="str">
        <f>IFERROR(IF(AI17="","",IF(AI17&lt;=0.2,"Leve",IF(AI17&lt;=0.4,"Menor",IF(AI17&lt;=0.6,"Moderado",IF(AI17&lt;=0.8,"Mayor","Catastrófico"))))),"")</f>
        <v/>
      </c>
      <c r="AI17" s="102" t="str">
        <f>IFERROR(IF(T17="Impacto",(P17-(+P17*AA17)),IF(T17="Probabilidad",P17,"")),"")</f>
        <v/>
      </c>
      <c r="AJ17" s="103" t="str">
        <f t="shared" si="3"/>
        <v/>
      </c>
      <c r="AK17" s="335"/>
      <c r="AL17" s="149"/>
      <c r="AM17" s="149"/>
      <c r="AN17" s="157"/>
      <c r="AO17" s="157"/>
      <c r="AP17" s="149"/>
      <c r="AQ17" s="157"/>
      <c r="AR17" s="149"/>
      <c r="AS17" s="157"/>
      <c r="AT17" s="149"/>
      <c r="AU17" s="157"/>
      <c r="AV17" s="149"/>
      <c r="AW17" s="149"/>
      <c r="AX17" s="149"/>
      <c r="AY17" s="149"/>
      <c r="AZ17" s="149"/>
      <c r="BA17" s="157"/>
      <c r="BB17" s="157"/>
      <c r="BC17" s="149"/>
      <c r="BD17" s="149"/>
      <c r="BE17" s="149"/>
      <c r="BF17" s="157"/>
      <c r="BG17" s="157"/>
      <c r="BH17" s="149"/>
      <c r="BI17" s="149"/>
      <c r="BJ17" s="149"/>
      <c r="BK17" s="157"/>
      <c r="BL17" s="157"/>
      <c r="BM17" s="149"/>
      <c r="BN17" s="149"/>
      <c r="BO17" s="149"/>
      <c r="BP17" s="157"/>
      <c r="BQ17" s="157"/>
      <c r="BR17" s="157"/>
      <c r="BS17" s="149"/>
      <c r="BT17" s="149"/>
      <c r="BU17" s="149"/>
      <c r="BV17" s="157"/>
      <c r="BW17" s="149"/>
      <c r="BX17" s="149"/>
      <c r="BY17" s="157"/>
      <c r="BZ17" s="149"/>
      <c r="CA17" s="149"/>
      <c r="CB17" s="149"/>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row>
    <row r="18" spans="1:106" ht="16.5" customHeight="1" x14ac:dyDescent="0.3">
      <c r="A18" s="316"/>
      <c r="B18" s="317"/>
      <c r="C18" s="317"/>
      <c r="D18" s="349"/>
      <c r="E18" s="348"/>
      <c r="F18" s="317"/>
      <c r="G18" s="317"/>
      <c r="H18" s="317"/>
      <c r="I18" s="317"/>
      <c r="J18" s="316"/>
      <c r="K18" s="350"/>
      <c r="L18" s="346"/>
      <c r="M18" s="333"/>
      <c r="N18" s="343"/>
      <c r="O18" s="343"/>
      <c r="P18" s="346"/>
      <c r="Q18" s="347"/>
      <c r="R18" s="148">
        <v>2</v>
      </c>
      <c r="S18" s="100"/>
      <c r="T18" s="150" t="str">
        <f t="shared" si="0"/>
        <v/>
      </c>
      <c r="U18" s="169"/>
      <c r="V18" s="169"/>
      <c r="W18" s="169"/>
      <c r="X18" s="169"/>
      <c r="Y18" s="101"/>
      <c r="Z18" s="101"/>
      <c r="AA18" s="102" t="str">
        <f t="shared" si="1"/>
        <v/>
      </c>
      <c r="AB18" s="101"/>
      <c r="AC18" s="101"/>
      <c r="AD18" s="101"/>
      <c r="AE18" s="183" t="str">
        <f>IFERROR(IF(AND(T17="Probabilidad",T18="Probabilidad"),(AG17-(+AG17*AA18)),IF(T18="Probabilidad",(L17-(+L17*AA18)),IF(T18="Impacto",AG17,""))),"")</f>
        <v/>
      </c>
      <c r="AF18" s="138" t="str">
        <f t="shared" si="4"/>
        <v/>
      </c>
      <c r="AG18" s="102" t="str">
        <f t="shared" si="2"/>
        <v/>
      </c>
      <c r="AH18" s="138" t="str">
        <f t="shared" si="5"/>
        <v/>
      </c>
      <c r="AI18" s="102" t="str">
        <f>IFERROR(IF(AND(T17="Impacto",T18="Impacto"),(AI11-(+AI11*AA18)),IF(T18="Impacto",($P$17-(+$P$17*AA18)),IF(T18="Probabilidad",AI11,""))),"")</f>
        <v/>
      </c>
      <c r="AJ18" s="103" t="str">
        <f t="shared" si="3"/>
        <v/>
      </c>
      <c r="AK18" s="336"/>
      <c r="AL18" s="149"/>
      <c r="AM18" s="149"/>
      <c r="AN18" s="157"/>
      <c r="AO18" s="157"/>
      <c r="AP18" s="149"/>
      <c r="AQ18" s="157"/>
      <c r="AR18" s="149"/>
      <c r="AS18" s="157"/>
      <c r="AT18" s="149"/>
      <c r="AU18" s="157"/>
      <c r="AV18" s="149"/>
      <c r="AW18" s="149"/>
      <c r="AX18" s="149"/>
      <c r="AY18" s="149"/>
      <c r="AZ18" s="149"/>
      <c r="BA18" s="157"/>
      <c r="BB18" s="157"/>
      <c r="BC18" s="149"/>
      <c r="BD18" s="149"/>
      <c r="BE18" s="149"/>
      <c r="BF18" s="157"/>
      <c r="BG18" s="157"/>
      <c r="BH18" s="149"/>
      <c r="BI18" s="149"/>
      <c r="BJ18" s="149"/>
      <c r="BK18" s="157"/>
      <c r="BL18" s="157"/>
      <c r="BM18" s="149"/>
      <c r="BN18" s="149"/>
      <c r="BO18" s="149"/>
      <c r="BP18" s="157"/>
      <c r="BQ18" s="157"/>
      <c r="BR18" s="157"/>
      <c r="BS18" s="149"/>
      <c r="BT18" s="149"/>
      <c r="BU18" s="149"/>
      <c r="BV18" s="157"/>
      <c r="BW18" s="149"/>
      <c r="BX18" s="149"/>
      <c r="BY18" s="157"/>
      <c r="BZ18" s="149"/>
      <c r="CA18" s="149"/>
      <c r="CB18" s="149"/>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row>
    <row r="19" spans="1:106" ht="16.5" customHeight="1" x14ac:dyDescent="0.3">
      <c r="A19" s="316"/>
      <c r="B19" s="317"/>
      <c r="C19" s="317"/>
      <c r="D19" s="349"/>
      <c r="E19" s="348"/>
      <c r="F19" s="317"/>
      <c r="G19" s="317"/>
      <c r="H19" s="317"/>
      <c r="I19" s="317"/>
      <c r="J19" s="316"/>
      <c r="K19" s="350"/>
      <c r="L19" s="346"/>
      <c r="M19" s="333"/>
      <c r="N19" s="343"/>
      <c r="O19" s="343"/>
      <c r="P19" s="346"/>
      <c r="Q19" s="347"/>
      <c r="R19" s="148">
        <v>3</v>
      </c>
      <c r="S19" s="218"/>
      <c r="T19" s="150" t="str">
        <f t="shared" si="0"/>
        <v/>
      </c>
      <c r="U19" s="169"/>
      <c r="V19" s="169"/>
      <c r="W19" s="169"/>
      <c r="X19" s="169"/>
      <c r="Y19" s="101"/>
      <c r="Z19" s="101"/>
      <c r="AA19" s="102" t="str">
        <f t="shared" si="1"/>
        <v/>
      </c>
      <c r="AB19" s="101"/>
      <c r="AC19" s="101"/>
      <c r="AD19" s="101"/>
      <c r="AE19" s="184" t="str">
        <f>IFERROR(IF(AND(T18="Probabilidad",T19="Probabilidad"),(AG18-(+AG18*AA19)),IF(AND(T18="Impacto",T19="Probabilidad"),(AG17-(+AG17*AA19)),IF(T19="Impacto",AG18,""))),"")</f>
        <v/>
      </c>
      <c r="AF19" s="138" t="str">
        <f t="shared" si="4"/>
        <v/>
      </c>
      <c r="AG19" s="102" t="str">
        <f t="shared" si="2"/>
        <v/>
      </c>
      <c r="AH19" s="138" t="str">
        <f t="shared" si="5"/>
        <v/>
      </c>
      <c r="AI19" s="102" t="str">
        <f>IFERROR(IF(AND(T18="Impacto",T19="Impacto"),(AI18-(+AI18*AA19)),IF(AND(T18="Probabilidad",T19="Impacto"),(AI17-(+AI17*AA19)),IF(T19="Probabilidad",AI18,""))),"")</f>
        <v/>
      </c>
      <c r="AJ19" s="103" t="str">
        <f t="shared" si="3"/>
        <v/>
      </c>
      <c r="AK19" s="336"/>
      <c r="AL19" s="149"/>
      <c r="AM19" s="149"/>
      <c r="AN19" s="157"/>
      <c r="AO19" s="157"/>
      <c r="AP19" s="149"/>
      <c r="AQ19" s="157"/>
      <c r="AR19" s="149"/>
      <c r="AS19" s="157"/>
      <c r="AT19" s="149"/>
      <c r="AU19" s="157"/>
      <c r="AV19" s="149"/>
      <c r="AW19" s="149"/>
      <c r="AX19" s="149"/>
      <c r="AY19" s="149"/>
      <c r="AZ19" s="149"/>
      <c r="BA19" s="157"/>
      <c r="BB19" s="157"/>
      <c r="BC19" s="149"/>
      <c r="BD19" s="149"/>
      <c r="BE19" s="149"/>
      <c r="BF19" s="157"/>
      <c r="BG19" s="157"/>
      <c r="BH19" s="149"/>
      <c r="BI19" s="149"/>
      <c r="BJ19" s="149"/>
      <c r="BK19" s="157"/>
      <c r="BL19" s="157"/>
      <c r="BM19" s="149"/>
      <c r="BN19" s="149"/>
      <c r="BO19" s="149"/>
      <c r="BP19" s="157"/>
      <c r="BQ19" s="157"/>
      <c r="BR19" s="157"/>
      <c r="BS19" s="149"/>
      <c r="BT19" s="149"/>
      <c r="BU19" s="149"/>
      <c r="BV19" s="157"/>
      <c r="BW19" s="149"/>
      <c r="BX19" s="149"/>
      <c r="BY19" s="157"/>
      <c r="BZ19" s="149"/>
      <c r="CA19" s="149"/>
      <c r="CB19" s="149"/>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row>
    <row r="20" spans="1:106" ht="16.5" customHeight="1" x14ac:dyDescent="0.3">
      <c r="A20" s="316"/>
      <c r="B20" s="317"/>
      <c r="C20" s="317"/>
      <c r="D20" s="349"/>
      <c r="E20" s="348"/>
      <c r="F20" s="317"/>
      <c r="G20" s="317"/>
      <c r="H20" s="317"/>
      <c r="I20" s="317"/>
      <c r="J20" s="316"/>
      <c r="K20" s="350"/>
      <c r="L20" s="346"/>
      <c r="M20" s="333"/>
      <c r="N20" s="343"/>
      <c r="O20" s="343"/>
      <c r="P20" s="346"/>
      <c r="Q20" s="347"/>
      <c r="R20" s="148">
        <v>4</v>
      </c>
      <c r="S20" s="100"/>
      <c r="T20" s="150" t="str">
        <f t="shared" si="0"/>
        <v/>
      </c>
      <c r="U20" s="169"/>
      <c r="V20" s="169"/>
      <c r="W20" s="169"/>
      <c r="X20" s="169"/>
      <c r="Y20" s="101"/>
      <c r="Z20" s="101"/>
      <c r="AA20" s="102" t="str">
        <f t="shared" si="1"/>
        <v/>
      </c>
      <c r="AB20" s="101"/>
      <c r="AC20" s="101"/>
      <c r="AD20" s="101"/>
      <c r="AE20" s="184" t="str">
        <f>IFERROR(IF(AND(T19="Probabilidad",T20="Probabilidad"),(AG19-(+AG19*AA20)),IF(AND(T19="Impacto",T20="Probabilidad"),(AG18-(+AG18*AA20)),IF(T20="Impacto",AG19,""))),"")</f>
        <v/>
      </c>
      <c r="AF20" s="138" t="str">
        <f t="shared" si="4"/>
        <v/>
      </c>
      <c r="AG20" s="102" t="str">
        <f t="shared" si="2"/>
        <v/>
      </c>
      <c r="AH20" s="138" t="str">
        <f t="shared" si="5"/>
        <v/>
      </c>
      <c r="AI20" s="102" t="str">
        <f>IFERROR(IF(AND(T19="Impacto",T20="Impacto"),(AI19-(+AI19*AA20)),IF(AND(T19="Probabilidad",T20="Impacto"),(AI18-(+AI18*AA20)),IF(T20="Probabilidad",AI19,""))),"")</f>
        <v/>
      </c>
      <c r="AJ20" s="103" t="str">
        <f t="shared" si="3"/>
        <v/>
      </c>
      <c r="AK20" s="336"/>
      <c r="AL20" s="149"/>
      <c r="AM20" s="149"/>
      <c r="AN20" s="157"/>
      <c r="AO20" s="157"/>
      <c r="AP20" s="149"/>
      <c r="AQ20" s="157"/>
      <c r="AR20" s="149"/>
      <c r="AS20" s="157"/>
      <c r="AT20" s="149"/>
      <c r="AU20" s="157"/>
      <c r="AV20" s="149"/>
      <c r="AW20" s="149"/>
      <c r="AX20" s="149"/>
      <c r="AY20" s="149"/>
      <c r="AZ20" s="149"/>
      <c r="BA20" s="157"/>
      <c r="BB20" s="157"/>
      <c r="BC20" s="149"/>
      <c r="BD20" s="149"/>
      <c r="BE20" s="149"/>
      <c r="BF20" s="157"/>
      <c r="BG20" s="157"/>
      <c r="BH20" s="149"/>
      <c r="BI20" s="149"/>
      <c r="BJ20" s="149"/>
      <c r="BK20" s="157"/>
      <c r="BL20" s="157"/>
      <c r="BM20" s="149"/>
      <c r="BN20" s="149"/>
      <c r="BO20" s="149"/>
      <c r="BP20" s="157"/>
      <c r="BQ20" s="157"/>
      <c r="BR20" s="157"/>
      <c r="BS20" s="149"/>
      <c r="BT20" s="149"/>
      <c r="BU20" s="149"/>
      <c r="BV20" s="157"/>
      <c r="BW20" s="149"/>
      <c r="BX20" s="149"/>
      <c r="BY20" s="157"/>
      <c r="BZ20" s="149"/>
      <c r="CA20" s="149"/>
      <c r="CB20" s="149"/>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row>
    <row r="21" spans="1:106" ht="16.5" customHeight="1" x14ac:dyDescent="0.3">
      <c r="A21" s="316"/>
      <c r="B21" s="317"/>
      <c r="C21" s="317"/>
      <c r="D21" s="349"/>
      <c r="E21" s="348"/>
      <c r="F21" s="317"/>
      <c r="G21" s="317"/>
      <c r="H21" s="317"/>
      <c r="I21" s="317"/>
      <c r="J21" s="316"/>
      <c r="K21" s="350"/>
      <c r="L21" s="346"/>
      <c r="M21" s="333"/>
      <c r="N21" s="343"/>
      <c r="O21" s="343"/>
      <c r="P21" s="346"/>
      <c r="Q21" s="347"/>
      <c r="R21" s="148">
        <v>5</v>
      </c>
      <c r="S21" s="100"/>
      <c r="T21" s="150" t="str">
        <f t="shared" si="0"/>
        <v/>
      </c>
      <c r="U21" s="169"/>
      <c r="V21" s="169"/>
      <c r="W21" s="169"/>
      <c r="X21" s="169"/>
      <c r="Y21" s="101"/>
      <c r="Z21" s="101"/>
      <c r="AA21" s="102" t="str">
        <f t="shared" si="1"/>
        <v/>
      </c>
      <c r="AB21" s="101"/>
      <c r="AC21" s="101"/>
      <c r="AD21" s="101"/>
      <c r="AE21" s="184" t="str">
        <f>IFERROR(IF(AND(T20="Probabilidad",T21="Probabilidad"),(AG20-(+AG20*AA21)),IF(AND(T20="Impacto",T21="Probabilidad"),(AG19-(+AG19*AA21)),IF(T21="Impacto",AG20,""))),"")</f>
        <v/>
      </c>
      <c r="AF21" s="138" t="str">
        <f t="shared" si="4"/>
        <v/>
      </c>
      <c r="AG21" s="102" t="str">
        <f t="shared" si="2"/>
        <v/>
      </c>
      <c r="AH21" s="138" t="str">
        <f t="shared" si="5"/>
        <v/>
      </c>
      <c r="AI21" s="102" t="str">
        <f>IFERROR(IF(AND(T20="Impacto",T21="Impacto"),(AI20-(+AI20*AA21)),IF(AND(T20="Probabilidad",T21="Impacto"),(AI19-(+AI19*AA21)),IF(T21="Probabilidad",AI20,""))),"")</f>
        <v/>
      </c>
      <c r="AJ21" s="103" t="str">
        <f t="shared" si="3"/>
        <v/>
      </c>
      <c r="AK21" s="336"/>
      <c r="AL21" s="149"/>
      <c r="AM21" s="149"/>
      <c r="AN21" s="157"/>
      <c r="AO21" s="157"/>
      <c r="AP21" s="149"/>
      <c r="AQ21" s="157"/>
      <c r="AR21" s="149"/>
      <c r="AS21" s="157"/>
      <c r="AT21" s="149"/>
      <c r="AU21" s="157"/>
      <c r="AV21" s="149"/>
      <c r="AW21" s="149"/>
      <c r="AX21" s="149"/>
      <c r="AY21" s="149"/>
      <c r="AZ21" s="149"/>
      <c r="BA21" s="157"/>
      <c r="BB21" s="157"/>
      <c r="BC21" s="149"/>
      <c r="BD21" s="149"/>
      <c r="BE21" s="149"/>
      <c r="BF21" s="157"/>
      <c r="BG21" s="157"/>
      <c r="BH21" s="149"/>
      <c r="BI21" s="149"/>
      <c r="BJ21" s="149"/>
      <c r="BK21" s="157"/>
      <c r="BL21" s="157"/>
      <c r="BM21" s="149"/>
      <c r="BN21" s="149"/>
      <c r="BO21" s="149"/>
      <c r="BP21" s="157"/>
      <c r="BQ21" s="157"/>
      <c r="BR21" s="157"/>
      <c r="BS21" s="149"/>
      <c r="BT21" s="149"/>
      <c r="BU21" s="149"/>
      <c r="BV21" s="157"/>
      <c r="BW21" s="149"/>
      <c r="BX21" s="149"/>
      <c r="BY21" s="157"/>
      <c r="BZ21" s="149"/>
      <c r="CA21" s="149"/>
      <c r="CB21" s="149"/>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row>
    <row r="22" spans="1:106" ht="16.5" customHeight="1" x14ac:dyDescent="0.3">
      <c r="A22" s="316"/>
      <c r="B22" s="317"/>
      <c r="C22" s="317"/>
      <c r="D22" s="349"/>
      <c r="E22" s="348"/>
      <c r="F22" s="317"/>
      <c r="G22" s="317"/>
      <c r="H22" s="317"/>
      <c r="I22" s="317"/>
      <c r="J22" s="316"/>
      <c r="K22" s="350"/>
      <c r="L22" s="346"/>
      <c r="M22" s="334"/>
      <c r="N22" s="344"/>
      <c r="O22" s="344"/>
      <c r="P22" s="346"/>
      <c r="Q22" s="347"/>
      <c r="R22" s="148">
        <v>6</v>
      </c>
      <c r="S22" s="100"/>
      <c r="T22" s="150" t="str">
        <f t="shared" si="0"/>
        <v/>
      </c>
      <c r="U22" s="169"/>
      <c r="V22" s="169"/>
      <c r="W22" s="169"/>
      <c r="X22" s="169"/>
      <c r="Y22" s="101"/>
      <c r="Z22" s="101"/>
      <c r="AA22" s="102" t="str">
        <f t="shared" si="1"/>
        <v/>
      </c>
      <c r="AB22" s="101"/>
      <c r="AC22" s="101"/>
      <c r="AD22" s="101"/>
      <c r="AE22" s="184" t="str">
        <f>IFERROR(IF(AND(T21="Probabilidad",T22="Probabilidad"),(AG21-(+AG21*AA22)),IF(AND(T21="Impacto",T22="Probabilidad"),(AG20-(+AG20*AA22)),IF(T22="Impacto",AG21,""))),"")</f>
        <v/>
      </c>
      <c r="AF22" s="138" t="str">
        <f t="shared" si="4"/>
        <v/>
      </c>
      <c r="AG22" s="102" t="str">
        <f t="shared" si="2"/>
        <v/>
      </c>
      <c r="AH22" s="138" t="str">
        <f t="shared" si="5"/>
        <v/>
      </c>
      <c r="AI22" s="102" t="str">
        <f>IFERROR(IF(AND(T21="Impacto",T22="Impacto"),(AI21-(+AI21*AA22)),IF(AND(T21="Probabilidad",T22="Impacto"),(AI20-(+AI20*AA22)),IF(T22="Probabilidad",AI21,""))),"")</f>
        <v/>
      </c>
      <c r="AJ22" s="103" t="str">
        <f t="shared" si="3"/>
        <v/>
      </c>
      <c r="AK22" s="337"/>
      <c r="AL22" s="149"/>
      <c r="AM22" s="149"/>
      <c r="AN22" s="157"/>
      <c r="AO22" s="157"/>
      <c r="AP22" s="149"/>
      <c r="AQ22" s="157"/>
      <c r="AR22" s="149"/>
      <c r="AS22" s="157"/>
      <c r="AT22" s="149"/>
      <c r="AU22" s="157"/>
      <c r="AV22" s="149"/>
      <c r="AW22" s="149"/>
      <c r="AX22" s="149"/>
      <c r="AY22" s="149"/>
      <c r="AZ22" s="149"/>
      <c r="BA22" s="157"/>
      <c r="BB22" s="157"/>
      <c r="BC22" s="149"/>
      <c r="BD22" s="149"/>
      <c r="BE22" s="149"/>
      <c r="BF22" s="157"/>
      <c r="BG22" s="157"/>
      <c r="BH22" s="149"/>
      <c r="BI22" s="149"/>
      <c r="BJ22" s="149"/>
      <c r="BK22" s="157"/>
      <c r="BL22" s="157"/>
      <c r="BM22" s="149"/>
      <c r="BN22" s="149"/>
      <c r="BO22" s="149"/>
      <c r="BP22" s="157"/>
      <c r="BQ22" s="157"/>
      <c r="BR22" s="157"/>
      <c r="BS22" s="149"/>
      <c r="BT22" s="149"/>
      <c r="BU22" s="149"/>
      <c r="BV22" s="157"/>
      <c r="BW22" s="149"/>
      <c r="BX22" s="149"/>
      <c r="BY22" s="157"/>
      <c r="BZ22" s="149"/>
      <c r="CA22" s="149"/>
      <c r="CB22" s="149"/>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row>
    <row r="23" spans="1:106" ht="16.5" customHeight="1" x14ac:dyDescent="0.3">
      <c r="A23" s="316">
        <v>4</v>
      </c>
      <c r="B23" s="317"/>
      <c r="C23" s="317"/>
      <c r="D23" s="317"/>
      <c r="E23" s="348"/>
      <c r="F23" s="317"/>
      <c r="G23" s="317"/>
      <c r="H23" s="317"/>
      <c r="I23" s="349"/>
      <c r="J23" s="316"/>
      <c r="K23" s="350" t="str">
        <f>IF(J23&lt;=0,"",IF(J23&lt;=2,"Muy Baja",IF(J23&lt;=24,"Baja",IF(J23&lt;=500,"Media",IF(J23&lt;=5000,"Alta","Muy Alta")))))</f>
        <v/>
      </c>
      <c r="L23" s="346" t="str">
        <f>IF(K23="","",IF(K23="Muy Baja",0.2,IF(K23="Baja",0.4,IF(K23="Media",0.6,IF(K23="Alta",0.8,IF(K23="Muy Alta",1,))))))</f>
        <v/>
      </c>
      <c r="M23" s="341"/>
      <c r="N23" s="342">
        <f ca="1">IF(NOT(ISERROR(MATCH(M23,'Tabla Impacto'!$B$221:$B$223,0))),'Tabla Impacto'!$F$223&amp;"Por favor no seleccionar los criterios de impacto(Afectación Económica o presupuestal y Pérdida Reputacional)",M23)</f>
        <v>0</v>
      </c>
      <c r="O23" s="345" t="str">
        <f ca="1">IF(OR(N23='Tabla Impacto'!$C$11,N23='Tabla Impacto'!$D$11),"Leve",IF(OR(N23='Tabla Impacto'!$C$12,N23='Tabla Impacto'!$D$12),"Menor",IF(OR(N23='Tabla Impacto'!$C$13,N23='Tabla Impacto'!$D$13),"Moderado",IF(OR(N23='Tabla Impacto'!$C$14,N23='Tabla Impacto'!$D$14),"Mayor",IF(OR(N23='Tabla Impacto'!$C$15,N23='Tabla Impacto'!$D$15),"Catastrófico","")))))</f>
        <v/>
      </c>
      <c r="P23" s="346" t="str">
        <f ca="1">IF(O23="","",IF(O23="Leve",0.2,IF(O23="Menor",0.4,IF(O23="Moderado",0.6,IF(O23="Mayor",0.8,IF(O23="Catastrófico",1,))))))</f>
        <v/>
      </c>
      <c r="Q23" s="347" t="str">
        <f t="shared" ref="Q23" ca="1" si="8">IF(OR(AND(K23="Muy Baja",O23="Leve"),AND(K23="Muy Baja",O23="Menor"),AND(K23="Baja",O23="Leve")),"Bajo",IF(OR(AND(K23="Muy baja",O23="Moderado"),AND(K23="Baja",O23="Menor"),AND(K23="Baja",O23="Moderado"),AND(K23="Media",O23="Leve"),AND(K23="Media",O23="Menor"),AND(K23="Media",O23="Moderado"),AND(K23="Alta",O23="Leve"),AND(K23="Alta",O23="Menor")),"Moderado",IF(OR(AND(K23="Muy Baja",O23="Mayor"),AND(K23="Baja",O23="Mayor"),AND(K23="Media",O23="Mayor"),AND(K23="Alta",O23="Moderado"),AND(K23="Alta",O23="Mayor"),AND(K23="Muy Alta",O23="Leve"),AND(K23="Muy Alta",O23="Menor"),AND(K23="Muy Alta",O23="Moderado"),AND(K23="Muy Alta",O23="Mayor")),"Alto",IF(OR(AND(K23="Muy Baja",O23="Catastrófico"),AND(K23="Baja",O23="Catastrófico"),AND(K23="Media",O23="Catastrófico"),AND(K23="Alta",O23="Catastrófico"),AND(K23="Muy Alta",O23="Catastrófico")),"Extremo",""))))</f>
        <v/>
      </c>
      <c r="R23" s="148">
        <v>1</v>
      </c>
      <c r="S23" s="100"/>
      <c r="T23" s="150" t="str">
        <f t="shared" si="0"/>
        <v/>
      </c>
      <c r="U23" s="169"/>
      <c r="V23" s="169"/>
      <c r="W23" s="169"/>
      <c r="X23" s="169"/>
      <c r="Y23" s="101"/>
      <c r="Z23" s="101"/>
      <c r="AA23" s="102" t="str">
        <f t="shared" si="1"/>
        <v/>
      </c>
      <c r="AB23" s="101"/>
      <c r="AC23" s="101"/>
      <c r="AD23" s="101"/>
      <c r="AE23" s="184" t="str">
        <f>IFERROR(IF(T23="Probabilidad",(L23-(+L23*AA23)),IF(T23="Impacto",L23,"")),"")</f>
        <v/>
      </c>
      <c r="AF23" s="138" t="str">
        <f>IFERROR(IF(AE23="","",IF(AE23&lt;=0.2,"Muy Baja",IF(AE23&lt;=0.4,"Baja",IF(AE23&lt;=0.6,"Media",IF(AE23&lt;=0.8,"Alta","Muy Alta"))))),"")</f>
        <v/>
      </c>
      <c r="AG23" s="102" t="str">
        <f t="shared" si="2"/>
        <v/>
      </c>
      <c r="AH23" s="138" t="str">
        <f>IFERROR(IF(AI23="","",IF(AI23&lt;=0.2,"Leve",IF(AI23&lt;=0.4,"Menor",IF(AI23&lt;=0.6,"Moderado",IF(AI23&lt;=0.8,"Mayor","Catastrófico"))))),"")</f>
        <v/>
      </c>
      <c r="AI23" s="102" t="str">
        <f>IFERROR(IF(T23="Impacto",(P23-(+P23*AA23)),IF(T23="Probabilidad",P23,"")),"")</f>
        <v/>
      </c>
      <c r="AJ23" s="103" t="str">
        <f t="shared" si="3"/>
        <v/>
      </c>
      <c r="AK23" s="324"/>
      <c r="AL23" s="149"/>
      <c r="AM23" s="148"/>
      <c r="AN23" s="104"/>
      <c r="AO23" s="104"/>
      <c r="AP23" s="149"/>
      <c r="AQ23" s="104"/>
      <c r="AR23" s="149"/>
      <c r="AS23" s="104"/>
      <c r="AT23" s="149"/>
      <c r="AU23" s="104"/>
      <c r="AV23" s="149"/>
      <c r="AW23" s="147"/>
      <c r="AX23" s="149"/>
      <c r="AY23" s="149"/>
      <c r="AZ23" s="148"/>
      <c r="BA23" s="104"/>
      <c r="BB23" s="144"/>
      <c r="BC23" s="149"/>
      <c r="BD23" s="149"/>
      <c r="BE23" s="148"/>
      <c r="BF23" s="104"/>
      <c r="BG23" s="144"/>
      <c r="BH23" s="149"/>
      <c r="BI23" s="149"/>
      <c r="BJ23" s="148"/>
      <c r="BK23" s="104"/>
      <c r="BL23" s="144"/>
      <c r="BM23" s="149"/>
      <c r="BN23" s="149"/>
      <c r="BO23" s="148"/>
      <c r="BP23" s="104"/>
      <c r="BQ23" s="144"/>
      <c r="BR23" s="157"/>
      <c r="BS23" s="149"/>
      <c r="BT23" s="149"/>
      <c r="BU23" s="149"/>
      <c r="BV23" s="104"/>
      <c r="BW23" s="149"/>
      <c r="BX23" s="149"/>
      <c r="BY23" s="104"/>
      <c r="BZ23" s="149"/>
      <c r="CA23" s="148"/>
      <c r="CB23" s="149"/>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row>
    <row r="24" spans="1:106" ht="16.5" customHeight="1" x14ac:dyDescent="0.3">
      <c r="A24" s="316"/>
      <c r="B24" s="317"/>
      <c r="C24" s="317"/>
      <c r="D24" s="317"/>
      <c r="E24" s="348"/>
      <c r="F24" s="317"/>
      <c r="G24" s="317"/>
      <c r="H24" s="317"/>
      <c r="I24" s="349"/>
      <c r="J24" s="316"/>
      <c r="K24" s="350"/>
      <c r="L24" s="346"/>
      <c r="M24" s="333"/>
      <c r="N24" s="343"/>
      <c r="O24" s="343"/>
      <c r="P24" s="346"/>
      <c r="Q24" s="347"/>
      <c r="R24" s="148">
        <v>2</v>
      </c>
      <c r="S24" s="100"/>
      <c r="T24" s="150" t="str">
        <f t="shared" si="0"/>
        <v/>
      </c>
      <c r="U24" s="169"/>
      <c r="V24" s="169"/>
      <c r="W24" s="169"/>
      <c r="X24" s="169"/>
      <c r="Y24" s="101"/>
      <c r="Z24" s="101"/>
      <c r="AA24" s="102" t="str">
        <f t="shared" si="1"/>
        <v/>
      </c>
      <c r="AB24" s="101"/>
      <c r="AC24" s="101"/>
      <c r="AD24" s="101"/>
      <c r="AE24" s="184" t="str">
        <f>IFERROR(IF(AND(T23="Probabilidad",T24="Probabilidad"),(AG23-(+AG23*AA24)),IF(T24="Probabilidad",(L23-(+L23*AA24)),IF(T24="Impacto",AG23,""))),"")</f>
        <v/>
      </c>
      <c r="AF24" s="138" t="str">
        <f t="shared" si="4"/>
        <v/>
      </c>
      <c r="AG24" s="102" t="str">
        <f t="shared" si="2"/>
        <v/>
      </c>
      <c r="AH24" s="138" t="str">
        <f t="shared" si="5"/>
        <v/>
      </c>
      <c r="AI24" s="102" t="str">
        <f>IFERROR(IF(AND(T23="Impacto",T24="Impacto"),(AI17-(+AI17*AA24)),IF(T24="Impacto",($P$23-(+$P$23*AA24)),IF(T24="Probabilidad",AI17,""))),"")</f>
        <v/>
      </c>
      <c r="AJ24" s="103" t="str">
        <f t="shared" si="3"/>
        <v/>
      </c>
      <c r="AK24" s="325"/>
      <c r="AL24" s="149"/>
      <c r="AM24" s="148"/>
      <c r="AN24" s="104"/>
      <c r="AO24" s="104"/>
      <c r="AP24" s="149"/>
      <c r="AQ24" s="104"/>
      <c r="AR24" s="149"/>
      <c r="AS24" s="104"/>
      <c r="AT24" s="149"/>
      <c r="AU24" s="104"/>
      <c r="AV24" s="149"/>
      <c r="AW24" s="147"/>
      <c r="AX24" s="149"/>
      <c r="AY24" s="149"/>
      <c r="AZ24" s="148"/>
      <c r="BA24" s="104"/>
      <c r="BB24" s="144"/>
      <c r="BC24" s="149"/>
      <c r="BD24" s="149"/>
      <c r="BE24" s="148"/>
      <c r="BF24" s="104"/>
      <c r="BG24" s="144"/>
      <c r="BH24" s="149"/>
      <c r="BI24" s="149"/>
      <c r="BJ24" s="148"/>
      <c r="BK24" s="104"/>
      <c r="BL24" s="144"/>
      <c r="BM24" s="149"/>
      <c r="BN24" s="149"/>
      <c r="BO24" s="148"/>
      <c r="BP24" s="104"/>
      <c r="BQ24" s="144"/>
      <c r="BR24" s="157"/>
      <c r="BS24" s="149"/>
      <c r="BT24" s="149"/>
      <c r="BU24" s="149"/>
      <c r="BV24" s="104"/>
      <c r="BW24" s="149"/>
      <c r="BX24" s="149"/>
      <c r="BY24" s="104"/>
      <c r="BZ24" s="149"/>
      <c r="CA24" s="148"/>
      <c r="CB24" s="149"/>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row>
    <row r="25" spans="1:106" ht="16.5" customHeight="1" x14ac:dyDescent="0.3">
      <c r="A25" s="316"/>
      <c r="B25" s="317"/>
      <c r="C25" s="317"/>
      <c r="D25" s="317"/>
      <c r="E25" s="348"/>
      <c r="F25" s="317"/>
      <c r="G25" s="317"/>
      <c r="H25" s="317"/>
      <c r="I25" s="349"/>
      <c r="J25" s="316"/>
      <c r="K25" s="350"/>
      <c r="L25" s="346"/>
      <c r="M25" s="333"/>
      <c r="N25" s="343"/>
      <c r="O25" s="343"/>
      <c r="P25" s="346"/>
      <c r="Q25" s="347"/>
      <c r="R25" s="148">
        <v>3</v>
      </c>
      <c r="S25" s="218"/>
      <c r="T25" s="150" t="str">
        <f t="shared" si="0"/>
        <v/>
      </c>
      <c r="U25" s="169"/>
      <c r="V25" s="169"/>
      <c r="W25" s="169"/>
      <c r="X25" s="169"/>
      <c r="Y25" s="101"/>
      <c r="Z25" s="101"/>
      <c r="AA25" s="102" t="str">
        <f t="shared" si="1"/>
        <v/>
      </c>
      <c r="AB25" s="101"/>
      <c r="AC25" s="101"/>
      <c r="AD25" s="101"/>
      <c r="AE25" s="184" t="str">
        <f>IFERROR(IF(AND(T24="Probabilidad",T25="Probabilidad"),(AG24-(+AG24*AA25)),IF(AND(T24="Impacto",T25="Probabilidad"),(AG23-(+AG23*AA25)),IF(T25="Impacto",AG24,""))),"")</f>
        <v/>
      </c>
      <c r="AF25" s="138" t="str">
        <f t="shared" si="4"/>
        <v/>
      </c>
      <c r="AG25" s="102" t="str">
        <f t="shared" si="2"/>
        <v/>
      </c>
      <c r="AH25" s="138" t="str">
        <f t="shared" si="5"/>
        <v/>
      </c>
      <c r="AI25" s="102" t="str">
        <f>IFERROR(IF(AND(T24="Impacto",T25="Impacto"),(AI24-(+AI24*AA25)),IF(AND(T24="Probabilidad",T25="Impacto"),(AI23-(+AI23*AA25)),IF(T25="Probabilidad",AI24,""))),"")</f>
        <v/>
      </c>
      <c r="AJ25" s="103" t="str">
        <f t="shared" si="3"/>
        <v/>
      </c>
      <c r="AK25" s="325"/>
      <c r="AL25" s="149"/>
      <c r="AM25" s="148"/>
      <c r="AN25" s="104"/>
      <c r="AO25" s="104"/>
      <c r="AP25" s="149"/>
      <c r="AQ25" s="104"/>
      <c r="AR25" s="149"/>
      <c r="AS25" s="104"/>
      <c r="AT25" s="149"/>
      <c r="AU25" s="104"/>
      <c r="AV25" s="149"/>
      <c r="AW25" s="147"/>
      <c r="AX25" s="149"/>
      <c r="AY25" s="149"/>
      <c r="AZ25" s="148"/>
      <c r="BA25" s="104"/>
      <c r="BB25" s="144"/>
      <c r="BC25" s="149"/>
      <c r="BD25" s="149"/>
      <c r="BE25" s="148"/>
      <c r="BF25" s="104"/>
      <c r="BG25" s="144"/>
      <c r="BH25" s="149"/>
      <c r="BI25" s="149"/>
      <c r="BJ25" s="148"/>
      <c r="BK25" s="104"/>
      <c r="BL25" s="144"/>
      <c r="BM25" s="149"/>
      <c r="BN25" s="149"/>
      <c r="BO25" s="148"/>
      <c r="BP25" s="104"/>
      <c r="BQ25" s="144"/>
      <c r="BR25" s="157"/>
      <c r="BS25" s="149"/>
      <c r="BT25" s="149"/>
      <c r="BU25" s="149"/>
      <c r="BV25" s="104"/>
      <c r="BW25" s="149"/>
      <c r="BX25" s="149"/>
      <c r="BY25" s="104"/>
      <c r="BZ25" s="149"/>
      <c r="CA25" s="148"/>
      <c r="CB25" s="149"/>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row>
    <row r="26" spans="1:106" ht="16.5" customHeight="1" x14ac:dyDescent="0.3">
      <c r="A26" s="316"/>
      <c r="B26" s="317"/>
      <c r="C26" s="317"/>
      <c r="D26" s="317"/>
      <c r="E26" s="348"/>
      <c r="F26" s="317"/>
      <c r="G26" s="317"/>
      <c r="H26" s="317"/>
      <c r="I26" s="349"/>
      <c r="J26" s="316"/>
      <c r="K26" s="350"/>
      <c r="L26" s="346"/>
      <c r="M26" s="333"/>
      <c r="N26" s="343"/>
      <c r="O26" s="343"/>
      <c r="P26" s="346"/>
      <c r="Q26" s="347"/>
      <c r="R26" s="148">
        <v>4</v>
      </c>
      <c r="S26" s="100"/>
      <c r="T26" s="150" t="str">
        <f t="shared" si="0"/>
        <v/>
      </c>
      <c r="U26" s="169"/>
      <c r="V26" s="169"/>
      <c r="W26" s="169"/>
      <c r="X26" s="169"/>
      <c r="Y26" s="101"/>
      <c r="Z26" s="101"/>
      <c r="AA26" s="102" t="str">
        <f t="shared" si="1"/>
        <v/>
      </c>
      <c r="AB26" s="101"/>
      <c r="AC26" s="101"/>
      <c r="AD26" s="101"/>
      <c r="AE26" s="184" t="str">
        <f>IFERROR(IF(AND(T25="Probabilidad",T26="Probabilidad"),(AG25-(+AG25*AA26)),IF(AND(T25="Impacto",T26="Probabilidad"),(AG24-(+AG24*AA26)),IF(T26="Impacto",AG25,""))),"")</f>
        <v/>
      </c>
      <c r="AF26" s="138" t="str">
        <f t="shared" si="4"/>
        <v/>
      </c>
      <c r="AG26" s="102" t="str">
        <f t="shared" si="2"/>
        <v/>
      </c>
      <c r="AH26" s="138" t="str">
        <f t="shared" si="5"/>
        <v/>
      </c>
      <c r="AI26" s="102" t="str">
        <f>IFERROR(IF(AND(T25="Impacto",T26="Impacto"),(AI25-(+AI25*AA26)),IF(AND(T25="Probabilidad",T26="Impacto"),(AI24-(+AI24*AA26)),IF(T26="Probabilidad",AI25,""))),"")</f>
        <v/>
      </c>
      <c r="AJ26" s="103" t="str">
        <f t="shared" si="3"/>
        <v/>
      </c>
      <c r="AK26" s="325"/>
      <c r="AL26" s="149"/>
      <c r="AM26" s="148"/>
      <c r="AN26" s="104"/>
      <c r="AO26" s="104"/>
      <c r="AP26" s="149"/>
      <c r="AQ26" s="104"/>
      <c r="AR26" s="149"/>
      <c r="AS26" s="104"/>
      <c r="AT26" s="149"/>
      <c r="AU26" s="104"/>
      <c r="AV26" s="149"/>
      <c r="AW26" s="147"/>
      <c r="AX26" s="149"/>
      <c r="AY26" s="149"/>
      <c r="AZ26" s="148"/>
      <c r="BA26" s="104"/>
      <c r="BB26" s="144"/>
      <c r="BC26" s="149"/>
      <c r="BD26" s="149"/>
      <c r="BE26" s="148"/>
      <c r="BF26" s="104"/>
      <c r="BG26" s="144"/>
      <c r="BH26" s="149"/>
      <c r="BI26" s="149"/>
      <c r="BJ26" s="148"/>
      <c r="BK26" s="104"/>
      <c r="BL26" s="144"/>
      <c r="BM26" s="149"/>
      <c r="BN26" s="149"/>
      <c r="BO26" s="148"/>
      <c r="BP26" s="104"/>
      <c r="BQ26" s="144"/>
      <c r="BR26" s="157"/>
      <c r="BS26" s="149"/>
      <c r="BT26" s="149"/>
      <c r="BU26" s="149"/>
      <c r="BV26" s="104"/>
      <c r="BW26" s="149"/>
      <c r="BX26" s="149"/>
      <c r="BY26" s="104"/>
      <c r="BZ26" s="149"/>
      <c r="CA26" s="148"/>
      <c r="CB26" s="149"/>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row>
    <row r="27" spans="1:106" ht="16.5" customHeight="1" x14ac:dyDescent="0.3">
      <c r="A27" s="316"/>
      <c r="B27" s="317"/>
      <c r="C27" s="317"/>
      <c r="D27" s="317"/>
      <c r="E27" s="348"/>
      <c r="F27" s="317"/>
      <c r="G27" s="317"/>
      <c r="H27" s="317"/>
      <c r="I27" s="349"/>
      <c r="J27" s="316"/>
      <c r="K27" s="350"/>
      <c r="L27" s="346"/>
      <c r="M27" s="333"/>
      <c r="N27" s="343"/>
      <c r="O27" s="343"/>
      <c r="P27" s="346"/>
      <c r="Q27" s="347"/>
      <c r="R27" s="148">
        <v>5</v>
      </c>
      <c r="S27" s="100"/>
      <c r="T27" s="150" t="str">
        <f t="shared" si="0"/>
        <v/>
      </c>
      <c r="U27" s="169"/>
      <c r="V27" s="169"/>
      <c r="W27" s="169"/>
      <c r="X27" s="169"/>
      <c r="Y27" s="101"/>
      <c r="Z27" s="101"/>
      <c r="AA27" s="102" t="str">
        <f t="shared" si="1"/>
        <v/>
      </c>
      <c r="AB27" s="101"/>
      <c r="AC27" s="101"/>
      <c r="AD27" s="101"/>
      <c r="AE27" s="183" t="str">
        <f>IFERROR(IF(AND(T26="Probabilidad",T27="Probabilidad"),(AG26-(+AG26*AA27)),IF(AND(T26="Impacto",T27="Probabilidad"),(AG25-(+AG25*AA27)),IF(T27="Impacto",AG26,""))),"")</f>
        <v/>
      </c>
      <c r="AF27" s="138" t="str">
        <f>IFERROR(IF(AE27="","",IF(AE27&lt;=0.2,"Muy Baja",IF(AE27&lt;=0.4,"Baja",IF(AE27&lt;=0.6,"Media",IF(AE27&lt;=0.8,"Alta","Muy Alta"))))),"")</f>
        <v/>
      </c>
      <c r="AG27" s="102" t="str">
        <f t="shared" si="2"/>
        <v/>
      </c>
      <c r="AH27" s="138" t="str">
        <f t="shared" si="5"/>
        <v/>
      </c>
      <c r="AI27" s="102" t="str">
        <f>IFERROR(IF(AND(T26="Impacto",T27="Impacto"),(AI26-(+AI26*AA27)),IF(AND(T26="Probabilidad",T27="Impacto"),(AI25-(+AI25*AA27)),IF(T27="Probabilidad",AI26,""))),"")</f>
        <v/>
      </c>
      <c r="AJ27" s="103" t="str">
        <f t="shared" si="3"/>
        <v/>
      </c>
      <c r="AK27" s="325"/>
      <c r="AL27" s="149"/>
      <c r="AM27" s="148"/>
      <c r="AN27" s="104"/>
      <c r="AO27" s="104"/>
      <c r="AP27" s="149"/>
      <c r="AQ27" s="104"/>
      <c r="AR27" s="149"/>
      <c r="AS27" s="104"/>
      <c r="AT27" s="149"/>
      <c r="AU27" s="104"/>
      <c r="AV27" s="149"/>
      <c r="AW27" s="147"/>
      <c r="AX27" s="149"/>
      <c r="AY27" s="149"/>
      <c r="AZ27" s="148"/>
      <c r="BA27" s="104"/>
      <c r="BB27" s="144"/>
      <c r="BC27" s="149"/>
      <c r="BD27" s="149"/>
      <c r="BE27" s="148"/>
      <c r="BF27" s="104"/>
      <c r="BG27" s="144"/>
      <c r="BH27" s="149"/>
      <c r="BI27" s="149"/>
      <c r="BJ27" s="148"/>
      <c r="BK27" s="104"/>
      <c r="BL27" s="144"/>
      <c r="BM27" s="149"/>
      <c r="BN27" s="149"/>
      <c r="BO27" s="148"/>
      <c r="BP27" s="104"/>
      <c r="BQ27" s="144"/>
      <c r="BR27" s="157"/>
      <c r="BS27" s="149"/>
      <c r="BT27" s="149"/>
      <c r="BU27" s="149"/>
      <c r="BV27" s="104"/>
      <c r="BW27" s="149"/>
      <c r="BX27" s="149"/>
      <c r="BY27" s="104"/>
      <c r="BZ27" s="149"/>
      <c r="CA27" s="148"/>
      <c r="CB27" s="149"/>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row>
    <row r="28" spans="1:106" ht="16.5" customHeight="1" x14ac:dyDescent="0.3">
      <c r="A28" s="316"/>
      <c r="B28" s="317"/>
      <c r="C28" s="317"/>
      <c r="D28" s="317"/>
      <c r="E28" s="348"/>
      <c r="F28" s="317"/>
      <c r="G28" s="317"/>
      <c r="H28" s="317"/>
      <c r="I28" s="349"/>
      <c r="J28" s="316"/>
      <c r="K28" s="350"/>
      <c r="L28" s="346"/>
      <c r="M28" s="334"/>
      <c r="N28" s="344"/>
      <c r="O28" s="344"/>
      <c r="P28" s="346"/>
      <c r="Q28" s="347"/>
      <c r="R28" s="148">
        <v>6</v>
      </c>
      <c r="S28" s="100"/>
      <c r="T28" s="150" t="str">
        <f t="shared" si="0"/>
        <v/>
      </c>
      <c r="U28" s="169"/>
      <c r="V28" s="169"/>
      <c r="W28" s="169"/>
      <c r="X28" s="169"/>
      <c r="Y28" s="101"/>
      <c r="Z28" s="101"/>
      <c r="AA28" s="102" t="str">
        <f t="shared" si="1"/>
        <v/>
      </c>
      <c r="AB28" s="101"/>
      <c r="AC28" s="101"/>
      <c r="AD28" s="101"/>
      <c r="AE28" s="184" t="str">
        <f>IFERROR(IF(AND(T27="Probabilidad",T28="Probabilidad"),(AG27-(+AG27*AA28)),IF(AND(T27="Impacto",T28="Probabilidad"),(AG26-(+AG26*AA28)),IF(T28="Impacto",AG27,""))),"")</f>
        <v/>
      </c>
      <c r="AF28" s="138" t="str">
        <f t="shared" si="4"/>
        <v/>
      </c>
      <c r="AG28" s="102" t="str">
        <f t="shared" si="2"/>
        <v/>
      </c>
      <c r="AH28" s="138" t="str">
        <f t="shared" si="5"/>
        <v/>
      </c>
      <c r="AI28" s="102" t="str">
        <f>IFERROR(IF(AND(T27="Impacto",T28="Impacto"),(AI27-(+AI27*AA28)),IF(AND(T27="Probabilidad",T28="Impacto"),(AI26-(+AI26*AA28)),IF(T28="Probabilidad",AI27,""))),"")</f>
        <v/>
      </c>
      <c r="AJ28" s="103" t="str">
        <f t="shared" si="3"/>
        <v/>
      </c>
      <c r="AK28" s="326"/>
      <c r="AL28" s="149"/>
      <c r="AM28" s="148"/>
      <c r="AN28" s="104"/>
      <c r="AO28" s="104"/>
      <c r="AP28" s="149"/>
      <c r="AQ28" s="104"/>
      <c r="AR28" s="149"/>
      <c r="AS28" s="104"/>
      <c r="AT28" s="149"/>
      <c r="AU28" s="104"/>
      <c r="AV28" s="149"/>
      <c r="AW28" s="147"/>
      <c r="AX28" s="149"/>
      <c r="AY28" s="149"/>
      <c r="AZ28" s="148"/>
      <c r="BA28" s="104"/>
      <c r="BB28" s="144"/>
      <c r="BC28" s="149"/>
      <c r="BD28" s="149"/>
      <c r="BE28" s="148"/>
      <c r="BF28" s="104"/>
      <c r="BG28" s="144"/>
      <c r="BH28" s="149"/>
      <c r="BI28" s="149"/>
      <c r="BJ28" s="148"/>
      <c r="BK28" s="104"/>
      <c r="BL28" s="144"/>
      <c r="BM28" s="149"/>
      <c r="BN28" s="149"/>
      <c r="BO28" s="148"/>
      <c r="BP28" s="104"/>
      <c r="BQ28" s="144"/>
      <c r="BR28" s="157"/>
      <c r="BS28" s="149"/>
      <c r="BT28" s="149"/>
      <c r="BU28" s="149"/>
      <c r="BV28" s="104"/>
      <c r="BW28" s="149"/>
      <c r="BX28" s="149"/>
      <c r="BY28" s="104"/>
      <c r="BZ28" s="149"/>
      <c r="CA28" s="148"/>
      <c r="CB28" s="149"/>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row>
    <row r="29" spans="1:106" ht="16.5" customHeight="1" x14ac:dyDescent="0.3">
      <c r="A29" s="316">
        <v>5</v>
      </c>
      <c r="B29" s="317"/>
      <c r="C29" s="317"/>
      <c r="D29" s="349"/>
      <c r="E29" s="348"/>
      <c r="F29" s="317"/>
      <c r="G29" s="317"/>
      <c r="H29" s="317"/>
      <c r="I29" s="349"/>
      <c r="J29" s="316"/>
      <c r="K29" s="350" t="str">
        <f>IF(J29&lt;=0,"",IF(J29&lt;=2,"Muy Baja",IF(J29&lt;=24,"Baja",IF(J29&lt;=500,"Media",IF(J29&lt;=5000,"Alta","Muy Alta")))))</f>
        <v/>
      </c>
      <c r="L29" s="346" t="str">
        <f>IF(K29="","",IF(K29="Muy Baja",0.2,IF(K29="Baja",0.4,IF(K29="Media",0.6,IF(K29="Alta",0.8,IF(K29="Muy Alta",1,))))))</f>
        <v/>
      </c>
      <c r="M29" s="341"/>
      <c r="N29" s="342">
        <f ca="1">IF(NOT(ISERROR(MATCH(M29,'Tabla Impacto'!$B$221:$B$223,0))),'Tabla Impacto'!$F$223&amp;"Por favor no seleccionar los criterios de impacto(Afectación Económica o presupuestal y Pérdida Reputacional)",M29)</f>
        <v>0</v>
      </c>
      <c r="O29" s="345" t="str">
        <f ca="1">IF(OR(N29='Tabla Impacto'!$C$11,N29='Tabla Impacto'!$D$11),"Leve",IF(OR(N29='Tabla Impacto'!$C$12,N29='Tabla Impacto'!$D$12),"Menor",IF(OR(N29='Tabla Impacto'!$C$13,N29='Tabla Impacto'!$D$13),"Moderado",IF(OR(N29='Tabla Impacto'!$C$14,N29='Tabla Impacto'!$D$14),"Mayor",IF(OR(N29='Tabla Impacto'!$C$15,N29='Tabla Impacto'!$D$15),"Catastrófico","")))))</f>
        <v/>
      </c>
      <c r="P29" s="346" t="str">
        <f ca="1">IF(O29="","",IF(O29="Leve",0.2,IF(O29="Menor",0.4,IF(O29="Moderado",0.6,IF(O29="Mayor",0.8,IF(O29="Catastrófico",1,))))))</f>
        <v/>
      </c>
      <c r="Q29" s="347" t="str">
        <f t="shared" ref="Q29" ca="1" si="9">IF(OR(AND(K29="Muy Baja",O29="Leve"),AND(K29="Muy Baja",O29="Menor"),AND(K29="Baja",O29="Leve")),"Bajo",IF(OR(AND(K29="Muy baja",O29="Moderado"),AND(K29="Baja",O29="Menor"),AND(K29="Baja",O29="Moderado"),AND(K29="Media",O29="Leve"),AND(K29="Media",O29="Menor"),AND(K29="Media",O29="Moderado"),AND(K29="Alta",O29="Leve"),AND(K29="Alta",O29="Menor")),"Moderado",IF(OR(AND(K29="Muy Baja",O29="Mayor"),AND(K29="Baja",O29="Mayor"),AND(K29="Media",O29="Mayor"),AND(K29="Alta",O29="Moderado"),AND(K29="Alta",O29="Mayor"),AND(K29="Muy Alta",O29="Leve"),AND(K29="Muy Alta",O29="Menor"),AND(K29="Muy Alta",O29="Moderado"),AND(K29="Muy Alta",O29="Mayor")),"Alto",IF(OR(AND(K29="Muy Baja",O29="Catastrófico"),AND(K29="Baja",O29="Catastrófico"),AND(K29="Media",O29="Catastrófico"),AND(K29="Alta",O29="Catastrófico"),AND(K29="Muy Alta",O29="Catastrófico")),"Extremo",""))))</f>
        <v/>
      </c>
      <c r="R29" s="148">
        <v>1</v>
      </c>
      <c r="S29" s="100"/>
      <c r="T29" s="150" t="str">
        <f t="shared" si="0"/>
        <v/>
      </c>
      <c r="U29" s="169"/>
      <c r="V29" s="169"/>
      <c r="W29" s="169"/>
      <c r="X29" s="169"/>
      <c r="Y29" s="101"/>
      <c r="Z29" s="101"/>
      <c r="AA29" s="102" t="str">
        <f t="shared" si="1"/>
        <v/>
      </c>
      <c r="AB29" s="101"/>
      <c r="AC29" s="101"/>
      <c r="AD29" s="101"/>
      <c r="AE29" s="184" t="str">
        <f>IFERROR(IF(T29="Probabilidad",(L29-(+L29*AA29)),IF(T29="Impacto",L29,"")),"")</f>
        <v/>
      </c>
      <c r="AF29" s="138" t="str">
        <f>IFERROR(IF(AE29="","",IF(AE29&lt;=0.2,"Muy Baja",IF(AE29&lt;=0.4,"Baja",IF(AE29&lt;=0.6,"Media",IF(AE29&lt;=0.8,"Alta","Muy Alta"))))),"")</f>
        <v/>
      </c>
      <c r="AG29" s="102" t="str">
        <f t="shared" si="2"/>
        <v/>
      </c>
      <c r="AH29" s="138" t="str">
        <f>IFERROR(IF(AI29="","",IF(AI29&lt;=0.2,"Leve",IF(AI29&lt;=0.4,"Menor",IF(AI29&lt;=0.6,"Moderado",IF(AI29&lt;=0.8,"Mayor","Catastrófico"))))),"")</f>
        <v/>
      </c>
      <c r="AI29" s="102" t="str">
        <f>IFERROR(IF(T29="Impacto",(P29-(+P29*AA29)),IF(T29="Probabilidad",P29,"")),"")</f>
        <v/>
      </c>
      <c r="AJ29" s="103" t="str">
        <f t="shared" si="3"/>
        <v/>
      </c>
      <c r="AK29" s="324"/>
      <c r="AL29" s="149"/>
      <c r="AM29" s="148"/>
      <c r="AN29" s="104"/>
      <c r="AO29" s="104"/>
      <c r="AP29" s="149"/>
      <c r="AQ29" s="104"/>
      <c r="AR29" s="149"/>
      <c r="AS29" s="104"/>
      <c r="AT29" s="149"/>
      <c r="AU29" s="104"/>
      <c r="AV29" s="149"/>
      <c r="AW29" s="147"/>
      <c r="AX29" s="149"/>
      <c r="AY29" s="149"/>
      <c r="AZ29" s="148"/>
      <c r="BA29" s="104"/>
      <c r="BB29" s="144"/>
      <c r="BC29" s="149"/>
      <c r="BD29" s="149"/>
      <c r="BE29" s="148"/>
      <c r="BF29" s="104"/>
      <c r="BG29" s="144"/>
      <c r="BH29" s="149"/>
      <c r="BI29" s="149"/>
      <c r="BJ29" s="148"/>
      <c r="BK29" s="104"/>
      <c r="BL29" s="144"/>
      <c r="BM29" s="149"/>
      <c r="BN29" s="149"/>
      <c r="BO29" s="148"/>
      <c r="BP29" s="104"/>
      <c r="BQ29" s="144"/>
      <c r="BR29" s="157"/>
      <c r="BS29" s="149"/>
      <c r="BT29" s="149"/>
      <c r="BU29" s="149"/>
      <c r="BV29" s="104"/>
      <c r="BW29" s="149"/>
      <c r="BX29" s="149"/>
      <c r="BY29" s="104"/>
      <c r="BZ29" s="149"/>
      <c r="CA29" s="148"/>
      <c r="CB29" s="149"/>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row>
    <row r="30" spans="1:106" ht="16.5" customHeight="1" x14ac:dyDescent="0.3">
      <c r="A30" s="316"/>
      <c r="B30" s="317"/>
      <c r="C30" s="317"/>
      <c r="D30" s="349"/>
      <c r="E30" s="348"/>
      <c r="F30" s="317"/>
      <c r="G30" s="317"/>
      <c r="H30" s="317"/>
      <c r="I30" s="349"/>
      <c r="J30" s="316"/>
      <c r="K30" s="350"/>
      <c r="L30" s="346"/>
      <c r="M30" s="333"/>
      <c r="N30" s="343"/>
      <c r="O30" s="343"/>
      <c r="P30" s="346"/>
      <c r="Q30" s="347"/>
      <c r="R30" s="148">
        <v>2</v>
      </c>
      <c r="S30" s="100"/>
      <c r="T30" s="150" t="str">
        <f t="shared" si="0"/>
        <v/>
      </c>
      <c r="U30" s="169"/>
      <c r="V30" s="169"/>
      <c r="W30" s="169"/>
      <c r="X30" s="169"/>
      <c r="Y30" s="101"/>
      <c r="Z30" s="101"/>
      <c r="AA30" s="102" t="str">
        <f t="shared" si="1"/>
        <v/>
      </c>
      <c r="AB30" s="101"/>
      <c r="AC30" s="101"/>
      <c r="AD30" s="101"/>
      <c r="AE30" s="184" t="str">
        <f>IFERROR(IF(AND(T29="Probabilidad",T30="Probabilidad"),(AG29-(+AG29*AA30)),IF(T30="Probabilidad",(L29-(+L29*AA30)),IF(T30="Impacto",AG29,""))),"")</f>
        <v/>
      </c>
      <c r="AF30" s="138" t="str">
        <f t="shared" si="4"/>
        <v/>
      </c>
      <c r="AG30" s="102" t="str">
        <f t="shared" si="2"/>
        <v/>
      </c>
      <c r="AH30" s="138" t="str">
        <f t="shared" si="5"/>
        <v/>
      </c>
      <c r="AI30" s="102" t="str">
        <f>IFERROR(IF(AND(T29="Impacto",T30="Impacto"),(AI23-(+AI23*AA30)),IF(T30="Impacto",($P$29-(+$P$29*AA30)),IF(T30="Probabilidad",AI23,""))),"")</f>
        <v/>
      </c>
      <c r="AJ30" s="103" t="str">
        <f t="shared" si="3"/>
        <v/>
      </c>
      <c r="AK30" s="325"/>
      <c r="AL30" s="149"/>
      <c r="AM30" s="148"/>
      <c r="AN30" s="104"/>
      <c r="AO30" s="104"/>
      <c r="AP30" s="149"/>
      <c r="AQ30" s="104"/>
      <c r="AR30" s="149"/>
      <c r="AS30" s="104"/>
      <c r="AT30" s="149"/>
      <c r="AU30" s="104"/>
      <c r="AV30" s="149"/>
      <c r="AW30" s="147"/>
      <c r="AX30" s="149"/>
      <c r="AY30" s="149"/>
      <c r="AZ30" s="148"/>
      <c r="BA30" s="104"/>
      <c r="BB30" s="144"/>
      <c r="BC30" s="149"/>
      <c r="BD30" s="149"/>
      <c r="BE30" s="148"/>
      <c r="BF30" s="104"/>
      <c r="BG30" s="144"/>
      <c r="BH30" s="149"/>
      <c r="BI30" s="149"/>
      <c r="BJ30" s="148"/>
      <c r="BK30" s="104"/>
      <c r="BL30" s="144"/>
      <c r="BM30" s="149"/>
      <c r="BN30" s="149"/>
      <c r="BO30" s="148"/>
      <c r="BP30" s="104"/>
      <c r="BQ30" s="144"/>
      <c r="BR30" s="157"/>
      <c r="BS30" s="149"/>
      <c r="BT30" s="149"/>
      <c r="BU30" s="149"/>
      <c r="BV30" s="104"/>
      <c r="BW30" s="149"/>
      <c r="BX30" s="149"/>
      <c r="BY30" s="104"/>
      <c r="BZ30" s="149"/>
      <c r="CA30" s="148"/>
      <c r="CB30" s="149"/>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row>
    <row r="31" spans="1:106" ht="16.5" customHeight="1" x14ac:dyDescent="0.3">
      <c r="A31" s="316"/>
      <c r="B31" s="317"/>
      <c r="C31" s="317"/>
      <c r="D31" s="349"/>
      <c r="E31" s="348"/>
      <c r="F31" s="317"/>
      <c r="G31" s="317"/>
      <c r="H31" s="317"/>
      <c r="I31" s="349"/>
      <c r="J31" s="316"/>
      <c r="K31" s="350"/>
      <c r="L31" s="346"/>
      <c r="M31" s="333"/>
      <c r="N31" s="343"/>
      <c r="O31" s="343"/>
      <c r="P31" s="346"/>
      <c r="Q31" s="347"/>
      <c r="R31" s="148">
        <v>3</v>
      </c>
      <c r="S31" s="218"/>
      <c r="T31" s="150" t="str">
        <f t="shared" si="0"/>
        <v/>
      </c>
      <c r="U31" s="169"/>
      <c r="V31" s="169"/>
      <c r="W31" s="169"/>
      <c r="X31" s="169"/>
      <c r="Y31" s="101"/>
      <c r="Z31" s="101"/>
      <c r="AA31" s="102" t="str">
        <f t="shared" si="1"/>
        <v/>
      </c>
      <c r="AB31" s="101"/>
      <c r="AC31" s="101"/>
      <c r="AD31" s="101"/>
      <c r="AE31" s="184" t="str">
        <f>IFERROR(IF(AND(T30="Probabilidad",T31="Probabilidad"),(AG30-(+AG30*AA31)),IF(AND(T30="Impacto",T31="Probabilidad"),(AG29-(+AG29*AA31)),IF(T31="Impacto",AG30,""))),"")</f>
        <v/>
      </c>
      <c r="AF31" s="138" t="str">
        <f t="shared" si="4"/>
        <v/>
      </c>
      <c r="AG31" s="102" t="str">
        <f t="shared" si="2"/>
        <v/>
      </c>
      <c r="AH31" s="138" t="str">
        <f t="shared" si="5"/>
        <v/>
      </c>
      <c r="AI31" s="102" t="str">
        <f>IFERROR(IF(AND(T30="Impacto",T31="Impacto"),(AI30-(+AI30*AA31)),IF(AND(T30="Probabilidad",T31="Impacto"),(AI29-(+AI29*AA31)),IF(T31="Probabilidad",AI30,""))),"")</f>
        <v/>
      </c>
      <c r="AJ31" s="103" t="str">
        <f t="shared" si="3"/>
        <v/>
      </c>
      <c r="AK31" s="325"/>
      <c r="AL31" s="149"/>
      <c r="AM31" s="148"/>
      <c r="AN31" s="104"/>
      <c r="AO31" s="104"/>
      <c r="AP31" s="149"/>
      <c r="AQ31" s="104"/>
      <c r="AR31" s="149"/>
      <c r="AS31" s="104"/>
      <c r="AT31" s="149"/>
      <c r="AU31" s="104"/>
      <c r="AV31" s="149"/>
      <c r="AW31" s="147"/>
      <c r="AX31" s="149"/>
      <c r="AY31" s="149"/>
      <c r="AZ31" s="148"/>
      <c r="BA31" s="104"/>
      <c r="BB31" s="144"/>
      <c r="BC31" s="149"/>
      <c r="BD31" s="149"/>
      <c r="BE31" s="148"/>
      <c r="BF31" s="104"/>
      <c r="BG31" s="144"/>
      <c r="BH31" s="149"/>
      <c r="BI31" s="149"/>
      <c r="BJ31" s="148"/>
      <c r="BK31" s="104"/>
      <c r="BL31" s="144"/>
      <c r="BM31" s="149"/>
      <c r="BN31" s="149"/>
      <c r="BO31" s="148"/>
      <c r="BP31" s="104"/>
      <c r="BQ31" s="144"/>
      <c r="BR31" s="157"/>
      <c r="BS31" s="149"/>
      <c r="BT31" s="149"/>
      <c r="BU31" s="149"/>
      <c r="BV31" s="104"/>
      <c r="BW31" s="149"/>
      <c r="BX31" s="149"/>
      <c r="BY31" s="104"/>
      <c r="BZ31" s="149"/>
      <c r="CA31" s="148"/>
      <c r="CB31" s="149"/>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row>
    <row r="32" spans="1:106" ht="16.5" customHeight="1" x14ac:dyDescent="0.3">
      <c r="A32" s="316"/>
      <c r="B32" s="317"/>
      <c r="C32" s="317"/>
      <c r="D32" s="349"/>
      <c r="E32" s="348"/>
      <c r="F32" s="317"/>
      <c r="G32" s="317"/>
      <c r="H32" s="317"/>
      <c r="I32" s="349"/>
      <c r="J32" s="316"/>
      <c r="K32" s="350"/>
      <c r="L32" s="346"/>
      <c r="M32" s="333"/>
      <c r="N32" s="343"/>
      <c r="O32" s="343"/>
      <c r="P32" s="346"/>
      <c r="Q32" s="347"/>
      <c r="R32" s="148">
        <v>4</v>
      </c>
      <c r="S32" s="100"/>
      <c r="T32" s="150" t="str">
        <f t="shared" si="0"/>
        <v/>
      </c>
      <c r="U32" s="169"/>
      <c r="V32" s="169"/>
      <c r="W32" s="169"/>
      <c r="X32" s="169"/>
      <c r="Y32" s="101"/>
      <c r="Z32" s="101"/>
      <c r="AA32" s="102" t="str">
        <f t="shared" si="1"/>
        <v/>
      </c>
      <c r="AB32" s="101"/>
      <c r="AC32" s="101"/>
      <c r="AD32" s="101"/>
      <c r="AE32" s="184" t="str">
        <f>IFERROR(IF(AND(T31="Probabilidad",T32="Probabilidad"),(AG31-(+AG31*AA32)),IF(AND(T31="Impacto",T32="Probabilidad"),(AG30-(+AG30*AA32)),IF(T32="Impacto",AG31,""))),"")</f>
        <v/>
      </c>
      <c r="AF32" s="138" t="str">
        <f t="shared" si="4"/>
        <v/>
      </c>
      <c r="AG32" s="102" t="str">
        <f t="shared" si="2"/>
        <v/>
      </c>
      <c r="AH32" s="138" t="str">
        <f t="shared" si="5"/>
        <v/>
      </c>
      <c r="AI32" s="102" t="str">
        <f>IFERROR(IF(AND(T31="Impacto",T32="Impacto"),(AI31-(+AI31*AA32)),IF(AND(T31="Probabilidad",T32="Impacto"),(AI30-(+AI30*AA32)),IF(T32="Probabilidad",AI31,""))),"")</f>
        <v/>
      </c>
      <c r="AJ32" s="103" t="str">
        <f t="shared" si="3"/>
        <v/>
      </c>
      <c r="AK32" s="325"/>
      <c r="AL32" s="149"/>
      <c r="AM32" s="148"/>
      <c r="AN32" s="104"/>
      <c r="AO32" s="104"/>
      <c r="AP32" s="149"/>
      <c r="AQ32" s="104"/>
      <c r="AR32" s="149"/>
      <c r="AS32" s="104"/>
      <c r="AT32" s="149"/>
      <c r="AU32" s="104"/>
      <c r="AV32" s="149"/>
      <c r="AW32" s="147"/>
      <c r="AX32" s="149"/>
      <c r="AY32" s="149"/>
      <c r="AZ32" s="148"/>
      <c r="BA32" s="104"/>
      <c r="BB32" s="144"/>
      <c r="BC32" s="149"/>
      <c r="BD32" s="149"/>
      <c r="BE32" s="148"/>
      <c r="BF32" s="104"/>
      <c r="BG32" s="144"/>
      <c r="BH32" s="149"/>
      <c r="BI32" s="149"/>
      <c r="BJ32" s="148"/>
      <c r="BK32" s="104"/>
      <c r="BL32" s="144"/>
      <c r="BM32" s="149"/>
      <c r="BN32" s="149"/>
      <c r="BO32" s="148"/>
      <c r="BP32" s="104"/>
      <c r="BQ32" s="144"/>
      <c r="BR32" s="157"/>
      <c r="BS32" s="149"/>
      <c r="BT32" s="149"/>
      <c r="BU32" s="149"/>
      <c r="BV32" s="104"/>
      <c r="BW32" s="149"/>
      <c r="BX32" s="149"/>
      <c r="BY32" s="104"/>
      <c r="BZ32" s="149"/>
      <c r="CA32" s="148"/>
      <c r="CB32" s="149"/>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row>
    <row r="33" spans="1:106" ht="16.5" customHeight="1" x14ac:dyDescent="0.3">
      <c r="A33" s="316"/>
      <c r="B33" s="317"/>
      <c r="C33" s="317"/>
      <c r="D33" s="349"/>
      <c r="E33" s="348"/>
      <c r="F33" s="317"/>
      <c r="G33" s="317"/>
      <c r="H33" s="317"/>
      <c r="I33" s="349"/>
      <c r="J33" s="316"/>
      <c r="K33" s="350"/>
      <c r="L33" s="346"/>
      <c r="M33" s="333"/>
      <c r="N33" s="343"/>
      <c r="O33" s="343"/>
      <c r="P33" s="346"/>
      <c r="Q33" s="347"/>
      <c r="R33" s="148">
        <v>5</v>
      </c>
      <c r="S33" s="100"/>
      <c r="T33" s="150" t="str">
        <f t="shared" si="0"/>
        <v/>
      </c>
      <c r="U33" s="169"/>
      <c r="V33" s="169"/>
      <c r="W33" s="169"/>
      <c r="X33" s="169"/>
      <c r="Y33" s="101"/>
      <c r="Z33" s="101"/>
      <c r="AA33" s="102" t="str">
        <f t="shared" si="1"/>
        <v/>
      </c>
      <c r="AB33" s="101"/>
      <c r="AC33" s="101"/>
      <c r="AD33" s="101"/>
      <c r="AE33" s="184" t="str">
        <f>IFERROR(IF(AND(T32="Probabilidad",T33="Probabilidad"),(AG32-(+AG32*AA33)),IF(AND(T32="Impacto",T33="Probabilidad"),(AG31-(+AG31*AA33)),IF(T33="Impacto",AG32,""))),"")</f>
        <v/>
      </c>
      <c r="AF33" s="138" t="str">
        <f t="shared" si="4"/>
        <v/>
      </c>
      <c r="AG33" s="102" t="str">
        <f t="shared" si="2"/>
        <v/>
      </c>
      <c r="AH33" s="138" t="str">
        <f t="shared" si="5"/>
        <v/>
      </c>
      <c r="AI33" s="102" t="str">
        <f>IFERROR(IF(AND(T32="Impacto",T33="Impacto"),(AI32-(+AI32*AA33)),IF(AND(T32="Probabilidad",T33="Impacto"),(AI31-(+AI31*AA33)),IF(T33="Probabilidad",AI32,""))),"")</f>
        <v/>
      </c>
      <c r="AJ33" s="103" t="str">
        <f t="shared" si="3"/>
        <v/>
      </c>
      <c r="AK33" s="325"/>
      <c r="AL33" s="149"/>
      <c r="AM33" s="148"/>
      <c r="AN33" s="104"/>
      <c r="AO33" s="104"/>
      <c r="AP33" s="149"/>
      <c r="AQ33" s="104"/>
      <c r="AR33" s="149"/>
      <c r="AS33" s="104"/>
      <c r="AT33" s="149"/>
      <c r="AU33" s="104"/>
      <c r="AV33" s="149"/>
      <c r="AW33" s="147"/>
      <c r="AX33" s="149"/>
      <c r="AY33" s="149"/>
      <c r="AZ33" s="148"/>
      <c r="BA33" s="104"/>
      <c r="BB33" s="144"/>
      <c r="BC33" s="149"/>
      <c r="BD33" s="149"/>
      <c r="BE33" s="148"/>
      <c r="BF33" s="104"/>
      <c r="BG33" s="144"/>
      <c r="BH33" s="149"/>
      <c r="BI33" s="149"/>
      <c r="BJ33" s="148"/>
      <c r="BK33" s="104"/>
      <c r="BL33" s="144"/>
      <c r="BM33" s="149"/>
      <c r="BN33" s="149"/>
      <c r="BO33" s="148"/>
      <c r="BP33" s="104"/>
      <c r="BQ33" s="144"/>
      <c r="BR33" s="157"/>
      <c r="BS33" s="149"/>
      <c r="BT33" s="149"/>
      <c r="BU33" s="149"/>
      <c r="BV33" s="104"/>
      <c r="BW33" s="149"/>
      <c r="BX33" s="149"/>
      <c r="BY33" s="104"/>
      <c r="BZ33" s="149"/>
      <c r="CA33" s="148"/>
      <c r="CB33" s="149"/>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row>
    <row r="34" spans="1:106" ht="16.5" customHeight="1" x14ac:dyDescent="0.3">
      <c r="A34" s="316"/>
      <c r="B34" s="317"/>
      <c r="C34" s="317"/>
      <c r="D34" s="349"/>
      <c r="E34" s="348"/>
      <c r="F34" s="317"/>
      <c r="G34" s="317"/>
      <c r="H34" s="317"/>
      <c r="I34" s="349"/>
      <c r="J34" s="316"/>
      <c r="K34" s="350"/>
      <c r="L34" s="346"/>
      <c r="M34" s="334"/>
      <c r="N34" s="344"/>
      <c r="O34" s="344"/>
      <c r="P34" s="346"/>
      <c r="Q34" s="347"/>
      <c r="R34" s="148">
        <v>6</v>
      </c>
      <c r="S34" s="100"/>
      <c r="T34" s="150" t="str">
        <f t="shared" si="0"/>
        <v/>
      </c>
      <c r="U34" s="169"/>
      <c r="V34" s="169"/>
      <c r="W34" s="169"/>
      <c r="X34" s="169"/>
      <c r="Y34" s="101"/>
      <c r="Z34" s="101"/>
      <c r="AA34" s="102" t="str">
        <f t="shared" si="1"/>
        <v/>
      </c>
      <c r="AB34" s="101"/>
      <c r="AC34" s="101"/>
      <c r="AD34" s="101"/>
      <c r="AE34" s="184" t="str">
        <f>IFERROR(IF(AND(T33="Probabilidad",T34="Probabilidad"),(AG33-(+AG33*AA34)),IF(AND(T33="Impacto",T34="Probabilidad"),(AG32-(+AG32*AA34)),IF(T34="Impacto",AG33,""))),"")</f>
        <v/>
      </c>
      <c r="AF34" s="138" t="str">
        <f t="shared" si="4"/>
        <v/>
      </c>
      <c r="AG34" s="102" t="str">
        <f t="shared" si="2"/>
        <v/>
      </c>
      <c r="AH34" s="138" t="str">
        <f t="shared" si="5"/>
        <v/>
      </c>
      <c r="AI34" s="102" t="str">
        <f>IFERROR(IF(AND(T33="Impacto",T34="Impacto"),(AI33-(+AI33*AA34)),IF(AND(T33="Probabilidad",T34="Impacto"),(AI32-(+AI32*AA34)),IF(T34="Probabilidad",AI33,""))),"")</f>
        <v/>
      </c>
      <c r="AJ34" s="103" t="str">
        <f t="shared" si="3"/>
        <v/>
      </c>
      <c r="AK34" s="326"/>
      <c r="AL34" s="149"/>
      <c r="AM34" s="148"/>
      <c r="AN34" s="104"/>
      <c r="AO34" s="104"/>
      <c r="AP34" s="149"/>
      <c r="AQ34" s="104"/>
      <c r="AR34" s="149"/>
      <c r="AS34" s="104"/>
      <c r="AT34" s="149"/>
      <c r="AU34" s="104"/>
      <c r="AV34" s="149"/>
      <c r="AW34" s="147"/>
      <c r="AX34" s="149"/>
      <c r="AY34" s="149"/>
      <c r="AZ34" s="148"/>
      <c r="BA34" s="104"/>
      <c r="BB34" s="144"/>
      <c r="BC34" s="149"/>
      <c r="BD34" s="149"/>
      <c r="BE34" s="148"/>
      <c r="BF34" s="104"/>
      <c r="BG34" s="144"/>
      <c r="BH34" s="149"/>
      <c r="BI34" s="149"/>
      <c r="BJ34" s="148"/>
      <c r="BK34" s="104"/>
      <c r="BL34" s="144"/>
      <c r="BM34" s="149"/>
      <c r="BN34" s="149"/>
      <c r="BO34" s="148"/>
      <c r="BP34" s="104"/>
      <c r="BQ34" s="144"/>
      <c r="BR34" s="157"/>
      <c r="BS34" s="149"/>
      <c r="BT34" s="149"/>
      <c r="BU34" s="149"/>
      <c r="BV34" s="104"/>
      <c r="BW34" s="149"/>
      <c r="BX34" s="149"/>
      <c r="BY34" s="104"/>
      <c r="BZ34" s="149"/>
      <c r="CA34" s="148"/>
      <c r="CB34" s="149"/>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row>
    <row r="35" spans="1:106" ht="16.5" customHeight="1" x14ac:dyDescent="0.3">
      <c r="A35" s="316">
        <v>6</v>
      </c>
      <c r="B35" s="317"/>
      <c r="C35" s="317"/>
      <c r="D35" s="349"/>
      <c r="E35" s="348"/>
      <c r="F35" s="317"/>
      <c r="G35" s="317"/>
      <c r="H35" s="317"/>
      <c r="I35" s="349"/>
      <c r="J35" s="316"/>
      <c r="K35" s="350" t="str">
        <f>IF(J35&lt;=0,"",IF(J35&lt;=2,"Muy Baja",IF(J35&lt;=24,"Baja",IF(J35&lt;=500,"Media",IF(J35&lt;=5000,"Alta","Muy Alta")))))</f>
        <v/>
      </c>
      <c r="L35" s="346" t="str">
        <f>IF(K35="","",IF(K35="Muy Baja",0.2,IF(K35="Baja",0.4,IF(K35="Media",0.6,IF(K35="Alta",0.8,IF(K35="Muy Alta",1,))))))</f>
        <v/>
      </c>
      <c r="M35" s="341"/>
      <c r="N35" s="342">
        <f ca="1">IF(NOT(ISERROR(MATCH(M35,'Tabla Impacto'!$B$221:$B$223,0))),'Tabla Impacto'!$F$223&amp;"Por favor no seleccionar los criterios de impacto(Afectación Económica o presupuestal y Pérdida Reputacional)",M35)</f>
        <v>0</v>
      </c>
      <c r="O35" s="345" t="str">
        <f ca="1">IF(OR(N35='Tabla Impacto'!$C$11,N35='Tabla Impacto'!$D$11),"Leve",IF(OR(N35='Tabla Impacto'!$C$12,N35='Tabla Impacto'!$D$12),"Menor",IF(OR(N35='Tabla Impacto'!$C$13,N35='Tabla Impacto'!$D$13),"Moderado",IF(OR(N35='Tabla Impacto'!$C$14,N35='Tabla Impacto'!$D$14),"Mayor",IF(OR(N35='Tabla Impacto'!$C$15,N35='Tabla Impacto'!$D$15),"Catastrófico","")))))</f>
        <v/>
      </c>
      <c r="P35" s="346" t="str">
        <f ca="1">IF(O35="","",IF(O35="Leve",0.2,IF(O35="Menor",0.4,IF(O35="Moderado",0.6,IF(O35="Mayor",0.8,IF(O35="Catastrófico",1,))))))</f>
        <v/>
      </c>
      <c r="Q35" s="347" t="str">
        <f t="shared" ref="Q35" ca="1" si="10">IF(OR(AND(K35="Muy Baja",O35="Leve"),AND(K35="Muy Baja",O35="Menor"),AND(K35="Baja",O35="Leve")),"Bajo",IF(OR(AND(K35="Muy baja",O35="Moderado"),AND(K35="Baja",O35="Menor"),AND(K35="Baja",O35="Moderado"),AND(K35="Media",O35="Leve"),AND(K35="Media",O35="Menor"),AND(K35="Media",O35="Moderado"),AND(K35="Alta",O35="Leve"),AND(K35="Alta",O35="Menor")),"Moderado",IF(OR(AND(K35="Muy Baja",O35="Mayor"),AND(K35="Baja",O35="Mayor"),AND(K35="Media",O35="Mayor"),AND(K35="Alta",O35="Moderado"),AND(K35="Alta",O35="Mayor"),AND(K35="Muy Alta",O35="Leve"),AND(K35="Muy Alta",O35="Menor"),AND(K35="Muy Alta",O35="Moderado"),AND(K35="Muy Alta",O35="Mayor")),"Alto",IF(OR(AND(K35="Muy Baja",O35="Catastrófico"),AND(K35="Baja",O35="Catastrófico"),AND(K35="Media",O35="Catastrófico"),AND(K35="Alta",O35="Catastrófico"),AND(K35="Muy Alta",O35="Catastrófico")),"Extremo",""))))</f>
        <v/>
      </c>
      <c r="R35" s="148">
        <v>1</v>
      </c>
      <c r="S35" s="100"/>
      <c r="T35" s="150" t="str">
        <f t="shared" si="0"/>
        <v/>
      </c>
      <c r="U35" s="169"/>
      <c r="V35" s="169"/>
      <c r="W35" s="169"/>
      <c r="X35" s="169"/>
      <c r="Y35" s="101"/>
      <c r="Z35" s="101"/>
      <c r="AA35" s="102" t="str">
        <f t="shared" si="1"/>
        <v/>
      </c>
      <c r="AB35" s="101"/>
      <c r="AC35" s="101"/>
      <c r="AD35" s="101"/>
      <c r="AE35" s="184" t="str">
        <f>IFERROR(IF(T35="Probabilidad",(L35-(+L35*AA35)),IF(T35="Impacto",L35,"")),"")</f>
        <v/>
      </c>
      <c r="AF35" s="138" t="str">
        <f>IFERROR(IF(AE35="","",IF(AE35&lt;=0.2,"Muy Baja",IF(AE35&lt;=0.4,"Baja",IF(AE35&lt;=0.6,"Media",IF(AE35&lt;=0.8,"Alta","Muy Alta"))))),"")</f>
        <v/>
      </c>
      <c r="AG35" s="102" t="str">
        <f t="shared" si="2"/>
        <v/>
      </c>
      <c r="AH35" s="138" t="str">
        <f>IFERROR(IF(AI35="","",IF(AI35&lt;=0.2,"Leve",IF(AI35&lt;=0.4,"Menor",IF(AI35&lt;=0.6,"Moderado",IF(AI35&lt;=0.8,"Mayor","Catastrófico"))))),"")</f>
        <v/>
      </c>
      <c r="AI35" s="102" t="str">
        <f>IFERROR(IF(T35="Impacto",(P35-(+P35*AA35)),IF(T35="Probabilidad",P35,"")),"")</f>
        <v/>
      </c>
      <c r="AJ35" s="103" t="str">
        <f t="shared" si="3"/>
        <v/>
      </c>
      <c r="AK35" s="324"/>
      <c r="AL35" s="149"/>
      <c r="AM35" s="148"/>
      <c r="AN35" s="104"/>
      <c r="AO35" s="104"/>
      <c r="AP35" s="149"/>
      <c r="AQ35" s="104"/>
      <c r="AR35" s="149"/>
      <c r="AS35" s="104"/>
      <c r="AT35" s="149"/>
      <c r="AU35" s="104"/>
      <c r="AV35" s="149"/>
      <c r="AW35" s="147"/>
      <c r="AX35" s="149"/>
      <c r="AY35" s="149"/>
      <c r="AZ35" s="148"/>
      <c r="BA35" s="104"/>
      <c r="BB35" s="144"/>
      <c r="BC35" s="149"/>
      <c r="BD35" s="149"/>
      <c r="BE35" s="148"/>
      <c r="BF35" s="104"/>
      <c r="BG35" s="144"/>
      <c r="BH35" s="149"/>
      <c r="BI35" s="149"/>
      <c r="BJ35" s="148"/>
      <c r="BK35" s="104"/>
      <c r="BL35" s="144"/>
      <c r="BM35" s="149"/>
      <c r="BN35" s="149"/>
      <c r="BO35" s="148"/>
      <c r="BP35" s="104"/>
      <c r="BQ35" s="144"/>
      <c r="BR35" s="157"/>
      <c r="BS35" s="149"/>
      <c r="BT35" s="149"/>
      <c r="BU35" s="149"/>
      <c r="BV35" s="104"/>
      <c r="BW35" s="149"/>
      <c r="BX35" s="149"/>
      <c r="BY35" s="104"/>
      <c r="BZ35" s="149"/>
      <c r="CA35" s="148"/>
      <c r="CB35" s="149"/>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row>
    <row r="36" spans="1:106" ht="16.5" customHeight="1" x14ac:dyDescent="0.3">
      <c r="A36" s="316"/>
      <c r="B36" s="317"/>
      <c r="C36" s="317"/>
      <c r="D36" s="349"/>
      <c r="E36" s="348"/>
      <c r="F36" s="317"/>
      <c r="G36" s="317"/>
      <c r="H36" s="317"/>
      <c r="I36" s="349"/>
      <c r="J36" s="316"/>
      <c r="K36" s="350"/>
      <c r="L36" s="346"/>
      <c r="M36" s="333"/>
      <c r="N36" s="343"/>
      <c r="O36" s="343"/>
      <c r="P36" s="346"/>
      <c r="Q36" s="347"/>
      <c r="R36" s="148">
        <v>2</v>
      </c>
      <c r="S36" s="100"/>
      <c r="T36" s="150" t="str">
        <f t="shared" si="0"/>
        <v/>
      </c>
      <c r="U36" s="169"/>
      <c r="V36" s="169"/>
      <c r="W36" s="169"/>
      <c r="X36" s="169"/>
      <c r="Y36" s="101"/>
      <c r="Z36" s="101"/>
      <c r="AA36" s="102" t="str">
        <f t="shared" si="1"/>
        <v/>
      </c>
      <c r="AB36" s="101"/>
      <c r="AC36" s="101"/>
      <c r="AD36" s="101"/>
      <c r="AE36" s="184" t="str">
        <f>IFERROR(IF(AND(T35="Probabilidad",T36="Probabilidad"),(AG35-(+AG35*AA36)),IF(T36="Probabilidad",(L35-(+L35*AA36)),IF(T36="Impacto",AG35,""))),"")</f>
        <v/>
      </c>
      <c r="AF36" s="138" t="str">
        <f t="shared" si="4"/>
        <v/>
      </c>
      <c r="AG36" s="102" t="str">
        <f t="shared" si="2"/>
        <v/>
      </c>
      <c r="AH36" s="138" t="str">
        <f t="shared" si="5"/>
        <v/>
      </c>
      <c r="AI36" s="102" t="str">
        <f>IFERROR(IF(AND(T35="Impacto",T36="Impacto"),(AI29-(+AI29*AA36)),IF(T36="Impacto",($P$35-(+$P$35*AA36)),IF(T36="Probabilidad",AI29,""))),"")</f>
        <v/>
      </c>
      <c r="AJ36" s="103" t="str">
        <f t="shared" si="3"/>
        <v/>
      </c>
      <c r="AK36" s="325"/>
      <c r="AL36" s="149"/>
      <c r="AM36" s="148"/>
      <c r="AN36" s="104"/>
      <c r="AO36" s="104"/>
      <c r="AP36" s="149"/>
      <c r="AQ36" s="104"/>
      <c r="AR36" s="149"/>
      <c r="AS36" s="104"/>
      <c r="AT36" s="149"/>
      <c r="AU36" s="104"/>
      <c r="AV36" s="149"/>
      <c r="AW36" s="147"/>
      <c r="AX36" s="149"/>
      <c r="AY36" s="149"/>
      <c r="AZ36" s="148"/>
      <c r="BA36" s="104"/>
      <c r="BB36" s="144"/>
      <c r="BC36" s="149"/>
      <c r="BD36" s="149"/>
      <c r="BE36" s="148"/>
      <c r="BF36" s="104"/>
      <c r="BG36" s="144"/>
      <c r="BH36" s="149"/>
      <c r="BI36" s="149"/>
      <c r="BJ36" s="148"/>
      <c r="BK36" s="104"/>
      <c r="BL36" s="144"/>
      <c r="BM36" s="149"/>
      <c r="BN36" s="149"/>
      <c r="BO36" s="148"/>
      <c r="BP36" s="104"/>
      <c r="BQ36" s="144"/>
      <c r="BR36" s="157"/>
      <c r="BS36" s="149"/>
      <c r="BT36" s="149"/>
      <c r="BU36" s="149"/>
      <c r="BV36" s="104"/>
      <c r="BW36" s="149"/>
      <c r="BX36" s="149"/>
      <c r="BY36" s="104"/>
      <c r="BZ36" s="149"/>
      <c r="CA36" s="148"/>
      <c r="CB36" s="149"/>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row>
    <row r="37" spans="1:106" ht="16.5" customHeight="1" x14ac:dyDescent="0.3">
      <c r="A37" s="316"/>
      <c r="B37" s="317"/>
      <c r="C37" s="317"/>
      <c r="D37" s="349"/>
      <c r="E37" s="348"/>
      <c r="F37" s="317"/>
      <c r="G37" s="317"/>
      <c r="H37" s="317"/>
      <c r="I37" s="349"/>
      <c r="J37" s="316"/>
      <c r="K37" s="350"/>
      <c r="L37" s="346"/>
      <c r="M37" s="333"/>
      <c r="N37" s="343"/>
      <c r="O37" s="343"/>
      <c r="P37" s="346"/>
      <c r="Q37" s="347"/>
      <c r="R37" s="148">
        <v>3</v>
      </c>
      <c r="S37" s="218"/>
      <c r="T37" s="150" t="str">
        <f t="shared" si="0"/>
        <v/>
      </c>
      <c r="U37" s="169"/>
      <c r="V37" s="169"/>
      <c r="W37" s="169"/>
      <c r="X37" s="169"/>
      <c r="Y37" s="101"/>
      <c r="Z37" s="101"/>
      <c r="AA37" s="102" t="str">
        <f t="shared" ref="AA37:AA64" si="11">IF(AND(Y37="Preventivo",Z37="Automático"),"50%",IF(AND(Y37="Preventivo",Z37="Manual"),"40%",IF(AND(Y37="Detectivo",Z37="Automático"),"40%",IF(AND(Y37="Detectivo",Z37="Manual"),"30%",IF(AND(Y37="Correctivo",Z37="Automático"),"35%",IF(AND(Y37="Correctivo",Z37="Manual"),"25%",""))))))</f>
        <v/>
      </c>
      <c r="AB37" s="101"/>
      <c r="AC37" s="101"/>
      <c r="AD37" s="101"/>
      <c r="AE37" s="184" t="str">
        <f>IFERROR(IF(AND(T36="Probabilidad",T37="Probabilidad"),(AG36-(+AG36*AA37)),IF(AND(T36="Impacto",T37="Probabilidad"),(AG35-(+AG35*AA37)),IF(T37="Impacto",AG36,""))),"")</f>
        <v/>
      </c>
      <c r="AF37" s="138" t="str">
        <f t="shared" si="4"/>
        <v/>
      </c>
      <c r="AG37" s="102" t="str">
        <f t="shared" ref="AG37:AG64" si="12">+AE37</f>
        <v/>
      </c>
      <c r="AH37" s="138" t="str">
        <f t="shared" si="5"/>
        <v/>
      </c>
      <c r="AI37" s="102" t="str">
        <f>IFERROR(IF(AND(T36="Impacto",T37="Impacto"),(AI36-(+AI36*AA37)),IF(AND(T36="Probabilidad",T37="Impacto"),(AI35-(+AI35*AA37)),IF(T37="Probabilidad",AI36,""))),"")</f>
        <v/>
      </c>
      <c r="AJ37" s="103" t="str">
        <f t="shared" ref="AJ37:AJ64" si="13">IFERROR(IF(OR(AND(AF37="Muy Baja",AH37="Leve"),AND(AF37="Muy Baja",AH37="Menor"),AND(AF37="Baja",AH37="Leve")),"Bajo",IF(OR(AND(AF37="Muy baja",AH37="Moderado"),AND(AF37="Baja",AH37="Menor"),AND(AF37="Baja",AH37="Moderado"),AND(AF37="Media",AH37="Leve"),AND(AF37="Media",AH37="Menor"),AND(AF37="Media",AH37="Moderado"),AND(AF37="Alta",AH37="Leve"),AND(AF37="Alta",AH37="Menor")),"Moderado",IF(OR(AND(AF37="Muy Baja",AH37="Mayor"),AND(AF37="Baja",AH37="Mayor"),AND(AF37="Media",AH37="Mayor"),AND(AF37="Alta",AH37="Moderado"),AND(AF37="Alta",AH37="Mayor"),AND(AF37="Muy Alta",AH37="Leve"),AND(AF37="Muy Alta",AH37="Menor"),AND(AF37="Muy Alta",AH37="Moderado"),AND(AF37="Muy Alta",AH37="Mayor")),"Alto",IF(OR(AND(AF37="Muy Baja",AH37="Catastrófico"),AND(AF37="Baja",AH37="Catastrófico"),AND(AF37="Media",AH37="Catastrófico"),AND(AF37="Alta",AH37="Catastrófico"),AND(AF37="Muy Alta",AH37="Catastrófico")),"Extremo","")))),"")</f>
        <v/>
      </c>
      <c r="AK37" s="325"/>
      <c r="AL37" s="149"/>
      <c r="AM37" s="148"/>
      <c r="AN37" s="104"/>
      <c r="AO37" s="104"/>
      <c r="AP37" s="149"/>
      <c r="AQ37" s="104"/>
      <c r="AR37" s="149"/>
      <c r="AS37" s="104"/>
      <c r="AT37" s="149"/>
      <c r="AU37" s="104"/>
      <c r="AV37" s="149"/>
      <c r="AW37" s="147"/>
      <c r="AX37" s="149"/>
      <c r="AY37" s="149"/>
      <c r="AZ37" s="148"/>
      <c r="BA37" s="104"/>
      <c r="BB37" s="144"/>
      <c r="BC37" s="149"/>
      <c r="BD37" s="149"/>
      <c r="BE37" s="148"/>
      <c r="BF37" s="104"/>
      <c r="BG37" s="144"/>
      <c r="BH37" s="149"/>
      <c r="BI37" s="149"/>
      <c r="BJ37" s="148"/>
      <c r="BK37" s="104"/>
      <c r="BL37" s="144"/>
      <c r="BM37" s="149"/>
      <c r="BN37" s="149"/>
      <c r="BO37" s="148"/>
      <c r="BP37" s="104"/>
      <c r="BQ37" s="144"/>
      <c r="BR37" s="157"/>
      <c r="BS37" s="149"/>
      <c r="BT37" s="149"/>
      <c r="BU37" s="149"/>
      <c r="BV37" s="104"/>
      <c r="BW37" s="149"/>
      <c r="BX37" s="149"/>
      <c r="BY37" s="104"/>
      <c r="BZ37" s="149"/>
      <c r="CA37" s="148"/>
      <c r="CB37" s="149"/>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row>
    <row r="38" spans="1:106" ht="16.5" customHeight="1" x14ac:dyDescent="0.3">
      <c r="A38" s="316"/>
      <c r="B38" s="317"/>
      <c r="C38" s="317"/>
      <c r="D38" s="349"/>
      <c r="E38" s="348"/>
      <c r="F38" s="317"/>
      <c r="G38" s="317"/>
      <c r="H38" s="317"/>
      <c r="I38" s="349"/>
      <c r="J38" s="316"/>
      <c r="K38" s="350"/>
      <c r="L38" s="346"/>
      <c r="M38" s="333"/>
      <c r="N38" s="343"/>
      <c r="O38" s="343"/>
      <c r="P38" s="346"/>
      <c r="Q38" s="347"/>
      <c r="R38" s="148">
        <v>4</v>
      </c>
      <c r="S38" s="100"/>
      <c r="T38" s="150" t="str">
        <f t="shared" ref="T38:T64" si="14">IF(OR(Y38="Preventivo",Y38="Detectivo"),"Probabilidad",IF(Y38="Correctivo","Impacto",""))</f>
        <v/>
      </c>
      <c r="U38" s="169"/>
      <c r="V38" s="169"/>
      <c r="W38" s="169"/>
      <c r="X38" s="169"/>
      <c r="Y38" s="101"/>
      <c r="Z38" s="101"/>
      <c r="AA38" s="102" t="str">
        <f t="shared" si="11"/>
        <v/>
      </c>
      <c r="AB38" s="101"/>
      <c r="AC38" s="101"/>
      <c r="AD38" s="101"/>
      <c r="AE38" s="184" t="str">
        <f>IFERROR(IF(AND(T37="Probabilidad",T38="Probabilidad"),(AG37-(+AG37*AA38)),IF(AND(T37="Impacto",T38="Probabilidad"),(AG36-(+AG36*AA38)),IF(T38="Impacto",AG37,""))),"")</f>
        <v/>
      </c>
      <c r="AF38" s="138" t="str">
        <f t="shared" si="4"/>
        <v/>
      </c>
      <c r="AG38" s="102" t="str">
        <f t="shared" si="12"/>
        <v/>
      </c>
      <c r="AH38" s="138" t="str">
        <f t="shared" si="5"/>
        <v/>
      </c>
      <c r="AI38" s="102" t="str">
        <f>IFERROR(IF(AND(T37="Impacto",T38="Impacto"),(AI37-(+AI37*AA38)),IF(AND(T37="Probabilidad",T38="Impacto"),(AI36-(+AI36*AA38)),IF(T38="Probabilidad",AI37,""))),"")</f>
        <v/>
      </c>
      <c r="AJ38" s="103" t="str">
        <f t="shared" si="13"/>
        <v/>
      </c>
      <c r="AK38" s="325"/>
      <c r="AL38" s="149"/>
      <c r="AM38" s="148"/>
      <c r="AN38" s="104"/>
      <c r="AO38" s="104"/>
      <c r="AP38" s="149"/>
      <c r="AQ38" s="104"/>
      <c r="AR38" s="149"/>
      <c r="AS38" s="104"/>
      <c r="AT38" s="149"/>
      <c r="AU38" s="104"/>
      <c r="AV38" s="149"/>
      <c r="AW38" s="147"/>
      <c r="AX38" s="149"/>
      <c r="AY38" s="149"/>
      <c r="AZ38" s="148"/>
      <c r="BA38" s="104"/>
      <c r="BB38" s="144"/>
      <c r="BC38" s="149"/>
      <c r="BD38" s="149"/>
      <c r="BE38" s="148"/>
      <c r="BF38" s="104"/>
      <c r="BG38" s="144"/>
      <c r="BH38" s="149"/>
      <c r="BI38" s="149"/>
      <c r="BJ38" s="148"/>
      <c r="BK38" s="104"/>
      <c r="BL38" s="144"/>
      <c r="BM38" s="149"/>
      <c r="BN38" s="149"/>
      <c r="BO38" s="148"/>
      <c r="BP38" s="104"/>
      <c r="BQ38" s="144"/>
      <c r="BR38" s="157"/>
      <c r="BS38" s="149"/>
      <c r="BT38" s="149"/>
      <c r="BU38" s="149"/>
      <c r="BV38" s="104"/>
      <c r="BW38" s="149"/>
      <c r="BX38" s="149"/>
      <c r="BY38" s="104"/>
      <c r="BZ38" s="149"/>
      <c r="CA38" s="148"/>
      <c r="CB38" s="149"/>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row>
    <row r="39" spans="1:106" ht="16.5" customHeight="1" x14ac:dyDescent="0.3">
      <c r="A39" s="316"/>
      <c r="B39" s="317"/>
      <c r="C39" s="317"/>
      <c r="D39" s="349"/>
      <c r="E39" s="348"/>
      <c r="F39" s="317"/>
      <c r="G39" s="317"/>
      <c r="H39" s="317"/>
      <c r="I39" s="349"/>
      <c r="J39" s="316"/>
      <c r="K39" s="350"/>
      <c r="L39" s="346"/>
      <c r="M39" s="333"/>
      <c r="N39" s="343"/>
      <c r="O39" s="343"/>
      <c r="P39" s="346"/>
      <c r="Q39" s="347"/>
      <c r="R39" s="148">
        <v>5</v>
      </c>
      <c r="S39" s="100"/>
      <c r="T39" s="150" t="str">
        <f t="shared" si="14"/>
        <v/>
      </c>
      <c r="U39" s="169"/>
      <c r="V39" s="169"/>
      <c r="W39" s="169"/>
      <c r="X39" s="169"/>
      <c r="Y39" s="101"/>
      <c r="Z39" s="101"/>
      <c r="AA39" s="102" t="str">
        <f t="shared" si="11"/>
        <v/>
      </c>
      <c r="AB39" s="101"/>
      <c r="AC39" s="101"/>
      <c r="AD39" s="101"/>
      <c r="AE39" s="184" t="str">
        <f>IFERROR(IF(AND(T38="Probabilidad",T39="Probabilidad"),(AG38-(+AG38*AA39)),IF(AND(T38="Impacto",T39="Probabilidad"),(AG37-(+AG37*AA39)),IF(T39="Impacto",AG38,""))),"")</f>
        <v/>
      </c>
      <c r="AF39" s="138" t="str">
        <f t="shared" si="4"/>
        <v/>
      </c>
      <c r="AG39" s="102" t="str">
        <f t="shared" si="12"/>
        <v/>
      </c>
      <c r="AH39" s="138" t="str">
        <f t="shared" si="5"/>
        <v/>
      </c>
      <c r="AI39" s="102" t="str">
        <f>IFERROR(IF(AND(T38="Impacto",T39="Impacto"),(AI38-(+AI38*AA39)),IF(AND(T38="Probabilidad",T39="Impacto"),(AI37-(+AI37*AA39)),IF(T39="Probabilidad",AI38,""))),"")</f>
        <v/>
      </c>
      <c r="AJ39" s="103" t="str">
        <f t="shared" si="13"/>
        <v/>
      </c>
      <c r="AK39" s="325"/>
      <c r="AL39" s="149"/>
      <c r="AM39" s="148"/>
      <c r="AN39" s="104"/>
      <c r="AO39" s="104"/>
      <c r="AP39" s="149"/>
      <c r="AQ39" s="104"/>
      <c r="AR39" s="149"/>
      <c r="AS39" s="104"/>
      <c r="AT39" s="149"/>
      <c r="AU39" s="104"/>
      <c r="AV39" s="149"/>
      <c r="AW39" s="147"/>
      <c r="AX39" s="149"/>
      <c r="AY39" s="149"/>
      <c r="AZ39" s="148"/>
      <c r="BA39" s="104"/>
      <c r="BB39" s="144"/>
      <c r="BC39" s="149"/>
      <c r="BD39" s="149"/>
      <c r="BE39" s="148"/>
      <c r="BF39" s="104"/>
      <c r="BG39" s="144"/>
      <c r="BH39" s="149"/>
      <c r="BI39" s="149"/>
      <c r="BJ39" s="148"/>
      <c r="BK39" s="104"/>
      <c r="BL39" s="144"/>
      <c r="BM39" s="149"/>
      <c r="BN39" s="149"/>
      <c r="BO39" s="148"/>
      <c r="BP39" s="104"/>
      <c r="BQ39" s="144"/>
      <c r="BR39" s="157"/>
      <c r="BS39" s="149"/>
      <c r="BT39" s="149"/>
      <c r="BU39" s="149"/>
      <c r="BV39" s="104"/>
      <c r="BW39" s="149"/>
      <c r="BX39" s="149"/>
      <c r="BY39" s="104"/>
      <c r="BZ39" s="149"/>
      <c r="CA39" s="148"/>
      <c r="CB39" s="149"/>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row>
    <row r="40" spans="1:106" ht="16.5" customHeight="1" x14ac:dyDescent="0.3">
      <c r="A40" s="316"/>
      <c r="B40" s="317"/>
      <c r="C40" s="317"/>
      <c r="D40" s="349"/>
      <c r="E40" s="348"/>
      <c r="F40" s="317"/>
      <c r="G40" s="317"/>
      <c r="H40" s="317"/>
      <c r="I40" s="349"/>
      <c r="J40" s="316"/>
      <c r="K40" s="350"/>
      <c r="L40" s="346"/>
      <c r="M40" s="334"/>
      <c r="N40" s="344"/>
      <c r="O40" s="344"/>
      <c r="P40" s="346"/>
      <c r="Q40" s="347"/>
      <c r="R40" s="148">
        <v>6</v>
      </c>
      <c r="S40" s="100"/>
      <c r="T40" s="150" t="str">
        <f t="shared" si="14"/>
        <v/>
      </c>
      <c r="U40" s="169"/>
      <c r="V40" s="169"/>
      <c r="W40" s="169"/>
      <c r="X40" s="169"/>
      <c r="Y40" s="101"/>
      <c r="Z40" s="101"/>
      <c r="AA40" s="102" t="str">
        <f t="shared" si="11"/>
        <v/>
      </c>
      <c r="AB40" s="101"/>
      <c r="AC40" s="101"/>
      <c r="AD40" s="101"/>
      <c r="AE40" s="184" t="str">
        <f>IFERROR(IF(AND(T39="Probabilidad",T40="Probabilidad"),(AG39-(+AG39*AA40)),IF(AND(T39="Impacto",T40="Probabilidad"),(AG38-(+AG38*AA40)),IF(T40="Impacto",AG39,""))),"")</f>
        <v/>
      </c>
      <c r="AF40" s="138" t="str">
        <f t="shared" si="4"/>
        <v/>
      </c>
      <c r="AG40" s="102" t="str">
        <f t="shared" si="12"/>
        <v/>
      </c>
      <c r="AH40" s="138" t="str">
        <f>IFERROR(IF(AI40="","",IF(AI40&lt;=0.2,"Leve",IF(AI40&lt;=0.4,"Menor",IF(AI40&lt;=0.6,"Moderado",IF(AI40&lt;=0.8,"Mayor","Catastrófico"))))),"")</f>
        <v/>
      </c>
      <c r="AI40" s="102" t="str">
        <f>IFERROR(IF(AND(T39="Impacto",T40="Impacto"),(AI39-(+AI39*AA40)),IF(AND(T39="Probabilidad",T40="Impacto"),(AI38-(+AI38*AA40)),IF(T40="Probabilidad",AI39,""))),"")</f>
        <v/>
      </c>
      <c r="AJ40" s="103" t="str">
        <f t="shared" si="13"/>
        <v/>
      </c>
      <c r="AK40" s="326"/>
      <c r="AL40" s="149"/>
      <c r="AM40" s="148"/>
      <c r="AN40" s="104"/>
      <c r="AO40" s="104"/>
      <c r="AP40" s="149"/>
      <c r="AQ40" s="104"/>
      <c r="AR40" s="149"/>
      <c r="AS40" s="104"/>
      <c r="AT40" s="149"/>
      <c r="AU40" s="104"/>
      <c r="AV40" s="149"/>
      <c r="AW40" s="147"/>
      <c r="AX40" s="149"/>
      <c r="AY40" s="149"/>
      <c r="AZ40" s="148"/>
      <c r="BA40" s="104"/>
      <c r="BB40" s="144"/>
      <c r="BC40" s="149"/>
      <c r="BD40" s="149"/>
      <c r="BE40" s="148"/>
      <c r="BF40" s="104"/>
      <c r="BG40" s="144"/>
      <c r="BH40" s="149"/>
      <c r="BI40" s="149"/>
      <c r="BJ40" s="148"/>
      <c r="BK40" s="104"/>
      <c r="BL40" s="144"/>
      <c r="BM40" s="149"/>
      <c r="BN40" s="149"/>
      <c r="BO40" s="148"/>
      <c r="BP40" s="104"/>
      <c r="BQ40" s="144"/>
      <c r="BR40" s="157"/>
      <c r="BS40" s="149"/>
      <c r="BT40" s="149"/>
      <c r="BU40" s="149"/>
      <c r="BV40" s="104"/>
      <c r="BW40" s="149"/>
      <c r="BX40" s="149"/>
      <c r="BY40" s="104"/>
      <c r="BZ40" s="149"/>
      <c r="CA40" s="148"/>
      <c r="CB40" s="149"/>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row>
    <row r="41" spans="1:106" ht="16.5" customHeight="1" x14ac:dyDescent="0.3">
      <c r="A41" s="316">
        <v>7</v>
      </c>
      <c r="B41" s="317"/>
      <c r="C41" s="317"/>
      <c r="D41" s="349"/>
      <c r="E41" s="348"/>
      <c r="F41" s="317"/>
      <c r="G41" s="317"/>
      <c r="H41" s="317"/>
      <c r="I41" s="349"/>
      <c r="J41" s="316"/>
      <c r="K41" s="350" t="str">
        <f>IF(J41&lt;=0,"",IF(J41&lt;=2,"Muy Baja",IF(J41&lt;=24,"Baja",IF(J41&lt;=500,"Media",IF(J41&lt;=5000,"Alta","Muy Alta")))))</f>
        <v/>
      </c>
      <c r="L41" s="346" t="str">
        <f>IF(K41="","",IF(K41="Muy Baja",0.2,IF(K41="Baja",0.4,IF(K41="Media",0.6,IF(K41="Alta",0.8,IF(K41="Muy Alta",1,))))))</f>
        <v/>
      </c>
      <c r="M41" s="341"/>
      <c r="N41" s="342">
        <f ca="1">IF(NOT(ISERROR(MATCH(M41,'Tabla Impacto'!$B$221:$B$223,0))),'Tabla Impacto'!$F$223&amp;"Por favor no seleccionar los criterios de impacto(Afectación Económica o presupuestal y Pérdida Reputacional)",M41)</f>
        <v>0</v>
      </c>
      <c r="O41" s="345" t="str">
        <f ca="1">IF(OR(N41='Tabla Impacto'!$C$11,N41='Tabla Impacto'!$D$11),"Leve",IF(OR(N41='Tabla Impacto'!$C$12,N41='Tabla Impacto'!$D$12),"Menor",IF(OR(N41='Tabla Impacto'!$C$13,N41='Tabla Impacto'!$D$13),"Moderado",IF(OR(N41='Tabla Impacto'!$C$14,N41='Tabla Impacto'!$D$14),"Mayor",IF(OR(N41='Tabla Impacto'!$C$15,N41='Tabla Impacto'!$D$15),"Catastrófico","")))))</f>
        <v/>
      </c>
      <c r="P41" s="346" t="str">
        <f ca="1">IF(O41="","",IF(O41="Leve",0.2,IF(O41="Menor",0.4,IF(O41="Moderado",0.6,IF(O41="Mayor",0.8,IF(O41="Catastrófico",1,))))))</f>
        <v/>
      </c>
      <c r="Q41" s="347" t="str">
        <f t="shared" ref="Q41" ca="1" si="15">IF(OR(AND(K41="Muy Baja",O41="Leve"),AND(K41="Muy Baja",O41="Menor"),AND(K41="Baja",O41="Leve")),"Bajo",IF(OR(AND(K41="Muy baja",O41="Moderado"),AND(K41="Baja",O41="Menor"),AND(K41="Baja",O41="Moderado"),AND(K41="Media",O41="Leve"),AND(K41="Media",O41="Menor"),AND(K41="Media",O41="Moderado"),AND(K41="Alta",O41="Leve"),AND(K41="Alta",O41="Menor")),"Moderado",IF(OR(AND(K41="Muy Baja",O41="Mayor"),AND(K41="Baja",O41="Mayor"),AND(K41="Media",O41="Mayor"),AND(K41="Alta",O41="Moderado"),AND(K41="Alta",O41="Mayor"),AND(K41="Muy Alta",O41="Leve"),AND(K41="Muy Alta",O41="Menor"),AND(K41="Muy Alta",O41="Moderado"),AND(K41="Muy Alta",O41="Mayor")),"Alto",IF(OR(AND(K41="Muy Baja",O41="Catastrófico"),AND(K41="Baja",O41="Catastrófico"),AND(K41="Media",O41="Catastrófico"),AND(K41="Alta",O41="Catastrófico"),AND(K41="Muy Alta",O41="Catastrófico")),"Extremo",""))))</f>
        <v/>
      </c>
      <c r="R41" s="148">
        <v>1</v>
      </c>
      <c r="S41" s="100"/>
      <c r="T41" s="150" t="str">
        <f t="shared" si="14"/>
        <v/>
      </c>
      <c r="U41" s="169"/>
      <c r="V41" s="169"/>
      <c r="W41" s="169"/>
      <c r="X41" s="169"/>
      <c r="Y41" s="101"/>
      <c r="Z41" s="101"/>
      <c r="AA41" s="102" t="str">
        <f t="shared" si="11"/>
        <v/>
      </c>
      <c r="AB41" s="101"/>
      <c r="AC41" s="101"/>
      <c r="AD41" s="101"/>
      <c r="AE41" s="184" t="str">
        <f>IFERROR(IF(T41="Probabilidad",(L41-(+L41*AA41)),IF(T41="Impacto",L41,"")),"")</f>
        <v/>
      </c>
      <c r="AF41" s="138" t="str">
        <f>IFERROR(IF(AE41="","",IF(AE41&lt;=0.2,"Muy Baja",IF(AE41&lt;=0.4,"Baja",IF(AE41&lt;=0.6,"Media",IF(AE41&lt;=0.8,"Alta","Muy Alta"))))),"")</f>
        <v/>
      </c>
      <c r="AG41" s="102" t="str">
        <f t="shared" si="12"/>
        <v/>
      </c>
      <c r="AH41" s="138" t="str">
        <f>IFERROR(IF(AI41="","",IF(AI41&lt;=0.2,"Leve",IF(AI41&lt;=0.4,"Menor",IF(AI41&lt;=0.6,"Moderado",IF(AI41&lt;=0.8,"Mayor","Catastrófico"))))),"")</f>
        <v/>
      </c>
      <c r="AI41" s="102" t="str">
        <f>IFERROR(IF(T41="Impacto",(P41-(+P41*AA41)),IF(T41="Probabilidad",P41,"")),"")</f>
        <v/>
      </c>
      <c r="AJ41" s="103" t="str">
        <f t="shared" si="13"/>
        <v/>
      </c>
      <c r="AK41" s="324"/>
      <c r="AL41" s="149"/>
      <c r="AM41" s="148"/>
      <c r="AN41" s="104"/>
      <c r="AO41" s="104"/>
      <c r="AP41" s="149"/>
      <c r="AQ41" s="104"/>
      <c r="AR41" s="149"/>
      <c r="AS41" s="104"/>
      <c r="AT41" s="149"/>
      <c r="AU41" s="104"/>
      <c r="AV41" s="149"/>
      <c r="AW41" s="147"/>
      <c r="AX41" s="149"/>
      <c r="AY41" s="149"/>
      <c r="AZ41" s="148"/>
      <c r="BA41" s="104"/>
      <c r="BB41" s="144"/>
      <c r="BC41" s="149"/>
      <c r="BD41" s="149"/>
      <c r="BE41" s="148"/>
      <c r="BF41" s="104"/>
      <c r="BG41" s="144"/>
      <c r="BH41" s="149"/>
      <c r="BI41" s="149"/>
      <c r="BJ41" s="148"/>
      <c r="BK41" s="104"/>
      <c r="BL41" s="144"/>
      <c r="BM41" s="149"/>
      <c r="BN41" s="149"/>
      <c r="BO41" s="148"/>
      <c r="BP41" s="104"/>
      <c r="BQ41" s="144"/>
      <c r="BR41" s="157"/>
      <c r="BS41" s="149"/>
      <c r="BT41" s="149"/>
      <c r="BU41" s="149"/>
      <c r="BV41" s="104"/>
      <c r="BW41" s="149"/>
      <c r="BX41" s="149"/>
      <c r="BY41" s="104"/>
      <c r="BZ41" s="149"/>
      <c r="CA41" s="148"/>
      <c r="CB41" s="149"/>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row>
    <row r="42" spans="1:106" ht="16.5" customHeight="1" x14ac:dyDescent="0.3">
      <c r="A42" s="316"/>
      <c r="B42" s="317"/>
      <c r="C42" s="317"/>
      <c r="D42" s="349"/>
      <c r="E42" s="348"/>
      <c r="F42" s="317"/>
      <c r="G42" s="317"/>
      <c r="H42" s="317"/>
      <c r="I42" s="349"/>
      <c r="J42" s="316"/>
      <c r="K42" s="350"/>
      <c r="L42" s="346"/>
      <c r="M42" s="333"/>
      <c r="N42" s="343"/>
      <c r="O42" s="343"/>
      <c r="P42" s="346"/>
      <c r="Q42" s="347"/>
      <c r="R42" s="148">
        <v>2</v>
      </c>
      <c r="S42" s="100"/>
      <c r="T42" s="150" t="str">
        <f t="shared" si="14"/>
        <v/>
      </c>
      <c r="U42" s="169"/>
      <c r="V42" s="169"/>
      <c r="W42" s="169"/>
      <c r="X42" s="169"/>
      <c r="Y42" s="101"/>
      <c r="Z42" s="101"/>
      <c r="AA42" s="102" t="str">
        <f t="shared" si="11"/>
        <v/>
      </c>
      <c r="AB42" s="101"/>
      <c r="AC42" s="101"/>
      <c r="AD42" s="101"/>
      <c r="AE42" s="184" t="str">
        <f>IFERROR(IF(AND(T41="Probabilidad",T42="Probabilidad"),(AG41-(+AG41*AA42)),IF(T42="Probabilidad",(L41-(+L41*AA42)),IF(T42="Impacto",AG41,""))),"")</f>
        <v/>
      </c>
      <c r="AF42" s="138" t="str">
        <f t="shared" si="4"/>
        <v/>
      </c>
      <c r="AG42" s="102" t="str">
        <f t="shared" si="12"/>
        <v/>
      </c>
      <c r="AH42" s="138" t="str">
        <f t="shared" si="5"/>
        <v/>
      </c>
      <c r="AI42" s="102" t="str">
        <f>IFERROR(IF(AND(T41="Impacto",T42="Impacto"),(AI35-(+AI35*AA42)),IF(T42="Impacto",($P$41-(+$P$41*AA42)),IF(T42="Probabilidad",AI35,""))),"")</f>
        <v/>
      </c>
      <c r="AJ42" s="103" t="str">
        <f t="shared" si="13"/>
        <v/>
      </c>
      <c r="AK42" s="325"/>
      <c r="AL42" s="149"/>
      <c r="AM42" s="148"/>
      <c r="AN42" s="104"/>
      <c r="AO42" s="104"/>
      <c r="AP42" s="149"/>
      <c r="AQ42" s="104"/>
      <c r="AR42" s="149"/>
      <c r="AS42" s="104"/>
      <c r="AT42" s="149"/>
      <c r="AU42" s="104"/>
      <c r="AV42" s="149"/>
      <c r="AW42" s="147"/>
      <c r="AX42" s="149"/>
      <c r="AY42" s="149"/>
      <c r="AZ42" s="148"/>
      <c r="BA42" s="104"/>
      <c r="BB42" s="144"/>
      <c r="BC42" s="149"/>
      <c r="BD42" s="149"/>
      <c r="BE42" s="148"/>
      <c r="BF42" s="104"/>
      <c r="BG42" s="144"/>
      <c r="BH42" s="149"/>
      <c r="BI42" s="149"/>
      <c r="BJ42" s="148"/>
      <c r="BK42" s="104"/>
      <c r="BL42" s="144"/>
      <c r="BM42" s="149"/>
      <c r="BN42" s="149"/>
      <c r="BO42" s="148"/>
      <c r="BP42" s="104"/>
      <c r="BQ42" s="144"/>
      <c r="BR42" s="157"/>
      <c r="BS42" s="149"/>
      <c r="BT42" s="149"/>
      <c r="BU42" s="149"/>
      <c r="BV42" s="104"/>
      <c r="BW42" s="149"/>
      <c r="BX42" s="149"/>
      <c r="BY42" s="104"/>
      <c r="BZ42" s="149"/>
      <c r="CA42" s="148"/>
      <c r="CB42" s="149"/>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row>
    <row r="43" spans="1:106" ht="16.5" customHeight="1" x14ac:dyDescent="0.3">
      <c r="A43" s="316"/>
      <c r="B43" s="317"/>
      <c r="C43" s="317"/>
      <c r="D43" s="349"/>
      <c r="E43" s="348"/>
      <c r="F43" s="317"/>
      <c r="G43" s="317"/>
      <c r="H43" s="317"/>
      <c r="I43" s="349"/>
      <c r="J43" s="316"/>
      <c r="K43" s="350"/>
      <c r="L43" s="346"/>
      <c r="M43" s="333"/>
      <c r="N43" s="343"/>
      <c r="O43" s="343"/>
      <c r="P43" s="346"/>
      <c r="Q43" s="347"/>
      <c r="R43" s="148">
        <v>3</v>
      </c>
      <c r="S43" s="218"/>
      <c r="T43" s="150" t="str">
        <f t="shared" si="14"/>
        <v/>
      </c>
      <c r="U43" s="169"/>
      <c r="V43" s="169"/>
      <c r="W43" s="169"/>
      <c r="X43" s="169"/>
      <c r="Y43" s="101"/>
      <c r="Z43" s="101"/>
      <c r="AA43" s="102" t="str">
        <f t="shared" si="11"/>
        <v/>
      </c>
      <c r="AB43" s="101"/>
      <c r="AC43" s="101"/>
      <c r="AD43" s="101"/>
      <c r="AE43" s="184" t="str">
        <f>IFERROR(IF(AND(T42="Probabilidad",T43="Probabilidad"),(AG42-(+AG42*AA43)),IF(AND(T42="Impacto",T43="Probabilidad"),(AG41-(+AG41*AA43)),IF(T43="Impacto",AG42,""))),"")</f>
        <v/>
      </c>
      <c r="AF43" s="138" t="str">
        <f t="shared" si="4"/>
        <v/>
      </c>
      <c r="AG43" s="102" t="str">
        <f t="shared" si="12"/>
        <v/>
      </c>
      <c r="AH43" s="138" t="str">
        <f t="shared" si="5"/>
        <v/>
      </c>
      <c r="AI43" s="102" t="str">
        <f>IFERROR(IF(AND(T42="Impacto",T43="Impacto"),(AI42-(+AI42*AA43)),IF(AND(T42="Probabilidad",T43="Impacto"),(AI41-(+AI41*AA43)),IF(T43="Probabilidad",AI42,""))),"")</f>
        <v/>
      </c>
      <c r="AJ43" s="103" t="str">
        <f t="shared" si="13"/>
        <v/>
      </c>
      <c r="AK43" s="325"/>
      <c r="AL43" s="149"/>
      <c r="AM43" s="148"/>
      <c r="AN43" s="104"/>
      <c r="AO43" s="104"/>
      <c r="AP43" s="149"/>
      <c r="AQ43" s="104"/>
      <c r="AR43" s="149"/>
      <c r="AS43" s="104"/>
      <c r="AT43" s="149"/>
      <c r="AU43" s="104"/>
      <c r="AV43" s="149"/>
      <c r="AW43" s="147"/>
      <c r="AX43" s="149"/>
      <c r="AY43" s="149"/>
      <c r="AZ43" s="148"/>
      <c r="BA43" s="104"/>
      <c r="BB43" s="144"/>
      <c r="BC43" s="149"/>
      <c r="BD43" s="149"/>
      <c r="BE43" s="148"/>
      <c r="BF43" s="104"/>
      <c r="BG43" s="144"/>
      <c r="BH43" s="149"/>
      <c r="BI43" s="149"/>
      <c r="BJ43" s="148"/>
      <c r="BK43" s="104"/>
      <c r="BL43" s="144"/>
      <c r="BM43" s="149"/>
      <c r="BN43" s="149"/>
      <c r="BO43" s="148"/>
      <c r="BP43" s="104"/>
      <c r="BQ43" s="144"/>
      <c r="BR43" s="157"/>
      <c r="BS43" s="149"/>
      <c r="BT43" s="149"/>
      <c r="BU43" s="149"/>
      <c r="BV43" s="104"/>
      <c r="BW43" s="149"/>
      <c r="BX43" s="149"/>
      <c r="BY43" s="104"/>
      <c r="BZ43" s="149"/>
      <c r="CA43" s="148"/>
      <c r="CB43" s="149"/>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row>
    <row r="44" spans="1:106" ht="16.5" customHeight="1" x14ac:dyDescent="0.3">
      <c r="A44" s="316"/>
      <c r="B44" s="317"/>
      <c r="C44" s="317"/>
      <c r="D44" s="349"/>
      <c r="E44" s="348"/>
      <c r="F44" s="317"/>
      <c r="G44" s="317"/>
      <c r="H44" s="317"/>
      <c r="I44" s="349"/>
      <c r="J44" s="316"/>
      <c r="K44" s="350"/>
      <c r="L44" s="346"/>
      <c r="M44" s="333"/>
      <c r="N44" s="343"/>
      <c r="O44" s="343"/>
      <c r="P44" s="346"/>
      <c r="Q44" s="347"/>
      <c r="R44" s="148">
        <v>4</v>
      </c>
      <c r="S44" s="100"/>
      <c r="T44" s="150" t="str">
        <f t="shared" si="14"/>
        <v/>
      </c>
      <c r="U44" s="169"/>
      <c r="V44" s="169"/>
      <c r="W44" s="169"/>
      <c r="X44" s="169"/>
      <c r="Y44" s="101"/>
      <c r="Z44" s="101"/>
      <c r="AA44" s="102" t="str">
        <f t="shared" si="11"/>
        <v/>
      </c>
      <c r="AB44" s="101"/>
      <c r="AC44" s="101"/>
      <c r="AD44" s="101"/>
      <c r="AE44" s="184" t="str">
        <f>IFERROR(IF(AND(T43="Probabilidad",T44="Probabilidad"),(AG43-(+AG43*AA44)),IF(AND(T43="Impacto",T44="Probabilidad"),(AG42-(+AG42*AA44)),IF(T44="Impacto",AG43,""))),"")</f>
        <v/>
      </c>
      <c r="AF44" s="138" t="str">
        <f t="shared" si="4"/>
        <v/>
      </c>
      <c r="AG44" s="102" t="str">
        <f t="shared" si="12"/>
        <v/>
      </c>
      <c r="AH44" s="138" t="str">
        <f t="shared" si="5"/>
        <v/>
      </c>
      <c r="AI44" s="102" t="str">
        <f>IFERROR(IF(AND(T43="Impacto",T44="Impacto"),(AI43-(+AI43*AA44)),IF(AND(T43="Probabilidad",T44="Impacto"),(AI42-(+AI42*AA44)),IF(T44="Probabilidad",AI43,""))),"")</f>
        <v/>
      </c>
      <c r="AJ44" s="103" t="str">
        <f t="shared" si="13"/>
        <v/>
      </c>
      <c r="AK44" s="325"/>
      <c r="AL44" s="149"/>
      <c r="AM44" s="148"/>
      <c r="AN44" s="104"/>
      <c r="AO44" s="104"/>
      <c r="AP44" s="149"/>
      <c r="AQ44" s="104"/>
      <c r="AR44" s="149"/>
      <c r="AS44" s="104"/>
      <c r="AT44" s="149"/>
      <c r="AU44" s="104"/>
      <c r="AV44" s="149"/>
      <c r="AW44" s="147"/>
      <c r="AX44" s="149"/>
      <c r="AY44" s="149"/>
      <c r="AZ44" s="148"/>
      <c r="BA44" s="104"/>
      <c r="BB44" s="144"/>
      <c r="BC44" s="149"/>
      <c r="BD44" s="149"/>
      <c r="BE44" s="148"/>
      <c r="BF44" s="104"/>
      <c r="BG44" s="144"/>
      <c r="BH44" s="149"/>
      <c r="BI44" s="149"/>
      <c r="BJ44" s="148"/>
      <c r="BK44" s="104"/>
      <c r="BL44" s="144"/>
      <c r="BM44" s="149"/>
      <c r="BN44" s="149"/>
      <c r="BO44" s="148"/>
      <c r="BP44" s="104"/>
      <c r="BQ44" s="144"/>
      <c r="BR44" s="157"/>
      <c r="BS44" s="149"/>
      <c r="BT44" s="149"/>
      <c r="BU44" s="149"/>
      <c r="BV44" s="104"/>
      <c r="BW44" s="149"/>
      <c r="BX44" s="149"/>
      <c r="BY44" s="104"/>
      <c r="BZ44" s="149"/>
      <c r="CA44" s="148"/>
      <c r="CB44" s="149"/>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row>
    <row r="45" spans="1:106" ht="16.5" customHeight="1" x14ac:dyDescent="0.3">
      <c r="A45" s="316"/>
      <c r="B45" s="317"/>
      <c r="C45" s="317"/>
      <c r="D45" s="349"/>
      <c r="E45" s="348"/>
      <c r="F45" s="317"/>
      <c r="G45" s="317"/>
      <c r="H45" s="317"/>
      <c r="I45" s="349"/>
      <c r="J45" s="316"/>
      <c r="K45" s="350"/>
      <c r="L45" s="346"/>
      <c r="M45" s="333"/>
      <c r="N45" s="343"/>
      <c r="O45" s="343"/>
      <c r="P45" s="346"/>
      <c r="Q45" s="347"/>
      <c r="R45" s="148">
        <v>5</v>
      </c>
      <c r="S45" s="100"/>
      <c r="T45" s="150" t="str">
        <f t="shared" si="14"/>
        <v/>
      </c>
      <c r="U45" s="169"/>
      <c r="V45" s="169"/>
      <c r="W45" s="169"/>
      <c r="X45" s="169"/>
      <c r="Y45" s="101"/>
      <c r="Z45" s="101"/>
      <c r="AA45" s="102" t="str">
        <f t="shared" si="11"/>
        <v/>
      </c>
      <c r="AB45" s="101"/>
      <c r="AC45" s="101"/>
      <c r="AD45" s="101"/>
      <c r="AE45" s="184" t="str">
        <f>IFERROR(IF(AND(T44="Probabilidad",T45="Probabilidad"),(AG44-(+AG44*AA45)),IF(AND(T44="Impacto",T45="Probabilidad"),(AG43-(+AG43*AA45)),IF(T45="Impacto",AG44,""))),"")</f>
        <v/>
      </c>
      <c r="AF45" s="138" t="str">
        <f t="shared" si="4"/>
        <v/>
      </c>
      <c r="AG45" s="102" t="str">
        <f t="shared" si="12"/>
        <v/>
      </c>
      <c r="AH45" s="138" t="str">
        <f t="shared" si="5"/>
        <v/>
      </c>
      <c r="AI45" s="102" t="str">
        <f>IFERROR(IF(AND(T44="Impacto",T45="Impacto"),(AI44-(+AI44*AA45)),IF(AND(T44="Probabilidad",T45="Impacto"),(AI43-(+AI43*AA45)),IF(T45="Probabilidad",AI44,""))),"")</f>
        <v/>
      </c>
      <c r="AJ45" s="103" t="str">
        <f t="shared" si="13"/>
        <v/>
      </c>
      <c r="AK45" s="325"/>
      <c r="AL45" s="149"/>
      <c r="AM45" s="148"/>
      <c r="AN45" s="104"/>
      <c r="AO45" s="104"/>
      <c r="AP45" s="149"/>
      <c r="AQ45" s="104"/>
      <c r="AR45" s="149"/>
      <c r="AS45" s="104"/>
      <c r="AT45" s="149"/>
      <c r="AU45" s="104"/>
      <c r="AV45" s="149"/>
      <c r="AW45" s="147"/>
      <c r="AX45" s="149"/>
      <c r="AY45" s="149"/>
      <c r="AZ45" s="148"/>
      <c r="BA45" s="104"/>
      <c r="BB45" s="144"/>
      <c r="BC45" s="149"/>
      <c r="BD45" s="149"/>
      <c r="BE45" s="148"/>
      <c r="BF45" s="104"/>
      <c r="BG45" s="144"/>
      <c r="BH45" s="149"/>
      <c r="BI45" s="149"/>
      <c r="BJ45" s="148"/>
      <c r="BK45" s="104"/>
      <c r="BL45" s="144"/>
      <c r="BM45" s="149"/>
      <c r="BN45" s="149"/>
      <c r="BO45" s="148"/>
      <c r="BP45" s="104"/>
      <c r="BQ45" s="144"/>
      <c r="BR45" s="157"/>
      <c r="BS45" s="149"/>
      <c r="BT45" s="149"/>
      <c r="BU45" s="149"/>
      <c r="BV45" s="104"/>
      <c r="BW45" s="149"/>
      <c r="BX45" s="149"/>
      <c r="BY45" s="104"/>
      <c r="BZ45" s="149"/>
      <c r="CA45" s="148"/>
      <c r="CB45" s="149"/>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row>
    <row r="46" spans="1:106" ht="16.5" customHeight="1" x14ac:dyDescent="0.3">
      <c r="A46" s="316"/>
      <c r="B46" s="317"/>
      <c r="C46" s="317"/>
      <c r="D46" s="349"/>
      <c r="E46" s="348"/>
      <c r="F46" s="317"/>
      <c r="G46" s="317"/>
      <c r="H46" s="317"/>
      <c r="I46" s="349"/>
      <c r="J46" s="316"/>
      <c r="K46" s="350"/>
      <c r="L46" s="346"/>
      <c r="M46" s="334"/>
      <c r="N46" s="344"/>
      <c r="O46" s="344"/>
      <c r="P46" s="346"/>
      <c r="Q46" s="347"/>
      <c r="R46" s="148">
        <v>6</v>
      </c>
      <c r="S46" s="100"/>
      <c r="T46" s="150" t="str">
        <f t="shared" si="14"/>
        <v/>
      </c>
      <c r="U46" s="169"/>
      <c r="V46" s="169"/>
      <c r="W46" s="169"/>
      <c r="X46" s="169"/>
      <c r="Y46" s="101"/>
      <c r="Z46" s="101"/>
      <c r="AA46" s="102" t="str">
        <f t="shared" si="11"/>
        <v/>
      </c>
      <c r="AB46" s="101"/>
      <c r="AC46" s="101"/>
      <c r="AD46" s="101"/>
      <c r="AE46" s="184" t="str">
        <f>IFERROR(IF(AND(T45="Probabilidad",T46="Probabilidad"),(AG45-(+AG45*AA46)),IF(AND(T45="Impacto",T46="Probabilidad"),(AG44-(+AG44*AA46)),IF(T46="Impacto",AG45,""))),"")</f>
        <v/>
      </c>
      <c r="AF46" s="138" t="str">
        <f t="shared" si="4"/>
        <v/>
      </c>
      <c r="AG46" s="102" t="str">
        <f t="shared" si="12"/>
        <v/>
      </c>
      <c r="AH46" s="138" t="str">
        <f t="shared" si="5"/>
        <v/>
      </c>
      <c r="AI46" s="102" t="str">
        <f>IFERROR(IF(AND(T45="Impacto",T46="Impacto"),(AI45-(+AI45*AA46)),IF(AND(T45="Probabilidad",T46="Impacto"),(AI44-(+AI44*AA46)),IF(T46="Probabilidad",AI45,""))),"")</f>
        <v/>
      </c>
      <c r="AJ46" s="103" t="str">
        <f t="shared" si="13"/>
        <v/>
      </c>
      <c r="AK46" s="326"/>
      <c r="AL46" s="149"/>
      <c r="AM46" s="148"/>
      <c r="AN46" s="104"/>
      <c r="AO46" s="104"/>
      <c r="AP46" s="149"/>
      <c r="AQ46" s="104"/>
      <c r="AR46" s="149"/>
      <c r="AS46" s="104"/>
      <c r="AT46" s="149"/>
      <c r="AU46" s="104"/>
      <c r="AV46" s="149"/>
      <c r="AW46" s="147"/>
      <c r="AX46" s="149"/>
      <c r="AY46" s="149"/>
      <c r="AZ46" s="148"/>
      <c r="BA46" s="104"/>
      <c r="BB46" s="144"/>
      <c r="BC46" s="149"/>
      <c r="BD46" s="149"/>
      <c r="BE46" s="148"/>
      <c r="BF46" s="104"/>
      <c r="BG46" s="144"/>
      <c r="BH46" s="149"/>
      <c r="BI46" s="149"/>
      <c r="BJ46" s="148"/>
      <c r="BK46" s="104"/>
      <c r="BL46" s="144"/>
      <c r="BM46" s="149"/>
      <c r="BN46" s="149"/>
      <c r="BO46" s="148"/>
      <c r="BP46" s="104"/>
      <c r="BQ46" s="144"/>
      <c r="BR46" s="157"/>
      <c r="BS46" s="149"/>
      <c r="BT46" s="149"/>
      <c r="BU46" s="149"/>
      <c r="BV46" s="104"/>
      <c r="BW46" s="149"/>
      <c r="BX46" s="149"/>
      <c r="BY46" s="104"/>
      <c r="BZ46" s="149"/>
      <c r="CA46" s="148"/>
      <c r="CB46" s="149"/>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row>
    <row r="47" spans="1:106" ht="16.5" customHeight="1" x14ac:dyDescent="0.3">
      <c r="A47" s="316">
        <v>8</v>
      </c>
      <c r="B47" s="317"/>
      <c r="C47" s="317"/>
      <c r="D47" s="349"/>
      <c r="E47" s="348"/>
      <c r="F47" s="317"/>
      <c r="G47" s="317"/>
      <c r="H47" s="317"/>
      <c r="I47" s="349"/>
      <c r="J47" s="316"/>
      <c r="K47" s="350" t="str">
        <f>IF(J47&lt;=0,"",IF(J47&lt;=2,"Muy Baja",IF(J47&lt;=24,"Baja",IF(J47&lt;=500,"Media",IF(J47&lt;=5000,"Alta","Muy Alta")))))</f>
        <v/>
      </c>
      <c r="L47" s="346" t="str">
        <f>IF(K47="","",IF(K47="Muy Baja",0.2,IF(K47="Baja",0.4,IF(K47="Media",0.6,IF(K47="Alta",0.8,IF(K47="Muy Alta",1,))))))</f>
        <v/>
      </c>
      <c r="M47" s="341"/>
      <c r="N47" s="342">
        <f ca="1">IF(NOT(ISERROR(MATCH(M47,'Tabla Impacto'!$B$221:$B$223,0))),'Tabla Impacto'!$F$223&amp;"Por favor no seleccionar los criterios de impacto(Afectación Económica o presupuestal y Pérdida Reputacional)",M47)</f>
        <v>0</v>
      </c>
      <c r="O47" s="345" t="str">
        <f ca="1">IF(OR(N47='Tabla Impacto'!$C$11,N47='Tabla Impacto'!$D$11),"Leve",IF(OR(N47='Tabla Impacto'!$C$12,N47='Tabla Impacto'!$D$12),"Menor",IF(OR(N47='Tabla Impacto'!$C$13,N47='Tabla Impacto'!$D$13),"Moderado",IF(OR(N47='Tabla Impacto'!$C$14,N47='Tabla Impacto'!$D$14),"Mayor",IF(OR(N47='Tabla Impacto'!$C$15,N47='Tabla Impacto'!$D$15),"Catastrófico","")))))</f>
        <v/>
      </c>
      <c r="P47" s="346" t="str">
        <f ca="1">IF(O47="","",IF(O47="Leve",0.2,IF(O47="Menor",0.4,IF(O47="Moderado",0.6,IF(O47="Mayor",0.8,IF(O47="Catastrófico",1,))))))</f>
        <v/>
      </c>
      <c r="Q47" s="347" t="str">
        <f t="shared" ref="Q47" ca="1" si="16">IF(OR(AND(K47="Muy Baja",O47="Leve"),AND(K47="Muy Baja",O47="Menor"),AND(K47="Baja",O47="Leve")),"Bajo",IF(OR(AND(K47="Muy baja",O47="Moderado"),AND(K47="Baja",O47="Menor"),AND(K47="Baja",O47="Moderado"),AND(K47="Media",O47="Leve"),AND(K47="Media",O47="Menor"),AND(K47="Media",O47="Moderado"),AND(K47="Alta",O47="Leve"),AND(K47="Alta",O47="Menor")),"Moderado",IF(OR(AND(K47="Muy Baja",O47="Mayor"),AND(K47="Baja",O47="Mayor"),AND(K47="Media",O47="Mayor"),AND(K47="Alta",O47="Moderado"),AND(K47="Alta",O47="Mayor"),AND(K47="Muy Alta",O47="Leve"),AND(K47="Muy Alta",O47="Menor"),AND(K47="Muy Alta",O47="Moderado"),AND(K47="Muy Alta",O47="Mayor")),"Alto",IF(OR(AND(K47="Muy Baja",O47="Catastrófico"),AND(K47="Baja",O47="Catastrófico"),AND(K47="Media",O47="Catastrófico"),AND(K47="Alta",O47="Catastrófico"),AND(K47="Muy Alta",O47="Catastrófico")),"Extremo",""))))</f>
        <v/>
      </c>
      <c r="R47" s="148">
        <v>1</v>
      </c>
      <c r="S47" s="100"/>
      <c r="T47" s="150" t="str">
        <f t="shared" si="14"/>
        <v/>
      </c>
      <c r="U47" s="169"/>
      <c r="V47" s="169"/>
      <c r="W47" s="169"/>
      <c r="X47" s="169"/>
      <c r="Y47" s="101"/>
      <c r="Z47" s="101"/>
      <c r="AA47" s="102" t="str">
        <f t="shared" si="11"/>
        <v/>
      </c>
      <c r="AB47" s="101"/>
      <c r="AC47" s="101"/>
      <c r="AD47" s="101"/>
      <c r="AE47" s="184" t="str">
        <f>IFERROR(IF(T47="Probabilidad",(L47-(+L47*AA47)),IF(T47="Impacto",L47,"")),"")</f>
        <v/>
      </c>
      <c r="AF47" s="138" t="str">
        <f>IFERROR(IF(AE47="","",IF(AE47&lt;=0.2,"Muy Baja",IF(AE47&lt;=0.4,"Baja",IF(AE47&lt;=0.6,"Media",IF(AE47&lt;=0.8,"Alta","Muy Alta"))))),"")</f>
        <v/>
      </c>
      <c r="AG47" s="102" t="str">
        <f t="shared" si="12"/>
        <v/>
      </c>
      <c r="AH47" s="138" t="str">
        <f>IFERROR(IF(AI47="","",IF(AI47&lt;=0.2,"Leve",IF(AI47&lt;=0.4,"Menor",IF(AI47&lt;=0.6,"Moderado",IF(AI47&lt;=0.8,"Mayor","Catastrófico"))))),"")</f>
        <v/>
      </c>
      <c r="AI47" s="102" t="str">
        <f>IFERROR(IF(T47="Impacto",(P47-(+P47*AA47)),IF(T47="Probabilidad",P47,"")),"")</f>
        <v/>
      </c>
      <c r="AJ47" s="103" t="str">
        <f t="shared" si="13"/>
        <v/>
      </c>
      <c r="AK47" s="324"/>
      <c r="AL47" s="149"/>
      <c r="AM47" s="148"/>
      <c r="AN47" s="104"/>
      <c r="AO47" s="104"/>
      <c r="AP47" s="149"/>
      <c r="AQ47" s="104"/>
      <c r="AR47" s="149"/>
      <c r="AS47" s="104"/>
      <c r="AT47" s="149"/>
      <c r="AU47" s="104"/>
      <c r="AV47" s="149"/>
      <c r="AW47" s="147"/>
      <c r="AX47" s="149"/>
      <c r="AY47" s="149"/>
      <c r="AZ47" s="148"/>
      <c r="BA47" s="104"/>
      <c r="BB47" s="144"/>
      <c r="BC47" s="149"/>
      <c r="BD47" s="149"/>
      <c r="BE47" s="148"/>
      <c r="BF47" s="104"/>
      <c r="BG47" s="144"/>
      <c r="BH47" s="149"/>
      <c r="BI47" s="149"/>
      <c r="BJ47" s="148"/>
      <c r="BK47" s="104"/>
      <c r="BL47" s="144"/>
      <c r="BM47" s="149"/>
      <c r="BN47" s="149"/>
      <c r="BO47" s="148"/>
      <c r="BP47" s="104"/>
      <c r="BQ47" s="144"/>
      <c r="BR47" s="157"/>
      <c r="BS47" s="149"/>
      <c r="BT47" s="149"/>
      <c r="BU47" s="149"/>
      <c r="BV47" s="104"/>
      <c r="BW47" s="149"/>
      <c r="BX47" s="149"/>
      <c r="BY47" s="104"/>
      <c r="BZ47" s="149"/>
      <c r="CA47" s="148"/>
      <c r="CB47" s="149"/>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row>
    <row r="48" spans="1:106" ht="16.5" customHeight="1" x14ac:dyDescent="0.3">
      <c r="A48" s="316"/>
      <c r="B48" s="317"/>
      <c r="C48" s="317"/>
      <c r="D48" s="349"/>
      <c r="E48" s="348"/>
      <c r="F48" s="317"/>
      <c r="G48" s="317"/>
      <c r="H48" s="317"/>
      <c r="I48" s="349"/>
      <c r="J48" s="316"/>
      <c r="K48" s="350"/>
      <c r="L48" s="346"/>
      <c r="M48" s="333"/>
      <c r="N48" s="343"/>
      <c r="O48" s="343"/>
      <c r="P48" s="346"/>
      <c r="Q48" s="347"/>
      <c r="R48" s="148">
        <v>2</v>
      </c>
      <c r="S48" s="100"/>
      <c r="T48" s="150" t="str">
        <f t="shared" si="14"/>
        <v/>
      </c>
      <c r="U48" s="169"/>
      <c r="V48" s="169"/>
      <c r="W48" s="169"/>
      <c r="X48" s="169"/>
      <c r="Y48" s="101"/>
      <c r="Z48" s="101"/>
      <c r="AA48" s="102" t="str">
        <f t="shared" si="11"/>
        <v/>
      </c>
      <c r="AB48" s="101"/>
      <c r="AC48" s="101"/>
      <c r="AD48" s="101"/>
      <c r="AE48" s="184" t="str">
        <f>IFERROR(IF(AND(T47="Probabilidad",T48="Probabilidad"),(AG47-(+AG47*AA48)),IF(T48="Probabilidad",(L47-(+L47*AA48)),IF(T48="Impacto",AG47,""))),"")</f>
        <v/>
      </c>
      <c r="AF48" s="138" t="str">
        <f t="shared" si="4"/>
        <v/>
      </c>
      <c r="AG48" s="102" t="str">
        <f t="shared" si="12"/>
        <v/>
      </c>
      <c r="AH48" s="138" t="str">
        <f t="shared" si="5"/>
        <v/>
      </c>
      <c r="AI48" s="102" t="str">
        <f>IFERROR(IF(AND(T47="Impacto",T48="Impacto"),(AI41-(+AI41*AA48)),IF(T48="Impacto",($P$47-(+$P$47*AA48)),IF(T48="Probabilidad",AI41,""))),"")</f>
        <v/>
      </c>
      <c r="AJ48" s="103" t="str">
        <f t="shared" si="13"/>
        <v/>
      </c>
      <c r="AK48" s="325"/>
      <c r="AL48" s="149"/>
      <c r="AM48" s="148"/>
      <c r="AN48" s="104"/>
      <c r="AO48" s="104"/>
      <c r="AP48" s="149"/>
      <c r="AQ48" s="104"/>
      <c r="AR48" s="149"/>
      <c r="AS48" s="104"/>
      <c r="AT48" s="149"/>
      <c r="AU48" s="104"/>
      <c r="AV48" s="149"/>
      <c r="AW48" s="147"/>
      <c r="AX48" s="149"/>
      <c r="AY48" s="149"/>
      <c r="AZ48" s="148"/>
      <c r="BA48" s="104"/>
      <c r="BB48" s="144"/>
      <c r="BC48" s="149"/>
      <c r="BD48" s="149"/>
      <c r="BE48" s="148"/>
      <c r="BF48" s="104"/>
      <c r="BG48" s="144"/>
      <c r="BH48" s="149"/>
      <c r="BI48" s="149"/>
      <c r="BJ48" s="148"/>
      <c r="BK48" s="104"/>
      <c r="BL48" s="144"/>
      <c r="BM48" s="149"/>
      <c r="BN48" s="149"/>
      <c r="BO48" s="148"/>
      <c r="BP48" s="104"/>
      <c r="BQ48" s="144"/>
      <c r="BR48" s="157"/>
      <c r="BS48" s="149"/>
      <c r="BT48" s="149"/>
      <c r="BU48" s="149"/>
      <c r="BV48" s="104"/>
      <c r="BW48" s="149"/>
      <c r="BX48" s="149"/>
      <c r="BY48" s="104"/>
      <c r="BZ48" s="149"/>
      <c r="CA48" s="148"/>
      <c r="CB48" s="149"/>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row>
    <row r="49" spans="1:106" ht="16.5" customHeight="1" x14ac:dyDescent="0.3">
      <c r="A49" s="316"/>
      <c r="B49" s="317"/>
      <c r="C49" s="317"/>
      <c r="D49" s="349"/>
      <c r="E49" s="348"/>
      <c r="F49" s="317"/>
      <c r="G49" s="317"/>
      <c r="H49" s="317"/>
      <c r="I49" s="349"/>
      <c r="J49" s="316"/>
      <c r="K49" s="350"/>
      <c r="L49" s="346"/>
      <c r="M49" s="333"/>
      <c r="N49" s="343"/>
      <c r="O49" s="343"/>
      <c r="P49" s="346"/>
      <c r="Q49" s="347"/>
      <c r="R49" s="148">
        <v>3</v>
      </c>
      <c r="S49" s="218"/>
      <c r="T49" s="150" t="str">
        <f t="shared" si="14"/>
        <v/>
      </c>
      <c r="U49" s="169"/>
      <c r="V49" s="169"/>
      <c r="W49" s="169"/>
      <c r="X49" s="169"/>
      <c r="Y49" s="101"/>
      <c r="Z49" s="101"/>
      <c r="AA49" s="102" t="str">
        <f t="shared" si="11"/>
        <v/>
      </c>
      <c r="AB49" s="101"/>
      <c r="AC49" s="101"/>
      <c r="AD49" s="101"/>
      <c r="AE49" s="184" t="str">
        <f>IFERROR(IF(AND(T48="Probabilidad",T49="Probabilidad"),(AG48-(+AG48*AA49)),IF(AND(T48="Impacto",T49="Probabilidad"),(AG47-(+AG47*AA49)),IF(T49="Impacto",AG48,""))),"")</f>
        <v/>
      </c>
      <c r="AF49" s="138" t="str">
        <f t="shared" si="4"/>
        <v/>
      </c>
      <c r="AG49" s="102" t="str">
        <f t="shared" si="12"/>
        <v/>
      </c>
      <c r="AH49" s="138" t="str">
        <f t="shared" si="5"/>
        <v/>
      </c>
      <c r="AI49" s="102" t="str">
        <f>IFERROR(IF(AND(T48="Impacto",T49="Impacto"),(AI48-(+AI48*AA49)),IF(AND(T48="Probabilidad",T49="Impacto"),(AI47-(+AI47*AA49)),IF(T49="Probabilidad",AI48,""))),"")</f>
        <v/>
      </c>
      <c r="AJ49" s="103" t="str">
        <f t="shared" si="13"/>
        <v/>
      </c>
      <c r="AK49" s="325"/>
      <c r="AL49" s="149"/>
      <c r="AM49" s="148"/>
      <c r="AN49" s="104"/>
      <c r="AO49" s="104"/>
      <c r="AP49" s="149"/>
      <c r="AQ49" s="104"/>
      <c r="AR49" s="149"/>
      <c r="AS49" s="104"/>
      <c r="AT49" s="149"/>
      <c r="AU49" s="104"/>
      <c r="AV49" s="149"/>
      <c r="AW49" s="147"/>
      <c r="AX49" s="149"/>
      <c r="AY49" s="149"/>
      <c r="AZ49" s="148"/>
      <c r="BA49" s="104"/>
      <c r="BB49" s="144"/>
      <c r="BC49" s="149"/>
      <c r="BD49" s="149"/>
      <c r="BE49" s="148"/>
      <c r="BF49" s="104"/>
      <c r="BG49" s="144"/>
      <c r="BH49" s="149"/>
      <c r="BI49" s="149"/>
      <c r="BJ49" s="148"/>
      <c r="BK49" s="104"/>
      <c r="BL49" s="144"/>
      <c r="BM49" s="149"/>
      <c r="BN49" s="149"/>
      <c r="BO49" s="148"/>
      <c r="BP49" s="104"/>
      <c r="BQ49" s="144"/>
      <c r="BR49" s="157"/>
      <c r="BS49" s="149"/>
      <c r="BT49" s="149"/>
      <c r="BU49" s="149"/>
      <c r="BV49" s="104"/>
      <c r="BW49" s="149"/>
      <c r="BX49" s="149"/>
      <c r="BY49" s="104"/>
      <c r="BZ49" s="149"/>
      <c r="CA49" s="148"/>
      <c r="CB49" s="149"/>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row>
    <row r="50" spans="1:106" ht="16.5" customHeight="1" x14ac:dyDescent="0.3">
      <c r="A50" s="316"/>
      <c r="B50" s="317"/>
      <c r="C50" s="317"/>
      <c r="D50" s="349"/>
      <c r="E50" s="348"/>
      <c r="F50" s="317"/>
      <c r="G50" s="317"/>
      <c r="H50" s="317"/>
      <c r="I50" s="349"/>
      <c r="J50" s="316"/>
      <c r="K50" s="350"/>
      <c r="L50" s="346"/>
      <c r="M50" s="333"/>
      <c r="N50" s="343"/>
      <c r="O50" s="343"/>
      <c r="P50" s="346"/>
      <c r="Q50" s="347"/>
      <c r="R50" s="148">
        <v>4</v>
      </c>
      <c r="S50" s="100"/>
      <c r="T50" s="150" t="str">
        <f t="shared" si="14"/>
        <v/>
      </c>
      <c r="U50" s="169"/>
      <c r="V50" s="169"/>
      <c r="W50" s="169"/>
      <c r="X50" s="169"/>
      <c r="Y50" s="101"/>
      <c r="Z50" s="101"/>
      <c r="AA50" s="102" t="str">
        <f t="shared" si="11"/>
        <v/>
      </c>
      <c r="AB50" s="101"/>
      <c r="AC50" s="101"/>
      <c r="AD50" s="101"/>
      <c r="AE50" s="184" t="str">
        <f>IFERROR(IF(AND(T49="Probabilidad",T50="Probabilidad"),(AG49-(+AG49*AA50)),IF(AND(T49="Impacto",T50="Probabilidad"),(AG48-(+AG48*AA50)),IF(T50="Impacto",AG49,""))),"")</f>
        <v/>
      </c>
      <c r="AF50" s="138" t="str">
        <f t="shared" si="4"/>
        <v/>
      </c>
      <c r="AG50" s="102" t="str">
        <f t="shared" si="12"/>
        <v/>
      </c>
      <c r="AH50" s="138" t="str">
        <f t="shared" si="5"/>
        <v/>
      </c>
      <c r="AI50" s="102" t="str">
        <f>IFERROR(IF(AND(T49="Impacto",T50="Impacto"),(AI49-(+AI49*AA50)),IF(AND(T49="Probabilidad",T50="Impacto"),(AI48-(+AI48*AA50)),IF(T50="Probabilidad",AI49,""))),"")</f>
        <v/>
      </c>
      <c r="AJ50" s="103" t="str">
        <f t="shared" si="13"/>
        <v/>
      </c>
      <c r="AK50" s="325"/>
      <c r="AL50" s="149"/>
      <c r="AM50" s="148"/>
      <c r="AN50" s="104"/>
      <c r="AO50" s="104"/>
      <c r="AP50" s="149"/>
      <c r="AQ50" s="104"/>
      <c r="AR50" s="149"/>
      <c r="AS50" s="104"/>
      <c r="AT50" s="149"/>
      <c r="AU50" s="104"/>
      <c r="AV50" s="149"/>
      <c r="AW50" s="147"/>
      <c r="AX50" s="149"/>
      <c r="AY50" s="149"/>
      <c r="AZ50" s="148"/>
      <c r="BA50" s="104"/>
      <c r="BB50" s="144"/>
      <c r="BC50" s="149"/>
      <c r="BD50" s="149"/>
      <c r="BE50" s="148"/>
      <c r="BF50" s="104"/>
      <c r="BG50" s="144"/>
      <c r="BH50" s="149"/>
      <c r="BI50" s="149"/>
      <c r="BJ50" s="148"/>
      <c r="BK50" s="104"/>
      <c r="BL50" s="144"/>
      <c r="BM50" s="149"/>
      <c r="BN50" s="149"/>
      <c r="BO50" s="148"/>
      <c r="BP50" s="104"/>
      <c r="BQ50" s="144"/>
      <c r="BR50" s="157"/>
      <c r="BS50" s="149"/>
      <c r="BT50" s="149"/>
      <c r="BU50" s="149"/>
      <c r="BV50" s="104"/>
      <c r="BW50" s="149"/>
      <c r="BX50" s="149"/>
      <c r="BY50" s="104"/>
      <c r="BZ50" s="149"/>
      <c r="CA50" s="148"/>
      <c r="CB50" s="149"/>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row>
    <row r="51" spans="1:106" ht="16.5" customHeight="1" x14ac:dyDescent="0.3">
      <c r="A51" s="316"/>
      <c r="B51" s="317"/>
      <c r="C51" s="317"/>
      <c r="D51" s="349"/>
      <c r="E51" s="348"/>
      <c r="F51" s="317"/>
      <c r="G51" s="317"/>
      <c r="H51" s="317"/>
      <c r="I51" s="349"/>
      <c r="J51" s="316"/>
      <c r="K51" s="350"/>
      <c r="L51" s="346"/>
      <c r="M51" s="333"/>
      <c r="N51" s="343"/>
      <c r="O51" s="343"/>
      <c r="P51" s="346"/>
      <c r="Q51" s="347"/>
      <c r="R51" s="148">
        <v>5</v>
      </c>
      <c r="S51" s="100"/>
      <c r="T51" s="150" t="str">
        <f t="shared" si="14"/>
        <v/>
      </c>
      <c r="U51" s="169"/>
      <c r="V51" s="169"/>
      <c r="W51" s="169"/>
      <c r="X51" s="169"/>
      <c r="Y51" s="101"/>
      <c r="Z51" s="101"/>
      <c r="AA51" s="102" t="str">
        <f t="shared" si="11"/>
        <v/>
      </c>
      <c r="AB51" s="101"/>
      <c r="AC51" s="101"/>
      <c r="AD51" s="101"/>
      <c r="AE51" s="184" t="str">
        <f>IFERROR(IF(AND(T50="Probabilidad",T51="Probabilidad"),(AG50-(+AG50*AA51)),IF(AND(T50="Impacto",T51="Probabilidad"),(AG49-(+AG49*AA51)),IF(T51="Impacto",AG50,""))),"")</f>
        <v/>
      </c>
      <c r="AF51" s="138" t="str">
        <f t="shared" si="4"/>
        <v/>
      </c>
      <c r="AG51" s="102" t="str">
        <f t="shared" si="12"/>
        <v/>
      </c>
      <c r="AH51" s="138" t="str">
        <f t="shared" si="5"/>
        <v/>
      </c>
      <c r="AI51" s="102" t="str">
        <f>IFERROR(IF(AND(T50="Impacto",T51="Impacto"),(AI50-(+AI50*AA51)),IF(AND(T50="Probabilidad",T51="Impacto"),(AI49-(+AI49*AA51)),IF(T51="Probabilidad",AI50,""))),"")</f>
        <v/>
      </c>
      <c r="AJ51" s="103" t="str">
        <f t="shared" si="13"/>
        <v/>
      </c>
      <c r="AK51" s="325"/>
      <c r="AL51" s="149"/>
      <c r="AM51" s="148"/>
      <c r="AN51" s="104"/>
      <c r="AO51" s="104"/>
      <c r="AP51" s="149"/>
      <c r="AQ51" s="104"/>
      <c r="AR51" s="149"/>
      <c r="AS51" s="104"/>
      <c r="AT51" s="149"/>
      <c r="AU51" s="104"/>
      <c r="AV51" s="149"/>
      <c r="AW51" s="147"/>
      <c r="AX51" s="149"/>
      <c r="AY51" s="149"/>
      <c r="AZ51" s="148"/>
      <c r="BA51" s="104"/>
      <c r="BB51" s="144"/>
      <c r="BC51" s="149"/>
      <c r="BD51" s="149"/>
      <c r="BE51" s="148"/>
      <c r="BF51" s="104"/>
      <c r="BG51" s="144"/>
      <c r="BH51" s="149"/>
      <c r="BI51" s="149"/>
      <c r="BJ51" s="148"/>
      <c r="BK51" s="104"/>
      <c r="BL51" s="144"/>
      <c r="BM51" s="149"/>
      <c r="BN51" s="149"/>
      <c r="BO51" s="148"/>
      <c r="BP51" s="104"/>
      <c r="BQ51" s="144"/>
      <c r="BR51" s="157"/>
      <c r="BS51" s="149"/>
      <c r="BT51" s="149"/>
      <c r="BU51" s="149"/>
      <c r="BV51" s="104"/>
      <c r="BW51" s="149"/>
      <c r="BX51" s="149"/>
      <c r="BY51" s="104"/>
      <c r="BZ51" s="149"/>
      <c r="CA51" s="148"/>
      <c r="CB51" s="149"/>
      <c r="CC51" s="160"/>
      <c r="CD51" s="160"/>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row>
    <row r="52" spans="1:106" ht="16.5" customHeight="1" x14ac:dyDescent="0.3">
      <c r="A52" s="316"/>
      <c r="B52" s="317"/>
      <c r="C52" s="317"/>
      <c r="D52" s="349"/>
      <c r="E52" s="348"/>
      <c r="F52" s="317"/>
      <c r="G52" s="317"/>
      <c r="H52" s="317"/>
      <c r="I52" s="349"/>
      <c r="J52" s="316"/>
      <c r="K52" s="350"/>
      <c r="L52" s="346"/>
      <c r="M52" s="334"/>
      <c r="N52" s="344"/>
      <c r="O52" s="344"/>
      <c r="P52" s="346"/>
      <c r="Q52" s="347"/>
      <c r="R52" s="148">
        <v>6</v>
      </c>
      <c r="S52" s="100"/>
      <c r="T52" s="150" t="str">
        <f t="shared" si="14"/>
        <v/>
      </c>
      <c r="U52" s="169"/>
      <c r="V52" s="169"/>
      <c r="W52" s="169"/>
      <c r="X52" s="169"/>
      <c r="Y52" s="101"/>
      <c r="Z52" s="101"/>
      <c r="AA52" s="102" t="str">
        <f t="shared" si="11"/>
        <v/>
      </c>
      <c r="AB52" s="101"/>
      <c r="AC52" s="101"/>
      <c r="AD52" s="101"/>
      <c r="AE52" s="184" t="str">
        <f>IFERROR(IF(AND(T51="Probabilidad",T52="Probabilidad"),(AG51-(+AG51*AA52)),IF(AND(T51="Impacto",T52="Probabilidad"),(AG50-(+AG50*AA52)),IF(T52="Impacto",AG51,""))),"")</f>
        <v/>
      </c>
      <c r="AF52" s="138" t="str">
        <f t="shared" si="4"/>
        <v/>
      </c>
      <c r="AG52" s="102" t="str">
        <f t="shared" si="12"/>
        <v/>
      </c>
      <c r="AH52" s="138" t="str">
        <f t="shared" si="5"/>
        <v/>
      </c>
      <c r="AI52" s="102" t="str">
        <f>IFERROR(IF(AND(T51="Impacto",T52="Impacto"),(AI51-(+AI51*AA52)),IF(AND(T51="Probabilidad",T52="Impacto"),(AI50-(+AI50*AA52)),IF(T52="Probabilidad",AI51,""))),"")</f>
        <v/>
      </c>
      <c r="AJ52" s="103" t="str">
        <f t="shared" si="13"/>
        <v/>
      </c>
      <c r="AK52" s="326"/>
      <c r="AL52" s="149"/>
      <c r="AM52" s="148"/>
      <c r="AN52" s="104"/>
      <c r="AO52" s="104"/>
      <c r="AP52" s="149"/>
      <c r="AQ52" s="104"/>
      <c r="AR52" s="149"/>
      <c r="AS52" s="104"/>
      <c r="AT52" s="149"/>
      <c r="AU52" s="104"/>
      <c r="AV52" s="149"/>
      <c r="AW52" s="147"/>
      <c r="AX52" s="149"/>
      <c r="AY52" s="149"/>
      <c r="AZ52" s="148"/>
      <c r="BA52" s="104"/>
      <c r="BB52" s="144"/>
      <c r="BC52" s="149"/>
      <c r="BD52" s="149"/>
      <c r="BE52" s="148"/>
      <c r="BF52" s="104"/>
      <c r="BG52" s="144"/>
      <c r="BH52" s="149"/>
      <c r="BI52" s="149"/>
      <c r="BJ52" s="148"/>
      <c r="BK52" s="104"/>
      <c r="BL52" s="144"/>
      <c r="BM52" s="149"/>
      <c r="BN52" s="149"/>
      <c r="BO52" s="148"/>
      <c r="BP52" s="104"/>
      <c r="BQ52" s="144"/>
      <c r="BR52" s="157"/>
      <c r="BS52" s="149"/>
      <c r="BT52" s="149"/>
      <c r="BU52" s="149"/>
      <c r="BV52" s="104"/>
      <c r="BW52" s="149"/>
      <c r="BX52" s="149"/>
      <c r="BY52" s="104"/>
      <c r="BZ52" s="149"/>
      <c r="CA52" s="148"/>
      <c r="CB52" s="149"/>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row>
    <row r="53" spans="1:106" ht="16.5" customHeight="1" x14ac:dyDescent="0.3">
      <c r="A53" s="316">
        <v>9</v>
      </c>
      <c r="B53" s="317"/>
      <c r="C53" s="317"/>
      <c r="D53" s="349"/>
      <c r="E53" s="348"/>
      <c r="F53" s="317"/>
      <c r="G53" s="317"/>
      <c r="H53" s="317"/>
      <c r="I53" s="349"/>
      <c r="J53" s="316"/>
      <c r="K53" s="350" t="str">
        <f>IF(J53&lt;=0,"",IF(J53&lt;=2,"Muy Baja",IF(J53&lt;=24,"Baja",IF(J53&lt;=500,"Media",IF(J53&lt;=5000,"Alta","Muy Alta")))))</f>
        <v/>
      </c>
      <c r="L53" s="346" t="str">
        <f>IF(K53="","",IF(K53="Muy Baja",0.2,IF(K53="Baja",0.4,IF(K53="Media",0.6,IF(K53="Alta",0.8,IF(K53="Muy Alta",1,))))))</f>
        <v/>
      </c>
      <c r="M53" s="341"/>
      <c r="N53" s="342">
        <f ca="1">IF(NOT(ISERROR(MATCH(M53,'Tabla Impacto'!$B$221:$B$223,0))),'Tabla Impacto'!$F$223&amp;"Por favor no seleccionar los criterios de impacto(Afectación Económica o presupuestal y Pérdida Reputacional)",M53)</f>
        <v>0</v>
      </c>
      <c r="O53" s="345" t="str">
        <f ca="1">IF(OR(N53='Tabla Impacto'!$C$11,N53='Tabla Impacto'!$D$11),"Leve",IF(OR(N53='Tabla Impacto'!$C$12,N53='Tabla Impacto'!$D$12),"Menor",IF(OR(N53='Tabla Impacto'!$C$13,N53='Tabla Impacto'!$D$13),"Moderado",IF(OR(N53='Tabla Impacto'!$C$14,N53='Tabla Impacto'!$D$14),"Mayor",IF(OR(N53='Tabla Impacto'!$C$15,N53='Tabla Impacto'!$D$15),"Catastrófico","")))))</f>
        <v/>
      </c>
      <c r="P53" s="346" t="str">
        <f ca="1">IF(O53="","",IF(O53="Leve",0.2,IF(O53="Menor",0.4,IF(O53="Moderado",0.6,IF(O53="Mayor",0.8,IF(O53="Catastrófico",1,))))))</f>
        <v/>
      </c>
      <c r="Q53" s="347" t="str">
        <f t="shared" ref="Q53" ca="1" si="17">IF(OR(AND(K53="Muy Baja",O53="Leve"),AND(K53="Muy Baja",O53="Menor"),AND(K53="Baja",O53="Leve")),"Bajo",IF(OR(AND(K53="Muy baja",O53="Moderado"),AND(K53="Baja",O53="Menor"),AND(K53="Baja",O53="Moderado"),AND(K53="Media",O53="Leve"),AND(K53="Media",O53="Menor"),AND(K53="Media",O53="Moderado"),AND(K53="Alta",O53="Leve"),AND(K53="Alta",O53="Menor")),"Moderado",IF(OR(AND(K53="Muy Baja",O53="Mayor"),AND(K53="Baja",O53="Mayor"),AND(K53="Media",O53="Mayor"),AND(K53="Alta",O53="Moderado"),AND(K53="Alta",O53="Mayor"),AND(K53="Muy Alta",O53="Leve"),AND(K53="Muy Alta",O53="Menor"),AND(K53="Muy Alta",O53="Moderado"),AND(K53="Muy Alta",O53="Mayor")),"Alto",IF(OR(AND(K53="Muy Baja",O53="Catastrófico"),AND(K53="Baja",O53="Catastrófico"),AND(K53="Media",O53="Catastrófico"),AND(K53="Alta",O53="Catastrófico"),AND(K53="Muy Alta",O53="Catastrófico")),"Extremo",""))))</f>
        <v/>
      </c>
      <c r="R53" s="148">
        <v>1</v>
      </c>
      <c r="S53" s="100"/>
      <c r="T53" s="150" t="str">
        <f t="shared" si="14"/>
        <v/>
      </c>
      <c r="U53" s="169"/>
      <c r="V53" s="169"/>
      <c r="W53" s="169"/>
      <c r="X53" s="169"/>
      <c r="Y53" s="101"/>
      <c r="Z53" s="101"/>
      <c r="AA53" s="102" t="str">
        <f t="shared" si="11"/>
        <v/>
      </c>
      <c r="AB53" s="101"/>
      <c r="AC53" s="101"/>
      <c r="AD53" s="101"/>
      <c r="AE53" s="184" t="str">
        <f>IFERROR(IF(T53="Probabilidad",(L53-(+L53*AA53)),IF(T53="Impacto",L53,"")),"")</f>
        <v/>
      </c>
      <c r="AF53" s="138" t="str">
        <f>IFERROR(IF(AE53="","",IF(AE53&lt;=0.2,"Muy Baja",IF(AE53&lt;=0.4,"Baja",IF(AE53&lt;=0.6,"Media",IF(AE53&lt;=0.8,"Alta","Muy Alta"))))),"")</f>
        <v/>
      </c>
      <c r="AG53" s="102" t="str">
        <f t="shared" si="12"/>
        <v/>
      </c>
      <c r="AH53" s="138" t="str">
        <f>IFERROR(IF(AI53="","",IF(AI53&lt;=0.2,"Leve",IF(AI53&lt;=0.4,"Menor",IF(AI53&lt;=0.6,"Moderado",IF(AI53&lt;=0.8,"Mayor","Catastrófico"))))),"")</f>
        <v/>
      </c>
      <c r="AI53" s="102" t="str">
        <f>IFERROR(IF(T53="Impacto",(P53-(+P53*AA53)),IF(T53="Probabilidad",P53,"")),"")</f>
        <v/>
      </c>
      <c r="AJ53" s="103" t="str">
        <f t="shared" si="13"/>
        <v/>
      </c>
      <c r="AK53" s="324"/>
      <c r="AL53" s="149"/>
      <c r="AM53" s="148"/>
      <c r="AN53" s="104"/>
      <c r="AO53" s="104"/>
      <c r="AP53" s="149"/>
      <c r="AQ53" s="104"/>
      <c r="AR53" s="149"/>
      <c r="AS53" s="104"/>
      <c r="AT53" s="149"/>
      <c r="AU53" s="104"/>
      <c r="AV53" s="149"/>
      <c r="AW53" s="147"/>
      <c r="AX53" s="149"/>
      <c r="AY53" s="149"/>
      <c r="AZ53" s="148"/>
      <c r="BA53" s="104"/>
      <c r="BB53" s="144"/>
      <c r="BC53" s="149"/>
      <c r="BD53" s="149"/>
      <c r="BE53" s="148"/>
      <c r="BF53" s="104"/>
      <c r="BG53" s="144"/>
      <c r="BH53" s="149"/>
      <c r="BI53" s="149"/>
      <c r="BJ53" s="148"/>
      <c r="BK53" s="104"/>
      <c r="BL53" s="144"/>
      <c r="BM53" s="149"/>
      <c r="BN53" s="149"/>
      <c r="BO53" s="148"/>
      <c r="BP53" s="104"/>
      <c r="BQ53" s="144"/>
      <c r="BR53" s="157"/>
      <c r="BS53" s="149"/>
      <c r="BT53" s="149"/>
      <c r="BU53" s="149"/>
      <c r="BV53" s="104"/>
      <c r="BW53" s="149"/>
      <c r="BX53" s="149"/>
      <c r="BY53" s="104"/>
      <c r="BZ53" s="149"/>
      <c r="CA53" s="148"/>
      <c r="CB53" s="149"/>
      <c r="CC53" s="160"/>
      <c r="CD53" s="160"/>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row>
    <row r="54" spans="1:106" ht="16.5" customHeight="1" x14ac:dyDescent="0.3">
      <c r="A54" s="316"/>
      <c r="B54" s="317"/>
      <c r="C54" s="317"/>
      <c r="D54" s="349"/>
      <c r="E54" s="348"/>
      <c r="F54" s="317"/>
      <c r="G54" s="317"/>
      <c r="H54" s="317"/>
      <c r="I54" s="349"/>
      <c r="J54" s="316"/>
      <c r="K54" s="350"/>
      <c r="L54" s="346"/>
      <c r="M54" s="333"/>
      <c r="N54" s="343"/>
      <c r="O54" s="343"/>
      <c r="P54" s="346"/>
      <c r="Q54" s="347"/>
      <c r="R54" s="148">
        <v>2</v>
      </c>
      <c r="S54" s="100"/>
      <c r="T54" s="150" t="str">
        <f t="shared" si="14"/>
        <v/>
      </c>
      <c r="U54" s="169"/>
      <c r="V54" s="169"/>
      <c r="W54" s="169"/>
      <c r="X54" s="169"/>
      <c r="Y54" s="101"/>
      <c r="Z54" s="101"/>
      <c r="AA54" s="102" t="str">
        <f t="shared" si="11"/>
        <v/>
      </c>
      <c r="AB54" s="101"/>
      <c r="AC54" s="101"/>
      <c r="AD54" s="101"/>
      <c r="AE54" s="184" t="str">
        <f>IFERROR(IF(AND(T53="Probabilidad",T54="Probabilidad"),(AG53-(+AG53*AA54)),IF(T54="Probabilidad",(L53-(+L53*AA54)),IF(T54="Impacto",AG53,""))),"")</f>
        <v/>
      </c>
      <c r="AF54" s="138" t="str">
        <f t="shared" si="4"/>
        <v/>
      </c>
      <c r="AG54" s="102" t="str">
        <f t="shared" si="12"/>
        <v/>
      </c>
      <c r="AH54" s="138" t="str">
        <f t="shared" si="5"/>
        <v/>
      </c>
      <c r="AI54" s="102" t="str">
        <f>IFERROR(IF(AND(T53="Impacto",T54="Impacto"),(AI47-(+AI47*AA54)),IF(T54="Impacto",($P$53-(+$P$53*AA54)),IF(T54="Probabilidad",AI47,""))),"")</f>
        <v/>
      </c>
      <c r="AJ54" s="103" t="str">
        <f t="shared" si="13"/>
        <v/>
      </c>
      <c r="AK54" s="325"/>
      <c r="AL54" s="149"/>
      <c r="AM54" s="148"/>
      <c r="AN54" s="104"/>
      <c r="AO54" s="104"/>
      <c r="AP54" s="149"/>
      <c r="AQ54" s="104"/>
      <c r="AR54" s="149"/>
      <c r="AS54" s="104"/>
      <c r="AT54" s="149"/>
      <c r="AU54" s="104"/>
      <c r="AV54" s="149"/>
      <c r="AW54" s="147"/>
      <c r="AX54" s="149"/>
      <c r="AY54" s="149"/>
      <c r="AZ54" s="148"/>
      <c r="BA54" s="104"/>
      <c r="BB54" s="144"/>
      <c r="BC54" s="149"/>
      <c r="BD54" s="149"/>
      <c r="BE54" s="148"/>
      <c r="BF54" s="104"/>
      <c r="BG54" s="144"/>
      <c r="BH54" s="149"/>
      <c r="BI54" s="149"/>
      <c r="BJ54" s="148"/>
      <c r="BK54" s="104"/>
      <c r="BL54" s="144"/>
      <c r="BM54" s="149"/>
      <c r="BN54" s="149"/>
      <c r="BO54" s="148"/>
      <c r="BP54" s="104"/>
      <c r="BQ54" s="144"/>
      <c r="BR54" s="157"/>
      <c r="BS54" s="149"/>
      <c r="BT54" s="149"/>
      <c r="BU54" s="149"/>
      <c r="BV54" s="104"/>
      <c r="BW54" s="149"/>
      <c r="BX54" s="149"/>
      <c r="BY54" s="104"/>
      <c r="BZ54" s="149"/>
      <c r="CA54" s="148"/>
      <c r="CB54" s="149"/>
      <c r="CC54" s="160"/>
      <c r="CD54" s="160"/>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row>
    <row r="55" spans="1:106" ht="16.5" customHeight="1" x14ac:dyDescent="0.3">
      <c r="A55" s="316"/>
      <c r="B55" s="317"/>
      <c r="C55" s="317"/>
      <c r="D55" s="349"/>
      <c r="E55" s="348"/>
      <c r="F55" s="317"/>
      <c r="G55" s="317"/>
      <c r="H55" s="317"/>
      <c r="I55" s="349"/>
      <c r="J55" s="316"/>
      <c r="K55" s="350"/>
      <c r="L55" s="346"/>
      <c r="M55" s="333"/>
      <c r="N55" s="343"/>
      <c r="O55" s="343"/>
      <c r="P55" s="346"/>
      <c r="Q55" s="347"/>
      <c r="R55" s="148">
        <v>3</v>
      </c>
      <c r="S55" s="218"/>
      <c r="T55" s="150" t="str">
        <f t="shared" si="14"/>
        <v/>
      </c>
      <c r="U55" s="169"/>
      <c r="V55" s="169"/>
      <c r="W55" s="169"/>
      <c r="X55" s="169"/>
      <c r="Y55" s="101"/>
      <c r="Z55" s="101"/>
      <c r="AA55" s="102" t="str">
        <f t="shared" si="11"/>
        <v/>
      </c>
      <c r="AB55" s="101"/>
      <c r="AC55" s="101"/>
      <c r="AD55" s="101"/>
      <c r="AE55" s="184" t="str">
        <f>IFERROR(IF(AND(T54="Probabilidad",T55="Probabilidad"),(AG54-(+AG54*AA55)),IF(AND(T54="Impacto",T55="Probabilidad"),(AG53-(+AG53*AA55)),IF(T55="Impacto",AG54,""))),"")</f>
        <v/>
      </c>
      <c r="AF55" s="138" t="str">
        <f t="shared" si="4"/>
        <v/>
      </c>
      <c r="AG55" s="102" t="str">
        <f t="shared" si="12"/>
        <v/>
      </c>
      <c r="AH55" s="138" t="str">
        <f t="shared" si="5"/>
        <v/>
      </c>
      <c r="AI55" s="102" t="str">
        <f>IFERROR(IF(AND(T54="Impacto",T55="Impacto"),(AI54-(+AI54*AA55)),IF(AND(T54="Probabilidad",T55="Impacto"),(AI53-(+AI53*AA55)),IF(T55="Probabilidad",AI54,""))),"")</f>
        <v/>
      </c>
      <c r="AJ55" s="103" t="str">
        <f t="shared" si="13"/>
        <v/>
      </c>
      <c r="AK55" s="325"/>
      <c r="AL55" s="149"/>
      <c r="AM55" s="148"/>
      <c r="AN55" s="104"/>
      <c r="AO55" s="104"/>
      <c r="AP55" s="149"/>
      <c r="AQ55" s="104"/>
      <c r="AR55" s="149"/>
      <c r="AS55" s="104"/>
      <c r="AT55" s="149"/>
      <c r="AU55" s="104"/>
      <c r="AV55" s="149"/>
      <c r="AW55" s="147"/>
      <c r="AX55" s="149"/>
      <c r="AY55" s="149"/>
      <c r="AZ55" s="148"/>
      <c r="BA55" s="104"/>
      <c r="BB55" s="144"/>
      <c r="BC55" s="149"/>
      <c r="BD55" s="149"/>
      <c r="BE55" s="148"/>
      <c r="BF55" s="104"/>
      <c r="BG55" s="144"/>
      <c r="BH55" s="149"/>
      <c r="BI55" s="149"/>
      <c r="BJ55" s="148"/>
      <c r="BK55" s="104"/>
      <c r="BL55" s="144"/>
      <c r="BM55" s="149"/>
      <c r="BN55" s="149"/>
      <c r="BO55" s="148"/>
      <c r="BP55" s="104"/>
      <c r="BQ55" s="144"/>
      <c r="BR55" s="157"/>
      <c r="BS55" s="149"/>
      <c r="BT55" s="149"/>
      <c r="BU55" s="149"/>
      <c r="BV55" s="104"/>
      <c r="BW55" s="149"/>
      <c r="BX55" s="149"/>
      <c r="BY55" s="104"/>
      <c r="BZ55" s="149"/>
      <c r="CA55" s="148"/>
      <c r="CB55" s="149"/>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row>
    <row r="56" spans="1:106" ht="16.5" customHeight="1" x14ac:dyDescent="0.3">
      <c r="A56" s="316"/>
      <c r="B56" s="317"/>
      <c r="C56" s="317"/>
      <c r="D56" s="349"/>
      <c r="E56" s="348"/>
      <c r="F56" s="317"/>
      <c r="G56" s="317"/>
      <c r="H56" s="317"/>
      <c r="I56" s="349"/>
      <c r="J56" s="316"/>
      <c r="K56" s="350"/>
      <c r="L56" s="346"/>
      <c r="M56" s="333"/>
      <c r="N56" s="343"/>
      <c r="O56" s="343"/>
      <c r="P56" s="346"/>
      <c r="Q56" s="347"/>
      <c r="R56" s="148">
        <v>4</v>
      </c>
      <c r="S56" s="100"/>
      <c r="T56" s="150" t="str">
        <f t="shared" si="14"/>
        <v/>
      </c>
      <c r="U56" s="169"/>
      <c r="V56" s="169"/>
      <c r="W56" s="169"/>
      <c r="X56" s="169"/>
      <c r="Y56" s="101"/>
      <c r="Z56" s="101"/>
      <c r="AA56" s="102" t="str">
        <f t="shared" si="11"/>
        <v/>
      </c>
      <c r="AB56" s="101"/>
      <c r="AC56" s="101"/>
      <c r="AD56" s="101"/>
      <c r="AE56" s="184" t="str">
        <f>IFERROR(IF(AND(T55="Probabilidad",T56="Probabilidad"),(AG55-(+AG55*AA56)),IF(AND(T55="Impacto",T56="Probabilidad"),(AG54-(+AG54*AA56)),IF(T56="Impacto",AG55,""))),"")</f>
        <v/>
      </c>
      <c r="AF56" s="138" t="str">
        <f t="shared" si="4"/>
        <v/>
      </c>
      <c r="AG56" s="102" t="str">
        <f t="shared" si="12"/>
        <v/>
      </c>
      <c r="AH56" s="138" t="str">
        <f t="shared" si="5"/>
        <v/>
      </c>
      <c r="AI56" s="102" t="str">
        <f>IFERROR(IF(AND(T55="Impacto",T56="Impacto"),(AI55-(+AI55*AA56)),IF(AND(T55="Probabilidad",T56="Impacto"),(AI54-(+AI54*AA56)),IF(T56="Probabilidad",AI55,""))),"")</f>
        <v/>
      </c>
      <c r="AJ56" s="103" t="str">
        <f t="shared" si="13"/>
        <v/>
      </c>
      <c r="AK56" s="325"/>
      <c r="AL56" s="149"/>
      <c r="AM56" s="148"/>
      <c r="AN56" s="104"/>
      <c r="AO56" s="104"/>
      <c r="AP56" s="149"/>
      <c r="AQ56" s="104"/>
      <c r="AR56" s="149"/>
      <c r="AS56" s="104"/>
      <c r="AT56" s="149"/>
      <c r="AU56" s="104"/>
      <c r="AV56" s="149"/>
      <c r="AW56" s="147"/>
      <c r="AX56" s="149"/>
      <c r="AY56" s="149"/>
      <c r="AZ56" s="148"/>
      <c r="BA56" s="104"/>
      <c r="BB56" s="144"/>
      <c r="BC56" s="149"/>
      <c r="BD56" s="149"/>
      <c r="BE56" s="148"/>
      <c r="BF56" s="104"/>
      <c r="BG56" s="144"/>
      <c r="BH56" s="149"/>
      <c r="BI56" s="149"/>
      <c r="BJ56" s="148"/>
      <c r="BK56" s="104"/>
      <c r="BL56" s="144"/>
      <c r="BM56" s="149"/>
      <c r="BN56" s="149"/>
      <c r="BO56" s="148"/>
      <c r="BP56" s="104"/>
      <c r="BQ56" s="144"/>
      <c r="BR56" s="157"/>
      <c r="BS56" s="149"/>
      <c r="BT56" s="149"/>
      <c r="BU56" s="149"/>
      <c r="BV56" s="104"/>
      <c r="BW56" s="149"/>
      <c r="BX56" s="149"/>
      <c r="BY56" s="104"/>
      <c r="BZ56" s="149"/>
      <c r="CA56" s="148"/>
      <c r="CB56" s="149"/>
      <c r="CC56" s="160"/>
      <c r="CD56" s="160"/>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row>
    <row r="57" spans="1:106" ht="16.5" customHeight="1" x14ac:dyDescent="0.3">
      <c r="A57" s="316"/>
      <c r="B57" s="317"/>
      <c r="C57" s="317"/>
      <c r="D57" s="349"/>
      <c r="E57" s="348"/>
      <c r="F57" s="317"/>
      <c r="G57" s="317"/>
      <c r="H57" s="317"/>
      <c r="I57" s="349"/>
      <c r="J57" s="316"/>
      <c r="K57" s="350"/>
      <c r="L57" s="346"/>
      <c r="M57" s="333"/>
      <c r="N57" s="343"/>
      <c r="O57" s="343"/>
      <c r="P57" s="346"/>
      <c r="Q57" s="347"/>
      <c r="R57" s="148">
        <v>5</v>
      </c>
      <c r="S57" s="100"/>
      <c r="T57" s="150" t="str">
        <f t="shared" si="14"/>
        <v/>
      </c>
      <c r="U57" s="169"/>
      <c r="V57" s="169"/>
      <c r="W57" s="169"/>
      <c r="X57" s="169"/>
      <c r="Y57" s="101"/>
      <c r="Z57" s="101"/>
      <c r="AA57" s="102" t="str">
        <f t="shared" si="11"/>
        <v/>
      </c>
      <c r="AB57" s="101"/>
      <c r="AC57" s="101"/>
      <c r="AD57" s="101"/>
      <c r="AE57" s="184" t="str">
        <f>IFERROR(IF(AND(T56="Probabilidad",T57="Probabilidad"),(AG56-(+AG56*AA57)),IF(AND(T56="Impacto",T57="Probabilidad"),(AG55-(+AG55*AA57)),IF(T57="Impacto",AG56,""))),"")</f>
        <v/>
      </c>
      <c r="AF57" s="138" t="str">
        <f t="shared" si="4"/>
        <v/>
      </c>
      <c r="AG57" s="102" t="str">
        <f t="shared" si="12"/>
        <v/>
      </c>
      <c r="AH57" s="138" t="str">
        <f t="shared" si="5"/>
        <v/>
      </c>
      <c r="AI57" s="102" t="str">
        <f>IFERROR(IF(AND(T56="Impacto",T57="Impacto"),(AI56-(+AI56*AA57)),IF(AND(T56="Probabilidad",T57="Impacto"),(AI55-(+AI55*AA57)),IF(T57="Probabilidad",AI56,""))),"")</f>
        <v/>
      </c>
      <c r="AJ57" s="103" t="str">
        <f t="shared" si="13"/>
        <v/>
      </c>
      <c r="AK57" s="325"/>
      <c r="AL57" s="149"/>
      <c r="AM57" s="148"/>
      <c r="AN57" s="104"/>
      <c r="AO57" s="104"/>
      <c r="AP57" s="149"/>
      <c r="AQ57" s="104"/>
      <c r="AR57" s="149"/>
      <c r="AS57" s="104"/>
      <c r="AT57" s="149"/>
      <c r="AU57" s="104"/>
      <c r="AV57" s="149"/>
      <c r="AW57" s="147"/>
      <c r="AX57" s="149"/>
      <c r="AY57" s="149"/>
      <c r="AZ57" s="148"/>
      <c r="BA57" s="104"/>
      <c r="BB57" s="144"/>
      <c r="BC57" s="149"/>
      <c r="BD57" s="149"/>
      <c r="BE57" s="148"/>
      <c r="BF57" s="104"/>
      <c r="BG57" s="144"/>
      <c r="BH57" s="149"/>
      <c r="BI57" s="149"/>
      <c r="BJ57" s="148"/>
      <c r="BK57" s="104"/>
      <c r="BL57" s="144"/>
      <c r="BM57" s="149"/>
      <c r="BN57" s="149"/>
      <c r="BO57" s="148"/>
      <c r="BP57" s="104"/>
      <c r="BQ57" s="144"/>
      <c r="BR57" s="157"/>
      <c r="BS57" s="149"/>
      <c r="BT57" s="149"/>
      <c r="BU57" s="149"/>
      <c r="BV57" s="104"/>
      <c r="BW57" s="149"/>
      <c r="BX57" s="149"/>
      <c r="BY57" s="104"/>
      <c r="BZ57" s="149"/>
      <c r="CA57" s="148"/>
      <c r="CB57" s="149"/>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row>
    <row r="58" spans="1:106" ht="16.5" customHeight="1" x14ac:dyDescent="0.3">
      <c r="A58" s="316"/>
      <c r="B58" s="317"/>
      <c r="C58" s="317"/>
      <c r="D58" s="349"/>
      <c r="E58" s="348"/>
      <c r="F58" s="317"/>
      <c r="G58" s="317"/>
      <c r="H58" s="317"/>
      <c r="I58" s="349"/>
      <c r="J58" s="316"/>
      <c r="K58" s="350"/>
      <c r="L58" s="346"/>
      <c r="M58" s="334"/>
      <c r="N58" s="344"/>
      <c r="O58" s="344"/>
      <c r="P58" s="346"/>
      <c r="Q58" s="347"/>
      <c r="R58" s="148">
        <v>6</v>
      </c>
      <c r="S58" s="100"/>
      <c r="T58" s="150" t="str">
        <f t="shared" si="14"/>
        <v/>
      </c>
      <c r="U58" s="169"/>
      <c r="V58" s="169"/>
      <c r="W58" s="169"/>
      <c r="X58" s="169"/>
      <c r="Y58" s="101"/>
      <c r="Z58" s="101"/>
      <c r="AA58" s="102" t="str">
        <f t="shared" si="11"/>
        <v/>
      </c>
      <c r="AB58" s="101"/>
      <c r="AC58" s="101"/>
      <c r="AD58" s="101"/>
      <c r="AE58" s="184" t="str">
        <f>IFERROR(IF(AND(T57="Probabilidad",T58="Probabilidad"),(AG57-(+AG57*AA58)),IF(AND(T57="Impacto",T58="Probabilidad"),(AG56-(+AG56*AA58)),IF(T58="Impacto",AG57,""))),"")</f>
        <v/>
      </c>
      <c r="AF58" s="138" t="str">
        <f t="shared" si="4"/>
        <v/>
      </c>
      <c r="AG58" s="102" t="str">
        <f t="shared" si="12"/>
        <v/>
      </c>
      <c r="AH58" s="138" t="str">
        <f t="shared" si="5"/>
        <v/>
      </c>
      <c r="AI58" s="102" t="str">
        <f>IFERROR(IF(AND(T57="Impacto",T58="Impacto"),(AI57-(+AI57*AA58)),IF(AND(T57="Probabilidad",T58="Impacto"),(AI56-(+AI56*AA58)),IF(T58="Probabilidad",AI57,""))),"")</f>
        <v/>
      </c>
      <c r="AJ58" s="103" t="str">
        <f t="shared" si="13"/>
        <v/>
      </c>
      <c r="AK58" s="326"/>
      <c r="AL58" s="149"/>
      <c r="AM58" s="148"/>
      <c r="AN58" s="104"/>
      <c r="AO58" s="104"/>
      <c r="AP58" s="149"/>
      <c r="AQ58" s="104"/>
      <c r="AR58" s="149"/>
      <c r="AS58" s="104"/>
      <c r="AT58" s="149"/>
      <c r="AU58" s="104"/>
      <c r="AV58" s="149"/>
      <c r="AW58" s="147"/>
      <c r="AX58" s="149"/>
      <c r="AY58" s="149"/>
      <c r="AZ58" s="148"/>
      <c r="BA58" s="104"/>
      <c r="BB58" s="144"/>
      <c r="BC58" s="149"/>
      <c r="BD58" s="149"/>
      <c r="BE58" s="148"/>
      <c r="BF58" s="104"/>
      <c r="BG58" s="144"/>
      <c r="BH58" s="149"/>
      <c r="BI58" s="149"/>
      <c r="BJ58" s="148"/>
      <c r="BK58" s="104"/>
      <c r="BL58" s="144"/>
      <c r="BM58" s="149"/>
      <c r="BN58" s="149"/>
      <c r="BO58" s="148"/>
      <c r="BP58" s="104"/>
      <c r="BQ58" s="144"/>
      <c r="BR58" s="157"/>
      <c r="BS58" s="149"/>
      <c r="BT58" s="149"/>
      <c r="BU58" s="149"/>
      <c r="BV58" s="104"/>
      <c r="BW58" s="149"/>
      <c r="BX58" s="149"/>
      <c r="BY58" s="104"/>
      <c r="BZ58" s="149"/>
      <c r="CA58" s="148"/>
      <c r="CB58" s="149"/>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row>
    <row r="59" spans="1:106" ht="16.5" customHeight="1" x14ac:dyDescent="0.3">
      <c r="A59" s="316">
        <v>10</v>
      </c>
      <c r="B59" s="317"/>
      <c r="C59" s="317"/>
      <c r="D59" s="349"/>
      <c r="E59" s="348"/>
      <c r="F59" s="317"/>
      <c r="G59" s="317"/>
      <c r="H59" s="317"/>
      <c r="I59" s="349"/>
      <c r="J59" s="316"/>
      <c r="K59" s="350" t="str">
        <f>IF(J59&lt;=0,"",IF(J59&lt;=2,"Muy Baja",IF(J59&lt;=24,"Baja",IF(J59&lt;=500,"Media",IF(J59&lt;=5000,"Alta","Muy Alta")))))</f>
        <v/>
      </c>
      <c r="L59" s="346" t="str">
        <f>IF(K59="","",IF(K59="Muy Baja",0.2,IF(K59="Baja",0.4,IF(K59="Media",0.6,IF(K59="Alta",0.8,IF(K59="Muy Alta",1,))))))</f>
        <v/>
      </c>
      <c r="M59" s="341"/>
      <c r="N59" s="342">
        <f ca="1">IF(NOT(ISERROR(MATCH(M59,'Tabla Impacto'!$B$221:$B$223,0))),'Tabla Impacto'!$F$223&amp;"Por favor no seleccionar los criterios de impacto(Afectación Económica o presupuestal y Pérdida Reputacional)",M59)</f>
        <v>0</v>
      </c>
      <c r="O59" s="345" t="str">
        <f ca="1">IF(OR(N59='Tabla Impacto'!$C$11,N59='Tabla Impacto'!$D$11),"Leve",IF(OR(N59='Tabla Impacto'!$C$12,N59='Tabla Impacto'!$D$12),"Menor",IF(OR(N59='Tabla Impacto'!$C$13,N59='Tabla Impacto'!$D$13),"Moderado",IF(OR(N59='Tabla Impacto'!$C$14,N59='Tabla Impacto'!$D$14),"Mayor",IF(OR(N59='Tabla Impacto'!$C$15,N59='Tabla Impacto'!$D$15),"Catastrófico","")))))</f>
        <v/>
      </c>
      <c r="P59" s="346" t="str">
        <f ca="1">IF(O59="","",IF(O59="Leve",0.2,IF(O59="Menor",0.4,IF(O59="Moderado",0.6,IF(O59="Mayor",0.8,IF(O59="Catastrófico",1,))))))</f>
        <v/>
      </c>
      <c r="Q59" s="347" t="str">
        <f t="shared" ref="Q59" ca="1" si="18">IF(OR(AND(K59="Muy Baja",O59="Leve"),AND(K59="Muy Baja",O59="Menor"),AND(K59="Baja",O59="Leve")),"Bajo",IF(OR(AND(K59="Muy baja",O59="Moderado"),AND(K59="Baja",O59="Menor"),AND(K59="Baja",O59="Moderado"),AND(K59="Media",O59="Leve"),AND(K59="Media",O59="Menor"),AND(K59="Media",O59="Moderado"),AND(K59="Alta",O59="Leve"),AND(K59="Alta",O59="Menor")),"Moderado",IF(OR(AND(K59="Muy Baja",O59="Mayor"),AND(K59="Baja",O59="Mayor"),AND(K59="Media",O59="Mayor"),AND(K59="Alta",O59="Moderado"),AND(K59="Alta",O59="Mayor"),AND(K59="Muy Alta",O59="Leve"),AND(K59="Muy Alta",O59="Menor"),AND(K59="Muy Alta",O59="Moderado"),AND(K59="Muy Alta",O59="Mayor")),"Alto",IF(OR(AND(K59="Muy Baja",O59="Catastrófico"),AND(K59="Baja",O59="Catastrófico"),AND(K59="Media",O59="Catastrófico"),AND(K59="Alta",O59="Catastrófico"),AND(K59="Muy Alta",O59="Catastrófico")),"Extremo",""))))</f>
        <v/>
      </c>
      <c r="R59" s="148">
        <v>1</v>
      </c>
      <c r="S59" s="100"/>
      <c r="T59" s="150" t="str">
        <f t="shared" si="14"/>
        <v/>
      </c>
      <c r="U59" s="169"/>
      <c r="V59" s="169"/>
      <c r="W59" s="169"/>
      <c r="X59" s="169"/>
      <c r="Y59" s="101"/>
      <c r="Z59" s="101"/>
      <c r="AA59" s="102" t="str">
        <f t="shared" si="11"/>
        <v/>
      </c>
      <c r="AB59" s="101"/>
      <c r="AC59" s="101"/>
      <c r="AD59" s="101"/>
      <c r="AE59" s="184" t="str">
        <f>IFERROR(IF(T59="Probabilidad",(L59-(+L59*AA59)),IF(T59="Impacto",L59,"")),"")</f>
        <v/>
      </c>
      <c r="AF59" s="138" t="str">
        <f>IFERROR(IF(AE59="","",IF(AE59&lt;=0.2,"Muy Baja",IF(AE59&lt;=0.4,"Baja",IF(AE59&lt;=0.6,"Media",IF(AE59&lt;=0.8,"Alta","Muy Alta"))))),"")</f>
        <v/>
      </c>
      <c r="AG59" s="102" t="str">
        <f t="shared" si="12"/>
        <v/>
      </c>
      <c r="AH59" s="138" t="str">
        <f>IFERROR(IF(AI59="","",IF(AI59&lt;=0.2,"Leve",IF(AI59&lt;=0.4,"Menor",IF(AI59&lt;=0.6,"Moderado",IF(AI59&lt;=0.8,"Mayor","Catastrófico"))))),"")</f>
        <v/>
      </c>
      <c r="AI59" s="102" t="str">
        <f>IFERROR(IF(T59="Impacto",(P59-(+P59*AA59)),IF(T59="Probabilidad",P59,"")),"")</f>
        <v/>
      </c>
      <c r="AJ59" s="103" t="str">
        <f t="shared" si="13"/>
        <v/>
      </c>
      <c r="AK59" s="324"/>
      <c r="AL59" s="149"/>
      <c r="AM59" s="148"/>
      <c r="AN59" s="104"/>
      <c r="AO59" s="104"/>
      <c r="AP59" s="149"/>
      <c r="AQ59" s="104"/>
      <c r="AR59" s="149"/>
      <c r="AS59" s="104"/>
      <c r="AT59" s="149"/>
      <c r="AU59" s="104"/>
      <c r="AV59" s="149"/>
      <c r="AW59" s="147"/>
      <c r="AX59" s="149"/>
      <c r="AY59" s="149"/>
      <c r="AZ59" s="148"/>
      <c r="BA59" s="104"/>
      <c r="BB59" s="144"/>
      <c r="BC59" s="149"/>
      <c r="BD59" s="149"/>
      <c r="BE59" s="148"/>
      <c r="BF59" s="104"/>
      <c r="BG59" s="144"/>
      <c r="BH59" s="149"/>
      <c r="BI59" s="149"/>
      <c r="BJ59" s="148"/>
      <c r="BK59" s="104"/>
      <c r="BL59" s="144"/>
      <c r="BM59" s="149"/>
      <c r="BN59" s="149"/>
      <c r="BO59" s="148"/>
      <c r="BP59" s="104"/>
      <c r="BQ59" s="144"/>
      <c r="BR59" s="157"/>
      <c r="BS59" s="149"/>
      <c r="BT59" s="149"/>
      <c r="BU59" s="149"/>
      <c r="BV59" s="104"/>
      <c r="BW59" s="149"/>
      <c r="BX59" s="149"/>
      <c r="BY59" s="104"/>
      <c r="BZ59" s="149"/>
      <c r="CA59" s="148"/>
      <c r="CB59" s="149"/>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row>
    <row r="60" spans="1:106" ht="16.5" customHeight="1" x14ac:dyDescent="0.3">
      <c r="A60" s="316"/>
      <c r="B60" s="317"/>
      <c r="C60" s="317"/>
      <c r="D60" s="349"/>
      <c r="E60" s="348"/>
      <c r="F60" s="317"/>
      <c r="G60" s="317"/>
      <c r="H60" s="317"/>
      <c r="I60" s="349"/>
      <c r="J60" s="316"/>
      <c r="K60" s="350"/>
      <c r="L60" s="346"/>
      <c r="M60" s="333"/>
      <c r="N60" s="343"/>
      <c r="O60" s="343"/>
      <c r="P60" s="346"/>
      <c r="Q60" s="347"/>
      <c r="R60" s="148">
        <v>2</v>
      </c>
      <c r="S60" s="100"/>
      <c r="T60" s="150" t="str">
        <f t="shared" si="14"/>
        <v/>
      </c>
      <c r="U60" s="169"/>
      <c r="V60" s="169"/>
      <c r="W60" s="169"/>
      <c r="X60" s="169"/>
      <c r="Y60" s="101"/>
      <c r="Z60" s="101"/>
      <c r="AA60" s="102" t="str">
        <f t="shared" si="11"/>
        <v/>
      </c>
      <c r="AB60" s="101"/>
      <c r="AC60" s="101"/>
      <c r="AD60" s="101"/>
      <c r="AE60" s="184" t="str">
        <f>IFERROR(IF(AND(T59="Probabilidad",T60="Probabilidad"),(AG59-(+AG59*AA60)),IF(T60="Probabilidad",(L59-(+L59*AA60)),IF(T60="Impacto",AG59,""))),"")</f>
        <v/>
      </c>
      <c r="AF60" s="138" t="str">
        <f t="shared" si="4"/>
        <v/>
      </c>
      <c r="AG60" s="102" t="str">
        <f t="shared" si="12"/>
        <v/>
      </c>
      <c r="AH60" s="138" t="str">
        <f t="shared" si="5"/>
        <v/>
      </c>
      <c r="AI60" s="102" t="str">
        <f>IFERROR(IF(AND(T59="Impacto",T60="Impacto"),(AI53-(+AI53*AA60)),IF(T60="Impacto",($P$59-(+$P$59*AA60)),IF(T60="Probabilidad",AI53,""))),"")</f>
        <v/>
      </c>
      <c r="AJ60" s="103" t="str">
        <f t="shared" si="13"/>
        <v/>
      </c>
      <c r="AK60" s="325"/>
      <c r="AL60" s="149"/>
      <c r="AM60" s="148"/>
      <c r="AN60" s="104"/>
      <c r="AO60" s="104"/>
      <c r="AP60" s="149"/>
      <c r="AQ60" s="104"/>
      <c r="AR60" s="149"/>
      <c r="AS60" s="104"/>
      <c r="AT60" s="149"/>
      <c r="AU60" s="104"/>
      <c r="AV60" s="149"/>
      <c r="AW60" s="147"/>
      <c r="AX60" s="149"/>
      <c r="AY60" s="149"/>
      <c r="AZ60" s="148"/>
      <c r="BA60" s="104"/>
      <c r="BB60" s="144"/>
      <c r="BC60" s="149"/>
      <c r="BD60" s="149"/>
      <c r="BE60" s="148"/>
      <c r="BF60" s="104"/>
      <c r="BG60" s="144"/>
      <c r="BH60" s="149"/>
      <c r="BI60" s="149"/>
      <c r="BJ60" s="148"/>
      <c r="BK60" s="104"/>
      <c r="BL60" s="144"/>
      <c r="BM60" s="149"/>
      <c r="BN60" s="149"/>
      <c r="BO60" s="148"/>
      <c r="BP60" s="104"/>
      <c r="BQ60" s="144"/>
      <c r="BR60" s="157"/>
      <c r="BS60" s="149"/>
      <c r="BT60" s="149"/>
      <c r="BU60" s="149"/>
      <c r="BV60" s="104"/>
      <c r="BW60" s="149"/>
      <c r="BX60" s="149"/>
      <c r="BY60" s="104"/>
      <c r="BZ60" s="149"/>
      <c r="CA60" s="148"/>
      <c r="CB60" s="149"/>
    </row>
    <row r="61" spans="1:106" ht="16.5" customHeight="1" x14ac:dyDescent="0.3">
      <c r="A61" s="316"/>
      <c r="B61" s="317"/>
      <c r="C61" s="317"/>
      <c r="D61" s="349"/>
      <c r="E61" s="348"/>
      <c r="F61" s="317"/>
      <c r="G61" s="317"/>
      <c r="H61" s="317"/>
      <c r="I61" s="349"/>
      <c r="J61" s="316"/>
      <c r="K61" s="350"/>
      <c r="L61" s="346"/>
      <c r="M61" s="333"/>
      <c r="N61" s="343"/>
      <c r="O61" s="343"/>
      <c r="P61" s="346"/>
      <c r="Q61" s="347"/>
      <c r="R61" s="148">
        <v>3</v>
      </c>
      <c r="S61" s="218"/>
      <c r="T61" s="150" t="str">
        <f t="shared" si="14"/>
        <v/>
      </c>
      <c r="U61" s="169"/>
      <c r="V61" s="169"/>
      <c r="W61" s="169"/>
      <c r="X61" s="169"/>
      <c r="Y61" s="101"/>
      <c r="Z61" s="101"/>
      <c r="AA61" s="102" t="str">
        <f t="shared" si="11"/>
        <v/>
      </c>
      <c r="AB61" s="101"/>
      <c r="AC61" s="101"/>
      <c r="AD61" s="101"/>
      <c r="AE61" s="184" t="str">
        <f>IFERROR(IF(AND(T60="Probabilidad",T61="Probabilidad"),(AG60-(+AG60*AA61)),IF(AND(T60="Impacto",T61="Probabilidad"),(AG59-(+AG59*AA61)),IF(T61="Impacto",AG60,""))),"")</f>
        <v/>
      </c>
      <c r="AF61" s="138" t="str">
        <f t="shared" si="4"/>
        <v/>
      </c>
      <c r="AG61" s="102" t="str">
        <f t="shared" si="12"/>
        <v/>
      </c>
      <c r="AH61" s="138" t="str">
        <f t="shared" si="5"/>
        <v/>
      </c>
      <c r="AI61" s="102" t="str">
        <f>IFERROR(IF(AND(T60="Impacto",T61="Impacto"),(AI60-(+AI60*AA61)),IF(AND(T60="Probabilidad",T61="Impacto"),(AI59-(+AI59*AA61)),IF(T61="Probabilidad",AI60,""))),"")</f>
        <v/>
      </c>
      <c r="AJ61" s="103" t="str">
        <f t="shared" si="13"/>
        <v/>
      </c>
      <c r="AK61" s="325"/>
      <c r="AL61" s="149"/>
      <c r="AM61" s="148"/>
      <c r="AN61" s="104"/>
      <c r="AO61" s="104"/>
      <c r="AP61" s="149"/>
      <c r="AQ61" s="104"/>
      <c r="AR61" s="149"/>
      <c r="AS61" s="104"/>
      <c r="AT61" s="149"/>
      <c r="AU61" s="104"/>
      <c r="AV61" s="149"/>
      <c r="AW61" s="147"/>
      <c r="AX61" s="149"/>
      <c r="AY61" s="149"/>
      <c r="AZ61" s="148"/>
      <c r="BA61" s="104"/>
      <c r="BB61" s="144"/>
      <c r="BC61" s="149"/>
      <c r="BD61" s="149"/>
      <c r="BE61" s="148"/>
      <c r="BF61" s="104"/>
      <c r="BG61" s="144"/>
      <c r="BH61" s="149"/>
      <c r="BI61" s="149"/>
      <c r="BJ61" s="148"/>
      <c r="BK61" s="104"/>
      <c r="BL61" s="144"/>
      <c r="BM61" s="149"/>
      <c r="BN61" s="149"/>
      <c r="BO61" s="148"/>
      <c r="BP61" s="104"/>
      <c r="BQ61" s="144"/>
      <c r="BR61" s="157"/>
      <c r="BS61" s="149"/>
      <c r="BT61" s="149"/>
      <c r="BU61" s="149"/>
      <c r="BV61" s="104"/>
      <c r="BW61" s="149"/>
      <c r="BX61" s="149"/>
      <c r="BY61" s="104"/>
      <c r="BZ61" s="149"/>
      <c r="CA61" s="148"/>
      <c r="CB61" s="149"/>
    </row>
    <row r="62" spans="1:106" ht="16.5" customHeight="1" x14ac:dyDescent="0.3">
      <c r="A62" s="316"/>
      <c r="B62" s="317"/>
      <c r="C62" s="317"/>
      <c r="D62" s="349"/>
      <c r="E62" s="348"/>
      <c r="F62" s="317"/>
      <c r="G62" s="317"/>
      <c r="H62" s="317"/>
      <c r="I62" s="349"/>
      <c r="J62" s="316"/>
      <c r="K62" s="350"/>
      <c r="L62" s="346"/>
      <c r="M62" s="333"/>
      <c r="N62" s="343"/>
      <c r="O62" s="343"/>
      <c r="P62" s="346"/>
      <c r="Q62" s="347"/>
      <c r="R62" s="148">
        <v>4</v>
      </c>
      <c r="S62" s="100"/>
      <c r="T62" s="150" t="str">
        <f t="shared" si="14"/>
        <v/>
      </c>
      <c r="U62" s="169"/>
      <c r="V62" s="169"/>
      <c r="W62" s="169"/>
      <c r="X62" s="169"/>
      <c r="Y62" s="101"/>
      <c r="Z62" s="101"/>
      <c r="AA62" s="102" t="str">
        <f t="shared" si="11"/>
        <v/>
      </c>
      <c r="AB62" s="101"/>
      <c r="AC62" s="101"/>
      <c r="AD62" s="101"/>
      <c r="AE62" s="184" t="str">
        <f>IFERROR(IF(AND(T61="Probabilidad",T62="Probabilidad"),(AG61-(+AG61*AA62)),IF(AND(T61="Impacto",T62="Probabilidad"),(AG60-(+AG60*AA62)),IF(T62="Impacto",AG61,""))),"")</f>
        <v/>
      </c>
      <c r="AF62" s="138" t="str">
        <f t="shared" si="4"/>
        <v/>
      </c>
      <c r="AG62" s="102" t="str">
        <f t="shared" si="12"/>
        <v/>
      </c>
      <c r="AH62" s="138" t="str">
        <f t="shared" si="5"/>
        <v/>
      </c>
      <c r="AI62" s="102" t="str">
        <f>IFERROR(IF(AND(T61="Impacto",T62="Impacto"),(AI61-(+AI61*AA62)),IF(AND(T61="Probabilidad",T62="Impacto"),(AI60-(+AI60*AA62)),IF(T62="Probabilidad",AI61,""))),"")</f>
        <v/>
      </c>
      <c r="AJ62" s="103" t="str">
        <f t="shared" si="13"/>
        <v/>
      </c>
      <c r="AK62" s="325"/>
      <c r="AL62" s="149"/>
      <c r="AM62" s="148"/>
      <c r="AN62" s="104"/>
      <c r="AO62" s="104"/>
      <c r="AP62" s="149"/>
      <c r="AQ62" s="104"/>
      <c r="AR62" s="149"/>
      <c r="AS62" s="104"/>
      <c r="AT62" s="149"/>
      <c r="AU62" s="104"/>
      <c r="AV62" s="149"/>
      <c r="AW62" s="147"/>
      <c r="AX62" s="149"/>
      <c r="AY62" s="149"/>
      <c r="AZ62" s="148"/>
      <c r="BA62" s="104"/>
      <c r="BB62" s="144"/>
      <c r="BC62" s="149"/>
      <c r="BD62" s="149"/>
      <c r="BE62" s="148"/>
      <c r="BF62" s="104"/>
      <c r="BG62" s="144"/>
      <c r="BH62" s="149"/>
      <c r="BI62" s="149"/>
      <c r="BJ62" s="148"/>
      <c r="BK62" s="104"/>
      <c r="BL62" s="144"/>
      <c r="BM62" s="149"/>
      <c r="BN62" s="149"/>
      <c r="BO62" s="148"/>
      <c r="BP62" s="104"/>
      <c r="BQ62" s="144"/>
      <c r="BR62" s="157"/>
      <c r="BS62" s="149"/>
      <c r="BT62" s="149"/>
      <c r="BU62" s="149"/>
      <c r="BV62" s="104"/>
      <c r="BW62" s="149"/>
      <c r="BX62" s="149"/>
      <c r="BY62" s="104"/>
      <c r="BZ62" s="149"/>
      <c r="CA62" s="148"/>
      <c r="CB62" s="149"/>
    </row>
    <row r="63" spans="1:106" ht="16.5" customHeight="1" x14ac:dyDescent="0.3">
      <c r="A63" s="316"/>
      <c r="B63" s="317"/>
      <c r="C63" s="317"/>
      <c r="D63" s="349"/>
      <c r="E63" s="348"/>
      <c r="F63" s="317"/>
      <c r="G63" s="317"/>
      <c r="H63" s="317"/>
      <c r="I63" s="349"/>
      <c r="J63" s="316"/>
      <c r="K63" s="350"/>
      <c r="L63" s="346"/>
      <c r="M63" s="333"/>
      <c r="N63" s="343"/>
      <c r="O63" s="343"/>
      <c r="P63" s="346"/>
      <c r="Q63" s="347"/>
      <c r="R63" s="148">
        <v>5</v>
      </c>
      <c r="S63" s="100"/>
      <c r="T63" s="150" t="str">
        <f t="shared" si="14"/>
        <v/>
      </c>
      <c r="U63" s="169"/>
      <c r="V63" s="169"/>
      <c r="W63" s="169"/>
      <c r="X63" s="169"/>
      <c r="Y63" s="101"/>
      <c r="Z63" s="101"/>
      <c r="AA63" s="102" t="str">
        <f t="shared" si="11"/>
        <v/>
      </c>
      <c r="AB63" s="101"/>
      <c r="AC63" s="101"/>
      <c r="AD63" s="101"/>
      <c r="AE63" s="184" t="str">
        <f>IFERROR(IF(AND(T62="Probabilidad",T63="Probabilidad"),(AG62-(+AG62*AA63)),IF(AND(T62="Impacto",T63="Probabilidad"),(AG61-(+AG61*AA63)),IF(T63="Impacto",AG62,""))),"")</f>
        <v/>
      </c>
      <c r="AF63" s="138" t="str">
        <f t="shared" si="4"/>
        <v/>
      </c>
      <c r="AG63" s="102" t="str">
        <f t="shared" si="12"/>
        <v/>
      </c>
      <c r="AH63" s="138" t="str">
        <f t="shared" si="5"/>
        <v/>
      </c>
      <c r="AI63" s="102" t="str">
        <f>IFERROR(IF(AND(T62="Impacto",T63="Impacto"),(AI62-(+AI62*AA63)),IF(AND(T62="Probabilidad",T63="Impacto"),(AI61-(+AI61*AA63)),IF(T63="Probabilidad",AI62,""))),"")</f>
        <v/>
      </c>
      <c r="AJ63" s="103" t="str">
        <f t="shared" si="13"/>
        <v/>
      </c>
      <c r="AK63" s="325"/>
      <c r="AL63" s="149"/>
      <c r="AM63" s="148"/>
      <c r="AN63" s="104"/>
      <c r="AO63" s="104"/>
      <c r="AP63" s="149"/>
      <c r="AQ63" s="104"/>
      <c r="AR63" s="149"/>
      <c r="AS63" s="104"/>
      <c r="AT63" s="149"/>
      <c r="AU63" s="104"/>
      <c r="AV63" s="149"/>
      <c r="AW63" s="147"/>
      <c r="AX63" s="149"/>
      <c r="AY63" s="149"/>
      <c r="AZ63" s="148"/>
      <c r="BA63" s="104"/>
      <c r="BB63" s="144"/>
      <c r="BC63" s="149"/>
      <c r="BD63" s="149"/>
      <c r="BE63" s="148"/>
      <c r="BF63" s="104"/>
      <c r="BG63" s="144"/>
      <c r="BH63" s="149"/>
      <c r="BI63" s="149"/>
      <c r="BJ63" s="148"/>
      <c r="BK63" s="104"/>
      <c r="BL63" s="144"/>
      <c r="BM63" s="149"/>
      <c r="BN63" s="149"/>
      <c r="BO63" s="148"/>
      <c r="BP63" s="104"/>
      <c r="BQ63" s="144"/>
      <c r="BR63" s="157"/>
      <c r="BS63" s="149"/>
      <c r="BT63" s="149"/>
      <c r="BU63" s="149"/>
      <c r="BV63" s="104"/>
      <c r="BW63" s="149"/>
      <c r="BX63" s="149"/>
      <c r="BY63" s="104"/>
      <c r="BZ63" s="149"/>
      <c r="CA63" s="148"/>
      <c r="CB63" s="149"/>
    </row>
    <row r="64" spans="1:106" ht="16.5" customHeight="1" x14ac:dyDescent="0.3">
      <c r="A64" s="316"/>
      <c r="B64" s="317"/>
      <c r="C64" s="317"/>
      <c r="D64" s="349"/>
      <c r="E64" s="348"/>
      <c r="F64" s="317"/>
      <c r="G64" s="317"/>
      <c r="H64" s="317"/>
      <c r="I64" s="349"/>
      <c r="J64" s="316"/>
      <c r="K64" s="350"/>
      <c r="L64" s="346"/>
      <c r="M64" s="334"/>
      <c r="N64" s="344"/>
      <c r="O64" s="344"/>
      <c r="P64" s="346"/>
      <c r="Q64" s="347"/>
      <c r="R64" s="148">
        <v>6</v>
      </c>
      <c r="S64" s="100"/>
      <c r="T64" s="150" t="str">
        <f t="shared" si="14"/>
        <v/>
      </c>
      <c r="U64" s="169"/>
      <c r="V64" s="169"/>
      <c r="W64" s="169"/>
      <c r="X64" s="169"/>
      <c r="Y64" s="101"/>
      <c r="Z64" s="101"/>
      <c r="AA64" s="102" t="str">
        <f t="shared" si="11"/>
        <v/>
      </c>
      <c r="AB64" s="101"/>
      <c r="AC64" s="101"/>
      <c r="AD64" s="101"/>
      <c r="AE64" s="184" t="str">
        <f>IFERROR(IF(AND(T63="Probabilidad",T64="Probabilidad"),(AG63-(+AG63*AA64)),IF(AND(T63="Impacto",T64="Probabilidad"),(AG62-(+AG62*AA64)),IF(T64="Impacto",AG63,""))),"")</f>
        <v/>
      </c>
      <c r="AF64" s="138" t="str">
        <f t="shared" si="4"/>
        <v/>
      </c>
      <c r="AG64" s="102" t="str">
        <f t="shared" si="12"/>
        <v/>
      </c>
      <c r="AH64" s="138" t="str">
        <f t="shared" si="5"/>
        <v/>
      </c>
      <c r="AI64" s="102" t="str">
        <f>IFERROR(IF(AND(T63="Impacto",T64="Impacto"),(AI63-(+AI63*AA64)),IF(AND(T63="Probabilidad",T64="Impacto"),(AI62-(+AI62*AA64)),IF(T64="Probabilidad",AI63,""))),"")</f>
        <v/>
      </c>
      <c r="AJ64" s="103" t="str">
        <f t="shared" si="13"/>
        <v/>
      </c>
      <c r="AK64" s="326"/>
      <c r="AL64" s="149"/>
      <c r="AM64" s="148"/>
      <c r="AN64" s="104"/>
      <c r="AO64" s="104"/>
      <c r="AP64" s="149"/>
      <c r="AQ64" s="104"/>
      <c r="AR64" s="149"/>
      <c r="AS64" s="104"/>
      <c r="AT64" s="149"/>
      <c r="AU64" s="104"/>
      <c r="AV64" s="149"/>
      <c r="AW64" s="147"/>
      <c r="AX64" s="149"/>
      <c r="AY64" s="149"/>
      <c r="AZ64" s="148"/>
      <c r="BA64" s="104"/>
      <c r="BB64" s="144"/>
      <c r="BC64" s="149"/>
      <c r="BD64" s="149"/>
      <c r="BE64" s="148"/>
      <c r="BF64" s="104"/>
      <c r="BG64" s="144"/>
      <c r="BH64" s="149"/>
      <c r="BI64" s="149"/>
      <c r="BJ64" s="148"/>
      <c r="BK64" s="104"/>
      <c r="BL64" s="144"/>
      <c r="BM64" s="149"/>
      <c r="BN64" s="149"/>
      <c r="BO64" s="148"/>
      <c r="BP64" s="104"/>
      <c r="BQ64" s="144"/>
      <c r="BR64" s="157"/>
      <c r="BS64" s="149"/>
      <c r="BT64" s="149"/>
      <c r="BU64" s="149"/>
      <c r="BV64" s="104"/>
      <c r="BW64" s="149"/>
      <c r="BX64" s="149"/>
      <c r="BY64" s="104"/>
      <c r="BZ64" s="149"/>
      <c r="CA64" s="148"/>
      <c r="CB64" s="149"/>
    </row>
  </sheetData>
  <sheetProtection algorithmName="SHA-512" hashValue="4OHgQt2KySaZuN5KV3XKROB/Lr+4JLj2gDAPEWb/KTJrVM+uiBWERBY4EbW8CV/oCUu760toZzSiqPW1O+lssw==" saltValue="5TtuVV8DabOgwMPoKe2c8A==" spinCount="100000" sheet="1" formatCells="0" formatColumns="0" formatRows="0"/>
  <dataConsolidate link="1"/>
  <mergeCells count="264">
    <mergeCell ref="C41:C46"/>
    <mergeCell ref="D41:D46"/>
    <mergeCell ref="B47:B52"/>
    <mergeCell ref="C47:C52"/>
    <mergeCell ref="D47:D52"/>
    <mergeCell ref="B53:B58"/>
    <mergeCell ref="C53:C58"/>
    <mergeCell ref="D53:D58"/>
    <mergeCell ref="B59:B64"/>
    <mergeCell ref="C59:C64"/>
    <mergeCell ref="D59:D64"/>
    <mergeCell ref="BZ3:BZ4"/>
    <mergeCell ref="CA3:CA4"/>
    <mergeCell ref="BS3:BS4"/>
    <mergeCell ref="BU3:BU4"/>
    <mergeCell ref="CB3:CB4"/>
    <mergeCell ref="AH3:AH4"/>
    <mergeCell ref="AF3:AF4"/>
    <mergeCell ref="AG3:AG4"/>
    <mergeCell ref="J3:J4"/>
    <mergeCell ref="AL3:AL4"/>
    <mergeCell ref="BY3:BY4"/>
    <mergeCell ref="BD3:BD4"/>
    <mergeCell ref="BE3:BE4"/>
    <mergeCell ref="BF3:BF4"/>
    <mergeCell ref="BG3:BG4"/>
    <mergeCell ref="BR2:BU2"/>
    <mergeCell ref="BR3:BR4"/>
    <mergeCell ref="BT3:BT4"/>
    <mergeCell ref="B3:B4"/>
    <mergeCell ref="C3:C4"/>
    <mergeCell ref="D3:D4"/>
    <mergeCell ref="AY3:AY4"/>
    <mergeCell ref="AZ3:AZ4"/>
    <mergeCell ref="BA3:BA4"/>
    <mergeCell ref="BB3:BB4"/>
    <mergeCell ref="AE2:AK2"/>
    <mergeCell ref="AL2:AW2"/>
    <mergeCell ref="R2:AD2"/>
    <mergeCell ref="Q3:Q4"/>
    <mergeCell ref="N3:N4"/>
    <mergeCell ref="T3:T4"/>
    <mergeCell ref="AT3:AT4"/>
    <mergeCell ref="AP3:AP4"/>
    <mergeCell ref="AR3:AR4"/>
    <mergeCell ref="AQ3:AQ4"/>
    <mergeCell ref="AS3:AS4"/>
    <mergeCell ref="AU3:AU4"/>
    <mergeCell ref="BC2:BG2"/>
    <mergeCell ref="BC3:BC4"/>
    <mergeCell ref="I5:I10"/>
    <mergeCell ref="J5:J10"/>
    <mergeCell ref="K5:K10"/>
    <mergeCell ref="A5:A10"/>
    <mergeCell ref="F5:F10"/>
    <mergeCell ref="G5:G10"/>
    <mergeCell ref="H5:H10"/>
    <mergeCell ref="E5:E10"/>
    <mergeCell ref="Q5:Q10"/>
    <mergeCell ref="L5:L10"/>
    <mergeCell ref="M5:M10"/>
    <mergeCell ref="N5:N10"/>
    <mergeCell ref="O5:O10"/>
    <mergeCell ref="P5:P10"/>
    <mergeCell ref="B5:B10"/>
    <mergeCell ref="C5:C10"/>
    <mergeCell ref="D5:D10"/>
    <mergeCell ref="C17:C22"/>
    <mergeCell ref="A3:A4"/>
    <mergeCell ref="I3:I4"/>
    <mergeCell ref="E3:E4"/>
    <mergeCell ref="H3:H4"/>
    <mergeCell ref="G3:G4"/>
    <mergeCell ref="AK3:AK4"/>
    <mergeCell ref="R3:R4"/>
    <mergeCell ref="AJ3:AJ4"/>
    <mergeCell ref="AI3:AI4"/>
    <mergeCell ref="AE3:AE4"/>
    <mergeCell ref="S3:S4"/>
    <mergeCell ref="Y3:AD3"/>
    <mergeCell ref="K3:K4"/>
    <mergeCell ref="L3:L4"/>
    <mergeCell ref="F3:F4"/>
    <mergeCell ref="M3:M4"/>
    <mergeCell ref="U3:X3"/>
    <mergeCell ref="N11:N16"/>
    <mergeCell ref="O11:O16"/>
    <mergeCell ref="P11:P16"/>
    <mergeCell ref="Q11:Q16"/>
    <mergeCell ref="O3:O4"/>
    <mergeCell ref="P3:P4"/>
    <mergeCell ref="D23:D28"/>
    <mergeCell ref="I11:I16"/>
    <mergeCell ref="J11:J16"/>
    <mergeCell ref="K11:K16"/>
    <mergeCell ref="L11:L16"/>
    <mergeCell ref="M11:M16"/>
    <mergeCell ref="A11:A16"/>
    <mergeCell ref="F11:F16"/>
    <mergeCell ref="G11:G16"/>
    <mergeCell ref="A17:A22"/>
    <mergeCell ref="F17:F22"/>
    <mergeCell ref="G17:G22"/>
    <mergeCell ref="H17:H22"/>
    <mergeCell ref="E17:E22"/>
    <mergeCell ref="I17:I22"/>
    <mergeCell ref="J17:J22"/>
    <mergeCell ref="K17:K22"/>
    <mergeCell ref="L17:L22"/>
    <mergeCell ref="H11:H16"/>
    <mergeCell ref="E11:E16"/>
    <mergeCell ref="B11:B16"/>
    <mergeCell ref="C11:C16"/>
    <mergeCell ref="D11:D16"/>
    <mergeCell ref="B17:B22"/>
    <mergeCell ref="J29:J34"/>
    <mergeCell ref="K29:K34"/>
    <mergeCell ref="P17:P22"/>
    <mergeCell ref="Q17:Q22"/>
    <mergeCell ref="A23:A28"/>
    <mergeCell ref="F23:F28"/>
    <mergeCell ref="G23:G28"/>
    <mergeCell ref="H23:H28"/>
    <mergeCell ref="E23:E28"/>
    <mergeCell ref="I23:I28"/>
    <mergeCell ref="J23:J28"/>
    <mergeCell ref="K23:K28"/>
    <mergeCell ref="L23:L28"/>
    <mergeCell ref="M23:M28"/>
    <mergeCell ref="N23:N28"/>
    <mergeCell ref="O23:O28"/>
    <mergeCell ref="P23:P28"/>
    <mergeCell ref="Q23:Q28"/>
    <mergeCell ref="M17:M22"/>
    <mergeCell ref="N17:N22"/>
    <mergeCell ref="O17:O22"/>
    <mergeCell ref="D17:D22"/>
    <mergeCell ref="B23:B28"/>
    <mergeCell ref="C23:C28"/>
    <mergeCell ref="A29:A34"/>
    <mergeCell ref="F29:F34"/>
    <mergeCell ref="G29:G34"/>
    <mergeCell ref="A35:A40"/>
    <mergeCell ref="F35:F40"/>
    <mergeCell ref="G35:G40"/>
    <mergeCell ref="H35:H40"/>
    <mergeCell ref="E35:E40"/>
    <mergeCell ref="I35:I40"/>
    <mergeCell ref="H29:H34"/>
    <mergeCell ref="E29:E34"/>
    <mergeCell ref="I29:I34"/>
    <mergeCell ref="L29:L34"/>
    <mergeCell ref="M29:M34"/>
    <mergeCell ref="J35:J40"/>
    <mergeCell ref="K35:K40"/>
    <mergeCell ref="L35:L40"/>
    <mergeCell ref="N29:N34"/>
    <mergeCell ref="O29:O34"/>
    <mergeCell ref="A47:A52"/>
    <mergeCell ref="F47:F52"/>
    <mergeCell ref="G47:G52"/>
    <mergeCell ref="H47:H52"/>
    <mergeCell ref="E47:E52"/>
    <mergeCell ref="A41:A46"/>
    <mergeCell ref="F41:F46"/>
    <mergeCell ref="G41:G46"/>
    <mergeCell ref="H41:H46"/>
    <mergeCell ref="E41:E46"/>
    <mergeCell ref="B29:B34"/>
    <mergeCell ref="C29:C34"/>
    <mergeCell ref="D29:D34"/>
    <mergeCell ref="B35:B40"/>
    <mergeCell ref="C35:C40"/>
    <mergeCell ref="D35:D40"/>
    <mergeCell ref="B41:B46"/>
    <mergeCell ref="G53:G58"/>
    <mergeCell ref="H53:H58"/>
    <mergeCell ref="E53:E58"/>
    <mergeCell ref="I53:I58"/>
    <mergeCell ref="J53:J58"/>
    <mergeCell ref="K53:K58"/>
    <mergeCell ref="L53:L58"/>
    <mergeCell ref="P41:P46"/>
    <mergeCell ref="Q41:Q46"/>
    <mergeCell ref="I47:I52"/>
    <mergeCell ref="J47:J52"/>
    <mergeCell ref="K47:K52"/>
    <mergeCell ref="L47:L52"/>
    <mergeCell ref="M47:M52"/>
    <mergeCell ref="I41:I46"/>
    <mergeCell ref="J41:J46"/>
    <mergeCell ref="K41:K46"/>
    <mergeCell ref="L41:L46"/>
    <mergeCell ref="N47:N52"/>
    <mergeCell ref="O47:O52"/>
    <mergeCell ref="P47:P52"/>
    <mergeCell ref="Q47:Q52"/>
    <mergeCell ref="P53:P58"/>
    <mergeCell ref="Q53:Q58"/>
    <mergeCell ref="A59:A64"/>
    <mergeCell ref="F59:F64"/>
    <mergeCell ref="G59:G64"/>
    <mergeCell ref="H59:H64"/>
    <mergeCell ref="E59:E64"/>
    <mergeCell ref="I59:I64"/>
    <mergeCell ref="J59:J64"/>
    <mergeCell ref="K59:K64"/>
    <mergeCell ref="L59:L64"/>
    <mergeCell ref="M59:M64"/>
    <mergeCell ref="N59:N64"/>
    <mergeCell ref="O59:O64"/>
    <mergeCell ref="P59:P64"/>
    <mergeCell ref="Q59:Q64"/>
    <mergeCell ref="M53:M58"/>
    <mergeCell ref="N53:N58"/>
    <mergeCell ref="O53:O58"/>
    <mergeCell ref="AK23:AK28"/>
    <mergeCell ref="AK59:AK64"/>
    <mergeCell ref="P29:P34"/>
    <mergeCell ref="Q29:Q34"/>
    <mergeCell ref="P35:P40"/>
    <mergeCell ref="Q35:Q40"/>
    <mergeCell ref="M41:M46"/>
    <mergeCell ref="N41:N46"/>
    <mergeCell ref="O41:O46"/>
    <mergeCell ref="M35:M40"/>
    <mergeCell ref="N35:N40"/>
    <mergeCell ref="O35:O40"/>
    <mergeCell ref="A53:A58"/>
    <mergeCell ref="F53:F58"/>
    <mergeCell ref="BY2:CB2"/>
    <mergeCell ref="A2:I2"/>
    <mergeCell ref="J2:Q2"/>
    <mergeCell ref="AK29:AK34"/>
    <mergeCell ref="AK35:AK40"/>
    <mergeCell ref="AK41:AK46"/>
    <mergeCell ref="AK47:AK52"/>
    <mergeCell ref="AK53:AK58"/>
    <mergeCell ref="BV2:BX2"/>
    <mergeCell ref="BV3:BV4"/>
    <mergeCell ref="BW3:BW4"/>
    <mergeCell ref="BX3:BX4"/>
    <mergeCell ref="AK5:AK10"/>
    <mergeCell ref="AK11:AK16"/>
    <mergeCell ref="AK17:AK22"/>
    <mergeCell ref="AW3:AW4"/>
    <mergeCell ref="AV3:AV4"/>
    <mergeCell ref="AO3:AO4"/>
    <mergeCell ref="AN3:AN4"/>
    <mergeCell ref="AM3:AM4"/>
    <mergeCell ref="AX3:AX4"/>
    <mergeCell ref="AX2:BB2"/>
    <mergeCell ref="BH2:BL2"/>
    <mergeCell ref="BH3:BH4"/>
    <mergeCell ref="BI3:BI4"/>
    <mergeCell ref="BJ3:BJ4"/>
    <mergeCell ref="BK3:BK4"/>
    <mergeCell ref="BL3:BL4"/>
    <mergeCell ref="BM2:BQ2"/>
    <mergeCell ref="BM3:BM4"/>
    <mergeCell ref="BN3:BN4"/>
    <mergeCell ref="BO3:BO4"/>
    <mergeCell ref="BP3:BP4"/>
    <mergeCell ref="BQ3:BQ4"/>
  </mergeCells>
  <conditionalFormatting sqref="K5 K11">
    <cfRule type="cellIs" dxfId="480" priority="245" operator="equal">
      <formula>"Muy Alta"</formula>
    </cfRule>
    <cfRule type="cellIs" dxfId="479" priority="246" operator="equal">
      <formula>"Alta"</formula>
    </cfRule>
    <cfRule type="cellIs" dxfId="478" priority="247" operator="equal">
      <formula>"Media"</formula>
    </cfRule>
    <cfRule type="cellIs" dxfId="477" priority="248" operator="equal">
      <formula>"Baja"</formula>
    </cfRule>
    <cfRule type="cellIs" dxfId="476" priority="249" operator="equal">
      <formula>"Muy Baja"</formula>
    </cfRule>
  </conditionalFormatting>
  <conditionalFormatting sqref="Q5 Q11 Q17 Q23 Q29 Q35 Q41 Q47 Q53 Q59">
    <cfRule type="cellIs" dxfId="475" priority="236" operator="equal">
      <formula>"Extremo"</formula>
    </cfRule>
    <cfRule type="cellIs" dxfId="474" priority="237" operator="equal">
      <formula>"Alto"</formula>
    </cfRule>
    <cfRule type="cellIs" dxfId="473" priority="238" operator="equal">
      <formula>"Moderado"</formula>
    </cfRule>
    <cfRule type="cellIs" dxfId="472" priority="239" operator="equal">
      <formula>"Bajo"</formula>
    </cfRule>
  </conditionalFormatting>
  <conditionalFormatting sqref="AF5:AF10">
    <cfRule type="cellIs" dxfId="471" priority="231" operator="equal">
      <formula>"Muy Alta"</formula>
    </cfRule>
    <cfRule type="cellIs" dxfId="470" priority="232" operator="equal">
      <formula>"Alta"</formula>
    </cfRule>
    <cfRule type="cellIs" dxfId="469" priority="233" operator="equal">
      <formula>"Media"</formula>
    </cfRule>
    <cfRule type="cellIs" dxfId="468" priority="234" operator="equal">
      <formula>"Baja"</formula>
    </cfRule>
    <cfRule type="cellIs" dxfId="467" priority="235" operator="equal">
      <formula>"Muy Baja"</formula>
    </cfRule>
  </conditionalFormatting>
  <conditionalFormatting sqref="AH5:AH10">
    <cfRule type="cellIs" dxfId="466" priority="226" operator="equal">
      <formula>"Catastrófico"</formula>
    </cfRule>
    <cfRule type="cellIs" dxfId="465" priority="227" operator="equal">
      <formula>"Mayor"</formula>
    </cfRule>
    <cfRule type="cellIs" dxfId="464" priority="228" operator="equal">
      <formula>"Moderado"</formula>
    </cfRule>
    <cfRule type="cellIs" dxfId="463" priority="229" operator="equal">
      <formula>"Menor"</formula>
    </cfRule>
    <cfRule type="cellIs" dxfId="462" priority="230" operator="equal">
      <formula>"Leve"</formula>
    </cfRule>
  </conditionalFormatting>
  <conditionalFormatting sqref="AJ5:AJ10">
    <cfRule type="cellIs" dxfId="461" priority="222" operator="equal">
      <formula>"Extremo"</formula>
    </cfRule>
    <cfRule type="cellIs" dxfId="460" priority="223" operator="equal">
      <formula>"Alto"</formula>
    </cfRule>
    <cfRule type="cellIs" dxfId="459" priority="224" operator="equal">
      <formula>"Moderado"</formula>
    </cfRule>
    <cfRule type="cellIs" dxfId="458" priority="225" operator="equal">
      <formula>"Bajo"</formula>
    </cfRule>
  </conditionalFormatting>
  <conditionalFormatting sqref="K53">
    <cfRule type="cellIs" dxfId="457" priority="61" operator="equal">
      <formula>"Muy Alta"</formula>
    </cfRule>
    <cfRule type="cellIs" dxfId="456" priority="62" operator="equal">
      <formula>"Alta"</formula>
    </cfRule>
    <cfRule type="cellIs" dxfId="455" priority="63" operator="equal">
      <formula>"Media"</formula>
    </cfRule>
    <cfRule type="cellIs" dxfId="454" priority="64" operator="equal">
      <formula>"Baja"</formula>
    </cfRule>
    <cfRule type="cellIs" dxfId="453" priority="65" operator="equal">
      <formula>"Muy Baja"</formula>
    </cfRule>
  </conditionalFormatting>
  <conditionalFormatting sqref="AF11:AF16">
    <cfRule type="cellIs" dxfId="452" priority="213" operator="equal">
      <formula>"Muy Alta"</formula>
    </cfRule>
    <cfRule type="cellIs" dxfId="451" priority="214" operator="equal">
      <formula>"Alta"</formula>
    </cfRule>
    <cfRule type="cellIs" dxfId="450" priority="215" operator="equal">
      <formula>"Media"</formula>
    </cfRule>
    <cfRule type="cellIs" dxfId="449" priority="216" operator="equal">
      <formula>"Baja"</formula>
    </cfRule>
    <cfRule type="cellIs" dxfId="448" priority="217" operator="equal">
      <formula>"Muy Baja"</formula>
    </cfRule>
  </conditionalFormatting>
  <conditionalFormatting sqref="AH11:AH16">
    <cfRule type="cellIs" dxfId="447" priority="208" operator="equal">
      <formula>"Catastrófico"</formula>
    </cfRule>
    <cfRule type="cellIs" dxfId="446" priority="209" operator="equal">
      <formula>"Mayor"</formula>
    </cfRule>
    <cfRule type="cellIs" dxfId="445" priority="210" operator="equal">
      <formula>"Moderado"</formula>
    </cfRule>
    <cfRule type="cellIs" dxfId="444" priority="211" operator="equal">
      <formula>"Menor"</formula>
    </cfRule>
    <cfRule type="cellIs" dxfId="443" priority="212" operator="equal">
      <formula>"Leve"</formula>
    </cfRule>
  </conditionalFormatting>
  <conditionalFormatting sqref="AJ11:AJ16">
    <cfRule type="cellIs" dxfId="442" priority="204" operator="equal">
      <formula>"Extremo"</formula>
    </cfRule>
    <cfRule type="cellIs" dxfId="441" priority="205" operator="equal">
      <formula>"Alto"</formula>
    </cfRule>
    <cfRule type="cellIs" dxfId="440" priority="206" operator="equal">
      <formula>"Moderado"</formula>
    </cfRule>
    <cfRule type="cellIs" dxfId="439" priority="207" operator="equal">
      <formula>"Bajo"</formula>
    </cfRule>
  </conditionalFormatting>
  <conditionalFormatting sqref="K17">
    <cfRule type="cellIs" dxfId="438" priority="199" operator="equal">
      <formula>"Muy Alta"</formula>
    </cfRule>
    <cfRule type="cellIs" dxfId="437" priority="200" operator="equal">
      <formula>"Alta"</formula>
    </cfRule>
    <cfRule type="cellIs" dxfId="436" priority="201" operator="equal">
      <formula>"Media"</formula>
    </cfRule>
    <cfRule type="cellIs" dxfId="435" priority="202" operator="equal">
      <formula>"Baja"</formula>
    </cfRule>
    <cfRule type="cellIs" dxfId="434" priority="203" operator="equal">
      <formula>"Muy Baja"</formula>
    </cfRule>
  </conditionalFormatting>
  <conditionalFormatting sqref="AF17:AF22">
    <cfRule type="cellIs" dxfId="433" priority="190" operator="equal">
      <formula>"Muy Alta"</formula>
    </cfRule>
    <cfRule type="cellIs" dxfId="432" priority="191" operator="equal">
      <formula>"Alta"</formula>
    </cfRule>
    <cfRule type="cellIs" dxfId="431" priority="192" operator="equal">
      <formula>"Media"</formula>
    </cfRule>
    <cfRule type="cellIs" dxfId="430" priority="193" operator="equal">
      <formula>"Baja"</formula>
    </cfRule>
    <cfRule type="cellIs" dxfId="429" priority="194" operator="equal">
      <formula>"Muy Baja"</formula>
    </cfRule>
  </conditionalFormatting>
  <conditionalFormatting sqref="AH17:AH22">
    <cfRule type="cellIs" dxfId="428" priority="185" operator="equal">
      <formula>"Catastrófico"</formula>
    </cfRule>
    <cfRule type="cellIs" dxfId="427" priority="186" operator="equal">
      <formula>"Mayor"</formula>
    </cfRule>
    <cfRule type="cellIs" dxfId="426" priority="187" operator="equal">
      <formula>"Moderado"</formula>
    </cfRule>
    <cfRule type="cellIs" dxfId="425" priority="188" operator="equal">
      <formula>"Menor"</formula>
    </cfRule>
    <cfRule type="cellIs" dxfId="424" priority="189" operator="equal">
      <formula>"Leve"</formula>
    </cfRule>
  </conditionalFormatting>
  <conditionalFormatting sqref="AJ17:AJ22">
    <cfRule type="cellIs" dxfId="423" priority="181" operator="equal">
      <formula>"Extremo"</formula>
    </cfRule>
    <cfRule type="cellIs" dxfId="422" priority="182" operator="equal">
      <formula>"Alto"</formula>
    </cfRule>
    <cfRule type="cellIs" dxfId="421" priority="183" operator="equal">
      <formula>"Moderado"</formula>
    </cfRule>
    <cfRule type="cellIs" dxfId="420" priority="184" operator="equal">
      <formula>"Bajo"</formula>
    </cfRule>
  </conditionalFormatting>
  <conditionalFormatting sqref="K23">
    <cfRule type="cellIs" dxfId="419" priority="176" operator="equal">
      <formula>"Muy Alta"</formula>
    </cfRule>
    <cfRule type="cellIs" dxfId="418" priority="177" operator="equal">
      <formula>"Alta"</formula>
    </cfRule>
    <cfRule type="cellIs" dxfId="417" priority="178" operator="equal">
      <formula>"Media"</formula>
    </cfRule>
    <cfRule type="cellIs" dxfId="416" priority="179" operator="equal">
      <formula>"Baja"</formula>
    </cfRule>
    <cfRule type="cellIs" dxfId="415" priority="180" operator="equal">
      <formula>"Muy Baja"</formula>
    </cfRule>
  </conditionalFormatting>
  <conditionalFormatting sqref="AF23:AF28">
    <cfRule type="cellIs" dxfId="414" priority="167" operator="equal">
      <formula>"Muy Alta"</formula>
    </cfRule>
    <cfRule type="cellIs" dxfId="413" priority="168" operator="equal">
      <formula>"Alta"</formula>
    </cfRule>
    <cfRule type="cellIs" dxfId="412" priority="169" operator="equal">
      <formula>"Media"</formula>
    </cfRule>
    <cfRule type="cellIs" dxfId="411" priority="170" operator="equal">
      <formula>"Baja"</formula>
    </cfRule>
    <cfRule type="cellIs" dxfId="410" priority="171" operator="equal">
      <formula>"Muy Baja"</formula>
    </cfRule>
  </conditionalFormatting>
  <conditionalFormatting sqref="AH23:AH28">
    <cfRule type="cellIs" dxfId="409" priority="162" operator="equal">
      <formula>"Catastrófico"</formula>
    </cfRule>
    <cfRule type="cellIs" dxfId="408" priority="163" operator="equal">
      <formula>"Mayor"</formula>
    </cfRule>
    <cfRule type="cellIs" dxfId="407" priority="164" operator="equal">
      <formula>"Moderado"</formula>
    </cfRule>
    <cfRule type="cellIs" dxfId="406" priority="165" operator="equal">
      <formula>"Menor"</formula>
    </cfRule>
    <cfRule type="cellIs" dxfId="405" priority="166" operator="equal">
      <formula>"Leve"</formula>
    </cfRule>
  </conditionalFormatting>
  <conditionalFormatting sqref="AJ23:AJ28">
    <cfRule type="cellIs" dxfId="404" priority="158" operator="equal">
      <formula>"Extremo"</formula>
    </cfRule>
    <cfRule type="cellIs" dxfId="403" priority="159" operator="equal">
      <formula>"Alto"</formula>
    </cfRule>
    <cfRule type="cellIs" dxfId="402" priority="160" operator="equal">
      <formula>"Moderado"</formula>
    </cfRule>
    <cfRule type="cellIs" dxfId="401" priority="161" operator="equal">
      <formula>"Bajo"</formula>
    </cfRule>
  </conditionalFormatting>
  <conditionalFormatting sqref="K29">
    <cfRule type="cellIs" dxfId="400" priority="153" operator="equal">
      <formula>"Muy Alta"</formula>
    </cfRule>
    <cfRule type="cellIs" dxfId="399" priority="154" operator="equal">
      <formula>"Alta"</formula>
    </cfRule>
    <cfRule type="cellIs" dxfId="398" priority="155" operator="equal">
      <formula>"Media"</formula>
    </cfRule>
    <cfRule type="cellIs" dxfId="397" priority="156" operator="equal">
      <formula>"Baja"</formula>
    </cfRule>
    <cfRule type="cellIs" dxfId="396" priority="157" operator="equal">
      <formula>"Muy Baja"</formula>
    </cfRule>
  </conditionalFormatting>
  <conditionalFormatting sqref="AF29:AF34">
    <cfRule type="cellIs" dxfId="395" priority="144" operator="equal">
      <formula>"Muy Alta"</formula>
    </cfRule>
    <cfRule type="cellIs" dxfId="394" priority="145" operator="equal">
      <formula>"Alta"</formula>
    </cfRule>
    <cfRule type="cellIs" dxfId="393" priority="146" operator="equal">
      <formula>"Media"</formula>
    </cfRule>
    <cfRule type="cellIs" dxfId="392" priority="147" operator="equal">
      <formula>"Baja"</formula>
    </cfRule>
    <cfRule type="cellIs" dxfId="391" priority="148" operator="equal">
      <formula>"Muy Baja"</formula>
    </cfRule>
  </conditionalFormatting>
  <conditionalFormatting sqref="AH29:AH34">
    <cfRule type="cellIs" dxfId="390" priority="139" operator="equal">
      <formula>"Catastrófico"</formula>
    </cfRule>
    <cfRule type="cellIs" dxfId="389" priority="140" operator="equal">
      <formula>"Mayor"</formula>
    </cfRule>
    <cfRule type="cellIs" dxfId="388" priority="141" operator="equal">
      <formula>"Moderado"</formula>
    </cfRule>
    <cfRule type="cellIs" dxfId="387" priority="142" operator="equal">
      <formula>"Menor"</formula>
    </cfRule>
    <cfRule type="cellIs" dxfId="386" priority="143" operator="equal">
      <formula>"Leve"</formula>
    </cfRule>
  </conditionalFormatting>
  <conditionalFormatting sqref="AJ29:AJ34">
    <cfRule type="cellIs" dxfId="385" priority="135" operator="equal">
      <formula>"Extremo"</formula>
    </cfRule>
    <cfRule type="cellIs" dxfId="384" priority="136" operator="equal">
      <formula>"Alto"</formula>
    </cfRule>
    <cfRule type="cellIs" dxfId="383" priority="137" operator="equal">
      <formula>"Moderado"</formula>
    </cfRule>
    <cfRule type="cellIs" dxfId="382" priority="138" operator="equal">
      <formula>"Bajo"</formula>
    </cfRule>
  </conditionalFormatting>
  <conditionalFormatting sqref="K35">
    <cfRule type="cellIs" dxfId="381" priority="130" operator="equal">
      <formula>"Muy Alta"</formula>
    </cfRule>
    <cfRule type="cellIs" dxfId="380" priority="131" operator="equal">
      <formula>"Alta"</formula>
    </cfRule>
    <cfRule type="cellIs" dxfId="379" priority="132" operator="equal">
      <formula>"Media"</formula>
    </cfRule>
    <cfRule type="cellIs" dxfId="378" priority="133" operator="equal">
      <formula>"Baja"</formula>
    </cfRule>
    <cfRule type="cellIs" dxfId="377" priority="134" operator="equal">
      <formula>"Muy Baja"</formula>
    </cfRule>
  </conditionalFormatting>
  <conditionalFormatting sqref="AF35:AF40">
    <cfRule type="cellIs" dxfId="376" priority="121" operator="equal">
      <formula>"Muy Alta"</formula>
    </cfRule>
    <cfRule type="cellIs" dxfId="375" priority="122" operator="equal">
      <formula>"Alta"</formula>
    </cfRule>
    <cfRule type="cellIs" dxfId="374" priority="123" operator="equal">
      <formula>"Media"</formula>
    </cfRule>
    <cfRule type="cellIs" dxfId="373" priority="124" operator="equal">
      <formula>"Baja"</formula>
    </cfRule>
    <cfRule type="cellIs" dxfId="372" priority="125" operator="equal">
      <formula>"Muy Baja"</formula>
    </cfRule>
  </conditionalFormatting>
  <conditionalFormatting sqref="AH35:AH40">
    <cfRule type="cellIs" dxfId="371" priority="116" operator="equal">
      <formula>"Catastrófico"</formula>
    </cfRule>
    <cfRule type="cellIs" dxfId="370" priority="117" operator="equal">
      <formula>"Mayor"</formula>
    </cfRule>
    <cfRule type="cellIs" dxfId="369" priority="118" operator="equal">
      <formula>"Moderado"</formula>
    </cfRule>
    <cfRule type="cellIs" dxfId="368" priority="119" operator="equal">
      <formula>"Menor"</formula>
    </cfRule>
    <cfRule type="cellIs" dxfId="367" priority="120" operator="equal">
      <formula>"Leve"</formula>
    </cfRule>
  </conditionalFormatting>
  <conditionalFormatting sqref="AJ35:AJ40">
    <cfRule type="cellIs" dxfId="366" priority="112" operator="equal">
      <formula>"Extremo"</formula>
    </cfRule>
    <cfRule type="cellIs" dxfId="365" priority="113" operator="equal">
      <formula>"Alto"</formula>
    </cfRule>
    <cfRule type="cellIs" dxfId="364" priority="114" operator="equal">
      <formula>"Moderado"</formula>
    </cfRule>
    <cfRule type="cellIs" dxfId="363" priority="115" operator="equal">
      <formula>"Bajo"</formula>
    </cfRule>
  </conditionalFormatting>
  <conditionalFormatting sqref="K41">
    <cfRule type="cellIs" dxfId="362" priority="107" operator="equal">
      <formula>"Muy Alta"</formula>
    </cfRule>
    <cfRule type="cellIs" dxfId="361" priority="108" operator="equal">
      <formula>"Alta"</formula>
    </cfRule>
    <cfRule type="cellIs" dxfId="360" priority="109" operator="equal">
      <formula>"Media"</formula>
    </cfRule>
    <cfRule type="cellIs" dxfId="359" priority="110" operator="equal">
      <formula>"Baja"</formula>
    </cfRule>
    <cfRule type="cellIs" dxfId="358" priority="111" operator="equal">
      <formula>"Muy Baja"</formula>
    </cfRule>
  </conditionalFormatting>
  <conditionalFormatting sqref="AF41:AF46">
    <cfRule type="cellIs" dxfId="357" priority="98" operator="equal">
      <formula>"Muy Alta"</formula>
    </cfRule>
    <cfRule type="cellIs" dxfId="356" priority="99" operator="equal">
      <formula>"Alta"</formula>
    </cfRule>
    <cfRule type="cellIs" dxfId="355" priority="100" operator="equal">
      <formula>"Media"</formula>
    </cfRule>
    <cfRule type="cellIs" dxfId="354" priority="101" operator="equal">
      <formula>"Baja"</formula>
    </cfRule>
    <cfRule type="cellIs" dxfId="353" priority="102" operator="equal">
      <formula>"Muy Baja"</formula>
    </cfRule>
  </conditionalFormatting>
  <conditionalFormatting sqref="AH41:AH46">
    <cfRule type="cellIs" dxfId="352" priority="93" operator="equal">
      <formula>"Catastrófico"</formula>
    </cfRule>
    <cfRule type="cellIs" dxfId="351" priority="94" operator="equal">
      <formula>"Mayor"</formula>
    </cfRule>
    <cfRule type="cellIs" dxfId="350" priority="95" operator="equal">
      <formula>"Moderado"</formula>
    </cfRule>
    <cfRule type="cellIs" dxfId="349" priority="96" operator="equal">
      <formula>"Menor"</formula>
    </cfRule>
    <cfRule type="cellIs" dxfId="348" priority="97" operator="equal">
      <formula>"Leve"</formula>
    </cfRule>
  </conditionalFormatting>
  <conditionalFormatting sqref="AJ41:AJ46">
    <cfRule type="cellIs" dxfId="347" priority="89" operator="equal">
      <formula>"Extremo"</formula>
    </cfRule>
    <cfRule type="cellIs" dxfId="346" priority="90" operator="equal">
      <formula>"Alto"</formula>
    </cfRule>
    <cfRule type="cellIs" dxfId="345" priority="91" operator="equal">
      <formula>"Moderado"</formula>
    </cfRule>
    <cfRule type="cellIs" dxfId="344" priority="92" operator="equal">
      <formula>"Bajo"</formula>
    </cfRule>
  </conditionalFormatting>
  <conditionalFormatting sqref="K47">
    <cfRule type="cellIs" dxfId="343" priority="84" operator="equal">
      <formula>"Muy Alta"</formula>
    </cfRule>
    <cfRule type="cellIs" dxfId="342" priority="85" operator="equal">
      <formula>"Alta"</formula>
    </cfRule>
    <cfRule type="cellIs" dxfId="341" priority="86" operator="equal">
      <formula>"Media"</formula>
    </cfRule>
    <cfRule type="cellIs" dxfId="340" priority="87" operator="equal">
      <formula>"Baja"</formula>
    </cfRule>
    <cfRule type="cellIs" dxfId="339" priority="88" operator="equal">
      <formula>"Muy Baja"</formula>
    </cfRule>
  </conditionalFormatting>
  <conditionalFormatting sqref="AF47:AF52">
    <cfRule type="cellIs" dxfId="338" priority="75" operator="equal">
      <formula>"Muy Alta"</formula>
    </cfRule>
    <cfRule type="cellIs" dxfId="337" priority="76" operator="equal">
      <formula>"Alta"</formula>
    </cfRule>
    <cfRule type="cellIs" dxfId="336" priority="77" operator="equal">
      <formula>"Media"</formula>
    </cfRule>
    <cfRule type="cellIs" dxfId="335" priority="78" operator="equal">
      <formula>"Baja"</formula>
    </cfRule>
    <cfRule type="cellIs" dxfId="334" priority="79" operator="equal">
      <formula>"Muy Baja"</formula>
    </cfRule>
  </conditionalFormatting>
  <conditionalFormatting sqref="AH47:AH52">
    <cfRule type="cellIs" dxfId="333" priority="70" operator="equal">
      <formula>"Catastrófico"</formula>
    </cfRule>
    <cfRule type="cellIs" dxfId="332" priority="71" operator="equal">
      <formula>"Mayor"</formula>
    </cfRule>
    <cfRule type="cellIs" dxfId="331" priority="72" operator="equal">
      <formula>"Moderado"</formula>
    </cfRule>
    <cfRule type="cellIs" dxfId="330" priority="73" operator="equal">
      <formula>"Menor"</formula>
    </cfRule>
    <cfRule type="cellIs" dxfId="329" priority="74" operator="equal">
      <formula>"Leve"</formula>
    </cfRule>
  </conditionalFormatting>
  <conditionalFormatting sqref="AJ47:AJ52">
    <cfRule type="cellIs" dxfId="328" priority="66" operator="equal">
      <formula>"Extremo"</formula>
    </cfRule>
    <cfRule type="cellIs" dxfId="327" priority="67" operator="equal">
      <formula>"Alto"</formula>
    </cfRule>
    <cfRule type="cellIs" dxfId="326" priority="68" operator="equal">
      <formula>"Moderado"</formula>
    </cfRule>
    <cfRule type="cellIs" dxfId="325" priority="69" operator="equal">
      <formula>"Bajo"</formula>
    </cfRule>
  </conditionalFormatting>
  <conditionalFormatting sqref="AF53:AF58">
    <cfRule type="cellIs" dxfId="324" priority="52" operator="equal">
      <formula>"Muy Alta"</formula>
    </cfRule>
    <cfRule type="cellIs" dxfId="323" priority="53" operator="equal">
      <formula>"Alta"</formula>
    </cfRule>
    <cfRule type="cellIs" dxfId="322" priority="54" operator="equal">
      <formula>"Media"</formula>
    </cfRule>
    <cfRule type="cellIs" dxfId="321" priority="55" operator="equal">
      <formula>"Baja"</formula>
    </cfRule>
    <cfRule type="cellIs" dxfId="320" priority="56" operator="equal">
      <formula>"Muy Baja"</formula>
    </cfRule>
  </conditionalFormatting>
  <conditionalFormatting sqref="AH53:AH58">
    <cfRule type="cellIs" dxfId="319" priority="47" operator="equal">
      <formula>"Catastrófico"</formula>
    </cfRule>
    <cfRule type="cellIs" dxfId="318" priority="48" operator="equal">
      <formula>"Mayor"</formula>
    </cfRule>
    <cfRule type="cellIs" dxfId="317" priority="49" operator="equal">
      <formula>"Moderado"</formula>
    </cfRule>
    <cfRule type="cellIs" dxfId="316" priority="50" operator="equal">
      <formula>"Menor"</formula>
    </cfRule>
    <cfRule type="cellIs" dxfId="315" priority="51" operator="equal">
      <formula>"Leve"</formula>
    </cfRule>
  </conditionalFormatting>
  <conditionalFormatting sqref="AJ53:AJ58">
    <cfRule type="cellIs" dxfId="314" priority="43" operator="equal">
      <formula>"Extremo"</formula>
    </cfRule>
    <cfRule type="cellIs" dxfId="313" priority="44" operator="equal">
      <formula>"Alto"</formula>
    </cfRule>
    <cfRule type="cellIs" dxfId="312" priority="45" operator="equal">
      <formula>"Moderado"</formula>
    </cfRule>
    <cfRule type="cellIs" dxfId="311" priority="46" operator="equal">
      <formula>"Bajo"</formula>
    </cfRule>
  </conditionalFormatting>
  <conditionalFormatting sqref="K59">
    <cfRule type="cellIs" dxfId="310" priority="38" operator="equal">
      <formula>"Muy Alta"</formula>
    </cfRule>
    <cfRule type="cellIs" dxfId="309" priority="39" operator="equal">
      <formula>"Alta"</formula>
    </cfRule>
    <cfRule type="cellIs" dxfId="308" priority="40" operator="equal">
      <formula>"Media"</formula>
    </cfRule>
    <cfRule type="cellIs" dxfId="307" priority="41" operator="equal">
      <formula>"Baja"</formula>
    </cfRule>
    <cfRule type="cellIs" dxfId="306" priority="42" operator="equal">
      <formula>"Muy Baja"</formula>
    </cfRule>
  </conditionalFormatting>
  <conditionalFormatting sqref="AF59:AF64">
    <cfRule type="cellIs" dxfId="305" priority="29" operator="equal">
      <formula>"Muy Alta"</formula>
    </cfRule>
    <cfRule type="cellIs" dxfId="304" priority="30" operator="equal">
      <formula>"Alta"</formula>
    </cfRule>
    <cfRule type="cellIs" dxfId="303" priority="31" operator="equal">
      <formula>"Media"</formula>
    </cfRule>
    <cfRule type="cellIs" dxfId="302" priority="32" operator="equal">
      <formula>"Baja"</formula>
    </cfRule>
    <cfRule type="cellIs" dxfId="301" priority="33" operator="equal">
      <formula>"Muy Baja"</formula>
    </cfRule>
  </conditionalFormatting>
  <conditionalFormatting sqref="AH59:AH64">
    <cfRule type="cellIs" dxfId="300" priority="24" operator="equal">
      <formula>"Catastrófico"</formula>
    </cfRule>
    <cfRule type="cellIs" dxfId="299" priority="25" operator="equal">
      <formula>"Mayor"</formula>
    </cfRule>
    <cfRule type="cellIs" dxfId="298" priority="26" operator="equal">
      <formula>"Moderado"</formula>
    </cfRule>
    <cfRule type="cellIs" dxfId="297" priority="27" operator="equal">
      <formula>"Menor"</formula>
    </cfRule>
    <cfRule type="cellIs" dxfId="296" priority="28" operator="equal">
      <formula>"Leve"</formula>
    </cfRule>
  </conditionalFormatting>
  <conditionalFormatting sqref="AJ59:AJ64">
    <cfRule type="cellIs" dxfId="295" priority="20" operator="equal">
      <formula>"Extremo"</formula>
    </cfRule>
    <cfRule type="cellIs" dxfId="294" priority="21" operator="equal">
      <formula>"Alto"</formula>
    </cfRule>
    <cfRule type="cellIs" dxfId="293" priority="22" operator="equal">
      <formula>"Moderado"</formula>
    </cfRule>
    <cfRule type="cellIs" dxfId="292" priority="23" operator="equal">
      <formula>"Bajo"</formula>
    </cfRule>
  </conditionalFormatting>
  <conditionalFormatting sqref="N5 N11 N17 N23 N29 N35 N41 N47 N53 N59">
    <cfRule type="containsText" dxfId="291" priority="6" operator="containsText" text="❌">
      <formula>NOT(ISERROR(SEARCH(("❌"),(N5))))</formula>
    </cfRule>
  </conditionalFormatting>
  <conditionalFormatting sqref="O5 O11 O17 O23 O29 O35 O41 O47 O53 O59">
    <cfRule type="cellIs" dxfId="290" priority="1" operator="equal">
      <formula>"Catastrófico"</formula>
    </cfRule>
  </conditionalFormatting>
  <conditionalFormatting sqref="O5 O11 O17 O23 O29 O35 O41 O47 O53 O59">
    <cfRule type="cellIs" dxfId="289" priority="2" operator="equal">
      <formula>"Mayor"</formula>
    </cfRule>
  </conditionalFormatting>
  <conditionalFormatting sqref="O5 O11 O17 O23 O29 O35 O41 O47 O53 O59">
    <cfRule type="cellIs" dxfId="288" priority="3" operator="equal">
      <formula>"Moderado"</formula>
    </cfRule>
  </conditionalFormatting>
  <conditionalFormatting sqref="O5 O11 O17 O23 O29 O35 O41 O47 O53 O59">
    <cfRule type="cellIs" dxfId="287" priority="4" operator="equal">
      <formula>"Menor"</formula>
    </cfRule>
  </conditionalFormatting>
  <conditionalFormatting sqref="O5 O11 O17 O23 O29 O35 O41 O47 O53 O59">
    <cfRule type="cellIs" dxfId="286" priority="5" operator="equal">
      <formula>"Leve"</formula>
    </cfRule>
  </conditionalFormatting>
  <pageMargins left="0.70866141732283472" right="0.70866141732283472" top="0.74803149606299213" bottom="0.74803149606299213" header="0.31496062992125984" footer="0.31496062992125984"/>
  <pageSetup paperSize="9" scale="32" orientation="landscape" r:id="rId1"/>
  <headerFooter>
    <oddHeader>&amp;L&amp;G&amp;C&amp;"Arial,Negrita"&amp;12MAPA Y PLAN DE MANEJO DE RIESGOS Y OPORTUNIDADES</oddHeader>
    <oddFooter>&amp;L&amp;G&amp;C&amp;N&amp;RDES-FM-12
V11</oddFooter>
  </headerFooter>
  <colBreaks count="3" manualBreakCount="3">
    <brk id="17" max="1048575" man="1"/>
    <brk id="49" max="1048575" man="1"/>
    <brk id="69" max="1048575" man="1"/>
  </colBreaks>
  <legacyDrawing r:id="rId2"/>
  <legacyDrawingHF r:id="rId3"/>
  <extLst>
    <ext xmlns:x14="http://schemas.microsoft.com/office/spreadsheetml/2009/9/main" uri="{CCE6A557-97BC-4b89-ADB6-D9C93CAAB3DF}">
      <x14:dataValidations xmlns:xm="http://schemas.microsoft.com/office/excel/2006/main" count="14">
        <x14:dataValidation type="list" allowBlank="1" showInputMessage="1" showErrorMessage="1" xr:uid="{C22113E0-40D4-4956-8699-E1C7595DCFAC}">
          <x14:formula1>
            <xm:f>Hoja1!$A$26:$A$39</xm:f>
          </x14:formula1>
          <xm:sqref>B5:B64</xm:sqref>
        </x14:dataValidation>
        <x14:dataValidation type="list" allowBlank="1" showInputMessage="1" showErrorMessage="1" xr:uid="{6789922C-7009-4358-823D-FB2E9E78A8C8}">
          <x14:formula1>
            <xm:f>Hoja1!$B$26:$B$39</xm:f>
          </x14:formula1>
          <xm:sqref>C5:C64</xm:sqref>
        </x14:dataValidation>
        <x14:dataValidation type="list" allowBlank="1" showInputMessage="1" showErrorMessage="1" xr:uid="{79E4EA97-376E-4D32-9A4B-281971BC3027}">
          <x14:formula1>
            <xm:f>'Opciones Tratamiento'!$E$2:$E$4</xm:f>
          </x14:formula1>
          <xm:sqref>F5:F10</xm:sqref>
        </x14:dataValidation>
        <x14:dataValidation type="list" allowBlank="1" showInputMessage="1" showErrorMessage="1" xr:uid="{20540207-01C6-4A72-AE1D-1F8E497C73DF}">
          <x14:formula1>
            <xm:f>'Tabla Impacto'!$F$210:$F$221</xm:f>
          </x14:formula1>
          <xm:sqref>M5:M64</xm:sqref>
        </x14:dataValidation>
        <x14:dataValidation type="list" allowBlank="1" showInputMessage="1" showErrorMessage="1" xr:uid="{D6AF0B02-295C-4044-8147-56CA9A900C69}">
          <x14:formula1>
            <xm:f>'Opciones Tratamiento'!$B$28:$B$29</xm:f>
          </x14:formula1>
          <xm:sqref>U5:X64</xm:sqref>
        </x14:dataValidation>
        <x14:dataValidation type="list" allowBlank="1" showInputMessage="1" showErrorMessage="1" xr:uid="{527F6F30-81E4-4B32-BD2C-A65AA023C9BF}">
          <x14:formula1>
            <xm:f>Hoja1!$A$3:$A$5</xm:f>
          </x14:formula1>
          <xm:sqref>Y5:Y64</xm:sqref>
        </x14:dataValidation>
        <x14:dataValidation type="list" allowBlank="1" showInputMessage="1" showErrorMessage="1" xr:uid="{85F0530E-F2BB-406F-BA73-85B7B4C815A7}">
          <x14:formula1>
            <xm:f>Hoja1!$A$6:$A$7</xm:f>
          </x14:formula1>
          <xm:sqref>Z5:Z64</xm:sqref>
        </x14:dataValidation>
        <x14:dataValidation type="list" allowBlank="1" showInputMessage="1" showErrorMessage="1" xr:uid="{21B7451D-57A2-442B-B656-70EAEEBE737E}">
          <x14:formula1>
            <xm:f>Hoja1!$A$8:$A$9</xm:f>
          </x14:formula1>
          <xm:sqref>AB5:AB64</xm:sqref>
        </x14:dataValidation>
        <x14:dataValidation type="list" allowBlank="1" showInputMessage="1" showErrorMessage="1" xr:uid="{51BE8435-9FE8-471A-B50E-3628D561F6AD}">
          <x14:formula1>
            <xm:f>Hoja1!$A$10:$A$11</xm:f>
          </x14:formula1>
          <xm:sqref>AC5:AC64</xm:sqref>
        </x14:dataValidation>
        <x14:dataValidation type="list" allowBlank="1" showInputMessage="1" showErrorMessage="1" xr:uid="{1B763439-AEA5-463C-BEA9-36367686F1D4}">
          <x14:formula1>
            <xm:f>Hoja1!$A$12:$A$14</xm:f>
          </x14:formula1>
          <xm:sqref>AD5:AD64</xm:sqref>
        </x14:dataValidation>
        <x14:dataValidation type="list" allowBlank="1" showInputMessage="1" showErrorMessage="1" xr:uid="{65DA67C1-8965-410A-8623-7B25469B31B4}">
          <x14:formula1>
            <xm:f>'Opciones Tratamiento'!$B$2:$B$5</xm:f>
          </x14:formula1>
          <xm:sqref>AK5:AK64</xm:sqref>
        </x14:dataValidation>
        <x14:dataValidation type="list" allowBlank="1" showInputMessage="1" showErrorMessage="1" xr:uid="{EC301CB8-4529-4B84-8749-B92ABF4385AC}">
          <x14:formula1>
            <xm:f>'Opciones Tratamiento'!$B$13:$B$17</xm:f>
          </x14:formula1>
          <xm:sqref>I5:I64</xm:sqref>
        </x14:dataValidation>
        <x14:dataValidation type="list" allowBlank="1" showInputMessage="1" showErrorMessage="1" xr:uid="{E6F74DCE-49CD-4778-A2EF-2824BDA98BDA}">
          <x14:formula1>
            <xm:f>'Opciones Tratamiento'!$B$20:$B$22</xm:f>
          </x14:formula1>
          <xm:sqref>AW5:AW64</xm:sqref>
        </x14:dataValidation>
        <x14:dataValidation type="list" allowBlank="1" showInputMessage="1" showErrorMessage="1" xr:uid="{2F66127B-362D-4FD8-8ECB-C272E752ABD2}">
          <x14:formula1>
            <xm:f>Hoja1!$A$23:$A$24</xm:f>
          </x14:formula1>
          <xm:sqref>BB5:BB64 BG5:BG64 BL5:BL64 BQ5:BQ64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D65"/>
  <sheetViews>
    <sheetView showGridLines="0" tabSelected="1" zoomScale="85" zoomScaleNormal="85" zoomScaleSheetLayoutView="10" zoomScalePageLayoutView="55" workbookViewId="0">
      <selection activeCell="BT5" sqref="BT5:BT6"/>
    </sheetView>
  </sheetViews>
  <sheetFormatPr baseColWidth="10" defaultRowHeight="21" customHeight="1" x14ac:dyDescent="0.3"/>
  <cols>
    <col min="1" max="1" width="4" style="170" bestFit="1" customWidth="1"/>
    <col min="2" max="4" width="18.7109375" style="171" customWidth="1"/>
    <col min="5" max="5" width="32.42578125" style="163" customWidth="1"/>
    <col min="6" max="6" width="14.140625" style="170" customWidth="1"/>
    <col min="7" max="7" width="13.140625" style="170" customWidth="1"/>
    <col min="8" max="8" width="18.5703125" style="170" customWidth="1"/>
    <col min="9" max="9" width="19" style="172" customWidth="1"/>
    <col min="10" max="12" width="17.85546875" style="163" customWidth="1"/>
    <col min="13" max="13" width="16.5703125" style="163" customWidth="1"/>
    <col min="14" max="14" width="5.85546875" style="163" customWidth="1"/>
    <col min="15" max="15" width="48.42578125" style="163" customWidth="1"/>
    <col min="16" max="24" width="31" style="163" customWidth="1"/>
    <col min="25" max="25" width="31" style="175" customWidth="1"/>
    <col min="26" max="26" width="31" style="176" customWidth="1"/>
    <col min="27" max="36" width="31" style="163" customWidth="1"/>
    <col min="37" max="37" width="17.85546875" style="163" customWidth="1"/>
    <col min="38" max="38" width="16.5703125" style="163" customWidth="1"/>
    <col min="39" max="39" width="31" style="163" customWidth="1"/>
    <col min="40" max="40" width="23" style="163" customWidth="1"/>
    <col min="41" max="41" width="18.85546875" style="163" customWidth="1"/>
    <col min="42" max="42" width="22.140625" style="163" customWidth="1"/>
    <col min="43" max="43" width="20.5703125" style="163" customWidth="1"/>
    <col min="44" max="44" width="18.5703125" style="163" customWidth="1"/>
    <col min="45" max="45" width="20.5703125" style="163" customWidth="1"/>
    <col min="46" max="46" width="18.5703125" style="163" customWidth="1"/>
    <col min="47" max="47" width="20.5703125" style="163" customWidth="1"/>
    <col min="48" max="48" width="18.5703125" style="163" customWidth="1"/>
    <col min="49" max="49" width="20.5703125" style="163" customWidth="1"/>
    <col min="50" max="50" width="18.5703125" style="163" customWidth="1"/>
    <col min="51" max="51" width="21" style="163" customWidth="1"/>
    <col min="52" max="53" width="23" style="163" customWidth="1"/>
    <col min="54" max="54" width="18.85546875" style="163" customWidth="1"/>
    <col min="55" max="55" width="16.85546875" style="163" customWidth="1"/>
    <col min="56" max="56" width="19.5703125" style="163" customWidth="1"/>
    <col min="57" max="58" width="23" style="163" customWidth="1"/>
    <col min="59" max="59" width="18.85546875" style="163" customWidth="1"/>
    <col min="60" max="60" width="16.85546875" style="163" customWidth="1"/>
    <col min="61" max="61" width="19.5703125" style="163" customWidth="1"/>
    <col min="62" max="63" width="23" style="163" customWidth="1"/>
    <col min="64" max="64" width="18.85546875" style="163" customWidth="1"/>
    <col min="65" max="65" width="16.85546875" style="163" customWidth="1"/>
    <col min="66" max="66" width="19.5703125" style="163" customWidth="1"/>
    <col min="67" max="68" width="23" style="163" customWidth="1"/>
    <col min="69" max="69" width="18.85546875" style="163" customWidth="1"/>
    <col min="70" max="70" width="16.85546875" style="163" customWidth="1"/>
    <col min="71" max="71" width="19.5703125" style="163" customWidth="1"/>
    <col min="72" max="72" width="28.85546875" style="163" customWidth="1"/>
    <col min="73" max="74" width="23" style="163" customWidth="1"/>
    <col min="75" max="75" width="18.5703125" style="163" customWidth="1"/>
    <col min="76" max="76" width="20.5703125" style="163" customWidth="1"/>
    <col min="77" max="77" width="23" style="163" customWidth="1"/>
    <col min="78" max="78" width="18.5703125" style="163" customWidth="1"/>
    <col min="79" max="79" width="20.5703125" style="163" customWidth="1"/>
    <col min="80" max="80" width="23" style="163" customWidth="1"/>
    <col min="81" max="81" width="18.85546875" style="163" customWidth="1"/>
    <col min="82" max="82" width="18.5703125" style="163" customWidth="1"/>
    <col min="83" max="16384" width="11.42578125" style="163"/>
  </cols>
  <sheetData>
    <row r="1" spans="1:108" ht="21" customHeight="1" x14ac:dyDescent="0.3">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row>
    <row r="2" spans="1:108" ht="21" customHeight="1" x14ac:dyDescent="0.3">
      <c r="A2" s="321" t="s">
        <v>131</v>
      </c>
      <c r="B2" s="322"/>
      <c r="C2" s="322"/>
      <c r="D2" s="322"/>
      <c r="E2" s="322"/>
      <c r="F2" s="322"/>
      <c r="G2" s="322"/>
      <c r="H2" s="322"/>
      <c r="I2" s="323"/>
      <c r="J2" s="321" t="s">
        <v>132</v>
      </c>
      <c r="K2" s="322"/>
      <c r="L2" s="322"/>
      <c r="M2" s="323"/>
      <c r="N2" s="321" t="s">
        <v>133</v>
      </c>
      <c r="O2" s="322"/>
      <c r="P2" s="322"/>
      <c r="Q2" s="322"/>
      <c r="R2" s="322"/>
      <c r="S2" s="322"/>
      <c r="T2" s="322"/>
      <c r="U2" s="322"/>
      <c r="V2" s="322"/>
      <c r="W2" s="322"/>
      <c r="X2" s="322"/>
      <c r="Y2" s="322"/>
      <c r="Z2" s="322"/>
      <c r="AA2" s="322"/>
      <c r="AB2" s="322"/>
      <c r="AC2" s="322"/>
      <c r="AD2" s="322"/>
      <c r="AE2" s="322"/>
      <c r="AF2" s="322"/>
      <c r="AG2" s="322"/>
      <c r="AH2" s="323"/>
      <c r="AI2" s="321" t="s">
        <v>296</v>
      </c>
      <c r="AJ2" s="322"/>
      <c r="AK2" s="322"/>
      <c r="AL2" s="323"/>
      <c r="AM2" s="181"/>
      <c r="AN2" s="367" t="s">
        <v>206</v>
      </c>
      <c r="AO2" s="367"/>
      <c r="AP2" s="367"/>
      <c r="AQ2" s="367"/>
      <c r="AR2" s="367"/>
      <c r="AS2" s="367"/>
      <c r="AT2" s="367"/>
      <c r="AU2" s="367"/>
      <c r="AV2" s="367"/>
      <c r="AW2" s="367"/>
      <c r="AX2" s="367"/>
      <c r="AY2" s="367"/>
      <c r="AZ2" s="314" t="s">
        <v>464</v>
      </c>
      <c r="BA2" s="314"/>
      <c r="BB2" s="314"/>
      <c r="BC2" s="314"/>
      <c r="BD2" s="314"/>
      <c r="BE2" s="314" t="s">
        <v>465</v>
      </c>
      <c r="BF2" s="314"/>
      <c r="BG2" s="314"/>
      <c r="BH2" s="314"/>
      <c r="BI2" s="314"/>
      <c r="BJ2" s="314" t="s">
        <v>466</v>
      </c>
      <c r="BK2" s="314"/>
      <c r="BL2" s="314"/>
      <c r="BM2" s="314"/>
      <c r="BN2" s="314"/>
      <c r="BO2" s="314" t="s">
        <v>467</v>
      </c>
      <c r="BP2" s="314"/>
      <c r="BQ2" s="314"/>
      <c r="BR2" s="314"/>
      <c r="BS2" s="314"/>
      <c r="BT2" s="365" t="s">
        <v>212</v>
      </c>
      <c r="BU2" s="365"/>
      <c r="BV2" s="365"/>
      <c r="BW2" s="365"/>
      <c r="BX2" s="327" t="s">
        <v>280</v>
      </c>
      <c r="BY2" s="327"/>
      <c r="BZ2" s="327"/>
      <c r="CA2" s="318" t="s">
        <v>450</v>
      </c>
      <c r="CB2" s="319"/>
      <c r="CC2" s="319"/>
      <c r="CD2" s="32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row>
    <row r="3" spans="1:108" s="178" customFormat="1" ht="21" customHeight="1" x14ac:dyDescent="0.3">
      <c r="A3" s="394" t="s">
        <v>0</v>
      </c>
      <c r="B3" s="354" t="s">
        <v>185</v>
      </c>
      <c r="C3" s="354" t="s">
        <v>186</v>
      </c>
      <c r="D3" s="354" t="s">
        <v>187</v>
      </c>
      <c r="E3" s="395" t="s">
        <v>1</v>
      </c>
      <c r="F3" s="395" t="s">
        <v>2</v>
      </c>
      <c r="G3" s="354" t="s">
        <v>3</v>
      </c>
      <c r="H3" s="354" t="s">
        <v>38</v>
      </c>
      <c r="I3" s="354" t="s">
        <v>44</v>
      </c>
      <c r="J3" s="354" t="s">
        <v>4</v>
      </c>
      <c r="K3" s="354" t="s">
        <v>2</v>
      </c>
      <c r="L3" s="354" t="s">
        <v>269</v>
      </c>
      <c r="M3" s="382" t="s">
        <v>42</v>
      </c>
      <c r="N3" s="389" t="s">
        <v>11</v>
      </c>
      <c r="O3" s="354" t="s">
        <v>152</v>
      </c>
      <c r="P3" s="354" t="s">
        <v>275</v>
      </c>
      <c r="Q3" s="382" t="s">
        <v>32</v>
      </c>
      <c r="R3" s="354" t="s">
        <v>32</v>
      </c>
      <c r="S3" s="354" t="s">
        <v>276</v>
      </c>
      <c r="T3" s="354" t="s">
        <v>277</v>
      </c>
      <c r="U3" s="354" t="s">
        <v>278</v>
      </c>
      <c r="V3" s="354" t="s">
        <v>279</v>
      </c>
      <c r="W3" s="354" t="s">
        <v>270</v>
      </c>
      <c r="X3" s="354" t="s">
        <v>283</v>
      </c>
      <c r="Y3" s="354" t="s">
        <v>284</v>
      </c>
      <c r="Z3" s="354" t="s">
        <v>271</v>
      </c>
      <c r="AA3" s="354" t="s">
        <v>272</v>
      </c>
      <c r="AB3" s="354" t="s">
        <v>287</v>
      </c>
      <c r="AC3" s="390" t="s">
        <v>288</v>
      </c>
      <c r="AD3" s="391"/>
      <c r="AE3" s="354" t="s">
        <v>289</v>
      </c>
      <c r="AF3" s="354" t="s">
        <v>290</v>
      </c>
      <c r="AG3" s="354" t="s">
        <v>273</v>
      </c>
      <c r="AH3" s="354" t="s">
        <v>293</v>
      </c>
      <c r="AI3" s="354" t="s">
        <v>4</v>
      </c>
      <c r="AJ3" s="354" t="s">
        <v>2</v>
      </c>
      <c r="AK3" s="354" t="s">
        <v>269</v>
      </c>
      <c r="AL3" s="382" t="s">
        <v>295</v>
      </c>
      <c r="AM3" s="354" t="s">
        <v>297</v>
      </c>
      <c r="AN3" s="338" t="s">
        <v>208</v>
      </c>
      <c r="AO3" s="338" t="s">
        <v>32</v>
      </c>
      <c r="AP3" s="338" t="s">
        <v>209</v>
      </c>
      <c r="AQ3" s="338" t="s">
        <v>34</v>
      </c>
      <c r="AR3" s="338" t="s">
        <v>460</v>
      </c>
      <c r="AS3" s="338" t="s">
        <v>34</v>
      </c>
      <c r="AT3" s="339" t="s">
        <v>461</v>
      </c>
      <c r="AU3" s="338" t="s">
        <v>34</v>
      </c>
      <c r="AV3" s="338" t="s">
        <v>462</v>
      </c>
      <c r="AW3" s="338" t="s">
        <v>34</v>
      </c>
      <c r="AX3" s="339" t="s">
        <v>463</v>
      </c>
      <c r="AY3" s="338" t="s">
        <v>35</v>
      </c>
      <c r="AZ3" s="315" t="s">
        <v>207</v>
      </c>
      <c r="BA3" s="315" t="s">
        <v>33</v>
      </c>
      <c r="BB3" s="315" t="s">
        <v>32</v>
      </c>
      <c r="BC3" s="315" t="s">
        <v>24</v>
      </c>
      <c r="BD3" s="315" t="s">
        <v>205</v>
      </c>
      <c r="BE3" s="315" t="s">
        <v>207</v>
      </c>
      <c r="BF3" s="315" t="s">
        <v>33</v>
      </c>
      <c r="BG3" s="315" t="s">
        <v>32</v>
      </c>
      <c r="BH3" s="315" t="s">
        <v>24</v>
      </c>
      <c r="BI3" s="315" t="s">
        <v>205</v>
      </c>
      <c r="BJ3" s="315" t="s">
        <v>207</v>
      </c>
      <c r="BK3" s="315" t="s">
        <v>33</v>
      </c>
      <c r="BL3" s="315" t="s">
        <v>32</v>
      </c>
      <c r="BM3" s="315" t="s">
        <v>24</v>
      </c>
      <c r="BN3" s="315" t="s">
        <v>205</v>
      </c>
      <c r="BO3" s="315" t="s">
        <v>207</v>
      </c>
      <c r="BP3" s="315" t="s">
        <v>33</v>
      </c>
      <c r="BQ3" s="315" t="s">
        <v>32</v>
      </c>
      <c r="BR3" s="315" t="s">
        <v>24</v>
      </c>
      <c r="BS3" s="315" t="s">
        <v>205</v>
      </c>
      <c r="BT3" s="388" t="s">
        <v>214</v>
      </c>
      <c r="BU3" s="388" t="s">
        <v>213</v>
      </c>
      <c r="BV3" s="388" t="s">
        <v>215</v>
      </c>
      <c r="BW3" s="388" t="s">
        <v>33</v>
      </c>
      <c r="BX3" s="328" t="s">
        <v>34</v>
      </c>
      <c r="BY3" s="328" t="s">
        <v>281</v>
      </c>
      <c r="BZ3" s="328" t="s">
        <v>282</v>
      </c>
      <c r="CA3" s="370" t="s">
        <v>451</v>
      </c>
      <c r="CB3" s="370" t="s">
        <v>452</v>
      </c>
      <c r="CC3" s="370" t="s">
        <v>454</v>
      </c>
      <c r="CD3" s="370" t="s">
        <v>453</v>
      </c>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row>
    <row r="4" spans="1:108" s="180" customFormat="1" ht="21" customHeight="1" thickBot="1" x14ac:dyDescent="0.3">
      <c r="A4" s="394"/>
      <c r="B4" s="354"/>
      <c r="C4" s="354"/>
      <c r="D4" s="354"/>
      <c r="E4" s="395"/>
      <c r="F4" s="395"/>
      <c r="G4" s="354"/>
      <c r="H4" s="354"/>
      <c r="I4" s="354"/>
      <c r="J4" s="354"/>
      <c r="K4" s="354"/>
      <c r="L4" s="354"/>
      <c r="M4" s="383"/>
      <c r="N4" s="389"/>
      <c r="O4" s="354"/>
      <c r="P4" s="354"/>
      <c r="Q4" s="383"/>
      <c r="R4" s="354" t="s">
        <v>32</v>
      </c>
      <c r="S4" s="354"/>
      <c r="T4" s="354"/>
      <c r="U4" s="354"/>
      <c r="V4" s="354"/>
      <c r="W4" s="354" t="s">
        <v>270</v>
      </c>
      <c r="X4" s="354"/>
      <c r="Y4" s="354" t="s">
        <v>270</v>
      </c>
      <c r="Z4" s="354"/>
      <c r="AA4" s="354" t="s">
        <v>272</v>
      </c>
      <c r="AB4" s="354"/>
      <c r="AC4" s="392"/>
      <c r="AD4" s="393"/>
      <c r="AE4" s="354"/>
      <c r="AF4" s="354"/>
      <c r="AG4" s="354"/>
      <c r="AH4" s="354"/>
      <c r="AI4" s="354"/>
      <c r="AJ4" s="354"/>
      <c r="AK4" s="354"/>
      <c r="AL4" s="383"/>
      <c r="AM4" s="354"/>
      <c r="AN4" s="338"/>
      <c r="AO4" s="338"/>
      <c r="AP4" s="338"/>
      <c r="AQ4" s="338"/>
      <c r="AR4" s="338"/>
      <c r="AS4" s="338"/>
      <c r="AT4" s="340"/>
      <c r="AU4" s="338"/>
      <c r="AV4" s="338"/>
      <c r="AW4" s="338"/>
      <c r="AX4" s="340"/>
      <c r="AY4" s="338"/>
      <c r="AZ4" s="315"/>
      <c r="BA4" s="315"/>
      <c r="BB4" s="315"/>
      <c r="BC4" s="315"/>
      <c r="BD4" s="315"/>
      <c r="BE4" s="315"/>
      <c r="BF4" s="315"/>
      <c r="BG4" s="315"/>
      <c r="BH4" s="315"/>
      <c r="BI4" s="315"/>
      <c r="BJ4" s="315"/>
      <c r="BK4" s="315"/>
      <c r="BL4" s="315"/>
      <c r="BM4" s="315"/>
      <c r="BN4" s="315"/>
      <c r="BO4" s="315"/>
      <c r="BP4" s="315"/>
      <c r="BQ4" s="315"/>
      <c r="BR4" s="315"/>
      <c r="BS4" s="315"/>
      <c r="BT4" s="388"/>
      <c r="BU4" s="388"/>
      <c r="BV4" s="388"/>
      <c r="BW4" s="388"/>
      <c r="BX4" s="328"/>
      <c r="BY4" s="328"/>
      <c r="BZ4" s="328"/>
      <c r="CA4" s="370"/>
      <c r="CB4" s="370"/>
      <c r="CC4" s="370"/>
      <c r="CD4" s="370"/>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row>
    <row r="5" spans="1:108" s="168" customFormat="1" ht="67.5" thickTop="1" thickBot="1" x14ac:dyDescent="0.3">
      <c r="A5" s="316">
        <v>1</v>
      </c>
      <c r="B5" s="317" t="s">
        <v>220</v>
      </c>
      <c r="C5" s="349" t="s">
        <v>231</v>
      </c>
      <c r="D5" s="349" t="s">
        <v>502</v>
      </c>
      <c r="E5" s="348" t="s">
        <v>497</v>
      </c>
      <c r="F5" s="317" t="s">
        <v>126</v>
      </c>
      <c r="G5" s="317" t="s">
        <v>511</v>
      </c>
      <c r="H5" s="317" t="s">
        <v>512</v>
      </c>
      <c r="I5" s="317" t="s">
        <v>119</v>
      </c>
      <c r="J5" s="316">
        <v>1</v>
      </c>
      <c r="K5" s="316">
        <v>5</v>
      </c>
      <c r="L5" s="384">
        <f>+(J5*K5)*4</f>
        <v>20</v>
      </c>
      <c r="M5" s="385" t="str">
        <f>IF(OR(AND(J5=3,K5=4),AND(J5=2,K5=5),AND(J5=2,K5=5),AND(L5=20),AND(L5&gt;=52,L5&lt;=100)),"ZONA RIESGO EXTREMA",IF(OR(AND(J5=5,K5=2),AND(J5=4,K5=3),AND(J5=1,K5=4),AND(L5=16),AND(L5&gt;=28,L5&lt;=48)),"ZONA RIESGO ALTA",IF(OR(AND(J5=1,K5=3),AND(J5=4,K5=1),AND(L5=24)),"ZONA RIESGO MODERADA",IF(AND(L5&gt;=4,L5&lt;=16),"ZONA RIESGO BAJA"))))</f>
        <v>ZONA RIESGO EXTREMA</v>
      </c>
      <c r="N5" s="148">
        <v>1</v>
      </c>
      <c r="O5" s="139" t="s">
        <v>513</v>
      </c>
      <c r="P5" s="106">
        <v>15</v>
      </c>
      <c r="Q5" s="106">
        <v>15</v>
      </c>
      <c r="R5" s="106">
        <v>15</v>
      </c>
      <c r="S5" s="106">
        <v>15</v>
      </c>
      <c r="T5" s="106">
        <v>15</v>
      </c>
      <c r="U5" s="106">
        <v>15</v>
      </c>
      <c r="V5" s="106">
        <v>10</v>
      </c>
      <c r="W5" s="152">
        <f>SUM(P5:V5)</f>
        <v>100</v>
      </c>
      <c r="X5" s="110" t="str">
        <f t="shared" ref="X5:X64" si="0">IF(AND(W5&gt;=86,W5&lt;=95),"MODERADO",IF(AND(W5&gt;=96), "FUERTE",IF(AND(W5&lt;=85), "DEBIL")))</f>
        <v>FUERTE</v>
      </c>
      <c r="Y5" s="108" t="s">
        <v>274</v>
      </c>
      <c r="Z5" s="153" t="str">
        <f>IFERROR((_xlfn.IFS(AND(X5="FUERTE",Y5="FUERTE"),"FUERTE",AND(X5="FUERTE",Y5="MODERADO"),"MODERADO",AND(X5="FUERTE",Y5="DEBIL"),"DEBIL",AND(X5="MODERADO",Y5="FUERTE"),"MODERADO",AND(X5="MODERADO",Y5="MODERADO"),"MODERADO",AND(X5="MODERADO",Y5="DEBIL"),"DEBIL",AND(X5="DEBIL",Y5="FUERTE"),"DEBIL",AND(X5="DEBIL",Y5="MODERADO"),"DEBIL",AND(X5="DEBIL",Y5="DEBIL"),"DEBIL")),"")</f>
        <v>FUERTE</v>
      </c>
      <c r="AA5" s="152" t="str">
        <f>IF(AND(Z5="FUERTE"),"NO", "SI")</f>
        <v>NO</v>
      </c>
      <c r="AB5" s="106" t="s">
        <v>514</v>
      </c>
      <c r="AC5" s="376">
        <f>IF(AND(W5&gt;0,SUM(W6:W10)=0),W5,IF(AND(SUM(W5:W6)&gt;0,SUM(W7:W10)=0),AVERAGE(W5:W6),IF(AND(SUM(W5:W7)&gt;0,SUM(W8:W10)=0),AVERAGE(W5:W7),IF(AND(SUM(W5:W8)&gt;0,SUM(W9:W10)=0),AVERAGE(W5:W8),IF(AND(SUM(W5:W9)&gt;0,W10=0),AVERAGE(W5:W9),AVERAGE(W5:W10))))))</f>
        <v>100</v>
      </c>
      <c r="AD5" s="376" t="str">
        <f>IF(AND(AC5&gt;=50,AC5&lt;=99),"MODERADO",IF(AND(AC5=100), "FUERTE",IF(AND(AC5&lt;50), "DEBIL")))</f>
        <v>FUERTE</v>
      </c>
      <c r="AE5" s="377" t="s">
        <v>291</v>
      </c>
      <c r="AF5" s="377" t="s">
        <v>294</v>
      </c>
      <c r="AG5" s="378">
        <f>IFERROR(_xlfn.IFS(AND(AD5="MODERADO",AE5="Directamente"),1,AND(AD5="FUERTE",AE5="Directamente"),2),"0")</f>
        <v>2</v>
      </c>
      <c r="AH5" s="378">
        <f>IFERROR(_xlfn.IFS(AND(AD5="MODERADO",AF5="Directamente"),1,AND(AD5="FUERTE",AF5="Directamente"),2,AND(AD5="FUERTE",AF5="Indirectamente"),1),"0")</f>
        <v>1</v>
      </c>
      <c r="AI5" s="371">
        <v>1</v>
      </c>
      <c r="AJ5" s="371">
        <v>4</v>
      </c>
      <c r="AK5" s="384">
        <f>+(AI5*AJ5)*4</f>
        <v>16</v>
      </c>
      <c r="AL5" s="385" t="str">
        <f>IF(OR(AND(AI5=3,AJ5=4),AND(AI5=2,AJ5=5),AND(AI5=2,AJ5=5),AND(AK5=20),AND(AK5&gt;=52,AK5&lt;=100)),"ZONA RIESGO EXTREMA",IF(OR(AND(AI5=5,AJ5=2),AND(AI5=4,AJ5=3),AND(AI5=1,AJ5=4),AND(AK5=16),AND(AK5&gt;=28,AK5&lt;=48)),"ZONA RIESGO ALTA",IF(OR(AND(AI5=1,AJ5=3),AND(AI5=4,AJ5=1),AND(AK5=24)),"ZONA RIESGO MODERADA",IF(AND(AK5&gt;=4,AK5&lt;=16),"ZONA RIESGO BAJA"))))</f>
        <v>ZONA RIESGO ALTA</v>
      </c>
      <c r="AM5" s="379" t="s">
        <v>30</v>
      </c>
      <c r="AN5" s="262" t="s">
        <v>515</v>
      </c>
      <c r="AO5" s="261" t="s">
        <v>509</v>
      </c>
      <c r="AP5" s="144">
        <v>44926</v>
      </c>
      <c r="AQ5" s="144"/>
      <c r="AR5" s="146"/>
      <c r="AS5" s="144"/>
      <c r="AT5" s="146"/>
      <c r="AU5" s="144"/>
      <c r="AV5" s="146"/>
      <c r="AW5" s="144"/>
      <c r="AX5" s="146"/>
      <c r="AY5" s="147"/>
      <c r="AZ5" s="146"/>
      <c r="BA5" s="146"/>
      <c r="BB5" s="147"/>
      <c r="BC5" s="144"/>
      <c r="BD5" s="144"/>
      <c r="BE5" s="146"/>
      <c r="BF5" s="146"/>
      <c r="BG5" s="147"/>
      <c r="BH5" s="144"/>
      <c r="BI5" s="144"/>
      <c r="BJ5" s="146"/>
      <c r="BK5" s="146"/>
      <c r="BL5" s="147"/>
      <c r="BM5" s="144"/>
      <c r="BN5" s="144"/>
      <c r="BO5" s="146"/>
      <c r="BP5" s="146"/>
      <c r="BQ5" s="147"/>
      <c r="BR5" s="144"/>
      <c r="BS5" s="144"/>
      <c r="BT5" s="157" t="s">
        <v>517</v>
      </c>
      <c r="BU5" s="149"/>
      <c r="BV5" s="149"/>
      <c r="BW5" s="149"/>
      <c r="BX5" s="104"/>
      <c r="BY5" s="149"/>
      <c r="BZ5" s="149"/>
      <c r="CA5" s="104"/>
      <c r="CB5" s="149"/>
      <c r="CC5" s="148"/>
      <c r="CD5" s="149"/>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row>
    <row r="6" spans="1:108" ht="67.5" thickTop="1" thickBot="1" x14ac:dyDescent="0.35">
      <c r="A6" s="316"/>
      <c r="B6" s="317"/>
      <c r="C6" s="349"/>
      <c r="D6" s="349"/>
      <c r="E6" s="348"/>
      <c r="F6" s="317"/>
      <c r="G6" s="317"/>
      <c r="H6" s="317"/>
      <c r="I6" s="317"/>
      <c r="J6" s="316"/>
      <c r="K6" s="316"/>
      <c r="L6" s="384"/>
      <c r="M6" s="386"/>
      <c r="N6" s="148">
        <v>2</v>
      </c>
      <c r="O6" s="139" t="s">
        <v>506</v>
      </c>
      <c r="P6" s="106">
        <v>15</v>
      </c>
      <c r="Q6" s="106">
        <v>15</v>
      </c>
      <c r="R6" s="106">
        <v>15</v>
      </c>
      <c r="S6" s="106">
        <v>15</v>
      </c>
      <c r="T6" s="106">
        <v>15</v>
      </c>
      <c r="U6" s="106">
        <v>15</v>
      </c>
      <c r="V6" s="106">
        <v>10</v>
      </c>
      <c r="W6" s="109">
        <f t="shared" ref="W6:W64" si="1">SUM(P6:V6)</f>
        <v>100</v>
      </c>
      <c r="X6" s="110" t="str">
        <f t="shared" si="0"/>
        <v>FUERTE</v>
      </c>
      <c r="Y6" s="108" t="s">
        <v>274</v>
      </c>
      <c r="Z6" s="111" t="str">
        <f t="shared" ref="Z6:Z64" si="2">IFERROR((_xlfn.IFS(AND(X6="FUERTE",Y6="FUERTE"),"FUERTE",AND(X6="FUERTE",Y6="MODERADO"),"MODERADO",AND(X6="FUERTE",Y6="DEBIL"),"DEBIL",AND(X6="MODERADO",Y6="FUERTE"),"MODERADO",AND(X6="MODERADO",Y6="MODERADO"),"MODERADO",AND(X6="MODERADO",Y6="DEBIL"),"DEBIL",AND(X6="DEBIL",Y6="FUERTE"),"DEBIL",AND(X6="DEBIL",Y6="MODERADO"),"DEBIL",AND(X6="DEBIL",Y6="DEBIL"),"DEBIL")),"")</f>
        <v>FUERTE</v>
      </c>
      <c r="AA6" s="109" t="str">
        <f t="shared" ref="AA6:AA64" si="3">IF(AND(Z6="FUERTE"),"NO", "SI")</f>
        <v>NO</v>
      </c>
      <c r="AB6" s="106" t="s">
        <v>514</v>
      </c>
      <c r="AC6" s="376"/>
      <c r="AD6" s="376"/>
      <c r="AE6" s="377"/>
      <c r="AF6" s="377"/>
      <c r="AG6" s="378"/>
      <c r="AH6" s="378"/>
      <c r="AI6" s="371"/>
      <c r="AJ6" s="371"/>
      <c r="AK6" s="384"/>
      <c r="AL6" s="386"/>
      <c r="AM6" s="380"/>
      <c r="AN6" s="146" t="s">
        <v>516</v>
      </c>
      <c r="AO6" s="261" t="s">
        <v>509</v>
      </c>
      <c r="AP6" s="144">
        <v>44926</v>
      </c>
      <c r="AQ6" s="144"/>
      <c r="AR6" s="146"/>
      <c r="AS6" s="144"/>
      <c r="AT6" s="146"/>
      <c r="AU6" s="144"/>
      <c r="AV6" s="146"/>
      <c r="AW6" s="144"/>
      <c r="AX6" s="146"/>
      <c r="AY6" s="147"/>
      <c r="AZ6" s="146"/>
      <c r="BA6" s="146"/>
      <c r="BB6" s="147"/>
      <c r="BC6" s="144"/>
      <c r="BD6" s="144"/>
      <c r="BE6" s="146"/>
      <c r="BF6" s="146"/>
      <c r="BG6" s="147"/>
      <c r="BH6" s="144"/>
      <c r="BI6" s="144"/>
      <c r="BJ6" s="146"/>
      <c r="BK6" s="146"/>
      <c r="BL6" s="147"/>
      <c r="BM6" s="144"/>
      <c r="BN6" s="144"/>
      <c r="BO6" s="146"/>
      <c r="BP6" s="146"/>
      <c r="BQ6" s="147"/>
      <c r="BR6" s="144"/>
      <c r="BS6" s="144"/>
      <c r="BT6" s="157" t="s">
        <v>518</v>
      </c>
      <c r="BU6" s="149"/>
      <c r="BV6" s="149"/>
      <c r="BW6" s="149"/>
      <c r="BX6" s="104"/>
      <c r="BY6" s="149"/>
      <c r="BZ6" s="149"/>
      <c r="CA6" s="104"/>
      <c r="CB6" s="149"/>
      <c r="CC6" s="148"/>
      <c r="CD6" s="149"/>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row>
    <row r="7" spans="1:108" ht="21" customHeight="1" thickTop="1" thickBot="1" x14ac:dyDescent="0.35">
      <c r="A7" s="316"/>
      <c r="B7" s="317"/>
      <c r="C7" s="349"/>
      <c r="D7" s="349"/>
      <c r="E7" s="348"/>
      <c r="F7" s="317"/>
      <c r="G7" s="317"/>
      <c r="H7" s="317"/>
      <c r="I7" s="317"/>
      <c r="J7" s="316"/>
      <c r="K7" s="316"/>
      <c r="L7" s="384"/>
      <c r="M7" s="386"/>
      <c r="N7" s="148">
        <v>3</v>
      </c>
      <c r="O7" s="105"/>
      <c r="P7" s="106"/>
      <c r="Q7" s="106"/>
      <c r="R7" s="106"/>
      <c r="S7" s="106"/>
      <c r="T7" s="106"/>
      <c r="U7" s="106"/>
      <c r="V7" s="106"/>
      <c r="W7" s="109">
        <f t="shared" si="1"/>
        <v>0</v>
      </c>
      <c r="X7" s="110" t="str">
        <f t="shared" si="0"/>
        <v>DEBIL</v>
      </c>
      <c r="Y7" s="108"/>
      <c r="Z7" s="111" t="str">
        <f t="shared" si="2"/>
        <v/>
      </c>
      <c r="AA7" s="109" t="str">
        <f t="shared" si="3"/>
        <v>SI</v>
      </c>
      <c r="AB7" s="106"/>
      <c r="AC7" s="376"/>
      <c r="AD7" s="376"/>
      <c r="AE7" s="377"/>
      <c r="AF7" s="377"/>
      <c r="AG7" s="378"/>
      <c r="AH7" s="378"/>
      <c r="AI7" s="371"/>
      <c r="AJ7" s="371"/>
      <c r="AK7" s="384"/>
      <c r="AL7" s="386"/>
      <c r="AM7" s="380"/>
      <c r="AN7" s="146"/>
      <c r="AO7" s="147"/>
      <c r="AP7" s="144"/>
      <c r="AQ7" s="144"/>
      <c r="AR7" s="146"/>
      <c r="AS7" s="144"/>
      <c r="AT7" s="146"/>
      <c r="AU7" s="144"/>
      <c r="AV7" s="146"/>
      <c r="AW7" s="144"/>
      <c r="AX7" s="146"/>
      <c r="AY7" s="147"/>
      <c r="AZ7" s="146"/>
      <c r="BA7" s="146"/>
      <c r="BB7" s="147"/>
      <c r="BC7" s="144"/>
      <c r="BD7" s="144"/>
      <c r="BE7" s="146"/>
      <c r="BF7" s="146"/>
      <c r="BG7" s="147"/>
      <c r="BH7" s="144"/>
      <c r="BI7" s="144"/>
      <c r="BJ7" s="146"/>
      <c r="BK7" s="146"/>
      <c r="BL7" s="147"/>
      <c r="BM7" s="144"/>
      <c r="BN7" s="144"/>
      <c r="BO7" s="146"/>
      <c r="BP7" s="146"/>
      <c r="BQ7" s="147"/>
      <c r="BR7" s="144"/>
      <c r="BS7" s="144"/>
      <c r="BT7" s="104"/>
      <c r="BU7" s="149"/>
      <c r="BV7" s="149"/>
      <c r="BW7" s="149"/>
      <c r="BX7" s="104"/>
      <c r="BY7" s="149"/>
      <c r="BZ7" s="149"/>
      <c r="CA7" s="104"/>
      <c r="CB7" s="149"/>
      <c r="CC7" s="148"/>
      <c r="CD7" s="149"/>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row>
    <row r="8" spans="1:108" ht="21" customHeight="1" thickTop="1" thickBot="1" x14ac:dyDescent="0.35">
      <c r="A8" s="316"/>
      <c r="B8" s="317"/>
      <c r="C8" s="349"/>
      <c r="D8" s="349"/>
      <c r="E8" s="348"/>
      <c r="F8" s="317"/>
      <c r="G8" s="317"/>
      <c r="H8" s="317"/>
      <c r="I8" s="317"/>
      <c r="J8" s="316"/>
      <c r="K8" s="316"/>
      <c r="L8" s="384"/>
      <c r="M8" s="386"/>
      <c r="N8" s="148">
        <v>4</v>
      </c>
      <c r="O8" s="100"/>
      <c r="P8" s="106"/>
      <c r="Q8" s="106"/>
      <c r="R8" s="106"/>
      <c r="S8" s="106"/>
      <c r="T8" s="106"/>
      <c r="U8" s="106"/>
      <c r="V8" s="106"/>
      <c r="W8" s="109">
        <f t="shared" si="1"/>
        <v>0</v>
      </c>
      <c r="X8" s="110" t="str">
        <f t="shared" si="0"/>
        <v>DEBIL</v>
      </c>
      <c r="Y8" s="108"/>
      <c r="Z8" s="111" t="str">
        <f t="shared" si="2"/>
        <v/>
      </c>
      <c r="AA8" s="109" t="str">
        <f t="shared" si="3"/>
        <v>SI</v>
      </c>
      <c r="AB8" s="106"/>
      <c r="AC8" s="376"/>
      <c r="AD8" s="376"/>
      <c r="AE8" s="377"/>
      <c r="AF8" s="377"/>
      <c r="AG8" s="378"/>
      <c r="AH8" s="378"/>
      <c r="AI8" s="371"/>
      <c r="AJ8" s="371"/>
      <c r="AK8" s="384"/>
      <c r="AL8" s="386"/>
      <c r="AM8" s="380"/>
      <c r="AN8" s="146"/>
      <c r="AO8" s="147"/>
      <c r="AP8" s="144"/>
      <c r="AQ8" s="144"/>
      <c r="AR8" s="146"/>
      <c r="AS8" s="144"/>
      <c r="AT8" s="146"/>
      <c r="AU8" s="144"/>
      <c r="AV8" s="146"/>
      <c r="AW8" s="144"/>
      <c r="AX8" s="146"/>
      <c r="AY8" s="147"/>
      <c r="AZ8" s="146"/>
      <c r="BA8" s="146"/>
      <c r="BB8" s="147"/>
      <c r="BC8" s="144"/>
      <c r="BD8" s="144"/>
      <c r="BE8" s="146"/>
      <c r="BF8" s="146"/>
      <c r="BG8" s="147"/>
      <c r="BH8" s="144"/>
      <c r="BI8" s="144"/>
      <c r="BJ8" s="146"/>
      <c r="BK8" s="146"/>
      <c r="BL8" s="147"/>
      <c r="BM8" s="144"/>
      <c r="BN8" s="144"/>
      <c r="BO8" s="146"/>
      <c r="BP8" s="146"/>
      <c r="BQ8" s="147"/>
      <c r="BR8" s="144"/>
      <c r="BS8" s="144"/>
      <c r="BT8" s="104"/>
      <c r="BU8" s="149"/>
      <c r="BV8" s="149"/>
      <c r="BW8" s="149"/>
      <c r="BX8" s="104"/>
      <c r="BY8" s="149"/>
      <c r="BZ8" s="149"/>
      <c r="CA8" s="104"/>
      <c r="CB8" s="149"/>
      <c r="CC8" s="148"/>
      <c r="CD8" s="149"/>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row>
    <row r="9" spans="1:108" ht="21" customHeight="1" thickTop="1" thickBot="1" x14ac:dyDescent="0.35">
      <c r="A9" s="316"/>
      <c r="B9" s="317"/>
      <c r="C9" s="349"/>
      <c r="D9" s="349"/>
      <c r="E9" s="348"/>
      <c r="F9" s="317"/>
      <c r="G9" s="317"/>
      <c r="H9" s="317"/>
      <c r="I9" s="317"/>
      <c r="J9" s="316"/>
      <c r="K9" s="316"/>
      <c r="L9" s="384"/>
      <c r="M9" s="386"/>
      <c r="N9" s="148">
        <v>5</v>
      </c>
      <c r="O9" s="100"/>
      <c r="P9" s="106"/>
      <c r="Q9" s="106"/>
      <c r="R9" s="106"/>
      <c r="S9" s="106"/>
      <c r="T9" s="106"/>
      <c r="U9" s="106"/>
      <c r="V9" s="106"/>
      <c r="W9" s="109">
        <f t="shared" si="1"/>
        <v>0</v>
      </c>
      <c r="X9" s="110" t="str">
        <f t="shared" si="0"/>
        <v>DEBIL</v>
      </c>
      <c r="Y9" s="108"/>
      <c r="Z9" s="111" t="str">
        <f t="shared" si="2"/>
        <v/>
      </c>
      <c r="AA9" s="109" t="str">
        <f t="shared" si="3"/>
        <v>SI</v>
      </c>
      <c r="AB9" s="106"/>
      <c r="AC9" s="376"/>
      <c r="AD9" s="376"/>
      <c r="AE9" s="377"/>
      <c r="AF9" s="377"/>
      <c r="AG9" s="378"/>
      <c r="AH9" s="378"/>
      <c r="AI9" s="371"/>
      <c r="AJ9" s="371"/>
      <c r="AK9" s="384"/>
      <c r="AL9" s="386"/>
      <c r="AM9" s="380"/>
      <c r="AN9" s="146"/>
      <c r="AO9" s="147"/>
      <c r="AP9" s="144"/>
      <c r="AQ9" s="144"/>
      <c r="AR9" s="146"/>
      <c r="AS9" s="144"/>
      <c r="AT9" s="146"/>
      <c r="AU9" s="144"/>
      <c r="AV9" s="146"/>
      <c r="AW9" s="144"/>
      <c r="AX9" s="146"/>
      <c r="AY9" s="147"/>
      <c r="AZ9" s="146"/>
      <c r="BA9" s="146"/>
      <c r="BB9" s="147"/>
      <c r="BC9" s="144"/>
      <c r="BD9" s="144"/>
      <c r="BE9" s="146"/>
      <c r="BF9" s="146"/>
      <c r="BG9" s="147"/>
      <c r="BH9" s="144"/>
      <c r="BI9" s="144"/>
      <c r="BJ9" s="146"/>
      <c r="BK9" s="146"/>
      <c r="BL9" s="147"/>
      <c r="BM9" s="144"/>
      <c r="BN9" s="144"/>
      <c r="BO9" s="146"/>
      <c r="BP9" s="146"/>
      <c r="BQ9" s="147"/>
      <c r="BR9" s="144"/>
      <c r="BS9" s="144"/>
      <c r="BT9" s="104"/>
      <c r="BU9" s="149"/>
      <c r="BV9" s="149"/>
      <c r="BW9" s="149"/>
      <c r="BX9" s="104"/>
      <c r="BY9" s="149"/>
      <c r="BZ9" s="149"/>
      <c r="CA9" s="104"/>
      <c r="CB9" s="149"/>
      <c r="CC9" s="148"/>
      <c r="CD9" s="149"/>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row>
    <row r="10" spans="1:108" ht="21" customHeight="1" thickTop="1" thickBot="1" x14ac:dyDescent="0.35">
      <c r="A10" s="316"/>
      <c r="B10" s="317"/>
      <c r="C10" s="349"/>
      <c r="D10" s="349"/>
      <c r="E10" s="348"/>
      <c r="F10" s="317"/>
      <c r="G10" s="317"/>
      <c r="H10" s="317"/>
      <c r="I10" s="317"/>
      <c r="J10" s="316"/>
      <c r="K10" s="316"/>
      <c r="L10" s="384"/>
      <c r="M10" s="387"/>
      <c r="N10" s="148">
        <v>6</v>
      </c>
      <c r="O10" s="100"/>
      <c r="P10" s="106"/>
      <c r="Q10" s="106"/>
      <c r="R10" s="106"/>
      <c r="S10" s="106"/>
      <c r="T10" s="106"/>
      <c r="U10" s="106"/>
      <c r="V10" s="106"/>
      <c r="W10" s="109">
        <f t="shared" si="1"/>
        <v>0</v>
      </c>
      <c r="X10" s="110" t="str">
        <f t="shared" si="0"/>
        <v>DEBIL</v>
      </c>
      <c r="Y10" s="108"/>
      <c r="Z10" s="111" t="str">
        <f t="shared" si="2"/>
        <v/>
      </c>
      <c r="AA10" s="109" t="str">
        <f t="shared" si="3"/>
        <v>SI</v>
      </c>
      <c r="AB10" s="106"/>
      <c r="AC10" s="376"/>
      <c r="AD10" s="376"/>
      <c r="AE10" s="377"/>
      <c r="AF10" s="377"/>
      <c r="AG10" s="378"/>
      <c r="AH10" s="378"/>
      <c r="AI10" s="371"/>
      <c r="AJ10" s="371"/>
      <c r="AK10" s="384"/>
      <c r="AL10" s="387"/>
      <c r="AM10" s="381"/>
      <c r="AN10" s="146"/>
      <c r="AO10" s="147"/>
      <c r="AP10" s="144"/>
      <c r="AQ10" s="144"/>
      <c r="AR10" s="146"/>
      <c r="AS10" s="144"/>
      <c r="AT10" s="146"/>
      <c r="AU10" s="144"/>
      <c r="AV10" s="146"/>
      <c r="AW10" s="144"/>
      <c r="AX10" s="146"/>
      <c r="AY10" s="147"/>
      <c r="AZ10" s="146"/>
      <c r="BA10" s="146"/>
      <c r="BB10" s="147"/>
      <c r="BC10" s="144"/>
      <c r="BD10" s="144"/>
      <c r="BE10" s="146"/>
      <c r="BF10" s="146"/>
      <c r="BG10" s="147"/>
      <c r="BH10" s="144"/>
      <c r="BI10" s="144"/>
      <c r="BJ10" s="146"/>
      <c r="BK10" s="146"/>
      <c r="BL10" s="147"/>
      <c r="BM10" s="144"/>
      <c r="BN10" s="144"/>
      <c r="BO10" s="146"/>
      <c r="BP10" s="146"/>
      <c r="BQ10" s="147"/>
      <c r="BR10" s="144"/>
      <c r="BS10" s="144"/>
      <c r="BT10" s="104"/>
      <c r="BU10" s="149"/>
      <c r="BV10" s="149"/>
      <c r="BW10" s="149"/>
      <c r="BX10" s="104"/>
      <c r="BY10" s="149"/>
      <c r="BZ10" s="149"/>
      <c r="CA10" s="104"/>
      <c r="CB10" s="149"/>
      <c r="CC10" s="148"/>
      <c r="CD10" s="149"/>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row>
    <row r="11" spans="1:108" ht="21" customHeight="1" thickTop="1" thickBot="1" x14ac:dyDescent="0.35">
      <c r="A11" s="316">
        <v>2</v>
      </c>
      <c r="B11" s="317"/>
      <c r="C11" s="317"/>
      <c r="D11" s="317"/>
      <c r="E11" s="348"/>
      <c r="F11" s="317"/>
      <c r="G11" s="317"/>
      <c r="H11" s="317"/>
      <c r="I11" s="317"/>
      <c r="J11" s="316"/>
      <c r="K11" s="316"/>
      <c r="L11" s="375">
        <f>+(J11*K11)*4</f>
        <v>0</v>
      </c>
      <c r="M11" s="372" t="b">
        <f>IF(OR(AND(J11=3,K11=4),AND(J11=2,K11=5),AND(J11=2,K11=5),AND(L11=20),AND(L11&gt;=52,L11&lt;=100)),"ZONA RIESGO EXTREMA",IF(OR(AND(J11=5,K11=2),AND(J11=4,K11=3),AND(J11=1,K11=4),AND(L11=16),AND(L11&gt;=28,L11&lt;=48)),"ZONA RIESGO ALTA",IF(OR(AND(J11=1,K11=3),AND(J11=4,K11=1),AND(L11=24)),"ZONA RIESGO MODERADA",IF(AND(L11&gt;=4,L11&lt;=16),"ZONA RIESGO BAJA"))))</f>
        <v>0</v>
      </c>
      <c r="N11" s="148">
        <v>1</v>
      </c>
      <c r="O11" s="100"/>
      <c r="P11" s="106"/>
      <c r="Q11" s="106"/>
      <c r="R11" s="106"/>
      <c r="S11" s="106"/>
      <c r="T11" s="106"/>
      <c r="U11" s="106"/>
      <c r="V11" s="106"/>
      <c r="W11" s="109">
        <f t="shared" si="1"/>
        <v>0</v>
      </c>
      <c r="X11" s="110" t="str">
        <f t="shared" si="0"/>
        <v>DEBIL</v>
      </c>
      <c r="Y11" s="108"/>
      <c r="Z11" s="111" t="str">
        <f t="shared" si="2"/>
        <v/>
      </c>
      <c r="AA11" s="109" t="str">
        <f t="shared" si="3"/>
        <v>SI</v>
      </c>
      <c r="AB11" s="106"/>
      <c r="AC11" s="376">
        <f>IF(AND(W11&gt;0,SUM(W12:W16)=0),W11,IF(AND(SUM(W11:W12)&gt;0,SUM(W13:W16)=0),AVERAGE(W11:W12),IF(AND(SUM(W11:W13)&gt;0,SUM(W14:W16)=0),AVERAGE(W11:W13),IF(AND(SUM(W11:W14)&gt;0,SUM(W15:W16)=0),AVERAGE(W11:W14),IF(AND(SUM(W11:W15)&gt;0,W16=0),AVERAGE(W11:W15),AVERAGE(W11:W16))))))</f>
        <v>0</v>
      </c>
      <c r="AD11" s="376" t="str">
        <f>IF(AND(AC11&gt;=50,AC11&lt;=99),"MODERADO",IF(AND(AC11=100), "FUERTE",IF(AND(AC11&lt;50), "DEBIL")))</f>
        <v>DEBIL</v>
      </c>
      <c r="AE11" s="377"/>
      <c r="AF11" s="377"/>
      <c r="AG11" s="378" t="str">
        <f>IFERROR(_xlfn.IFS(AND(AD11="MODERADO",AE11="Directamente"),1,AND(AD11="FUERTE",AE11="Directamente"),2),"0")</f>
        <v>0</v>
      </c>
      <c r="AH11" s="378" t="str">
        <f>IFERROR(_xlfn.IFS(AND(AD11="MODERADO",AF11="Directamente"),1,AND(AD11="FUERTE",AF11="Directamente"),2,AND(AD11="FUERTE",AF11="Indirectamente"),1),"0")</f>
        <v>0</v>
      </c>
      <c r="AI11" s="371"/>
      <c r="AJ11" s="371"/>
      <c r="AK11" s="375">
        <f>+(AI11*AJ11)*4</f>
        <v>0</v>
      </c>
      <c r="AL11" s="372" t="b">
        <f>IF(OR(AND(AI11=3,AJ11=4),AND(AI11=2,AJ11=5),AND(AI11=2,AJ11=5),AND(AK11=20),AND(AK11&gt;=52,AK11&lt;=100)),"ZONA RIESGO EXTREMA",IF(OR(AND(AI11=5,AJ11=2),AND(AI11=4,AJ11=3),AND(AI11=1,AJ11=4),AND(AK11=16),AND(AK11&gt;=28,AK11&lt;=48)),"ZONA RIESGO ALTA",IF(OR(AND(AI11=1,AJ11=3),AND(AI11=4,AJ11=1),AND(AK11=24)),"ZONA RIESGO MODERADA",IF(AND(AK11&gt;=4,AK11&lt;=16),"ZONA RIESGO BAJA"))))</f>
        <v>0</v>
      </c>
      <c r="AM11" s="379"/>
      <c r="AN11" s="149"/>
      <c r="AO11" s="148"/>
      <c r="AP11" s="104"/>
      <c r="AQ11" s="104"/>
      <c r="AR11" s="149"/>
      <c r="AS11" s="104"/>
      <c r="AT11" s="149"/>
      <c r="AU11" s="104"/>
      <c r="AV11" s="149"/>
      <c r="AW11" s="104"/>
      <c r="AX11" s="149"/>
      <c r="AY11" s="147"/>
      <c r="AZ11" s="149"/>
      <c r="BA11" s="149"/>
      <c r="BB11" s="148"/>
      <c r="BC11" s="104"/>
      <c r="BD11" s="144"/>
      <c r="BE11" s="149"/>
      <c r="BF11" s="149"/>
      <c r="BG11" s="148"/>
      <c r="BH11" s="104"/>
      <c r="BI11" s="144"/>
      <c r="BJ11" s="149"/>
      <c r="BK11" s="149"/>
      <c r="BL11" s="148"/>
      <c r="BM11" s="104"/>
      <c r="BN11" s="144"/>
      <c r="BO11" s="149"/>
      <c r="BP11" s="149"/>
      <c r="BQ11" s="148"/>
      <c r="BR11" s="104"/>
      <c r="BS11" s="144"/>
      <c r="BT11" s="104"/>
      <c r="BU11" s="149"/>
      <c r="BV11" s="149"/>
      <c r="BW11" s="149"/>
      <c r="BX11" s="104"/>
      <c r="BY11" s="149"/>
      <c r="BZ11" s="149"/>
      <c r="CA11" s="104"/>
      <c r="CB11" s="149"/>
      <c r="CC11" s="148"/>
      <c r="CD11" s="149"/>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row>
    <row r="12" spans="1:108" ht="21" customHeight="1" thickTop="1" thickBot="1" x14ac:dyDescent="0.35">
      <c r="A12" s="316"/>
      <c r="B12" s="317"/>
      <c r="C12" s="317"/>
      <c r="D12" s="317"/>
      <c r="E12" s="348"/>
      <c r="F12" s="317"/>
      <c r="G12" s="317"/>
      <c r="H12" s="317"/>
      <c r="I12" s="317"/>
      <c r="J12" s="316"/>
      <c r="K12" s="316"/>
      <c r="L12" s="375"/>
      <c r="M12" s="373"/>
      <c r="N12" s="148">
        <v>2</v>
      </c>
      <c r="O12" s="100"/>
      <c r="P12" s="106"/>
      <c r="Q12" s="106"/>
      <c r="R12" s="106"/>
      <c r="S12" s="106"/>
      <c r="T12" s="106"/>
      <c r="U12" s="106"/>
      <c r="V12" s="106"/>
      <c r="W12" s="109">
        <f t="shared" si="1"/>
        <v>0</v>
      </c>
      <c r="X12" s="110" t="str">
        <f t="shared" si="0"/>
        <v>DEBIL</v>
      </c>
      <c r="Y12" s="108"/>
      <c r="Z12" s="111" t="str">
        <f t="shared" si="2"/>
        <v/>
      </c>
      <c r="AA12" s="109" t="str">
        <f t="shared" si="3"/>
        <v>SI</v>
      </c>
      <c r="AB12" s="106"/>
      <c r="AC12" s="376"/>
      <c r="AD12" s="376"/>
      <c r="AE12" s="377"/>
      <c r="AF12" s="377"/>
      <c r="AG12" s="378"/>
      <c r="AH12" s="378"/>
      <c r="AI12" s="371"/>
      <c r="AJ12" s="371"/>
      <c r="AK12" s="375"/>
      <c r="AL12" s="373"/>
      <c r="AM12" s="380"/>
      <c r="AN12" s="149"/>
      <c r="AO12" s="148"/>
      <c r="AP12" s="104"/>
      <c r="AQ12" s="104"/>
      <c r="AR12" s="149"/>
      <c r="AS12" s="104"/>
      <c r="AT12" s="149"/>
      <c r="AU12" s="104"/>
      <c r="AV12" s="149"/>
      <c r="AW12" s="104"/>
      <c r="AX12" s="149"/>
      <c r="AY12" s="147"/>
      <c r="AZ12" s="149"/>
      <c r="BA12" s="149"/>
      <c r="BB12" s="148"/>
      <c r="BC12" s="104"/>
      <c r="BD12" s="144"/>
      <c r="BE12" s="149"/>
      <c r="BF12" s="149"/>
      <c r="BG12" s="148"/>
      <c r="BH12" s="104"/>
      <c r="BI12" s="144"/>
      <c r="BJ12" s="149"/>
      <c r="BK12" s="149"/>
      <c r="BL12" s="148"/>
      <c r="BM12" s="104"/>
      <c r="BN12" s="144"/>
      <c r="BO12" s="149"/>
      <c r="BP12" s="149"/>
      <c r="BQ12" s="148"/>
      <c r="BR12" s="104"/>
      <c r="BS12" s="144"/>
      <c r="BT12" s="104"/>
      <c r="BU12" s="149"/>
      <c r="BV12" s="149"/>
      <c r="BW12" s="149"/>
      <c r="BX12" s="104"/>
      <c r="BY12" s="149"/>
      <c r="BZ12" s="149"/>
      <c r="CA12" s="104"/>
      <c r="CB12" s="149"/>
      <c r="CC12" s="148"/>
      <c r="CD12" s="149"/>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row>
    <row r="13" spans="1:108" ht="21" customHeight="1" thickTop="1" thickBot="1" x14ac:dyDescent="0.35">
      <c r="A13" s="316"/>
      <c r="B13" s="317"/>
      <c r="C13" s="317"/>
      <c r="D13" s="317"/>
      <c r="E13" s="348"/>
      <c r="F13" s="317"/>
      <c r="G13" s="317"/>
      <c r="H13" s="317"/>
      <c r="I13" s="317"/>
      <c r="J13" s="316"/>
      <c r="K13" s="316"/>
      <c r="L13" s="375"/>
      <c r="M13" s="373"/>
      <c r="N13" s="148">
        <v>3</v>
      </c>
      <c r="O13" s="105"/>
      <c r="P13" s="106"/>
      <c r="Q13" s="106"/>
      <c r="R13" s="106"/>
      <c r="S13" s="106"/>
      <c r="T13" s="106"/>
      <c r="U13" s="106"/>
      <c r="V13" s="106"/>
      <c r="W13" s="109">
        <f t="shared" si="1"/>
        <v>0</v>
      </c>
      <c r="X13" s="110" t="str">
        <f t="shared" si="0"/>
        <v>DEBIL</v>
      </c>
      <c r="Y13" s="108"/>
      <c r="Z13" s="111" t="str">
        <f t="shared" si="2"/>
        <v/>
      </c>
      <c r="AA13" s="109" t="str">
        <f t="shared" si="3"/>
        <v>SI</v>
      </c>
      <c r="AB13" s="106"/>
      <c r="AC13" s="376"/>
      <c r="AD13" s="376"/>
      <c r="AE13" s="377"/>
      <c r="AF13" s="377"/>
      <c r="AG13" s="378"/>
      <c r="AH13" s="378"/>
      <c r="AI13" s="371"/>
      <c r="AJ13" s="371"/>
      <c r="AK13" s="375"/>
      <c r="AL13" s="373"/>
      <c r="AM13" s="380"/>
      <c r="AN13" s="149"/>
      <c r="AO13" s="148"/>
      <c r="AP13" s="104"/>
      <c r="AQ13" s="104"/>
      <c r="AR13" s="149"/>
      <c r="AS13" s="104"/>
      <c r="AT13" s="149"/>
      <c r="AU13" s="104"/>
      <c r="AV13" s="149"/>
      <c r="AW13" s="104"/>
      <c r="AX13" s="149"/>
      <c r="AY13" s="147"/>
      <c r="AZ13" s="149"/>
      <c r="BA13" s="149"/>
      <c r="BB13" s="148"/>
      <c r="BC13" s="104"/>
      <c r="BD13" s="144"/>
      <c r="BE13" s="149"/>
      <c r="BF13" s="149"/>
      <c r="BG13" s="148"/>
      <c r="BH13" s="104"/>
      <c r="BI13" s="144"/>
      <c r="BJ13" s="149"/>
      <c r="BK13" s="149"/>
      <c r="BL13" s="148"/>
      <c r="BM13" s="104"/>
      <c r="BN13" s="144"/>
      <c r="BO13" s="149"/>
      <c r="BP13" s="149"/>
      <c r="BQ13" s="148"/>
      <c r="BR13" s="104"/>
      <c r="BS13" s="144"/>
      <c r="BT13" s="104"/>
      <c r="BU13" s="149"/>
      <c r="BV13" s="149"/>
      <c r="BW13" s="149"/>
      <c r="BX13" s="104"/>
      <c r="BY13" s="149"/>
      <c r="BZ13" s="149"/>
      <c r="CA13" s="104"/>
      <c r="CB13" s="149"/>
      <c r="CC13" s="148"/>
      <c r="CD13" s="149"/>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row>
    <row r="14" spans="1:108" ht="21" customHeight="1" thickTop="1" thickBot="1" x14ac:dyDescent="0.35">
      <c r="A14" s="316"/>
      <c r="B14" s="317"/>
      <c r="C14" s="317"/>
      <c r="D14" s="317"/>
      <c r="E14" s="348"/>
      <c r="F14" s="317"/>
      <c r="G14" s="317"/>
      <c r="H14" s="317"/>
      <c r="I14" s="317"/>
      <c r="J14" s="316"/>
      <c r="K14" s="316"/>
      <c r="L14" s="375"/>
      <c r="M14" s="373"/>
      <c r="N14" s="148">
        <v>4</v>
      </c>
      <c r="O14" s="100"/>
      <c r="P14" s="106"/>
      <c r="Q14" s="106"/>
      <c r="R14" s="106"/>
      <c r="S14" s="106"/>
      <c r="T14" s="106"/>
      <c r="U14" s="106"/>
      <c r="V14" s="106"/>
      <c r="W14" s="109">
        <f t="shared" si="1"/>
        <v>0</v>
      </c>
      <c r="X14" s="110" t="str">
        <f t="shared" si="0"/>
        <v>DEBIL</v>
      </c>
      <c r="Y14" s="108"/>
      <c r="Z14" s="111" t="str">
        <f t="shared" si="2"/>
        <v/>
      </c>
      <c r="AA14" s="109" t="str">
        <f t="shared" si="3"/>
        <v>SI</v>
      </c>
      <c r="AB14" s="106"/>
      <c r="AC14" s="376"/>
      <c r="AD14" s="376"/>
      <c r="AE14" s="377"/>
      <c r="AF14" s="377"/>
      <c r="AG14" s="378"/>
      <c r="AH14" s="378"/>
      <c r="AI14" s="371"/>
      <c r="AJ14" s="371"/>
      <c r="AK14" s="375"/>
      <c r="AL14" s="373"/>
      <c r="AM14" s="380"/>
      <c r="AN14" s="149"/>
      <c r="AO14" s="148"/>
      <c r="AP14" s="104"/>
      <c r="AQ14" s="104"/>
      <c r="AR14" s="149"/>
      <c r="AS14" s="104"/>
      <c r="AT14" s="149"/>
      <c r="AU14" s="104"/>
      <c r="AV14" s="149"/>
      <c r="AW14" s="104"/>
      <c r="AX14" s="149"/>
      <c r="AY14" s="147"/>
      <c r="AZ14" s="149"/>
      <c r="BA14" s="149"/>
      <c r="BB14" s="148"/>
      <c r="BC14" s="104"/>
      <c r="BD14" s="144"/>
      <c r="BE14" s="149"/>
      <c r="BF14" s="149"/>
      <c r="BG14" s="148"/>
      <c r="BH14" s="104"/>
      <c r="BI14" s="144"/>
      <c r="BJ14" s="149"/>
      <c r="BK14" s="149"/>
      <c r="BL14" s="148"/>
      <c r="BM14" s="104"/>
      <c r="BN14" s="144"/>
      <c r="BO14" s="149"/>
      <c r="BP14" s="149"/>
      <c r="BQ14" s="148"/>
      <c r="BR14" s="104"/>
      <c r="BS14" s="144"/>
      <c r="BT14" s="104"/>
      <c r="BU14" s="149"/>
      <c r="BV14" s="149"/>
      <c r="BW14" s="149"/>
      <c r="BX14" s="104"/>
      <c r="BY14" s="149"/>
      <c r="BZ14" s="149"/>
      <c r="CA14" s="104"/>
      <c r="CB14" s="149"/>
      <c r="CC14" s="148"/>
      <c r="CD14" s="149"/>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row>
    <row r="15" spans="1:108" ht="21" customHeight="1" thickTop="1" thickBot="1" x14ac:dyDescent="0.35">
      <c r="A15" s="316"/>
      <c r="B15" s="317"/>
      <c r="C15" s="317"/>
      <c r="D15" s="317"/>
      <c r="E15" s="348"/>
      <c r="F15" s="317"/>
      <c r="G15" s="317"/>
      <c r="H15" s="317"/>
      <c r="I15" s="317"/>
      <c r="J15" s="316"/>
      <c r="K15" s="316"/>
      <c r="L15" s="375"/>
      <c r="M15" s="373"/>
      <c r="N15" s="148">
        <v>5</v>
      </c>
      <c r="O15" s="100"/>
      <c r="P15" s="106"/>
      <c r="Q15" s="106"/>
      <c r="R15" s="106"/>
      <c r="S15" s="106"/>
      <c r="T15" s="106"/>
      <c r="U15" s="106"/>
      <c r="V15" s="106"/>
      <c r="W15" s="109">
        <f t="shared" si="1"/>
        <v>0</v>
      </c>
      <c r="X15" s="110" t="str">
        <f t="shared" si="0"/>
        <v>DEBIL</v>
      </c>
      <c r="Y15" s="108"/>
      <c r="Z15" s="111" t="str">
        <f t="shared" si="2"/>
        <v/>
      </c>
      <c r="AA15" s="109" t="str">
        <f t="shared" si="3"/>
        <v>SI</v>
      </c>
      <c r="AB15" s="106"/>
      <c r="AC15" s="376"/>
      <c r="AD15" s="376"/>
      <c r="AE15" s="377"/>
      <c r="AF15" s="377"/>
      <c r="AG15" s="378"/>
      <c r="AH15" s="378"/>
      <c r="AI15" s="371"/>
      <c r="AJ15" s="371"/>
      <c r="AK15" s="375"/>
      <c r="AL15" s="373"/>
      <c r="AM15" s="380"/>
      <c r="AN15" s="149"/>
      <c r="AO15" s="148"/>
      <c r="AP15" s="104"/>
      <c r="AQ15" s="104"/>
      <c r="AR15" s="149"/>
      <c r="AS15" s="104"/>
      <c r="AT15" s="149"/>
      <c r="AU15" s="104"/>
      <c r="AV15" s="149"/>
      <c r="AW15" s="104"/>
      <c r="AX15" s="149"/>
      <c r="AY15" s="147"/>
      <c r="AZ15" s="149"/>
      <c r="BA15" s="149"/>
      <c r="BB15" s="148"/>
      <c r="BC15" s="104"/>
      <c r="BD15" s="144"/>
      <c r="BE15" s="149"/>
      <c r="BF15" s="149"/>
      <c r="BG15" s="148"/>
      <c r="BH15" s="104"/>
      <c r="BI15" s="144"/>
      <c r="BJ15" s="149"/>
      <c r="BK15" s="149"/>
      <c r="BL15" s="148"/>
      <c r="BM15" s="104"/>
      <c r="BN15" s="144"/>
      <c r="BO15" s="149"/>
      <c r="BP15" s="149"/>
      <c r="BQ15" s="148"/>
      <c r="BR15" s="104"/>
      <c r="BS15" s="144"/>
      <c r="BT15" s="104"/>
      <c r="BU15" s="149"/>
      <c r="BV15" s="149"/>
      <c r="BW15" s="149"/>
      <c r="BX15" s="104"/>
      <c r="BY15" s="149"/>
      <c r="BZ15" s="149"/>
      <c r="CA15" s="104"/>
      <c r="CB15" s="149"/>
      <c r="CC15" s="148"/>
      <c r="CD15" s="149"/>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row>
    <row r="16" spans="1:108" ht="21" customHeight="1" thickTop="1" thickBot="1" x14ac:dyDescent="0.35">
      <c r="A16" s="316"/>
      <c r="B16" s="317"/>
      <c r="C16" s="317"/>
      <c r="D16" s="317"/>
      <c r="E16" s="348"/>
      <c r="F16" s="317"/>
      <c r="G16" s="317"/>
      <c r="H16" s="317"/>
      <c r="I16" s="317"/>
      <c r="J16" s="316"/>
      <c r="K16" s="316"/>
      <c r="L16" s="375"/>
      <c r="M16" s="374"/>
      <c r="N16" s="148">
        <v>6</v>
      </c>
      <c r="O16" s="100"/>
      <c r="P16" s="106"/>
      <c r="Q16" s="106"/>
      <c r="R16" s="106"/>
      <c r="S16" s="106"/>
      <c r="T16" s="106"/>
      <c r="U16" s="106"/>
      <c r="V16" s="106"/>
      <c r="W16" s="109">
        <f t="shared" si="1"/>
        <v>0</v>
      </c>
      <c r="X16" s="110" t="str">
        <f t="shared" si="0"/>
        <v>DEBIL</v>
      </c>
      <c r="Y16" s="108"/>
      <c r="Z16" s="111" t="str">
        <f t="shared" si="2"/>
        <v/>
      </c>
      <c r="AA16" s="109" t="str">
        <f t="shared" si="3"/>
        <v>SI</v>
      </c>
      <c r="AB16" s="106"/>
      <c r="AC16" s="376"/>
      <c r="AD16" s="376"/>
      <c r="AE16" s="377"/>
      <c r="AF16" s="377"/>
      <c r="AG16" s="378"/>
      <c r="AH16" s="378"/>
      <c r="AI16" s="371"/>
      <c r="AJ16" s="371"/>
      <c r="AK16" s="375"/>
      <c r="AL16" s="374"/>
      <c r="AM16" s="381"/>
      <c r="AN16" s="149"/>
      <c r="AO16" s="148"/>
      <c r="AP16" s="104"/>
      <c r="AQ16" s="104"/>
      <c r="AR16" s="149"/>
      <c r="AS16" s="104"/>
      <c r="AT16" s="149"/>
      <c r="AU16" s="104"/>
      <c r="AV16" s="149"/>
      <c r="AW16" s="104"/>
      <c r="AX16" s="149"/>
      <c r="AY16" s="147"/>
      <c r="AZ16" s="149"/>
      <c r="BA16" s="149"/>
      <c r="BB16" s="148"/>
      <c r="BC16" s="104"/>
      <c r="BD16" s="144"/>
      <c r="BE16" s="149"/>
      <c r="BF16" s="149"/>
      <c r="BG16" s="148"/>
      <c r="BH16" s="104"/>
      <c r="BI16" s="144"/>
      <c r="BJ16" s="149"/>
      <c r="BK16" s="149"/>
      <c r="BL16" s="148"/>
      <c r="BM16" s="104"/>
      <c r="BN16" s="144"/>
      <c r="BO16" s="149"/>
      <c r="BP16" s="149"/>
      <c r="BQ16" s="148"/>
      <c r="BR16" s="104"/>
      <c r="BS16" s="144"/>
      <c r="BT16" s="104"/>
      <c r="BU16" s="149"/>
      <c r="BV16" s="149"/>
      <c r="BW16" s="149"/>
      <c r="BX16" s="104"/>
      <c r="BY16" s="149"/>
      <c r="BZ16" s="149"/>
      <c r="CA16" s="104"/>
      <c r="CB16" s="149"/>
      <c r="CC16" s="148"/>
      <c r="CD16" s="149"/>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row>
    <row r="17" spans="1:108" ht="21" customHeight="1" thickTop="1" thickBot="1" x14ac:dyDescent="0.35">
      <c r="A17" s="316">
        <v>3</v>
      </c>
      <c r="B17" s="317"/>
      <c r="C17" s="317"/>
      <c r="D17" s="317"/>
      <c r="E17" s="348"/>
      <c r="F17" s="317"/>
      <c r="G17" s="317"/>
      <c r="H17" s="317"/>
      <c r="I17" s="317"/>
      <c r="J17" s="316"/>
      <c r="K17" s="316"/>
      <c r="L17" s="375">
        <f>+(J17*K17)*4</f>
        <v>0</v>
      </c>
      <c r="M17" s="372" t="b">
        <f>IF(OR(AND(J17=3,K17=4),AND(J17=2,K17=5),AND(J17=2,K17=5),AND(L17=20),AND(L17&gt;=52,L17&lt;=100)),"ZONA RIESGO EXTREMA",IF(OR(AND(J17=5,K17=2),AND(J17=4,K17=3),AND(J17=1,K17=4),AND(L17=16),AND(L17&gt;=28,L17&lt;=48)),"ZONA RIESGO ALTA",IF(OR(AND(J17=1,K17=3),AND(J17=4,K17=1),AND(L17=24)),"ZONA RIESGO MODERADA",IF(AND(L17&gt;=4,L17&lt;=16),"ZONA RIESGO BAJA"))))</f>
        <v>0</v>
      </c>
      <c r="N17" s="148">
        <v>1</v>
      </c>
      <c r="O17" s="100"/>
      <c r="P17" s="106"/>
      <c r="Q17" s="106"/>
      <c r="R17" s="106"/>
      <c r="S17" s="106"/>
      <c r="T17" s="106"/>
      <c r="U17" s="106"/>
      <c r="V17" s="106"/>
      <c r="W17" s="109">
        <f t="shared" si="1"/>
        <v>0</v>
      </c>
      <c r="X17" s="110" t="str">
        <f t="shared" si="0"/>
        <v>DEBIL</v>
      </c>
      <c r="Y17" s="108"/>
      <c r="Z17" s="111" t="str">
        <f t="shared" si="2"/>
        <v/>
      </c>
      <c r="AA17" s="109" t="str">
        <f t="shared" si="3"/>
        <v>SI</v>
      </c>
      <c r="AB17" s="106"/>
      <c r="AC17" s="376">
        <f>IF(AND(W17&gt;0,SUM(W18:W22)=0),W17,IF(AND(SUM(W17:W18)&gt;0,SUM(W19:W22)=0),AVERAGE(W17:W18),IF(AND(SUM(W17:W19)&gt;0,SUM(W20:W22)=0),AVERAGE(W17:W19),IF(AND(SUM(W17:W20)&gt;0,SUM(W21:W22)=0),AVERAGE(W17:W20),IF(AND(SUM(W17:W21)&gt;0,W22=0),AVERAGE(W17:W21),AVERAGE(W17:W22))))))</f>
        <v>0</v>
      </c>
      <c r="AD17" s="376" t="str">
        <f>IF(AND(AC17&gt;=50,AC17&lt;=99),"MODERADO",IF(AND(AC17=100), "FUERTE",IF(AND(AC17&lt;50), "DEBIL")))</f>
        <v>DEBIL</v>
      </c>
      <c r="AE17" s="377"/>
      <c r="AF17" s="377"/>
      <c r="AG17" s="378" t="str">
        <f>IFERROR(_xlfn.IFS(AND(AD17="MODERADO",AE17="Directamente"),1,AND(AD17="FUERTE",AE17="Directamente"),2),"0")</f>
        <v>0</v>
      </c>
      <c r="AH17" s="378" t="str">
        <f>IFERROR(_xlfn.IFS(AND(AD17="MODERADO",AF17="Directamente"),1,AND(AD17="FUERTE",AF17="Directamente"),2,AND(AD17="FUERTE",AF17="Indirectamente"),1),"0")</f>
        <v>0</v>
      </c>
      <c r="AI17" s="371"/>
      <c r="AJ17" s="371"/>
      <c r="AK17" s="375">
        <f>+(AI17*AJ17)*4</f>
        <v>0</v>
      </c>
      <c r="AL17" s="372" t="b">
        <f>IF(OR(AND(AI17=3,AJ17=4),AND(AI17=2,AJ17=5),AND(AI17=2,AJ17=5),AND(AK17=20),AND(AK17&gt;=52,AK17&lt;=100)),"ZONA RIESGO EXTREMA",IF(OR(AND(AI17=5,AJ17=2),AND(AI17=4,AJ17=3),AND(AI17=1,AJ17=4),AND(AK17=16),AND(AK17&gt;=28,AK17&lt;=48)),"ZONA RIESGO ALTA",IF(OR(AND(AI17=1,AJ17=3),AND(AI17=4,AJ17=1),AND(AK17=24)),"ZONA RIESGO MODERADA",IF(AND(AK17&gt;=4,AK17&lt;=16),"ZONA RIESGO BAJA"))))</f>
        <v>0</v>
      </c>
      <c r="AM17" s="379"/>
      <c r="AN17" s="149"/>
      <c r="AO17" s="148"/>
      <c r="AP17" s="104"/>
      <c r="AQ17" s="104"/>
      <c r="AR17" s="149"/>
      <c r="AS17" s="104"/>
      <c r="AT17" s="149"/>
      <c r="AU17" s="104"/>
      <c r="AV17" s="149"/>
      <c r="AW17" s="104"/>
      <c r="AX17" s="149"/>
      <c r="AY17" s="147"/>
      <c r="AZ17" s="149"/>
      <c r="BA17" s="149"/>
      <c r="BB17" s="148"/>
      <c r="BC17" s="104"/>
      <c r="BD17" s="144"/>
      <c r="BE17" s="149"/>
      <c r="BF17" s="149"/>
      <c r="BG17" s="148"/>
      <c r="BH17" s="104"/>
      <c r="BI17" s="144"/>
      <c r="BJ17" s="149"/>
      <c r="BK17" s="149"/>
      <c r="BL17" s="148"/>
      <c r="BM17" s="104"/>
      <c r="BN17" s="144"/>
      <c r="BO17" s="149"/>
      <c r="BP17" s="149"/>
      <c r="BQ17" s="148"/>
      <c r="BR17" s="104"/>
      <c r="BS17" s="144"/>
      <c r="BT17" s="104"/>
      <c r="BU17" s="149"/>
      <c r="BV17" s="149"/>
      <c r="BW17" s="149"/>
      <c r="BX17" s="104"/>
      <c r="BY17" s="149"/>
      <c r="BZ17" s="149"/>
      <c r="CA17" s="104"/>
      <c r="CB17" s="149"/>
      <c r="CC17" s="148"/>
      <c r="CD17" s="149"/>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row>
    <row r="18" spans="1:108" ht="21" customHeight="1" thickTop="1" thickBot="1" x14ac:dyDescent="0.35">
      <c r="A18" s="316"/>
      <c r="B18" s="317"/>
      <c r="C18" s="317"/>
      <c r="D18" s="317"/>
      <c r="E18" s="348"/>
      <c r="F18" s="317"/>
      <c r="G18" s="317"/>
      <c r="H18" s="317"/>
      <c r="I18" s="317"/>
      <c r="J18" s="316"/>
      <c r="K18" s="316"/>
      <c r="L18" s="375"/>
      <c r="M18" s="373"/>
      <c r="N18" s="148">
        <v>2</v>
      </c>
      <c r="O18" s="100"/>
      <c r="P18" s="106"/>
      <c r="Q18" s="106"/>
      <c r="R18" s="106"/>
      <c r="S18" s="106"/>
      <c r="T18" s="106"/>
      <c r="U18" s="106"/>
      <c r="V18" s="106"/>
      <c r="W18" s="109">
        <f t="shared" si="1"/>
        <v>0</v>
      </c>
      <c r="X18" s="110" t="str">
        <f t="shared" si="0"/>
        <v>DEBIL</v>
      </c>
      <c r="Y18" s="108"/>
      <c r="Z18" s="111" t="str">
        <f t="shared" si="2"/>
        <v/>
      </c>
      <c r="AA18" s="109" t="str">
        <f t="shared" si="3"/>
        <v>SI</v>
      </c>
      <c r="AB18" s="106"/>
      <c r="AC18" s="376"/>
      <c r="AD18" s="376"/>
      <c r="AE18" s="377"/>
      <c r="AF18" s="377"/>
      <c r="AG18" s="378"/>
      <c r="AH18" s="378"/>
      <c r="AI18" s="371"/>
      <c r="AJ18" s="371"/>
      <c r="AK18" s="375"/>
      <c r="AL18" s="373"/>
      <c r="AM18" s="380"/>
      <c r="AN18" s="149"/>
      <c r="AO18" s="148"/>
      <c r="AP18" s="104"/>
      <c r="AQ18" s="104"/>
      <c r="AR18" s="149"/>
      <c r="AS18" s="104"/>
      <c r="AT18" s="149"/>
      <c r="AU18" s="104"/>
      <c r="AV18" s="149"/>
      <c r="AW18" s="104"/>
      <c r="AX18" s="149"/>
      <c r="AY18" s="147"/>
      <c r="AZ18" s="149"/>
      <c r="BA18" s="149"/>
      <c r="BB18" s="148"/>
      <c r="BC18" s="104"/>
      <c r="BD18" s="144"/>
      <c r="BE18" s="149"/>
      <c r="BF18" s="149"/>
      <c r="BG18" s="148"/>
      <c r="BH18" s="104"/>
      <c r="BI18" s="144"/>
      <c r="BJ18" s="149"/>
      <c r="BK18" s="149"/>
      <c r="BL18" s="148"/>
      <c r="BM18" s="104"/>
      <c r="BN18" s="144"/>
      <c r="BO18" s="149"/>
      <c r="BP18" s="149"/>
      <c r="BQ18" s="148"/>
      <c r="BR18" s="104"/>
      <c r="BS18" s="144"/>
      <c r="BT18" s="104"/>
      <c r="BU18" s="149"/>
      <c r="BV18" s="149"/>
      <c r="BW18" s="149"/>
      <c r="BX18" s="104"/>
      <c r="BY18" s="149"/>
      <c r="BZ18" s="149"/>
      <c r="CA18" s="104"/>
      <c r="CB18" s="149"/>
      <c r="CC18" s="148"/>
      <c r="CD18" s="149"/>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row>
    <row r="19" spans="1:108" ht="21" customHeight="1" thickTop="1" thickBot="1" x14ac:dyDescent="0.35">
      <c r="A19" s="316"/>
      <c r="B19" s="317"/>
      <c r="C19" s="317"/>
      <c r="D19" s="317"/>
      <c r="E19" s="348"/>
      <c r="F19" s="317"/>
      <c r="G19" s="317"/>
      <c r="H19" s="317"/>
      <c r="I19" s="317"/>
      <c r="J19" s="316"/>
      <c r="K19" s="316"/>
      <c r="L19" s="375"/>
      <c r="M19" s="373"/>
      <c r="N19" s="148">
        <v>3</v>
      </c>
      <c r="O19" s="105"/>
      <c r="P19" s="106"/>
      <c r="Q19" s="106"/>
      <c r="R19" s="106"/>
      <c r="S19" s="106"/>
      <c r="T19" s="106"/>
      <c r="U19" s="106"/>
      <c r="V19" s="106"/>
      <c r="W19" s="109">
        <f t="shared" si="1"/>
        <v>0</v>
      </c>
      <c r="X19" s="110" t="str">
        <f t="shared" si="0"/>
        <v>DEBIL</v>
      </c>
      <c r="Y19" s="108"/>
      <c r="Z19" s="111" t="str">
        <f t="shared" si="2"/>
        <v/>
      </c>
      <c r="AA19" s="109" t="str">
        <f t="shared" si="3"/>
        <v>SI</v>
      </c>
      <c r="AB19" s="106"/>
      <c r="AC19" s="376"/>
      <c r="AD19" s="376"/>
      <c r="AE19" s="377"/>
      <c r="AF19" s="377"/>
      <c r="AG19" s="378"/>
      <c r="AH19" s="378"/>
      <c r="AI19" s="371"/>
      <c r="AJ19" s="371"/>
      <c r="AK19" s="375"/>
      <c r="AL19" s="373"/>
      <c r="AM19" s="380"/>
      <c r="AN19" s="149"/>
      <c r="AO19" s="148"/>
      <c r="AP19" s="104"/>
      <c r="AQ19" s="104"/>
      <c r="AR19" s="149"/>
      <c r="AS19" s="104"/>
      <c r="AT19" s="149"/>
      <c r="AU19" s="104"/>
      <c r="AV19" s="149"/>
      <c r="AW19" s="104"/>
      <c r="AX19" s="149"/>
      <c r="AY19" s="147"/>
      <c r="AZ19" s="149"/>
      <c r="BA19" s="149"/>
      <c r="BB19" s="148"/>
      <c r="BC19" s="104"/>
      <c r="BD19" s="144"/>
      <c r="BE19" s="149"/>
      <c r="BF19" s="149"/>
      <c r="BG19" s="148"/>
      <c r="BH19" s="104"/>
      <c r="BI19" s="144"/>
      <c r="BJ19" s="149"/>
      <c r="BK19" s="149"/>
      <c r="BL19" s="148"/>
      <c r="BM19" s="104"/>
      <c r="BN19" s="144"/>
      <c r="BO19" s="149"/>
      <c r="BP19" s="149"/>
      <c r="BQ19" s="148"/>
      <c r="BR19" s="104"/>
      <c r="BS19" s="144"/>
      <c r="BT19" s="104"/>
      <c r="BU19" s="149"/>
      <c r="BV19" s="149"/>
      <c r="BW19" s="149"/>
      <c r="BX19" s="104"/>
      <c r="BY19" s="149"/>
      <c r="BZ19" s="149"/>
      <c r="CA19" s="104"/>
      <c r="CB19" s="149"/>
      <c r="CC19" s="148"/>
      <c r="CD19" s="149"/>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row>
    <row r="20" spans="1:108" ht="21" customHeight="1" thickTop="1" thickBot="1" x14ac:dyDescent="0.35">
      <c r="A20" s="316"/>
      <c r="B20" s="317"/>
      <c r="C20" s="317"/>
      <c r="D20" s="317"/>
      <c r="E20" s="348"/>
      <c r="F20" s="317"/>
      <c r="G20" s="317"/>
      <c r="H20" s="317"/>
      <c r="I20" s="317"/>
      <c r="J20" s="316"/>
      <c r="K20" s="316"/>
      <c r="L20" s="375"/>
      <c r="M20" s="373"/>
      <c r="N20" s="148">
        <v>4</v>
      </c>
      <c r="O20" s="100"/>
      <c r="P20" s="106"/>
      <c r="Q20" s="106"/>
      <c r="R20" s="106"/>
      <c r="S20" s="106"/>
      <c r="T20" s="106"/>
      <c r="U20" s="106"/>
      <c r="V20" s="106"/>
      <c r="W20" s="109">
        <f t="shared" si="1"/>
        <v>0</v>
      </c>
      <c r="X20" s="110" t="str">
        <f t="shared" si="0"/>
        <v>DEBIL</v>
      </c>
      <c r="Y20" s="108"/>
      <c r="Z20" s="111" t="str">
        <f t="shared" si="2"/>
        <v/>
      </c>
      <c r="AA20" s="109" t="str">
        <f t="shared" si="3"/>
        <v>SI</v>
      </c>
      <c r="AB20" s="106"/>
      <c r="AC20" s="376"/>
      <c r="AD20" s="376"/>
      <c r="AE20" s="377"/>
      <c r="AF20" s="377"/>
      <c r="AG20" s="378"/>
      <c r="AH20" s="378"/>
      <c r="AI20" s="371"/>
      <c r="AJ20" s="371"/>
      <c r="AK20" s="375"/>
      <c r="AL20" s="373"/>
      <c r="AM20" s="380"/>
      <c r="AN20" s="149"/>
      <c r="AO20" s="148"/>
      <c r="AP20" s="104"/>
      <c r="AQ20" s="104"/>
      <c r="AR20" s="149"/>
      <c r="AS20" s="104"/>
      <c r="AT20" s="149"/>
      <c r="AU20" s="104"/>
      <c r="AV20" s="149"/>
      <c r="AW20" s="104"/>
      <c r="AX20" s="149"/>
      <c r="AY20" s="147"/>
      <c r="AZ20" s="149"/>
      <c r="BA20" s="149"/>
      <c r="BB20" s="148"/>
      <c r="BC20" s="104"/>
      <c r="BD20" s="144"/>
      <c r="BE20" s="149"/>
      <c r="BF20" s="149"/>
      <c r="BG20" s="148"/>
      <c r="BH20" s="104"/>
      <c r="BI20" s="144"/>
      <c r="BJ20" s="149"/>
      <c r="BK20" s="149"/>
      <c r="BL20" s="148"/>
      <c r="BM20" s="104"/>
      <c r="BN20" s="144"/>
      <c r="BO20" s="149"/>
      <c r="BP20" s="149"/>
      <c r="BQ20" s="148"/>
      <c r="BR20" s="104"/>
      <c r="BS20" s="144"/>
      <c r="BT20" s="104"/>
      <c r="BU20" s="149"/>
      <c r="BV20" s="149"/>
      <c r="BW20" s="149"/>
      <c r="BX20" s="104"/>
      <c r="BY20" s="149"/>
      <c r="BZ20" s="149"/>
      <c r="CA20" s="104"/>
      <c r="CB20" s="149"/>
      <c r="CC20" s="148"/>
      <c r="CD20" s="149"/>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row>
    <row r="21" spans="1:108" ht="21" customHeight="1" thickTop="1" thickBot="1" x14ac:dyDescent="0.35">
      <c r="A21" s="316"/>
      <c r="B21" s="317"/>
      <c r="C21" s="317"/>
      <c r="D21" s="317"/>
      <c r="E21" s="348"/>
      <c r="F21" s="317"/>
      <c r="G21" s="317"/>
      <c r="H21" s="317"/>
      <c r="I21" s="317"/>
      <c r="J21" s="316"/>
      <c r="K21" s="316"/>
      <c r="L21" s="375"/>
      <c r="M21" s="373"/>
      <c r="N21" s="148">
        <v>5</v>
      </c>
      <c r="O21" s="100"/>
      <c r="P21" s="106"/>
      <c r="Q21" s="106"/>
      <c r="R21" s="106"/>
      <c r="S21" s="106"/>
      <c r="T21" s="106"/>
      <c r="U21" s="106"/>
      <c r="V21" s="106"/>
      <c r="W21" s="109">
        <f t="shared" si="1"/>
        <v>0</v>
      </c>
      <c r="X21" s="110" t="str">
        <f t="shared" si="0"/>
        <v>DEBIL</v>
      </c>
      <c r="Y21" s="108"/>
      <c r="Z21" s="111" t="str">
        <f t="shared" si="2"/>
        <v/>
      </c>
      <c r="AA21" s="109" t="str">
        <f t="shared" si="3"/>
        <v>SI</v>
      </c>
      <c r="AB21" s="106"/>
      <c r="AC21" s="376"/>
      <c r="AD21" s="376"/>
      <c r="AE21" s="377"/>
      <c r="AF21" s="377"/>
      <c r="AG21" s="378"/>
      <c r="AH21" s="378"/>
      <c r="AI21" s="371"/>
      <c r="AJ21" s="371"/>
      <c r="AK21" s="375"/>
      <c r="AL21" s="373"/>
      <c r="AM21" s="380"/>
      <c r="AN21" s="149"/>
      <c r="AO21" s="148"/>
      <c r="AP21" s="104"/>
      <c r="AQ21" s="104"/>
      <c r="AR21" s="149"/>
      <c r="AS21" s="104"/>
      <c r="AT21" s="149"/>
      <c r="AU21" s="104"/>
      <c r="AV21" s="149"/>
      <c r="AW21" s="104"/>
      <c r="AX21" s="149"/>
      <c r="AY21" s="147"/>
      <c r="AZ21" s="149"/>
      <c r="BA21" s="149"/>
      <c r="BB21" s="148"/>
      <c r="BC21" s="104"/>
      <c r="BD21" s="144"/>
      <c r="BE21" s="149"/>
      <c r="BF21" s="149"/>
      <c r="BG21" s="148"/>
      <c r="BH21" s="104"/>
      <c r="BI21" s="144"/>
      <c r="BJ21" s="149"/>
      <c r="BK21" s="149"/>
      <c r="BL21" s="148"/>
      <c r="BM21" s="104"/>
      <c r="BN21" s="144"/>
      <c r="BO21" s="149"/>
      <c r="BP21" s="149"/>
      <c r="BQ21" s="148"/>
      <c r="BR21" s="104"/>
      <c r="BS21" s="144"/>
      <c r="BT21" s="104"/>
      <c r="BU21" s="149"/>
      <c r="BV21" s="149"/>
      <c r="BW21" s="149"/>
      <c r="BX21" s="104"/>
      <c r="BY21" s="149"/>
      <c r="BZ21" s="149"/>
      <c r="CA21" s="104"/>
      <c r="CB21" s="149"/>
      <c r="CC21" s="148"/>
      <c r="CD21" s="149"/>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row>
    <row r="22" spans="1:108" ht="21" customHeight="1" thickTop="1" thickBot="1" x14ac:dyDescent="0.35">
      <c r="A22" s="316"/>
      <c r="B22" s="317"/>
      <c r="C22" s="317"/>
      <c r="D22" s="317"/>
      <c r="E22" s="348"/>
      <c r="F22" s="317"/>
      <c r="G22" s="317"/>
      <c r="H22" s="317"/>
      <c r="I22" s="317"/>
      <c r="J22" s="316"/>
      <c r="K22" s="316"/>
      <c r="L22" s="375"/>
      <c r="M22" s="374"/>
      <c r="N22" s="148">
        <v>6</v>
      </c>
      <c r="O22" s="100"/>
      <c r="P22" s="106"/>
      <c r="Q22" s="106"/>
      <c r="R22" s="106"/>
      <c r="S22" s="106"/>
      <c r="T22" s="106"/>
      <c r="U22" s="106"/>
      <c r="V22" s="106"/>
      <c r="W22" s="109">
        <f t="shared" si="1"/>
        <v>0</v>
      </c>
      <c r="X22" s="110" t="str">
        <f t="shared" si="0"/>
        <v>DEBIL</v>
      </c>
      <c r="Y22" s="108"/>
      <c r="Z22" s="111" t="str">
        <f t="shared" si="2"/>
        <v/>
      </c>
      <c r="AA22" s="109" t="str">
        <f t="shared" si="3"/>
        <v>SI</v>
      </c>
      <c r="AB22" s="106"/>
      <c r="AC22" s="376"/>
      <c r="AD22" s="376"/>
      <c r="AE22" s="377"/>
      <c r="AF22" s="377"/>
      <c r="AG22" s="378"/>
      <c r="AH22" s="378"/>
      <c r="AI22" s="371"/>
      <c r="AJ22" s="371"/>
      <c r="AK22" s="375"/>
      <c r="AL22" s="374"/>
      <c r="AM22" s="381"/>
      <c r="AN22" s="149"/>
      <c r="AO22" s="148"/>
      <c r="AP22" s="104"/>
      <c r="AQ22" s="104"/>
      <c r="AR22" s="149"/>
      <c r="AS22" s="104"/>
      <c r="AT22" s="149"/>
      <c r="AU22" s="104"/>
      <c r="AV22" s="149"/>
      <c r="AW22" s="104"/>
      <c r="AX22" s="149"/>
      <c r="AY22" s="147"/>
      <c r="AZ22" s="149"/>
      <c r="BA22" s="149"/>
      <c r="BB22" s="148"/>
      <c r="BC22" s="104"/>
      <c r="BD22" s="144"/>
      <c r="BE22" s="149"/>
      <c r="BF22" s="149"/>
      <c r="BG22" s="148"/>
      <c r="BH22" s="104"/>
      <c r="BI22" s="144"/>
      <c r="BJ22" s="149"/>
      <c r="BK22" s="149"/>
      <c r="BL22" s="148"/>
      <c r="BM22" s="104"/>
      <c r="BN22" s="144"/>
      <c r="BO22" s="149"/>
      <c r="BP22" s="149"/>
      <c r="BQ22" s="148"/>
      <c r="BR22" s="104"/>
      <c r="BS22" s="144"/>
      <c r="BT22" s="104"/>
      <c r="BU22" s="149"/>
      <c r="BV22" s="149"/>
      <c r="BW22" s="149"/>
      <c r="BX22" s="104"/>
      <c r="BY22" s="149"/>
      <c r="BZ22" s="149"/>
      <c r="CA22" s="104"/>
      <c r="CB22" s="149"/>
      <c r="CC22" s="148"/>
      <c r="CD22" s="149"/>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row>
    <row r="23" spans="1:108" ht="21" customHeight="1" thickTop="1" thickBot="1" x14ac:dyDescent="0.35">
      <c r="A23" s="316">
        <v>4</v>
      </c>
      <c r="B23" s="317"/>
      <c r="C23" s="317"/>
      <c r="D23" s="317"/>
      <c r="E23" s="348"/>
      <c r="F23" s="317"/>
      <c r="G23" s="317"/>
      <c r="H23" s="317"/>
      <c r="I23" s="317"/>
      <c r="J23" s="316"/>
      <c r="K23" s="316"/>
      <c r="L23" s="375">
        <f>+(J23*K23)*4</f>
        <v>0</v>
      </c>
      <c r="M23" s="372" t="b">
        <f>IF(OR(AND(J23=3,K23=4),AND(J23=2,K23=5),AND(J23=2,K23=5),AND(L23=20),AND(L23&gt;=52,L23&lt;=100)),"ZONA RIESGO EXTREMA",IF(OR(AND(J23=5,K23=2),AND(J23=4,K23=3),AND(J23=1,K23=4),AND(L23=16),AND(L23&gt;=28,L23&lt;=48)),"ZONA RIESGO ALTA",IF(OR(AND(J23=1,K23=3),AND(J23=4,K23=1),AND(L23=24)),"ZONA RIESGO MODERADA",IF(AND(L23&gt;=4,L23&lt;=16),"ZONA RIESGO BAJA"))))</f>
        <v>0</v>
      </c>
      <c r="N23" s="148">
        <v>1</v>
      </c>
      <c r="O23" s="100"/>
      <c r="P23" s="106"/>
      <c r="Q23" s="106"/>
      <c r="R23" s="106"/>
      <c r="S23" s="106"/>
      <c r="T23" s="106"/>
      <c r="U23" s="106"/>
      <c r="V23" s="106"/>
      <c r="W23" s="109">
        <f t="shared" si="1"/>
        <v>0</v>
      </c>
      <c r="X23" s="110" t="str">
        <f t="shared" si="0"/>
        <v>DEBIL</v>
      </c>
      <c r="Y23" s="108"/>
      <c r="Z23" s="111" t="str">
        <f t="shared" si="2"/>
        <v/>
      </c>
      <c r="AA23" s="109" t="str">
        <f t="shared" si="3"/>
        <v>SI</v>
      </c>
      <c r="AB23" s="106"/>
      <c r="AC23" s="376">
        <f>IF(AND(W23&gt;0,SUM(W24:W28)=0),W23,IF(AND(SUM(W23:W24)&gt;0,SUM(W25:W28)=0),AVERAGE(W23:W24),IF(AND(SUM(W23:W25)&gt;0,SUM(W26:W28)=0),AVERAGE(W23:W25),IF(AND(SUM(W23:W26)&gt;0,SUM(W27:W28)=0),AVERAGE(W23:W26),IF(AND(SUM(W23:W27)&gt;0,W28=0),AVERAGE(W23:W27),AVERAGE(W23:W28))))))</f>
        <v>0</v>
      </c>
      <c r="AD23" s="376" t="str">
        <f>IF(AND(AC23&gt;=50,AC23&lt;=99),"MODERADO",IF(AND(AC23=100), "FUERTE",IF(AND(AC23&lt;50), "DEBIL")))</f>
        <v>DEBIL</v>
      </c>
      <c r="AE23" s="377"/>
      <c r="AF23" s="377"/>
      <c r="AG23" s="378" t="str">
        <f>IFERROR(_xlfn.IFS(AND(AD23="MODERADO",AE23="Directamente"),1,AND(AD23="FUERTE",AE23="Directamente"),2),"0")</f>
        <v>0</v>
      </c>
      <c r="AH23" s="378" t="str">
        <f>IFERROR(_xlfn.IFS(AND(AD23="MODERADO",AF23="Directamente"),1,AND(AD23="FUERTE",AF23="Directamente"),2,AND(AD23="FUERTE",AF23="Indirectamente"),1),"0")</f>
        <v>0</v>
      </c>
      <c r="AI23" s="371"/>
      <c r="AJ23" s="371"/>
      <c r="AK23" s="375">
        <f>+(AI23*AJ23)*4</f>
        <v>0</v>
      </c>
      <c r="AL23" s="372" t="b">
        <f>IF(OR(AND(AI23=3,AJ23=4),AND(AI23=2,AJ23=5),AND(AI23=2,AJ23=5),AND(AK23=20),AND(AK23&gt;=52,AK23&lt;=100)),"ZONA RIESGO EXTREMA",IF(OR(AND(AI23=5,AJ23=2),AND(AI23=4,AJ23=3),AND(AI23=1,AJ23=4),AND(AK23=16),AND(AK23&gt;=28,AK23&lt;=48)),"ZONA RIESGO ALTA",IF(OR(AND(AI23=1,AJ23=3),AND(AI23=4,AJ23=1),AND(AK23=24)),"ZONA RIESGO MODERADA",IF(AND(AK23&gt;=4,AK23&lt;=16),"ZONA RIESGO BAJA"))))</f>
        <v>0</v>
      </c>
      <c r="AM23" s="379"/>
      <c r="AN23" s="149"/>
      <c r="AO23" s="148"/>
      <c r="AP23" s="104"/>
      <c r="AQ23" s="104"/>
      <c r="AR23" s="149"/>
      <c r="AS23" s="104"/>
      <c r="AT23" s="149"/>
      <c r="AU23" s="104"/>
      <c r="AV23" s="149"/>
      <c r="AW23" s="104"/>
      <c r="AX23" s="149"/>
      <c r="AY23" s="147"/>
      <c r="AZ23" s="149"/>
      <c r="BA23" s="149"/>
      <c r="BB23" s="148"/>
      <c r="BC23" s="104"/>
      <c r="BD23" s="144"/>
      <c r="BE23" s="149"/>
      <c r="BF23" s="149"/>
      <c r="BG23" s="148"/>
      <c r="BH23" s="104"/>
      <c r="BI23" s="144"/>
      <c r="BJ23" s="149"/>
      <c r="BK23" s="149"/>
      <c r="BL23" s="148"/>
      <c r="BM23" s="104"/>
      <c r="BN23" s="144"/>
      <c r="BO23" s="149"/>
      <c r="BP23" s="149"/>
      <c r="BQ23" s="148"/>
      <c r="BR23" s="104"/>
      <c r="BS23" s="144"/>
      <c r="BT23" s="104"/>
      <c r="BU23" s="149"/>
      <c r="BV23" s="149"/>
      <c r="BW23" s="149"/>
      <c r="BX23" s="104"/>
      <c r="BY23" s="149"/>
      <c r="BZ23" s="149"/>
      <c r="CA23" s="104"/>
      <c r="CB23" s="149"/>
      <c r="CC23" s="148"/>
      <c r="CD23" s="149"/>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row>
    <row r="24" spans="1:108" ht="21" customHeight="1" thickTop="1" thickBot="1" x14ac:dyDescent="0.35">
      <c r="A24" s="316"/>
      <c r="B24" s="317"/>
      <c r="C24" s="317"/>
      <c r="D24" s="317"/>
      <c r="E24" s="348"/>
      <c r="F24" s="317"/>
      <c r="G24" s="317"/>
      <c r="H24" s="317"/>
      <c r="I24" s="317"/>
      <c r="J24" s="316"/>
      <c r="K24" s="316"/>
      <c r="L24" s="375"/>
      <c r="M24" s="373"/>
      <c r="N24" s="148">
        <v>2</v>
      </c>
      <c r="O24" s="100"/>
      <c r="P24" s="106"/>
      <c r="Q24" s="106"/>
      <c r="R24" s="106"/>
      <c r="S24" s="106"/>
      <c r="T24" s="106"/>
      <c r="U24" s="106"/>
      <c r="V24" s="106"/>
      <c r="W24" s="109">
        <f t="shared" si="1"/>
        <v>0</v>
      </c>
      <c r="X24" s="110" t="str">
        <f t="shared" si="0"/>
        <v>DEBIL</v>
      </c>
      <c r="Y24" s="108"/>
      <c r="Z24" s="111" t="str">
        <f t="shared" si="2"/>
        <v/>
      </c>
      <c r="AA24" s="109" t="str">
        <f t="shared" si="3"/>
        <v>SI</v>
      </c>
      <c r="AB24" s="106"/>
      <c r="AC24" s="376"/>
      <c r="AD24" s="376"/>
      <c r="AE24" s="377"/>
      <c r="AF24" s="377"/>
      <c r="AG24" s="378"/>
      <c r="AH24" s="378"/>
      <c r="AI24" s="371"/>
      <c r="AJ24" s="371"/>
      <c r="AK24" s="375"/>
      <c r="AL24" s="373"/>
      <c r="AM24" s="380"/>
      <c r="AN24" s="149"/>
      <c r="AO24" s="148"/>
      <c r="AP24" s="104"/>
      <c r="AQ24" s="104"/>
      <c r="AR24" s="149"/>
      <c r="AS24" s="104"/>
      <c r="AT24" s="149"/>
      <c r="AU24" s="104"/>
      <c r="AV24" s="149"/>
      <c r="AW24" s="104"/>
      <c r="AX24" s="149"/>
      <c r="AY24" s="147"/>
      <c r="AZ24" s="149"/>
      <c r="BA24" s="149"/>
      <c r="BB24" s="148"/>
      <c r="BC24" s="104"/>
      <c r="BD24" s="144"/>
      <c r="BE24" s="149"/>
      <c r="BF24" s="149"/>
      <c r="BG24" s="148"/>
      <c r="BH24" s="104"/>
      <c r="BI24" s="144"/>
      <c r="BJ24" s="149"/>
      <c r="BK24" s="149"/>
      <c r="BL24" s="148"/>
      <c r="BM24" s="104"/>
      <c r="BN24" s="144"/>
      <c r="BO24" s="149"/>
      <c r="BP24" s="149"/>
      <c r="BQ24" s="148"/>
      <c r="BR24" s="104"/>
      <c r="BS24" s="144"/>
      <c r="BT24" s="104"/>
      <c r="BU24" s="149"/>
      <c r="BV24" s="149"/>
      <c r="BW24" s="149"/>
      <c r="BX24" s="104"/>
      <c r="BY24" s="149"/>
      <c r="BZ24" s="149"/>
      <c r="CA24" s="104"/>
      <c r="CB24" s="149"/>
      <c r="CC24" s="148"/>
      <c r="CD24" s="149"/>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row>
    <row r="25" spans="1:108" ht="21" customHeight="1" thickTop="1" thickBot="1" x14ac:dyDescent="0.35">
      <c r="A25" s="316"/>
      <c r="B25" s="317"/>
      <c r="C25" s="317"/>
      <c r="D25" s="317"/>
      <c r="E25" s="348"/>
      <c r="F25" s="317"/>
      <c r="G25" s="317"/>
      <c r="H25" s="317"/>
      <c r="I25" s="317"/>
      <c r="J25" s="316"/>
      <c r="K25" s="316"/>
      <c r="L25" s="375"/>
      <c r="M25" s="373"/>
      <c r="N25" s="148">
        <v>3</v>
      </c>
      <c r="O25" s="105"/>
      <c r="P25" s="106"/>
      <c r="Q25" s="106"/>
      <c r="R25" s="106"/>
      <c r="S25" s="106"/>
      <c r="T25" s="106"/>
      <c r="U25" s="106"/>
      <c r="V25" s="106"/>
      <c r="W25" s="109">
        <f t="shared" si="1"/>
        <v>0</v>
      </c>
      <c r="X25" s="110" t="str">
        <f t="shared" si="0"/>
        <v>DEBIL</v>
      </c>
      <c r="Y25" s="108"/>
      <c r="Z25" s="111" t="str">
        <f t="shared" si="2"/>
        <v/>
      </c>
      <c r="AA25" s="109" t="str">
        <f t="shared" si="3"/>
        <v>SI</v>
      </c>
      <c r="AB25" s="106"/>
      <c r="AC25" s="376"/>
      <c r="AD25" s="376"/>
      <c r="AE25" s="377"/>
      <c r="AF25" s="377"/>
      <c r="AG25" s="378"/>
      <c r="AH25" s="378"/>
      <c r="AI25" s="371"/>
      <c r="AJ25" s="371"/>
      <c r="AK25" s="375"/>
      <c r="AL25" s="373"/>
      <c r="AM25" s="380"/>
      <c r="AN25" s="149"/>
      <c r="AO25" s="148"/>
      <c r="AP25" s="104"/>
      <c r="AQ25" s="104"/>
      <c r="AR25" s="149"/>
      <c r="AS25" s="104"/>
      <c r="AT25" s="149"/>
      <c r="AU25" s="104"/>
      <c r="AV25" s="149"/>
      <c r="AW25" s="104"/>
      <c r="AX25" s="149"/>
      <c r="AY25" s="147"/>
      <c r="AZ25" s="149"/>
      <c r="BA25" s="149"/>
      <c r="BB25" s="148"/>
      <c r="BC25" s="104"/>
      <c r="BD25" s="144"/>
      <c r="BE25" s="149"/>
      <c r="BF25" s="149"/>
      <c r="BG25" s="148"/>
      <c r="BH25" s="104"/>
      <c r="BI25" s="144"/>
      <c r="BJ25" s="149"/>
      <c r="BK25" s="149"/>
      <c r="BL25" s="148"/>
      <c r="BM25" s="104"/>
      <c r="BN25" s="144"/>
      <c r="BO25" s="149"/>
      <c r="BP25" s="149"/>
      <c r="BQ25" s="148"/>
      <c r="BR25" s="104"/>
      <c r="BS25" s="144"/>
      <c r="BT25" s="104"/>
      <c r="BU25" s="149"/>
      <c r="BV25" s="149"/>
      <c r="BW25" s="149"/>
      <c r="BX25" s="104"/>
      <c r="BY25" s="149"/>
      <c r="BZ25" s="149"/>
      <c r="CA25" s="104"/>
      <c r="CB25" s="149"/>
      <c r="CC25" s="148"/>
      <c r="CD25" s="149"/>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row>
    <row r="26" spans="1:108" ht="21" customHeight="1" thickTop="1" thickBot="1" x14ac:dyDescent="0.35">
      <c r="A26" s="316"/>
      <c r="B26" s="317"/>
      <c r="C26" s="317"/>
      <c r="D26" s="317"/>
      <c r="E26" s="348"/>
      <c r="F26" s="317"/>
      <c r="G26" s="317"/>
      <c r="H26" s="317"/>
      <c r="I26" s="317"/>
      <c r="J26" s="316"/>
      <c r="K26" s="316"/>
      <c r="L26" s="375"/>
      <c r="M26" s="373"/>
      <c r="N26" s="148">
        <v>4</v>
      </c>
      <c r="O26" s="100"/>
      <c r="P26" s="106"/>
      <c r="Q26" s="106"/>
      <c r="R26" s="106"/>
      <c r="S26" s="106"/>
      <c r="T26" s="106"/>
      <c r="U26" s="106"/>
      <c r="V26" s="106"/>
      <c r="W26" s="109">
        <f t="shared" si="1"/>
        <v>0</v>
      </c>
      <c r="X26" s="110" t="str">
        <f t="shared" si="0"/>
        <v>DEBIL</v>
      </c>
      <c r="Y26" s="108"/>
      <c r="Z26" s="111" t="str">
        <f t="shared" si="2"/>
        <v/>
      </c>
      <c r="AA26" s="109" t="str">
        <f t="shared" si="3"/>
        <v>SI</v>
      </c>
      <c r="AB26" s="106"/>
      <c r="AC26" s="376"/>
      <c r="AD26" s="376"/>
      <c r="AE26" s="377"/>
      <c r="AF26" s="377"/>
      <c r="AG26" s="378"/>
      <c r="AH26" s="378"/>
      <c r="AI26" s="371"/>
      <c r="AJ26" s="371"/>
      <c r="AK26" s="375"/>
      <c r="AL26" s="373"/>
      <c r="AM26" s="380"/>
      <c r="AN26" s="149"/>
      <c r="AO26" s="148"/>
      <c r="AP26" s="104"/>
      <c r="AQ26" s="104"/>
      <c r="AR26" s="149"/>
      <c r="AS26" s="104"/>
      <c r="AT26" s="149"/>
      <c r="AU26" s="104"/>
      <c r="AV26" s="149"/>
      <c r="AW26" s="104"/>
      <c r="AX26" s="149"/>
      <c r="AY26" s="147"/>
      <c r="AZ26" s="149"/>
      <c r="BA26" s="149"/>
      <c r="BB26" s="148"/>
      <c r="BC26" s="104"/>
      <c r="BD26" s="144"/>
      <c r="BE26" s="149"/>
      <c r="BF26" s="149"/>
      <c r="BG26" s="148"/>
      <c r="BH26" s="104"/>
      <c r="BI26" s="144"/>
      <c r="BJ26" s="149"/>
      <c r="BK26" s="149"/>
      <c r="BL26" s="148"/>
      <c r="BM26" s="104"/>
      <c r="BN26" s="144"/>
      <c r="BO26" s="149"/>
      <c r="BP26" s="149"/>
      <c r="BQ26" s="148"/>
      <c r="BR26" s="104"/>
      <c r="BS26" s="144"/>
      <c r="BT26" s="104"/>
      <c r="BU26" s="149"/>
      <c r="BV26" s="149"/>
      <c r="BW26" s="149"/>
      <c r="BX26" s="104"/>
      <c r="BY26" s="149"/>
      <c r="BZ26" s="149"/>
      <c r="CA26" s="104"/>
      <c r="CB26" s="149"/>
      <c r="CC26" s="148"/>
      <c r="CD26" s="149"/>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row>
    <row r="27" spans="1:108" ht="21" customHeight="1" thickTop="1" thickBot="1" x14ac:dyDescent="0.35">
      <c r="A27" s="316"/>
      <c r="B27" s="317"/>
      <c r="C27" s="317"/>
      <c r="D27" s="317"/>
      <c r="E27" s="348"/>
      <c r="F27" s="317"/>
      <c r="G27" s="317"/>
      <c r="H27" s="317"/>
      <c r="I27" s="317"/>
      <c r="J27" s="316"/>
      <c r="K27" s="316"/>
      <c r="L27" s="375"/>
      <c r="M27" s="373"/>
      <c r="N27" s="148">
        <v>5</v>
      </c>
      <c r="O27" s="100"/>
      <c r="P27" s="106"/>
      <c r="Q27" s="106"/>
      <c r="R27" s="106"/>
      <c r="S27" s="106"/>
      <c r="T27" s="106"/>
      <c r="U27" s="106"/>
      <c r="V27" s="106"/>
      <c r="W27" s="109">
        <f t="shared" si="1"/>
        <v>0</v>
      </c>
      <c r="X27" s="110" t="str">
        <f t="shared" si="0"/>
        <v>DEBIL</v>
      </c>
      <c r="Y27" s="108"/>
      <c r="Z27" s="111" t="str">
        <f t="shared" si="2"/>
        <v/>
      </c>
      <c r="AA27" s="109" t="str">
        <f t="shared" si="3"/>
        <v>SI</v>
      </c>
      <c r="AB27" s="106"/>
      <c r="AC27" s="376"/>
      <c r="AD27" s="376"/>
      <c r="AE27" s="377"/>
      <c r="AF27" s="377"/>
      <c r="AG27" s="378"/>
      <c r="AH27" s="378"/>
      <c r="AI27" s="371"/>
      <c r="AJ27" s="371"/>
      <c r="AK27" s="375"/>
      <c r="AL27" s="373"/>
      <c r="AM27" s="380"/>
      <c r="AN27" s="149"/>
      <c r="AO27" s="148"/>
      <c r="AP27" s="104"/>
      <c r="AQ27" s="104"/>
      <c r="AR27" s="149"/>
      <c r="AS27" s="104"/>
      <c r="AT27" s="149"/>
      <c r="AU27" s="104"/>
      <c r="AV27" s="149"/>
      <c r="AW27" s="104"/>
      <c r="AX27" s="149"/>
      <c r="AY27" s="147"/>
      <c r="AZ27" s="149"/>
      <c r="BA27" s="149"/>
      <c r="BB27" s="148"/>
      <c r="BC27" s="104"/>
      <c r="BD27" s="144"/>
      <c r="BE27" s="149"/>
      <c r="BF27" s="149"/>
      <c r="BG27" s="148"/>
      <c r="BH27" s="104"/>
      <c r="BI27" s="144"/>
      <c r="BJ27" s="149"/>
      <c r="BK27" s="149"/>
      <c r="BL27" s="148"/>
      <c r="BM27" s="104"/>
      <c r="BN27" s="144"/>
      <c r="BO27" s="149"/>
      <c r="BP27" s="149"/>
      <c r="BQ27" s="148"/>
      <c r="BR27" s="104"/>
      <c r="BS27" s="144"/>
      <c r="BT27" s="104"/>
      <c r="BU27" s="149"/>
      <c r="BV27" s="149"/>
      <c r="BW27" s="149"/>
      <c r="BX27" s="104"/>
      <c r="BY27" s="149"/>
      <c r="BZ27" s="149"/>
      <c r="CA27" s="104"/>
      <c r="CB27" s="149"/>
      <c r="CC27" s="148"/>
      <c r="CD27" s="149"/>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row>
    <row r="28" spans="1:108" ht="21" customHeight="1" thickTop="1" thickBot="1" x14ac:dyDescent="0.35">
      <c r="A28" s="316"/>
      <c r="B28" s="317"/>
      <c r="C28" s="317"/>
      <c r="D28" s="317"/>
      <c r="E28" s="348"/>
      <c r="F28" s="317"/>
      <c r="G28" s="317"/>
      <c r="H28" s="317"/>
      <c r="I28" s="317"/>
      <c r="J28" s="316"/>
      <c r="K28" s="316"/>
      <c r="L28" s="375"/>
      <c r="M28" s="374"/>
      <c r="N28" s="148">
        <v>6</v>
      </c>
      <c r="O28" s="100"/>
      <c r="P28" s="106"/>
      <c r="Q28" s="106"/>
      <c r="R28" s="106"/>
      <c r="S28" s="106"/>
      <c r="T28" s="106"/>
      <c r="U28" s="106"/>
      <c r="V28" s="106"/>
      <c r="W28" s="109">
        <f t="shared" si="1"/>
        <v>0</v>
      </c>
      <c r="X28" s="110" t="str">
        <f t="shared" si="0"/>
        <v>DEBIL</v>
      </c>
      <c r="Y28" s="108"/>
      <c r="Z28" s="111" t="str">
        <f t="shared" si="2"/>
        <v/>
      </c>
      <c r="AA28" s="109" t="str">
        <f t="shared" si="3"/>
        <v>SI</v>
      </c>
      <c r="AB28" s="106"/>
      <c r="AC28" s="376"/>
      <c r="AD28" s="376"/>
      <c r="AE28" s="377"/>
      <c r="AF28" s="377"/>
      <c r="AG28" s="378"/>
      <c r="AH28" s="378"/>
      <c r="AI28" s="371"/>
      <c r="AJ28" s="371"/>
      <c r="AK28" s="375"/>
      <c r="AL28" s="374"/>
      <c r="AM28" s="381"/>
      <c r="AN28" s="149"/>
      <c r="AO28" s="148"/>
      <c r="AP28" s="104"/>
      <c r="AQ28" s="104"/>
      <c r="AR28" s="149"/>
      <c r="AS28" s="104"/>
      <c r="AT28" s="149"/>
      <c r="AU28" s="104"/>
      <c r="AV28" s="149"/>
      <c r="AW28" s="104"/>
      <c r="AX28" s="149"/>
      <c r="AY28" s="147"/>
      <c r="AZ28" s="149"/>
      <c r="BA28" s="149"/>
      <c r="BB28" s="148"/>
      <c r="BC28" s="104"/>
      <c r="BD28" s="144"/>
      <c r="BE28" s="149"/>
      <c r="BF28" s="149"/>
      <c r="BG28" s="148"/>
      <c r="BH28" s="104"/>
      <c r="BI28" s="144"/>
      <c r="BJ28" s="149"/>
      <c r="BK28" s="149"/>
      <c r="BL28" s="148"/>
      <c r="BM28" s="104"/>
      <c r="BN28" s="144"/>
      <c r="BO28" s="149"/>
      <c r="BP28" s="149"/>
      <c r="BQ28" s="148"/>
      <c r="BR28" s="104"/>
      <c r="BS28" s="144"/>
      <c r="BT28" s="104"/>
      <c r="BU28" s="149"/>
      <c r="BV28" s="149"/>
      <c r="BW28" s="149"/>
      <c r="BX28" s="104"/>
      <c r="BY28" s="149"/>
      <c r="BZ28" s="149"/>
      <c r="CA28" s="104"/>
      <c r="CB28" s="149"/>
      <c r="CC28" s="148"/>
      <c r="CD28" s="149"/>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row>
    <row r="29" spans="1:108" ht="21" customHeight="1" thickTop="1" thickBot="1" x14ac:dyDescent="0.35">
      <c r="A29" s="316">
        <v>5</v>
      </c>
      <c r="B29" s="317"/>
      <c r="C29" s="317"/>
      <c r="D29" s="317"/>
      <c r="E29" s="348"/>
      <c r="F29" s="317"/>
      <c r="G29" s="317"/>
      <c r="H29" s="317"/>
      <c r="I29" s="317"/>
      <c r="J29" s="316"/>
      <c r="K29" s="316"/>
      <c r="L29" s="375">
        <f>+(J29*K29)*4</f>
        <v>0</v>
      </c>
      <c r="M29" s="372" t="b">
        <f>IF(OR(AND(J29=3,K29=4),AND(J29=2,K29=5),AND(J29=2,K29=5),AND(L29=20),AND(L29&gt;=52,L29&lt;=100)),"ZONA RIESGO EXTREMA",IF(OR(AND(J29=5,K29=2),AND(J29=4,K29=3),AND(J29=1,K29=4),AND(L29=16),AND(L29&gt;=28,L29&lt;=48)),"ZONA RIESGO ALTA",IF(OR(AND(J29=1,K29=3),AND(J29=4,K29=1),AND(L29=24)),"ZONA RIESGO MODERADA",IF(AND(L29&gt;=4,L29&lt;=16),"ZONA RIESGO BAJA"))))</f>
        <v>0</v>
      </c>
      <c r="N29" s="148">
        <v>1</v>
      </c>
      <c r="O29" s="100"/>
      <c r="P29" s="106"/>
      <c r="Q29" s="106"/>
      <c r="R29" s="106"/>
      <c r="S29" s="106"/>
      <c r="T29" s="106"/>
      <c r="U29" s="106"/>
      <c r="V29" s="106"/>
      <c r="W29" s="109">
        <f t="shared" si="1"/>
        <v>0</v>
      </c>
      <c r="X29" s="110" t="str">
        <f t="shared" si="0"/>
        <v>DEBIL</v>
      </c>
      <c r="Y29" s="108"/>
      <c r="Z29" s="111" t="str">
        <f t="shared" si="2"/>
        <v/>
      </c>
      <c r="AA29" s="109" t="str">
        <f t="shared" si="3"/>
        <v>SI</v>
      </c>
      <c r="AB29" s="106"/>
      <c r="AC29" s="376">
        <f>IF(AND(W29&gt;0,SUM(W30:W34)=0),W29,IF(AND(SUM(W29:W30)&gt;0,SUM(W31:W34)=0),AVERAGE(W29:W30),IF(AND(SUM(W29:W31)&gt;0,SUM(W32:W34)=0),AVERAGE(W29:W31),IF(AND(SUM(W29:W32)&gt;0,SUM(W33:W34)=0),AVERAGE(W29:W32),IF(AND(SUM(W29:W33)&gt;0,W34=0),AVERAGE(W29:W33),AVERAGE(W29:W34))))))</f>
        <v>0</v>
      </c>
      <c r="AD29" s="376" t="str">
        <f>IF(AND(AC29&gt;=50,AC29&lt;=99),"MODERADO",IF(AND(AC29=100), "FUERTE",IF(AND(AC29&lt;50), "DEBIL")))</f>
        <v>DEBIL</v>
      </c>
      <c r="AE29" s="377"/>
      <c r="AF29" s="377"/>
      <c r="AG29" s="378" t="str">
        <f>IFERROR(_xlfn.IFS(AND(AD29="MODERADO",AE29="Directamente"),1,AND(AD29="FUERTE",AE29="Directamente"),2),"0")</f>
        <v>0</v>
      </c>
      <c r="AH29" s="378" t="str">
        <f>IFERROR(_xlfn.IFS(AND(AD29="MODERADO",AF29="Directamente"),1,AND(AD29="FUERTE",AF29="Directamente"),2,AND(AD29="FUERTE",AF29="Indirectamente"),1),"0")</f>
        <v>0</v>
      </c>
      <c r="AI29" s="371"/>
      <c r="AJ29" s="371"/>
      <c r="AK29" s="375">
        <f>+(AI29*AJ29)*4</f>
        <v>0</v>
      </c>
      <c r="AL29" s="372" t="b">
        <f>IF(OR(AND(AI29=3,AJ29=4),AND(AI29=2,AJ29=5),AND(AI29=2,AJ29=5),AND(AK29=20),AND(AK29&gt;=52,AK29&lt;=100)),"ZONA RIESGO EXTREMA",IF(OR(AND(AI29=5,AJ29=2),AND(AI29=4,AJ29=3),AND(AI29=1,AJ29=4),AND(AK29=16),AND(AK29&gt;=28,AK29&lt;=48)),"ZONA RIESGO ALTA",IF(OR(AND(AI29=1,AJ29=3),AND(AI29=4,AJ29=1),AND(AK29=24)),"ZONA RIESGO MODERADA",IF(AND(AK29&gt;=4,AK29&lt;=16),"ZONA RIESGO BAJA"))))</f>
        <v>0</v>
      </c>
      <c r="AM29" s="379"/>
      <c r="AN29" s="149"/>
      <c r="AO29" s="148"/>
      <c r="AP29" s="104"/>
      <c r="AQ29" s="104"/>
      <c r="AR29" s="149"/>
      <c r="AS29" s="104"/>
      <c r="AT29" s="149"/>
      <c r="AU29" s="104"/>
      <c r="AV29" s="149"/>
      <c r="AW29" s="104"/>
      <c r="AX29" s="149"/>
      <c r="AY29" s="147"/>
      <c r="AZ29" s="149"/>
      <c r="BA29" s="149"/>
      <c r="BB29" s="148"/>
      <c r="BC29" s="104"/>
      <c r="BD29" s="144"/>
      <c r="BE29" s="149"/>
      <c r="BF29" s="149"/>
      <c r="BG29" s="148"/>
      <c r="BH29" s="104"/>
      <c r="BI29" s="144"/>
      <c r="BJ29" s="149"/>
      <c r="BK29" s="149"/>
      <c r="BL29" s="148"/>
      <c r="BM29" s="104"/>
      <c r="BN29" s="144"/>
      <c r="BO29" s="149"/>
      <c r="BP29" s="149"/>
      <c r="BQ29" s="148"/>
      <c r="BR29" s="104"/>
      <c r="BS29" s="144"/>
      <c r="BT29" s="104"/>
      <c r="BU29" s="149"/>
      <c r="BV29" s="149"/>
      <c r="BW29" s="149"/>
      <c r="BX29" s="104"/>
      <c r="BY29" s="149"/>
      <c r="BZ29" s="149"/>
      <c r="CA29" s="104"/>
      <c r="CB29" s="149"/>
      <c r="CC29" s="148"/>
      <c r="CD29" s="149"/>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row>
    <row r="30" spans="1:108" ht="21" customHeight="1" thickTop="1" thickBot="1" x14ac:dyDescent="0.35">
      <c r="A30" s="316"/>
      <c r="B30" s="317"/>
      <c r="C30" s="317"/>
      <c r="D30" s="317"/>
      <c r="E30" s="348"/>
      <c r="F30" s="317"/>
      <c r="G30" s="317"/>
      <c r="H30" s="317"/>
      <c r="I30" s="317"/>
      <c r="J30" s="316"/>
      <c r="K30" s="316"/>
      <c r="L30" s="375"/>
      <c r="M30" s="373"/>
      <c r="N30" s="148">
        <v>2</v>
      </c>
      <c r="O30" s="100"/>
      <c r="P30" s="106"/>
      <c r="Q30" s="106"/>
      <c r="R30" s="106"/>
      <c r="S30" s="106"/>
      <c r="T30" s="106"/>
      <c r="U30" s="106"/>
      <c r="V30" s="106"/>
      <c r="W30" s="109">
        <f t="shared" si="1"/>
        <v>0</v>
      </c>
      <c r="X30" s="110" t="str">
        <f t="shared" si="0"/>
        <v>DEBIL</v>
      </c>
      <c r="Y30" s="108"/>
      <c r="Z30" s="111" t="str">
        <f t="shared" si="2"/>
        <v/>
      </c>
      <c r="AA30" s="109" t="str">
        <f t="shared" si="3"/>
        <v>SI</v>
      </c>
      <c r="AB30" s="106"/>
      <c r="AC30" s="376"/>
      <c r="AD30" s="376"/>
      <c r="AE30" s="377"/>
      <c r="AF30" s="377"/>
      <c r="AG30" s="378"/>
      <c r="AH30" s="378"/>
      <c r="AI30" s="371"/>
      <c r="AJ30" s="371"/>
      <c r="AK30" s="375"/>
      <c r="AL30" s="373"/>
      <c r="AM30" s="380"/>
      <c r="AN30" s="149"/>
      <c r="AO30" s="148"/>
      <c r="AP30" s="104"/>
      <c r="AQ30" s="104"/>
      <c r="AR30" s="149"/>
      <c r="AS30" s="104"/>
      <c r="AT30" s="149"/>
      <c r="AU30" s="104"/>
      <c r="AV30" s="149"/>
      <c r="AW30" s="104"/>
      <c r="AX30" s="149"/>
      <c r="AY30" s="147"/>
      <c r="AZ30" s="149"/>
      <c r="BA30" s="149"/>
      <c r="BB30" s="148"/>
      <c r="BC30" s="104"/>
      <c r="BD30" s="144"/>
      <c r="BE30" s="149"/>
      <c r="BF30" s="149"/>
      <c r="BG30" s="148"/>
      <c r="BH30" s="104"/>
      <c r="BI30" s="144"/>
      <c r="BJ30" s="149"/>
      <c r="BK30" s="149"/>
      <c r="BL30" s="148"/>
      <c r="BM30" s="104"/>
      <c r="BN30" s="144"/>
      <c r="BO30" s="149"/>
      <c r="BP30" s="149"/>
      <c r="BQ30" s="148"/>
      <c r="BR30" s="104"/>
      <c r="BS30" s="144"/>
      <c r="BT30" s="104"/>
      <c r="BU30" s="149"/>
      <c r="BV30" s="149"/>
      <c r="BW30" s="149"/>
      <c r="BX30" s="104"/>
      <c r="BY30" s="149"/>
      <c r="BZ30" s="149"/>
      <c r="CA30" s="104"/>
      <c r="CB30" s="149"/>
      <c r="CC30" s="148"/>
      <c r="CD30" s="149"/>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row>
    <row r="31" spans="1:108" ht="21" customHeight="1" thickTop="1" thickBot="1" x14ac:dyDescent="0.35">
      <c r="A31" s="316"/>
      <c r="B31" s="317"/>
      <c r="C31" s="317"/>
      <c r="D31" s="317"/>
      <c r="E31" s="348"/>
      <c r="F31" s="317"/>
      <c r="G31" s="317"/>
      <c r="H31" s="317"/>
      <c r="I31" s="317"/>
      <c r="J31" s="316"/>
      <c r="K31" s="316"/>
      <c r="L31" s="375"/>
      <c r="M31" s="373"/>
      <c r="N31" s="148">
        <v>3</v>
      </c>
      <c r="O31" s="105"/>
      <c r="P31" s="106"/>
      <c r="Q31" s="106"/>
      <c r="R31" s="106"/>
      <c r="S31" s="106"/>
      <c r="T31" s="106"/>
      <c r="U31" s="106"/>
      <c r="V31" s="106"/>
      <c r="W31" s="109">
        <f t="shared" si="1"/>
        <v>0</v>
      </c>
      <c r="X31" s="110" t="str">
        <f t="shared" si="0"/>
        <v>DEBIL</v>
      </c>
      <c r="Y31" s="108"/>
      <c r="Z31" s="111" t="str">
        <f t="shared" si="2"/>
        <v/>
      </c>
      <c r="AA31" s="109" t="str">
        <f t="shared" si="3"/>
        <v>SI</v>
      </c>
      <c r="AB31" s="106"/>
      <c r="AC31" s="376"/>
      <c r="AD31" s="376"/>
      <c r="AE31" s="377"/>
      <c r="AF31" s="377"/>
      <c r="AG31" s="378"/>
      <c r="AH31" s="378"/>
      <c r="AI31" s="371"/>
      <c r="AJ31" s="371"/>
      <c r="AK31" s="375"/>
      <c r="AL31" s="373"/>
      <c r="AM31" s="380"/>
      <c r="AN31" s="149"/>
      <c r="AO31" s="148"/>
      <c r="AP31" s="104"/>
      <c r="AQ31" s="104"/>
      <c r="AR31" s="149"/>
      <c r="AS31" s="104"/>
      <c r="AT31" s="149"/>
      <c r="AU31" s="104"/>
      <c r="AV31" s="149"/>
      <c r="AW31" s="104"/>
      <c r="AX31" s="149"/>
      <c r="AY31" s="147"/>
      <c r="AZ31" s="149"/>
      <c r="BA31" s="149"/>
      <c r="BB31" s="148"/>
      <c r="BC31" s="104"/>
      <c r="BD31" s="144"/>
      <c r="BE31" s="149"/>
      <c r="BF31" s="149"/>
      <c r="BG31" s="148"/>
      <c r="BH31" s="104"/>
      <c r="BI31" s="144"/>
      <c r="BJ31" s="149"/>
      <c r="BK31" s="149"/>
      <c r="BL31" s="148"/>
      <c r="BM31" s="104"/>
      <c r="BN31" s="144"/>
      <c r="BO31" s="149"/>
      <c r="BP31" s="149"/>
      <c r="BQ31" s="148"/>
      <c r="BR31" s="104"/>
      <c r="BS31" s="144"/>
      <c r="BT31" s="104"/>
      <c r="BU31" s="149"/>
      <c r="BV31" s="149"/>
      <c r="BW31" s="149"/>
      <c r="BX31" s="104"/>
      <c r="BY31" s="149"/>
      <c r="BZ31" s="149"/>
      <c r="CA31" s="104"/>
      <c r="CB31" s="149"/>
      <c r="CC31" s="148"/>
      <c r="CD31" s="149"/>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row>
    <row r="32" spans="1:108" ht="21" customHeight="1" thickTop="1" thickBot="1" x14ac:dyDescent="0.35">
      <c r="A32" s="316"/>
      <c r="B32" s="317"/>
      <c r="C32" s="317"/>
      <c r="D32" s="317"/>
      <c r="E32" s="348"/>
      <c r="F32" s="317"/>
      <c r="G32" s="317"/>
      <c r="H32" s="317"/>
      <c r="I32" s="317"/>
      <c r="J32" s="316"/>
      <c r="K32" s="316"/>
      <c r="L32" s="375"/>
      <c r="M32" s="373"/>
      <c r="N32" s="148">
        <v>4</v>
      </c>
      <c r="O32" s="100"/>
      <c r="P32" s="106"/>
      <c r="Q32" s="106"/>
      <c r="R32" s="106"/>
      <c r="S32" s="106"/>
      <c r="T32" s="106"/>
      <c r="U32" s="106"/>
      <c r="V32" s="106"/>
      <c r="W32" s="109">
        <f t="shared" si="1"/>
        <v>0</v>
      </c>
      <c r="X32" s="110" t="str">
        <f t="shared" si="0"/>
        <v>DEBIL</v>
      </c>
      <c r="Y32" s="108"/>
      <c r="Z32" s="111" t="str">
        <f t="shared" si="2"/>
        <v/>
      </c>
      <c r="AA32" s="109" t="str">
        <f t="shared" si="3"/>
        <v>SI</v>
      </c>
      <c r="AB32" s="106"/>
      <c r="AC32" s="376"/>
      <c r="AD32" s="376"/>
      <c r="AE32" s="377"/>
      <c r="AF32" s="377"/>
      <c r="AG32" s="378"/>
      <c r="AH32" s="378"/>
      <c r="AI32" s="371"/>
      <c r="AJ32" s="371"/>
      <c r="AK32" s="375"/>
      <c r="AL32" s="373"/>
      <c r="AM32" s="380"/>
      <c r="AN32" s="149"/>
      <c r="AO32" s="148"/>
      <c r="AP32" s="104"/>
      <c r="AQ32" s="104"/>
      <c r="AR32" s="149"/>
      <c r="AS32" s="104"/>
      <c r="AT32" s="149"/>
      <c r="AU32" s="104"/>
      <c r="AV32" s="149"/>
      <c r="AW32" s="104"/>
      <c r="AX32" s="149"/>
      <c r="AY32" s="147"/>
      <c r="AZ32" s="149"/>
      <c r="BA32" s="149"/>
      <c r="BB32" s="148"/>
      <c r="BC32" s="104"/>
      <c r="BD32" s="144"/>
      <c r="BE32" s="149"/>
      <c r="BF32" s="149"/>
      <c r="BG32" s="148"/>
      <c r="BH32" s="104"/>
      <c r="BI32" s="144"/>
      <c r="BJ32" s="149"/>
      <c r="BK32" s="149"/>
      <c r="BL32" s="148"/>
      <c r="BM32" s="104"/>
      <c r="BN32" s="144"/>
      <c r="BO32" s="149"/>
      <c r="BP32" s="149"/>
      <c r="BQ32" s="148"/>
      <c r="BR32" s="104"/>
      <c r="BS32" s="144"/>
      <c r="BT32" s="104"/>
      <c r="BU32" s="149"/>
      <c r="BV32" s="149"/>
      <c r="BW32" s="149"/>
      <c r="BX32" s="104"/>
      <c r="BY32" s="149"/>
      <c r="BZ32" s="149"/>
      <c r="CA32" s="104"/>
      <c r="CB32" s="149"/>
      <c r="CC32" s="148"/>
      <c r="CD32" s="149"/>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row>
    <row r="33" spans="1:108" ht="21" customHeight="1" thickTop="1" thickBot="1" x14ac:dyDescent="0.35">
      <c r="A33" s="316"/>
      <c r="B33" s="317"/>
      <c r="C33" s="317"/>
      <c r="D33" s="317"/>
      <c r="E33" s="348"/>
      <c r="F33" s="317"/>
      <c r="G33" s="317"/>
      <c r="H33" s="317"/>
      <c r="I33" s="317"/>
      <c r="J33" s="316"/>
      <c r="K33" s="316"/>
      <c r="L33" s="375"/>
      <c r="M33" s="373"/>
      <c r="N33" s="148">
        <v>5</v>
      </c>
      <c r="O33" s="100"/>
      <c r="P33" s="106"/>
      <c r="Q33" s="106"/>
      <c r="R33" s="106"/>
      <c r="S33" s="106"/>
      <c r="T33" s="106"/>
      <c r="U33" s="106"/>
      <c r="V33" s="106"/>
      <c r="W33" s="109">
        <f t="shared" si="1"/>
        <v>0</v>
      </c>
      <c r="X33" s="110" t="str">
        <f t="shared" si="0"/>
        <v>DEBIL</v>
      </c>
      <c r="Y33" s="108"/>
      <c r="Z33" s="111" t="str">
        <f t="shared" si="2"/>
        <v/>
      </c>
      <c r="AA33" s="109" t="str">
        <f t="shared" si="3"/>
        <v>SI</v>
      </c>
      <c r="AB33" s="106"/>
      <c r="AC33" s="376"/>
      <c r="AD33" s="376"/>
      <c r="AE33" s="377"/>
      <c r="AF33" s="377"/>
      <c r="AG33" s="378"/>
      <c r="AH33" s="378"/>
      <c r="AI33" s="371"/>
      <c r="AJ33" s="371"/>
      <c r="AK33" s="375"/>
      <c r="AL33" s="373"/>
      <c r="AM33" s="380"/>
      <c r="AN33" s="149"/>
      <c r="AO33" s="148"/>
      <c r="AP33" s="104"/>
      <c r="AQ33" s="104"/>
      <c r="AR33" s="149"/>
      <c r="AS33" s="104"/>
      <c r="AT33" s="149"/>
      <c r="AU33" s="104"/>
      <c r="AV33" s="149"/>
      <c r="AW33" s="104"/>
      <c r="AX33" s="149"/>
      <c r="AY33" s="147"/>
      <c r="AZ33" s="149"/>
      <c r="BA33" s="149"/>
      <c r="BB33" s="148"/>
      <c r="BC33" s="104"/>
      <c r="BD33" s="144"/>
      <c r="BE33" s="149"/>
      <c r="BF33" s="149"/>
      <c r="BG33" s="148"/>
      <c r="BH33" s="104"/>
      <c r="BI33" s="144"/>
      <c r="BJ33" s="149"/>
      <c r="BK33" s="149"/>
      <c r="BL33" s="148"/>
      <c r="BM33" s="104"/>
      <c r="BN33" s="144"/>
      <c r="BO33" s="149"/>
      <c r="BP33" s="149"/>
      <c r="BQ33" s="148"/>
      <c r="BR33" s="104"/>
      <c r="BS33" s="144"/>
      <c r="BT33" s="104"/>
      <c r="BU33" s="149"/>
      <c r="BV33" s="149"/>
      <c r="BW33" s="149"/>
      <c r="BX33" s="104"/>
      <c r="BY33" s="149"/>
      <c r="BZ33" s="149"/>
      <c r="CA33" s="104"/>
      <c r="CB33" s="149"/>
      <c r="CC33" s="148"/>
      <c r="CD33" s="149"/>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row>
    <row r="34" spans="1:108" ht="21" customHeight="1" thickTop="1" thickBot="1" x14ac:dyDescent="0.35">
      <c r="A34" s="316"/>
      <c r="B34" s="317"/>
      <c r="C34" s="317"/>
      <c r="D34" s="317"/>
      <c r="E34" s="348"/>
      <c r="F34" s="317"/>
      <c r="G34" s="317"/>
      <c r="H34" s="317"/>
      <c r="I34" s="317"/>
      <c r="J34" s="316"/>
      <c r="K34" s="316"/>
      <c r="L34" s="375"/>
      <c r="M34" s="374"/>
      <c r="N34" s="148">
        <v>6</v>
      </c>
      <c r="O34" s="100"/>
      <c r="P34" s="106"/>
      <c r="Q34" s="106"/>
      <c r="R34" s="106"/>
      <c r="S34" s="106"/>
      <c r="T34" s="106"/>
      <c r="U34" s="106"/>
      <c r="V34" s="106"/>
      <c r="W34" s="109">
        <f t="shared" si="1"/>
        <v>0</v>
      </c>
      <c r="X34" s="110" t="str">
        <f t="shared" si="0"/>
        <v>DEBIL</v>
      </c>
      <c r="Y34" s="108"/>
      <c r="Z34" s="111" t="str">
        <f t="shared" si="2"/>
        <v/>
      </c>
      <c r="AA34" s="109" t="str">
        <f t="shared" si="3"/>
        <v>SI</v>
      </c>
      <c r="AB34" s="106"/>
      <c r="AC34" s="376"/>
      <c r="AD34" s="376"/>
      <c r="AE34" s="377"/>
      <c r="AF34" s="377"/>
      <c r="AG34" s="378"/>
      <c r="AH34" s="378"/>
      <c r="AI34" s="371"/>
      <c r="AJ34" s="371"/>
      <c r="AK34" s="375"/>
      <c r="AL34" s="374"/>
      <c r="AM34" s="381"/>
      <c r="AN34" s="149"/>
      <c r="AO34" s="148"/>
      <c r="AP34" s="104"/>
      <c r="AQ34" s="104"/>
      <c r="AR34" s="149"/>
      <c r="AS34" s="104"/>
      <c r="AT34" s="149"/>
      <c r="AU34" s="104"/>
      <c r="AV34" s="149"/>
      <c r="AW34" s="104"/>
      <c r="AX34" s="149"/>
      <c r="AY34" s="147"/>
      <c r="AZ34" s="149"/>
      <c r="BA34" s="149"/>
      <c r="BB34" s="148"/>
      <c r="BC34" s="104"/>
      <c r="BD34" s="144"/>
      <c r="BE34" s="149"/>
      <c r="BF34" s="149"/>
      <c r="BG34" s="148"/>
      <c r="BH34" s="104"/>
      <c r="BI34" s="144"/>
      <c r="BJ34" s="149"/>
      <c r="BK34" s="149"/>
      <c r="BL34" s="148"/>
      <c r="BM34" s="104"/>
      <c r="BN34" s="144"/>
      <c r="BO34" s="149"/>
      <c r="BP34" s="149"/>
      <c r="BQ34" s="148"/>
      <c r="BR34" s="104"/>
      <c r="BS34" s="144"/>
      <c r="BT34" s="104"/>
      <c r="BU34" s="149"/>
      <c r="BV34" s="149"/>
      <c r="BW34" s="149"/>
      <c r="BX34" s="104"/>
      <c r="BY34" s="149"/>
      <c r="BZ34" s="149"/>
      <c r="CA34" s="104"/>
      <c r="CB34" s="149"/>
      <c r="CC34" s="148"/>
      <c r="CD34" s="149"/>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row>
    <row r="35" spans="1:108" ht="21" customHeight="1" thickTop="1" thickBot="1" x14ac:dyDescent="0.35">
      <c r="A35" s="316">
        <v>6</v>
      </c>
      <c r="B35" s="317"/>
      <c r="C35" s="317"/>
      <c r="D35" s="317"/>
      <c r="E35" s="348"/>
      <c r="F35" s="317"/>
      <c r="G35" s="317"/>
      <c r="H35" s="317"/>
      <c r="I35" s="317"/>
      <c r="J35" s="316"/>
      <c r="K35" s="316"/>
      <c r="L35" s="375">
        <f>+(J35*K35)*4</f>
        <v>0</v>
      </c>
      <c r="M35" s="372" t="b">
        <f>IF(OR(AND(J35=3,K35=4),AND(J35=2,K35=5),AND(J35=2,K35=5),AND(L35=20),AND(L35&gt;=52,L35&lt;=100)),"ZONA RIESGO EXTREMA",IF(OR(AND(J35=5,K35=2),AND(J35=4,K35=3),AND(J35=1,K35=4),AND(L35=16),AND(L35&gt;=28,L35&lt;=48)),"ZONA RIESGO ALTA",IF(OR(AND(J35=1,K35=3),AND(J35=4,K35=1),AND(L35=24)),"ZONA RIESGO MODERADA",IF(AND(L35&gt;=4,L35&lt;=16),"ZONA RIESGO BAJA"))))</f>
        <v>0</v>
      </c>
      <c r="N35" s="148">
        <v>1</v>
      </c>
      <c r="O35" s="100"/>
      <c r="P35" s="106"/>
      <c r="Q35" s="106"/>
      <c r="R35" s="106"/>
      <c r="S35" s="106"/>
      <c r="T35" s="106"/>
      <c r="U35" s="106"/>
      <c r="V35" s="106"/>
      <c r="W35" s="109">
        <f t="shared" si="1"/>
        <v>0</v>
      </c>
      <c r="X35" s="110" t="str">
        <f t="shared" si="0"/>
        <v>DEBIL</v>
      </c>
      <c r="Y35" s="108"/>
      <c r="Z35" s="111" t="str">
        <f t="shared" si="2"/>
        <v/>
      </c>
      <c r="AA35" s="109" t="str">
        <f t="shared" si="3"/>
        <v>SI</v>
      </c>
      <c r="AB35" s="106"/>
      <c r="AC35" s="376">
        <f>IF(AND(W35&gt;0,SUM(W36:W40)=0),W35,IF(AND(SUM(W35:W36)&gt;0,SUM(W37:W40)=0),AVERAGE(W35:W36),IF(AND(SUM(W35:W37)&gt;0,SUM(W38:W40)=0),AVERAGE(W35:W37),IF(AND(SUM(W35:W38)&gt;0,SUM(W39:W40)=0),AVERAGE(W35:W38),IF(AND(SUM(W35:W39)&gt;0,W40=0),AVERAGE(W35:W39),AVERAGE(W35:W40))))))</f>
        <v>0</v>
      </c>
      <c r="AD35" s="376" t="str">
        <f>IF(AND(AC35&gt;=50,AC35&lt;=99),"MODERADO",IF(AND(AC35=100), "FUERTE",IF(AND(AC35&lt;50), "DEBIL")))</f>
        <v>DEBIL</v>
      </c>
      <c r="AE35" s="377"/>
      <c r="AF35" s="377"/>
      <c r="AG35" s="378" t="str">
        <f>IFERROR(_xlfn.IFS(AND(AD35="MODERADO",AE35="Directamente"),1,AND(AD35="FUERTE",AE35="Directamente"),2),"0")</f>
        <v>0</v>
      </c>
      <c r="AH35" s="378" t="str">
        <f>IFERROR(_xlfn.IFS(AND(AD35="MODERADO",AF35="Directamente"),1,AND(AD35="FUERTE",AF35="Directamente"),2,AND(AD35="FUERTE",AF35="Indirectamente"),1),"0")</f>
        <v>0</v>
      </c>
      <c r="AI35" s="371"/>
      <c r="AJ35" s="371"/>
      <c r="AK35" s="375">
        <f>+(AI35*AJ35)*4</f>
        <v>0</v>
      </c>
      <c r="AL35" s="372" t="b">
        <f>IF(OR(AND(AI35=3,AJ35=4),AND(AI35=2,AJ35=5),AND(AI35=2,AJ35=5),AND(AK35=20),AND(AK35&gt;=52,AK35&lt;=100)),"ZONA RIESGO EXTREMA",IF(OR(AND(AI35=5,AJ35=2),AND(AI35=4,AJ35=3),AND(AI35=1,AJ35=4),AND(AK35=16),AND(AK35&gt;=28,AK35&lt;=48)),"ZONA RIESGO ALTA",IF(OR(AND(AI35=1,AJ35=3),AND(AI35=4,AJ35=1),AND(AK35=24)),"ZONA RIESGO MODERADA",IF(AND(AK35&gt;=4,AK35&lt;=16),"ZONA RIESGO BAJA"))))</f>
        <v>0</v>
      </c>
      <c r="AM35" s="379"/>
      <c r="AN35" s="149"/>
      <c r="AO35" s="148"/>
      <c r="AP35" s="104"/>
      <c r="AQ35" s="104"/>
      <c r="AR35" s="149"/>
      <c r="AS35" s="104"/>
      <c r="AT35" s="149"/>
      <c r="AU35" s="104"/>
      <c r="AV35" s="149"/>
      <c r="AW35" s="104"/>
      <c r="AX35" s="149"/>
      <c r="AY35" s="147"/>
      <c r="AZ35" s="149"/>
      <c r="BA35" s="149"/>
      <c r="BB35" s="148"/>
      <c r="BC35" s="104"/>
      <c r="BD35" s="144"/>
      <c r="BE35" s="149"/>
      <c r="BF35" s="149"/>
      <c r="BG35" s="148"/>
      <c r="BH35" s="104"/>
      <c r="BI35" s="144"/>
      <c r="BJ35" s="149"/>
      <c r="BK35" s="149"/>
      <c r="BL35" s="148"/>
      <c r="BM35" s="104"/>
      <c r="BN35" s="144"/>
      <c r="BO35" s="149"/>
      <c r="BP35" s="149"/>
      <c r="BQ35" s="148"/>
      <c r="BR35" s="104"/>
      <c r="BS35" s="144"/>
      <c r="BT35" s="104"/>
      <c r="BU35" s="149"/>
      <c r="BV35" s="149"/>
      <c r="BW35" s="149"/>
      <c r="BX35" s="104"/>
      <c r="BY35" s="149"/>
      <c r="BZ35" s="149"/>
      <c r="CA35" s="104"/>
      <c r="CB35" s="149"/>
      <c r="CC35" s="148"/>
      <c r="CD35" s="149"/>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row>
    <row r="36" spans="1:108" ht="21" customHeight="1" thickTop="1" thickBot="1" x14ac:dyDescent="0.35">
      <c r="A36" s="316"/>
      <c r="B36" s="317"/>
      <c r="C36" s="317"/>
      <c r="D36" s="317"/>
      <c r="E36" s="348"/>
      <c r="F36" s="317"/>
      <c r="G36" s="317"/>
      <c r="H36" s="317"/>
      <c r="I36" s="317"/>
      <c r="J36" s="316"/>
      <c r="K36" s="316"/>
      <c r="L36" s="375"/>
      <c r="M36" s="373"/>
      <c r="N36" s="148">
        <v>2</v>
      </c>
      <c r="O36" s="100"/>
      <c r="P36" s="106"/>
      <c r="Q36" s="106"/>
      <c r="R36" s="106"/>
      <c r="S36" s="106"/>
      <c r="T36" s="106"/>
      <c r="U36" s="106"/>
      <c r="V36" s="106"/>
      <c r="W36" s="109">
        <f t="shared" si="1"/>
        <v>0</v>
      </c>
      <c r="X36" s="110" t="str">
        <f t="shared" si="0"/>
        <v>DEBIL</v>
      </c>
      <c r="Y36" s="108"/>
      <c r="Z36" s="111" t="str">
        <f t="shared" si="2"/>
        <v/>
      </c>
      <c r="AA36" s="109" t="str">
        <f t="shared" si="3"/>
        <v>SI</v>
      </c>
      <c r="AB36" s="106"/>
      <c r="AC36" s="376"/>
      <c r="AD36" s="376"/>
      <c r="AE36" s="377"/>
      <c r="AF36" s="377"/>
      <c r="AG36" s="378"/>
      <c r="AH36" s="378"/>
      <c r="AI36" s="371"/>
      <c r="AJ36" s="371"/>
      <c r="AK36" s="375"/>
      <c r="AL36" s="373"/>
      <c r="AM36" s="380"/>
      <c r="AN36" s="149"/>
      <c r="AO36" s="148"/>
      <c r="AP36" s="104"/>
      <c r="AQ36" s="104"/>
      <c r="AR36" s="149"/>
      <c r="AS36" s="104"/>
      <c r="AT36" s="149"/>
      <c r="AU36" s="104"/>
      <c r="AV36" s="149"/>
      <c r="AW36" s="104"/>
      <c r="AX36" s="149"/>
      <c r="AY36" s="147"/>
      <c r="AZ36" s="149"/>
      <c r="BA36" s="149"/>
      <c r="BB36" s="148"/>
      <c r="BC36" s="104"/>
      <c r="BD36" s="144"/>
      <c r="BE36" s="149"/>
      <c r="BF36" s="149"/>
      <c r="BG36" s="148"/>
      <c r="BH36" s="104"/>
      <c r="BI36" s="144"/>
      <c r="BJ36" s="149"/>
      <c r="BK36" s="149"/>
      <c r="BL36" s="148"/>
      <c r="BM36" s="104"/>
      <c r="BN36" s="144"/>
      <c r="BO36" s="149"/>
      <c r="BP36" s="149"/>
      <c r="BQ36" s="148"/>
      <c r="BR36" s="104"/>
      <c r="BS36" s="144"/>
      <c r="BT36" s="104"/>
      <c r="BU36" s="149"/>
      <c r="BV36" s="149"/>
      <c r="BW36" s="149"/>
      <c r="BX36" s="104"/>
      <c r="BY36" s="149"/>
      <c r="BZ36" s="149"/>
      <c r="CA36" s="104"/>
      <c r="CB36" s="149"/>
      <c r="CC36" s="148"/>
      <c r="CD36" s="149"/>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row>
    <row r="37" spans="1:108" ht="21" customHeight="1" thickTop="1" thickBot="1" x14ac:dyDescent="0.35">
      <c r="A37" s="316"/>
      <c r="B37" s="317"/>
      <c r="C37" s="317"/>
      <c r="D37" s="317"/>
      <c r="E37" s="348"/>
      <c r="F37" s="317"/>
      <c r="G37" s="317"/>
      <c r="H37" s="317"/>
      <c r="I37" s="317"/>
      <c r="J37" s="316"/>
      <c r="K37" s="316"/>
      <c r="L37" s="375"/>
      <c r="M37" s="373"/>
      <c r="N37" s="148">
        <v>3</v>
      </c>
      <c r="O37" s="105"/>
      <c r="P37" s="106"/>
      <c r="Q37" s="106"/>
      <c r="R37" s="106"/>
      <c r="S37" s="106"/>
      <c r="T37" s="106"/>
      <c r="U37" s="106"/>
      <c r="V37" s="106"/>
      <c r="W37" s="109">
        <f t="shared" si="1"/>
        <v>0</v>
      </c>
      <c r="X37" s="110" t="str">
        <f t="shared" si="0"/>
        <v>DEBIL</v>
      </c>
      <c r="Y37" s="108"/>
      <c r="Z37" s="111" t="str">
        <f t="shared" si="2"/>
        <v/>
      </c>
      <c r="AA37" s="109" t="str">
        <f t="shared" si="3"/>
        <v>SI</v>
      </c>
      <c r="AB37" s="106"/>
      <c r="AC37" s="376"/>
      <c r="AD37" s="376"/>
      <c r="AE37" s="377"/>
      <c r="AF37" s="377"/>
      <c r="AG37" s="378"/>
      <c r="AH37" s="378"/>
      <c r="AI37" s="371"/>
      <c r="AJ37" s="371"/>
      <c r="AK37" s="375"/>
      <c r="AL37" s="373"/>
      <c r="AM37" s="380"/>
      <c r="AN37" s="149"/>
      <c r="AO37" s="148"/>
      <c r="AP37" s="104"/>
      <c r="AQ37" s="104"/>
      <c r="AR37" s="149"/>
      <c r="AS37" s="104"/>
      <c r="AT37" s="149"/>
      <c r="AU37" s="104"/>
      <c r="AV37" s="149"/>
      <c r="AW37" s="104"/>
      <c r="AX37" s="149"/>
      <c r="AY37" s="147"/>
      <c r="AZ37" s="149"/>
      <c r="BA37" s="149"/>
      <c r="BB37" s="148"/>
      <c r="BC37" s="104"/>
      <c r="BD37" s="144"/>
      <c r="BE37" s="149"/>
      <c r="BF37" s="149"/>
      <c r="BG37" s="148"/>
      <c r="BH37" s="104"/>
      <c r="BI37" s="144"/>
      <c r="BJ37" s="149"/>
      <c r="BK37" s="149"/>
      <c r="BL37" s="148"/>
      <c r="BM37" s="104"/>
      <c r="BN37" s="144"/>
      <c r="BO37" s="149"/>
      <c r="BP37" s="149"/>
      <c r="BQ37" s="148"/>
      <c r="BR37" s="104"/>
      <c r="BS37" s="144"/>
      <c r="BT37" s="104"/>
      <c r="BU37" s="149"/>
      <c r="BV37" s="149"/>
      <c r="BW37" s="149"/>
      <c r="BX37" s="104"/>
      <c r="BY37" s="149"/>
      <c r="BZ37" s="149"/>
      <c r="CA37" s="104"/>
      <c r="CB37" s="149"/>
      <c r="CC37" s="148"/>
      <c r="CD37" s="149"/>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row>
    <row r="38" spans="1:108" ht="21" customHeight="1" thickTop="1" thickBot="1" x14ac:dyDescent="0.35">
      <c r="A38" s="316"/>
      <c r="B38" s="317"/>
      <c r="C38" s="317"/>
      <c r="D38" s="317"/>
      <c r="E38" s="348"/>
      <c r="F38" s="317"/>
      <c r="G38" s="317"/>
      <c r="H38" s="317"/>
      <c r="I38" s="317"/>
      <c r="J38" s="316"/>
      <c r="K38" s="316"/>
      <c r="L38" s="375"/>
      <c r="M38" s="373"/>
      <c r="N38" s="148">
        <v>4</v>
      </c>
      <c r="O38" s="100"/>
      <c r="P38" s="106"/>
      <c r="Q38" s="106"/>
      <c r="R38" s="106"/>
      <c r="S38" s="106"/>
      <c r="T38" s="106"/>
      <c r="U38" s="106"/>
      <c r="V38" s="106"/>
      <c r="W38" s="109">
        <f t="shared" si="1"/>
        <v>0</v>
      </c>
      <c r="X38" s="110" t="str">
        <f t="shared" si="0"/>
        <v>DEBIL</v>
      </c>
      <c r="Y38" s="108"/>
      <c r="Z38" s="111" t="str">
        <f t="shared" si="2"/>
        <v/>
      </c>
      <c r="AA38" s="109" t="str">
        <f t="shared" si="3"/>
        <v>SI</v>
      </c>
      <c r="AB38" s="106"/>
      <c r="AC38" s="376"/>
      <c r="AD38" s="376"/>
      <c r="AE38" s="377"/>
      <c r="AF38" s="377"/>
      <c r="AG38" s="378"/>
      <c r="AH38" s="378"/>
      <c r="AI38" s="371"/>
      <c r="AJ38" s="371"/>
      <c r="AK38" s="375"/>
      <c r="AL38" s="373"/>
      <c r="AM38" s="380"/>
      <c r="AN38" s="149"/>
      <c r="AO38" s="148"/>
      <c r="AP38" s="104"/>
      <c r="AQ38" s="104"/>
      <c r="AR38" s="149"/>
      <c r="AS38" s="104"/>
      <c r="AT38" s="149"/>
      <c r="AU38" s="104"/>
      <c r="AV38" s="149"/>
      <c r="AW38" s="104"/>
      <c r="AX38" s="149"/>
      <c r="AY38" s="147"/>
      <c r="AZ38" s="149"/>
      <c r="BA38" s="149"/>
      <c r="BB38" s="148"/>
      <c r="BC38" s="104"/>
      <c r="BD38" s="144"/>
      <c r="BE38" s="149"/>
      <c r="BF38" s="149"/>
      <c r="BG38" s="148"/>
      <c r="BH38" s="104"/>
      <c r="BI38" s="144"/>
      <c r="BJ38" s="149"/>
      <c r="BK38" s="149"/>
      <c r="BL38" s="148"/>
      <c r="BM38" s="104"/>
      <c r="BN38" s="144"/>
      <c r="BO38" s="149"/>
      <c r="BP38" s="149"/>
      <c r="BQ38" s="148"/>
      <c r="BR38" s="104"/>
      <c r="BS38" s="144"/>
      <c r="BT38" s="104"/>
      <c r="BU38" s="149"/>
      <c r="BV38" s="149"/>
      <c r="BW38" s="149"/>
      <c r="BX38" s="104"/>
      <c r="BY38" s="149"/>
      <c r="BZ38" s="149"/>
      <c r="CA38" s="104"/>
      <c r="CB38" s="149"/>
      <c r="CC38" s="148"/>
      <c r="CD38" s="149"/>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row>
    <row r="39" spans="1:108" ht="21" customHeight="1" thickTop="1" thickBot="1" x14ac:dyDescent="0.35">
      <c r="A39" s="316"/>
      <c r="B39" s="317"/>
      <c r="C39" s="317"/>
      <c r="D39" s="317"/>
      <c r="E39" s="348"/>
      <c r="F39" s="317"/>
      <c r="G39" s="317"/>
      <c r="H39" s="317"/>
      <c r="I39" s="317"/>
      <c r="J39" s="316"/>
      <c r="K39" s="316"/>
      <c r="L39" s="375"/>
      <c r="M39" s="373"/>
      <c r="N39" s="148">
        <v>5</v>
      </c>
      <c r="O39" s="100"/>
      <c r="P39" s="106"/>
      <c r="Q39" s="106"/>
      <c r="R39" s="106"/>
      <c r="S39" s="106"/>
      <c r="T39" s="106"/>
      <c r="U39" s="106"/>
      <c r="V39" s="106"/>
      <c r="W39" s="109">
        <f t="shared" si="1"/>
        <v>0</v>
      </c>
      <c r="X39" s="110" t="str">
        <f t="shared" si="0"/>
        <v>DEBIL</v>
      </c>
      <c r="Y39" s="108"/>
      <c r="Z39" s="111" t="str">
        <f t="shared" si="2"/>
        <v/>
      </c>
      <c r="AA39" s="109" t="str">
        <f t="shared" si="3"/>
        <v>SI</v>
      </c>
      <c r="AB39" s="106"/>
      <c r="AC39" s="376"/>
      <c r="AD39" s="376"/>
      <c r="AE39" s="377"/>
      <c r="AF39" s="377"/>
      <c r="AG39" s="378"/>
      <c r="AH39" s="378"/>
      <c r="AI39" s="371"/>
      <c r="AJ39" s="371"/>
      <c r="AK39" s="375"/>
      <c r="AL39" s="373"/>
      <c r="AM39" s="380"/>
      <c r="AN39" s="149"/>
      <c r="AO39" s="148"/>
      <c r="AP39" s="104"/>
      <c r="AQ39" s="104"/>
      <c r="AR39" s="149"/>
      <c r="AS39" s="104"/>
      <c r="AT39" s="149"/>
      <c r="AU39" s="104"/>
      <c r="AV39" s="149"/>
      <c r="AW39" s="104"/>
      <c r="AX39" s="149"/>
      <c r="AY39" s="147"/>
      <c r="AZ39" s="149"/>
      <c r="BA39" s="149"/>
      <c r="BB39" s="148"/>
      <c r="BC39" s="104"/>
      <c r="BD39" s="144"/>
      <c r="BE39" s="149"/>
      <c r="BF39" s="149"/>
      <c r="BG39" s="148"/>
      <c r="BH39" s="104"/>
      <c r="BI39" s="144"/>
      <c r="BJ39" s="149"/>
      <c r="BK39" s="149"/>
      <c r="BL39" s="148"/>
      <c r="BM39" s="104"/>
      <c r="BN39" s="144"/>
      <c r="BO39" s="149"/>
      <c r="BP39" s="149"/>
      <c r="BQ39" s="148"/>
      <c r="BR39" s="104"/>
      <c r="BS39" s="144"/>
      <c r="BT39" s="104"/>
      <c r="BU39" s="149"/>
      <c r="BV39" s="149"/>
      <c r="BW39" s="149"/>
      <c r="BX39" s="104"/>
      <c r="BY39" s="149"/>
      <c r="BZ39" s="149"/>
      <c r="CA39" s="104"/>
      <c r="CB39" s="149"/>
      <c r="CC39" s="148"/>
      <c r="CD39" s="149"/>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row>
    <row r="40" spans="1:108" ht="21" customHeight="1" thickTop="1" thickBot="1" x14ac:dyDescent="0.35">
      <c r="A40" s="316"/>
      <c r="B40" s="317"/>
      <c r="C40" s="317"/>
      <c r="D40" s="317"/>
      <c r="E40" s="348"/>
      <c r="F40" s="317"/>
      <c r="G40" s="317"/>
      <c r="H40" s="317"/>
      <c r="I40" s="317"/>
      <c r="J40" s="316"/>
      <c r="K40" s="316"/>
      <c r="L40" s="375"/>
      <c r="M40" s="374"/>
      <c r="N40" s="148">
        <v>6</v>
      </c>
      <c r="O40" s="100"/>
      <c r="P40" s="106"/>
      <c r="Q40" s="106"/>
      <c r="R40" s="106"/>
      <c r="S40" s="106"/>
      <c r="T40" s="106"/>
      <c r="U40" s="106"/>
      <c r="V40" s="106"/>
      <c r="W40" s="109">
        <f t="shared" si="1"/>
        <v>0</v>
      </c>
      <c r="X40" s="110" t="str">
        <f t="shared" si="0"/>
        <v>DEBIL</v>
      </c>
      <c r="Y40" s="108"/>
      <c r="Z40" s="111" t="str">
        <f t="shared" si="2"/>
        <v/>
      </c>
      <c r="AA40" s="109" t="str">
        <f t="shared" si="3"/>
        <v>SI</v>
      </c>
      <c r="AB40" s="106"/>
      <c r="AC40" s="376"/>
      <c r="AD40" s="376"/>
      <c r="AE40" s="377"/>
      <c r="AF40" s="377"/>
      <c r="AG40" s="378"/>
      <c r="AH40" s="378"/>
      <c r="AI40" s="371"/>
      <c r="AJ40" s="371"/>
      <c r="AK40" s="375"/>
      <c r="AL40" s="374"/>
      <c r="AM40" s="381"/>
      <c r="AN40" s="149"/>
      <c r="AO40" s="148"/>
      <c r="AP40" s="104"/>
      <c r="AQ40" s="104"/>
      <c r="AR40" s="149"/>
      <c r="AS40" s="104"/>
      <c r="AT40" s="149"/>
      <c r="AU40" s="104"/>
      <c r="AV40" s="149"/>
      <c r="AW40" s="104"/>
      <c r="AX40" s="149"/>
      <c r="AY40" s="147"/>
      <c r="AZ40" s="149"/>
      <c r="BA40" s="149"/>
      <c r="BB40" s="148"/>
      <c r="BC40" s="104"/>
      <c r="BD40" s="144"/>
      <c r="BE40" s="149"/>
      <c r="BF40" s="149"/>
      <c r="BG40" s="148"/>
      <c r="BH40" s="104"/>
      <c r="BI40" s="144"/>
      <c r="BJ40" s="149"/>
      <c r="BK40" s="149"/>
      <c r="BL40" s="148"/>
      <c r="BM40" s="104"/>
      <c r="BN40" s="144"/>
      <c r="BO40" s="149"/>
      <c r="BP40" s="149"/>
      <c r="BQ40" s="148"/>
      <c r="BR40" s="104"/>
      <c r="BS40" s="144"/>
      <c r="BT40" s="104"/>
      <c r="BU40" s="149"/>
      <c r="BV40" s="149"/>
      <c r="BW40" s="149"/>
      <c r="BX40" s="104"/>
      <c r="BY40" s="149"/>
      <c r="BZ40" s="149"/>
      <c r="CA40" s="104"/>
      <c r="CB40" s="149"/>
      <c r="CC40" s="148"/>
      <c r="CD40" s="149"/>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row>
    <row r="41" spans="1:108" ht="21" customHeight="1" thickTop="1" thickBot="1" x14ac:dyDescent="0.35">
      <c r="A41" s="316">
        <v>7</v>
      </c>
      <c r="B41" s="317"/>
      <c r="C41" s="317"/>
      <c r="D41" s="317"/>
      <c r="E41" s="348"/>
      <c r="F41" s="317"/>
      <c r="G41" s="317"/>
      <c r="H41" s="317"/>
      <c r="I41" s="317"/>
      <c r="J41" s="316"/>
      <c r="K41" s="316"/>
      <c r="L41" s="375">
        <f>+(J41*K41)*4</f>
        <v>0</v>
      </c>
      <c r="M41" s="372" t="b">
        <f>IF(OR(AND(J41=3,K41=4),AND(J41=2,K41=5),AND(J41=2,K41=5),AND(L41=20),AND(L41&gt;=52,L41&lt;=100)),"ZONA RIESGO EXTREMA",IF(OR(AND(J41=5,K41=2),AND(J41=4,K41=3),AND(J41=1,K41=4),AND(L41=16),AND(L41&gt;=28,L41&lt;=48)),"ZONA RIESGO ALTA",IF(OR(AND(J41=1,K41=3),AND(J41=4,K41=1),AND(L41=24)),"ZONA RIESGO MODERADA",IF(AND(L41&gt;=4,L41&lt;=16),"ZONA RIESGO BAJA"))))</f>
        <v>0</v>
      </c>
      <c r="N41" s="148">
        <v>1</v>
      </c>
      <c r="O41" s="100"/>
      <c r="P41" s="106"/>
      <c r="Q41" s="106"/>
      <c r="R41" s="106"/>
      <c r="S41" s="106"/>
      <c r="T41" s="106"/>
      <c r="U41" s="106"/>
      <c r="V41" s="106"/>
      <c r="W41" s="109">
        <f t="shared" si="1"/>
        <v>0</v>
      </c>
      <c r="X41" s="110" t="str">
        <f t="shared" si="0"/>
        <v>DEBIL</v>
      </c>
      <c r="Y41" s="108"/>
      <c r="Z41" s="111" t="str">
        <f t="shared" si="2"/>
        <v/>
      </c>
      <c r="AA41" s="109" t="str">
        <f t="shared" si="3"/>
        <v>SI</v>
      </c>
      <c r="AB41" s="106"/>
      <c r="AC41" s="376">
        <f>IF(AND(W41&gt;0,SUM(W42:W46)=0),W41,IF(AND(SUM(W41:W42)&gt;0,SUM(W43:W46)=0),AVERAGE(W41:W42),IF(AND(SUM(W41:W43)&gt;0,SUM(W44:W46)=0),AVERAGE(W41:W43),IF(AND(SUM(W41:W44)&gt;0,SUM(W45:W46)=0),AVERAGE(W41:W44),IF(AND(SUM(W41:W45)&gt;0,W46=0),AVERAGE(W41:W45),AVERAGE(W41:W46))))))</f>
        <v>0</v>
      </c>
      <c r="AD41" s="376" t="str">
        <f>IF(AND(AC41&gt;=50,AC41&lt;=99),"MODERADO",IF(AND(AC41=100), "FUERTE",IF(AND(AC41&lt;50), "DEBIL")))</f>
        <v>DEBIL</v>
      </c>
      <c r="AE41" s="377"/>
      <c r="AF41" s="377"/>
      <c r="AG41" s="378" t="str">
        <f>IFERROR(_xlfn.IFS(AND(AD41="MODERADO",AE41="Directamente"),1,AND(AD41="FUERTE",AE41="Directamente"),2),"0")</f>
        <v>0</v>
      </c>
      <c r="AH41" s="378" t="str">
        <f>IFERROR(_xlfn.IFS(AND(AD41="MODERADO",AF41="Directamente"),1,AND(AD41="FUERTE",AF41="Directamente"),2,AND(AD41="FUERTE",AF41="Indirectamente"),1),"0")</f>
        <v>0</v>
      </c>
      <c r="AI41" s="371"/>
      <c r="AJ41" s="371"/>
      <c r="AK41" s="375">
        <f>+(AI41*AJ41)*4</f>
        <v>0</v>
      </c>
      <c r="AL41" s="372" t="b">
        <f>IF(OR(AND(AI41=3,AJ41=4),AND(AI41=2,AJ41=5),AND(AI41=2,AJ41=5),AND(AK41=20),AND(AK41&gt;=52,AK41&lt;=100)),"ZONA RIESGO EXTREMA",IF(OR(AND(AI41=5,AJ41=2),AND(AI41=4,AJ41=3),AND(AI41=1,AJ41=4),AND(AK41=16),AND(AK41&gt;=28,AK41&lt;=48)),"ZONA RIESGO ALTA",IF(OR(AND(AI41=1,AJ41=3),AND(AI41=4,AJ41=1),AND(AK41=24)),"ZONA RIESGO MODERADA",IF(AND(AK41&gt;=4,AK41&lt;=16),"ZONA RIESGO BAJA"))))</f>
        <v>0</v>
      </c>
      <c r="AM41" s="379"/>
      <c r="AN41" s="149"/>
      <c r="AO41" s="148"/>
      <c r="AP41" s="104"/>
      <c r="AQ41" s="104"/>
      <c r="AR41" s="149"/>
      <c r="AS41" s="104"/>
      <c r="AT41" s="149"/>
      <c r="AU41" s="104"/>
      <c r="AV41" s="149"/>
      <c r="AW41" s="104"/>
      <c r="AX41" s="149"/>
      <c r="AY41" s="147"/>
      <c r="AZ41" s="149"/>
      <c r="BA41" s="149"/>
      <c r="BB41" s="148"/>
      <c r="BC41" s="104"/>
      <c r="BD41" s="144"/>
      <c r="BE41" s="149"/>
      <c r="BF41" s="149"/>
      <c r="BG41" s="148"/>
      <c r="BH41" s="104"/>
      <c r="BI41" s="144"/>
      <c r="BJ41" s="149"/>
      <c r="BK41" s="149"/>
      <c r="BL41" s="148"/>
      <c r="BM41" s="104"/>
      <c r="BN41" s="144"/>
      <c r="BO41" s="149"/>
      <c r="BP41" s="149"/>
      <c r="BQ41" s="148"/>
      <c r="BR41" s="104"/>
      <c r="BS41" s="144"/>
      <c r="BT41" s="104"/>
      <c r="BU41" s="149"/>
      <c r="BV41" s="149"/>
      <c r="BW41" s="149"/>
      <c r="BX41" s="104"/>
      <c r="BY41" s="149"/>
      <c r="BZ41" s="149"/>
      <c r="CA41" s="104"/>
      <c r="CB41" s="149"/>
      <c r="CC41" s="148"/>
      <c r="CD41" s="149"/>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row>
    <row r="42" spans="1:108" ht="21" customHeight="1" thickTop="1" thickBot="1" x14ac:dyDescent="0.35">
      <c r="A42" s="316"/>
      <c r="B42" s="317"/>
      <c r="C42" s="317"/>
      <c r="D42" s="317"/>
      <c r="E42" s="348"/>
      <c r="F42" s="317"/>
      <c r="G42" s="317"/>
      <c r="H42" s="317"/>
      <c r="I42" s="317"/>
      <c r="J42" s="316"/>
      <c r="K42" s="316"/>
      <c r="L42" s="375"/>
      <c r="M42" s="373"/>
      <c r="N42" s="148">
        <v>2</v>
      </c>
      <c r="O42" s="100"/>
      <c r="P42" s="106"/>
      <c r="Q42" s="106"/>
      <c r="R42" s="106"/>
      <c r="S42" s="106"/>
      <c r="T42" s="106"/>
      <c r="U42" s="106"/>
      <c r="V42" s="106"/>
      <c r="W42" s="109">
        <f t="shared" si="1"/>
        <v>0</v>
      </c>
      <c r="X42" s="110" t="str">
        <f t="shared" si="0"/>
        <v>DEBIL</v>
      </c>
      <c r="Y42" s="108"/>
      <c r="Z42" s="111" t="str">
        <f t="shared" si="2"/>
        <v/>
      </c>
      <c r="AA42" s="109" t="str">
        <f t="shared" si="3"/>
        <v>SI</v>
      </c>
      <c r="AB42" s="106"/>
      <c r="AC42" s="376"/>
      <c r="AD42" s="376"/>
      <c r="AE42" s="377"/>
      <c r="AF42" s="377"/>
      <c r="AG42" s="378"/>
      <c r="AH42" s="378"/>
      <c r="AI42" s="371"/>
      <c r="AJ42" s="371"/>
      <c r="AK42" s="375"/>
      <c r="AL42" s="373"/>
      <c r="AM42" s="380"/>
      <c r="AN42" s="149"/>
      <c r="AO42" s="148"/>
      <c r="AP42" s="104"/>
      <c r="AQ42" s="104"/>
      <c r="AR42" s="149"/>
      <c r="AS42" s="104"/>
      <c r="AT42" s="149"/>
      <c r="AU42" s="104"/>
      <c r="AV42" s="149"/>
      <c r="AW42" s="104"/>
      <c r="AX42" s="149"/>
      <c r="AY42" s="147"/>
      <c r="AZ42" s="149"/>
      <c r="BA42" s="149"/>
      <c r="BB42" s="148"/>
      <c r="BC42" s="104"/>
      <c r="BD42" s="144"/>
      <c r="BE42" s="149"/>
      <c r="BF42" s="149"/>
      <c r="BG42" s="148"/>
      <c r="BH42" s="104"/>
      <c r="BI42" s="144"/>
      <c r="BJ42" s="149"/>
      <c r="BK42" s="149"/>
      <c r="BL42" s="148"/>
      <c r="BM42" s="104"/>
      <c r="BN42" s="144"/>
      <c r="BO42" s="149"/>
      <c r="BP42" s="149"/>
      <c r="BQ42" s="148"/>
      <c r="BR42" s="104"/>
      <c r="BS42" s="144"/>
      <c r="BT42" s="104"/>
      <c r="BU42" s="149"/>
      <c r="BV42" s="149"/>
      <c r="BW42" s="149"/>
      <c r="BX42" s="104"/>
      <c r="BY42" s="149"/>
      <c r="BZ42" s="149"/>
      <c r="CA42" s="104"/>
      <c r="CB42" s="149"/>
      <c r="CC42" s="148"/>
      <c r="CD42" s="149"/>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row>
    <row r="43" spans="1:108" ht="21" customHeight="1" thickTop="1" thickBot="1" x14ac:dyDescent="0.35">
      <c r="A43" s="316"/>
      <c r="B43" s="317"/>
      <c r="C43" s="317"/>
      <c r="D43" s="317"/>
      <c r="E43" s="348"/>
      <c r="F43" s="317"/>
      <c r="G43" s="317"/>
      <c r="H43" s="317"/>
      <c r="I43" s="317"/>
      <c r="J43" s="316"/>
      <c r="K43" s="316"/>
      <c r="L43" s="375"/>
      <c r="M43" s="373"/>
      <c r="N43" s="148">
        <v>3</v>
      </c>
      <c r="O43" s="105"/>
      <c r="P43" s="106"/>
      <c r="Q43" s="106"/>
      <c r="R43" s="106"/>
      <c r="S43" s="106"/>
      <c r="T43" s="106"/>
      <c r="U43" s="106"/>
      <c r="V43" s="106"/>
      <c r="W43" s="109">
        <f t="shared" si="1"/>
        <v>0</v>
      </c>
      <c r="X43" s="110" t="str">
        <f t="shared" si="0"/>
        <v>DEBIL</v>
      </c>
      <c r="Y43" s="108"/>
      <c r="Z43" s="111" t="str">
        <f t="shared" si="2"/>
        <v/>
      </c>
      <c r="AA43" s="109" t="str">
        <f t="shared" si="3"/>
        <v>SI</v>
      </c>
      <c r="AB43" s="106"/>
      <c r="AC43" s="376"/>
      <c r="AD43" s="376"/>
      <c r="AE43" s="377"/>
      <c r="AF43" s="377"/>
      <c r="AG43" s="378"/>
      <c r="AH43" s="378"/>
      <c r="AI43" s="371"/>
      <c r="AJ43" s="371"/>
      <c r="AK43" s="375"/>
      <c r="AL43" s="373"/>
      <c r="AM43" s="380"/>
      <c r="AN43" s="149"/>
      <c r="AO43" s="148"/>
      <c r="AP43" s="104"/>
      <c r="AQ43" s="104"/>
      <c r="AR43" s="149"/>
      <c r="AS43" s="104"/>
      <c r="AT43" s="149"/>
      <c r="AU43" s="104"/>
      <c r="AV43" s="149"/>
      <c r="AW43" s="104"/>
      <c r="AX43" s="149"/>
      <c r="AY43" s="147"/>
      <c r="AZ43" s="149"/>
      <c r="BA43" s="149"/>
      <c r="BB43" s="148"/>
      <c r="BC43" s="104"/>
      <c r="BD43" s="144"/>
      <c r="BE43" s="149"/>
      <c r="BF43" s="149"/>
      <c r="BG43" s="148"/>
      <c r="BH43" s="104"/>
      <c r="BI43" s="144"/>
      <c r="BJ43" s="149"/>
      <c r="BK43" s="149"/>
      <c r="BL43" s="148"/>
      <c r="BM43" s="104"/>
      <c r="BN43" s="144"/>
      <c r="BO43" s="149"/>
      <c r="BP43" s="149"/>
      <c r="BQ43" s="148"/>
      <c r="BR43" s="104"/>
      <c r="BS43" s="144"/>
      <c r="BT43" s="104"/>
      <c r="BU43" s="149"/>
      <c r="BV43" s="149"/>
      <c r="BW43" s="149"/>
      <c r="BX43" s="104"/>
      <c r="BY43" s="149"/>
      <c r="BZ43" s="149"/>
      <c r="CA43" s="104"/>
      <c r="CB43" s="149"/>
      <c r="CC43" s="148"/>
      <c r="CD43" s="149"/>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row>
    <row r="44" spans="1:108" ht="21" customHeight="1" thickTop="1" thickBot="1" x14ac:dyDescent="0.35">
      <c r="A44" s="316"/>
      <c r="B44" s="317"/>
      <c r="C44" s="317"/>
      <c r="D44" s="317"/>
      <c r="E44" s="348"/>
      <c r="F44" s="317"/>
      <c r="G44" s="317"/>
      <c r="H44" s="317"/>
      <c r="I44" s="317"/>
      <c r="J44" s="316"/>
      <c r="K44" s="316"/>
      <c r="L44" s="375"/>
      <c r="M44" s="373"/>
      <c r="N44" s="148">
        <v>4</v>
      </c>
      <c r="O44" s="100"/>
      <c r="P44" s="106"/>
      <c r="Q44" s="106"/>
      <c r="R44" s="106"/>
      <c r="S44" s="106"/>
      <c r="T44" s="106"/>
      <c r="U44" s="106"/>
      <c r="V44" s="106"/>
      <c r="W44" s="109">
        <f t="shared" si="1"/>
        <v>0</v>
      </c>
      <c r="X44" s="110" t="str">
        <f t="shared" si="0"/>
        <v>DEBIL</v>
      </c>
      <c r="Y44" s="108"/>
      <c r="Z44" s="111" t="str">
        <f t="shared" si="2"/>
        <v/>
      </c>
      <c r="AA44" s="109" t="str">
        <f t="shared" si="3"/>
        <v>SI</v>
      </c>
      <c r="AB44" s="106"/>
      <c r="AC44" s="376"/>
      <c r="AD44" s="376"/>
      <c r="AE44" s="377"/>
      <c r="AF44" s="377"/>
      <c r="AG44" s="378"/>
      <c r="AH44" s="378"/>
      <c r="AI44" s="371"/>
      <c r="AJ44" s="371"/>
      <c r="AK44" s="375"/>
      <c r="AL44" s="373"/>
      <c r="AM44" s="380"/>
      <c r="AN44" s="149"/>
      <c r="AO44" s="148"/>
      <c r="AP44" s="104"/>
      <c r="AQ44" s="104"/>
      <c r="AR44" s="149"/>
      <c r="AS44" s="104"/>
      <c r="AT44" s="149"/>
      <c r="AU44" s="104"/>
      <c r="AV44" s="149"/>
      <c r="AW44" s="104"/>
      <c r="AX44" s="149"/>
      <c r="AY44" s="147"/>
      <c r="AZ44" s="149"/>
      <c r="BA44" s="149"/>
      <c r="BB44" s="148"/>
      <c r="BC44" s="104"/>
      <c r="BD44" s="144"/>
      <c r="BE44" s="149"/>
      <c r="BF44" s="149"/>
      <c r="BG44" s="148"/>
      <c r="BH44" s="104"/>
      <c r="BI44" s="144"/>
      <c r="BJ44" s="149"/>
      <c r="BK44" s="149"/>
      <c r="BL44" s="148"/>
      <c r="BM44" s="104"/>
      <c r="BN44" s="144"/>
      <c r="BO44" s="149"/>
      <c r="BP44" s="149"/>
      <c r="BQ44" s="148"/>
      <c r="BR44" s="104"/>
      <c r="BS44" s="144"/>
      <c r="BT44" s="104"/>
      <c r="BU44" s="149"/>
      <c r="BV44" s="149"/>
      <c r="BW44" s="149"/>
      <c r="BX44" s="104"/>
      <c r="BY44" s="149"/>
      <c r="BZ44" s="149"/>
      <c r="CA44" s="104"/>
      <c r="CB44" s="149"/>
      <c r="CC44" s="148"/>
      <c r="CD44" s="149"/>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row>
    <row r="45" spans="1:108" ht="21" customHeight="1" thickTop="1" thickBot="1" x14ac:dyDescent="0.35">
      <c r="A45" s="316"/>
      <c r="B45" s="317"/>
      <c r="C45" s="317"/>
      <c r="D45" s="317"/>
      <c r="E45" s="348"/>
      <c r="F45" s="317"/>
      <c r="G45" s="317"/>
      <c r="H45" s="317"/>
      <c r="I45" s="317"/>
      <c r="J45" s="316"/>
      <c r="K45" s="316"/>
      <c r="L45" s="375"/>
      <c r="M45" s="373"/>
      <c r="N45" s="148">
        <v>5</v>
      </c>
      <c r="O45" s="100"/>
      <c r="P45" s="106"/>
      <c r="Q45" s="106"/>
      <c r="R45" s="106"/>
      <c r="S45" s="106"/>
      <c r="T45" s="106"/>
      <c r="U45" s="106"/>
      <c r="V45" s="106"/>
      <c r="W45" s="109">
        <f t="shared" si="1"/>
        <v>0</v>
      </c>
      <c r="X45" s="110" t="str">
        <f t="shared" si="0"/>
        <v>DEBIL</v>
      </c>
      <c r="Y45" s="108"/>
      <c r="Z45" s="111" t="str">
        <f t="shared" si="2"/>
        <v/>
      </c>
      <c r="AA45" s="109" t="str">
        <f t="shared" si="3"/>
        <v>SI</v>
      </c>
      <c r="AB45" s="106"/>
      <c r="AC45" s="376"/>
      <c r="AD45" s="376"/>
      <c r="AE45" s="377"/>
      <c r="AF45" s="377"/>
      <c r="AG45" s="378"/>
      <c r="AH45" s="378"/>
      <c r="AI45" s="371"/>
      <c r="AJ45" s="371"/>
      <c r="AK45" s="375"/>
      <c r="AL45" s="373"/>
      <c r="AM45" s="380"/>
      <c r="AN45" s="149"/>
      <c r="AO45" s="148"/>
      <c r="AP45" s="104"/>
      <c r="AQ45" s="104"/>
      <c r="AR45" s="149"/>
      <c r="AS45" s="104"/>
      <c r="AT45" s="149"/>
      <c r="AU45" s="104"/>
      <c r="AV45" s="149"/>
      <c r="AW45" s="104"/>
      <c r="AX45" s="149"/>
      <c r="AY45" s="147"/>
      <c r="AZ45" s="149"/>
      <c r="BA45" s="149"/>
      <c r="BB45" s="148"/>
      <c r="BC45" s="104"/>
      <c r="BD45" s="144"/>
      <c r="BE45" s="149"/>
      <c r="BF45" s="149"/>
      <c r="BG45" s="148"/>
      <c r="BH45" s="104"/>
      <c r="BI45" s="144"/>
      <c r="BJ45" s="149"/>
      <c r="BK45" s="149"/>
      <c r="BL45" s="148"/>
      <c r="BM45" s="104"/>
      <c r="BN45" s="144"/>
      <c r="BO45" s="149"/>
      <c r="BP45" s="149"/>
      <c r="BQ45" s="148"/>
      <c r="BR45" s="104"/>
      <c r="BS45" s="144"/>
      <c r="BT45" s="104"/>
      <c r="BU45" s="149"/>
      <c r="BV45" s="149"/>
      <c r="BW45" s="149"/>
      <c r="BX45" s="104"/>
      <c r="BY45" s="149"/>
      <c r="BZ45" s="149"/>
      <c r="CA45" s="104"/>
      <c r="CB45" s="149"/>
      <c r="CC45" s="148"/>
      <c r="CD45" s="149"/>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row>
    <row r="46" spans="1:108" ht="21" customHeight="1" thickTop="1" thickBot="1" x14ac:dyDescent="0.35">
      <c r="A46" s="316"/>
      <c r="B46" s="317"/>
      <c r="C46" s="317"/>
      <c r="D46" s="317"/>
      <c r="E46" s="348"/>
      <c r="F46" s="317"/>
      <c r="G46" s="317"/>
      <c r="H46" s="317"/>
      <c r="I46" s="317"/>
      <c r="J46" s="316"/>
      <c r="K46" s="316"/>
      <c r="L46" s="375"/>
      <c r="M46" s="374"/>
      <c r="N46" s="148">
        <v>6</v>
      </c>
      <c r="O46" s="100"/>
      <c r="P46" s="106"/>
      <c r="Q46" s="106"/>
      <c r="R46" s="106"/>
      <c r="S46" s="106"/>
      <c r="T46" s="106"/>
      <c r="U46" s="106"/>
      <c r="V46" s="106"/>
      <c r="W46" s="109">
        <f t="shared" si="1"/>
        <v>0</v>
      </c>
      <c r="X46" s="110" t="str">
        <f t="shared" si="0"/>
        <v>DEBIL</v>
      </c>
      <c r="Y46" s="108"/>
      <c r="Z46" s="111" t="str">
        <f t="shared" si="2"/>
        <v/>
      </c>
      <c r="AA46" s="109" t="str">
        <f t="shared" si="3"/>
        <v>SI</v>
      </c>
      <c r="AB46" s="106"/>
      <c r="AC46" s="376"/>
      <c r="AD46" s="376"/>
      <c r="AE46" s="377"/>
      <c r="AF46" s="377"/>
      <c r="AG46" s="378"/>
      <c r="AH46" s="378"/>
      <c r="AI46" s="371"/>
      <c r="AJ46" s="371"/>
      <c r="AK46" s="375"/>
      <c r="AL46" s="374"/>
      <c r="AM46" s="381"/>
      <c r="AN46" s="149"/>
      <c r="AO46" s="148"/>
      <c r="AP46" s="104"/>
      <c r="AQ46" s="104"/>
      <c r="AR46" s="149"/>
      <c r="AS46" s="104"/>
      <c r="AT46" s="149"/>
      <c r="AU46" s="104"/>
      <c r="AV46" s="149"/>
      <c r="AW46" s="104"/>
      <c r="AX46" s="149"/>
      <c r="AY46" s="147"/>
      <c r="AZ46" s="149"/>
      <c r="BA46" s="149"/>
      <c r="BB46" s="148"/>
      <c r="BC46" s="104"/>
      <c r="BD46" s="144"/>
      <c r="BE46" s="149"/>
      <c r="BF46" s="149"/>
      <c r="BG46" s="148"/>
      <c r="BH46" s="104"/>
      <c r="BI46" s="144"/>
      <c r="BJ46" s="149"/>
      <c r="BK46" s="149"/>
      <c r="BL46" s="148"/>
      <c r="BM46" s="104"/>
      <c r="BN46" s="144"/>
      <c r="BO46" s="149"/>
      <c r="BP46" s="149"/>
      <c r="BQ46" s="148"/>
      <c r="BR46" s="104"/>
      <c r="BS46" s="144"/>
      <c r="BT46" s="104"/>
      <c r="BU46" s="149"/>
      <c r="BV46" s="149"/>
      <c r="BW46" s="149"/>
      <c r="BX46" s="104"/>
      <c r="BY46" s="149"/>
      <c r="BZ46" s="149"/>
      <c r="CA46" s="104"/>
      <c r="CB46" s="149"/>
      <c r="CC46" s="148"/>
      <c r="CD46" s="149"/>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row>
    <row r="47" spans="1:108" ht="21" customHeight="1" thickTop="1" thickBot="1" x14ac:dyDescent="0.35">
      <c r="A47" s="316">
        <v>8</v>
      </c>
      <c r="B47" s="317"/>
      <c r="C47" s="317"/>
      <c r="D47" s="317"/>
      <c r="E47" s="348"/>
      <c r="F47" s="317"/>
      <c r="G47" s="317"/>
      <c r="H47" s="317"/>
      <c r="I47" s="317"/>
      <c r="J47" s="316"/>
      <c r="K47" s="316"/>
      <c r="L47" s="375">
        <f>+(J47*K47)*4</f>
        <v>0</v>
      </c>
      <c r="M47" s="372" t="b">
        <f>IF(OR(AND(J47=3,K47=4),AND(J47=2,K47=5),AND(J47=2,K47=5),AND(L47=20),AND(L47&gt;=52,L47&lt;=100)),"ZONA RIESGO EXTREMA",IF(OR(AND(J47=5,K47=2),AND(J47=4,K47=3),AND(J47=1,K47=4),AND(L47=16),AND(L47&gt;=28,L47&lt;=48)),"ZONA RIESGO ALTA",IF(OR(AND(J47=1,K47=3),AND(J47=4,K47=1),AND(L47=24)),"ZONA RIESGO MODERADA",IF(AND(L47&gt;=4,L47&lt;=16),"ZONA RIESGO BAJA"))))</f>
        <v>0</v>
      </c>
      <c r="N47" s="148">
        <v>1</v>
      </c>
      <c r="O47" s="100"/>
      <c r="P47" s="106"/>
      <c r="Q47" s="106"/>
      <c r="R47" s="106"/>
      <c r="S47" s="106"/>
      <c r="T47" s="106"/>
      <c r="U47" s="106"/>
      <c r="V47" s="106"/>
      <c r="W47" s="109">
        <f t="shared" si="1"/>
        <v>0</v>
      </c>
      <c r="X47" s="110" t="str">
        <f t="shared" si="0"/>
        <v>DEBIL</v>
      </c>
      <c r="Y47" s="108"/>
      <c r="Z47" s="111" t="str">
        <f t="shared" si="2"/>
        <v/>
      </c>
      <c r="AA47" s="109" t="str">
        <f t="shared" si="3"/>
        <v>SI</v>
      </c>
      <c r="AB47" s="106"/>
      <c r="AC47" s="376">
        <f>IF(AND(W47&gt;0,SUM(W48:W52)=0),W47,IF(AND(SUM(W47:W48)&gt;0,SUM(W49:W52)=0),AVERAGE(W47:W48),IF(AND(SUM(W47:W49)&gt;0,SUM(W50:W52)=0),AVERAGE(W47:W49),IF(AND(SUM(W47:W50)&gt;0,SUM(W51:W52)=0),AVERAGE(W47:W50),IF(AND(SUM(W47:W51)&gt;0,W52=0),AVERAGE(W47:W51),AVERAGE(W47:W52))))))</f>
        <v>0</v>
      </c>
      <c r="AD47" s="376" t="str">
        <f>IF(AND(AC47&gt;=50,AC47&lt;=99),"MODERADO",IF(AND(AC47=100), "FUERTE",IF(AND(AC47&lt;50), "DEBIL")))</f>
        <v>DEBIL</v>
      </c>
      <c r="AE47" s="377"/>
      <c r="AF47" s="377"/>
      <c r="AG47" s="378" t="str">
        <f>IFERROR(_xlfn.IFS(AND(AD47="MODERADO",AE47="Directamente"),1,AND(AD47="FUERTE",AE47="Directamente"),2),"0")</f>
        <v>0</v>
      </c>
      <c r="AH47" s="378" t="str">
        <f>IFERROR(_xlfn.IFS(AND(AD47="MODERADO",AF47="Directamente"),1,AND(AD47="FUERTE",AF47="Directamente"),2,AND(AD47="FUERTE",AF47="Indirectamente"),1),"0")</f>
        <v>0</v>
      </c>
      <c r="AI47" s="371"/>
      <c r="AJ47" s="371"/>
      <c r="AK47" s="375">
        <f>+(AI47*AJ47)*4</f>
        <v>0</v>
      </c>
      <c r="AL47" s="372" t="b">
        <f>IF(OR(AND(AI47=3,AJ47=4),AND(AI47=2,AJ47=5),AND(AI47=2,AJ47=5),AND(AK47=20),AND(AK47&gt;=52,AK47&lt;=100)),"ZONA RIESGO EXTREMA",IF(OR(AND(AI47=5,AJ47=2),AND(AI47=4,AJ47=3),AND(AI47=1,AJ47=4),AND(AK47=16),AND(AK47&gt;=28,AK47&lt;=48)),"ZONA RIESGO ALTA",IF(OR(AND(AI47=1,AJ47=3),AND(AI47=4,AJ47=1),AND(AK47=24)),"ZONA RIESGO MODERADA",IF(AND(AK47&gt;=4,AK47&lt;=16),"ZONA RIESGO BAJA"))))</f>
        <v>0</v>
      </c>
      <c r="AM47" s="379"/>
      <c r="AN47" s="149"/>
      <c r="AO47" s="148"/>
      <c r="AP47" s="104"/>
      <c r="AQ47" s="104"/>
      <c r="AR47" s="149"/>
      <c r="AS47" s="104"/>
      <c r="AT47" s="149"/>
      <c r="AU47" s="104"/>
      <c r="AV47" s="149"/>
      <c r="AW47" s="104"/>
      <c r="AX47" s="149"/>
      <c r="AY47" s="147"/>
      <c r="AZ47" s="149"/>
      <c r="BA47" s="149"/>
      <c r="BB47" s="148"/>
      <c r="BC47" s="104"/>
      <c r="BD47" s="144"/>
      <c r="BE47" s="149"/>
      <c r="BF47" s="149"/>
      <c r="BG47" s="148"/>
      <c r="BH47" s="104"/>
      <c r="BI47" s="144"/>
      <c r="BJ47" s="149"/>
      <c r="BK47" s="149"/>
      <c r="BL47" s="148"/>
      <c r="BM47" s="104"/>
      <c r="BN47" s="144"/>
      <c r="BO47" s="149"/>
      <c r="BP47" s="149"/>
      <c r="BQ47" s="148"/>
      <c r="BR47" s="104"/>
      <c r="BS47" s="144"/>
      <c r="BT47" s="104"/>
      <c r="BU47" s="149"/>
      <c r="BV47" s="149"/>
      <c r="BW47" s="149"/>
      <c r="BX47" s="104"/>
      <c r="BY47" s="149"/>
      <c r="BZ47" s="149"/>
      <c r="CA47" s="104"/>
      <c r="CB47" s="149"/>
      <c r="CC47" s="148"/>
      <c r="CD47" s="149"/>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row>
    <row r="48" spans="1:108" ht="21" customHeight="1" thickTop="1" thickBot="1" x14ac:dyDescent="0.35">
      <c r="A48" s="316"/>
      <c r="B48" s="317"/>
      <c r="C48" s="317"/>
      <c r="D48" s="317"/>
      <c r="E48" s="348"/>
      <c r="F48" s="317"/>
      <c r="G48" s="317"/>
      <c r="H48" s="317"/>
      <c r="I48" s="317"/>
      <c r="J48" s="316"/>
      <c r="K48" s="316"/>
      <c r="L48" s="375"/>
      <c r="M48" s="373"/>
      <c r="N48" s="148">
        <v>2</v>
      </c>
      <c r="O48" s="100"/>
      <c r="P48" s="106"/>
      <c r="Q48" s="106"/>
      <c r="R48" s="106"/>
      <c r="S48" s="106"/>
      <c r="T48" s="106"/>
      <c r="U48" s="106"/>
      <c r="V48" s="106"/>
      <c r="W48" s="109">
        <f t="shared" si="1"/>
        <v>0</v>
      </c>
      <c r="X48" s="110" t="str">
        <f t="shared" si="0"/>
        <v>DEBIL</v>
      </c>
      <c r="Y48" s="108"/>
      <c r="Z48" s="111" t="str">
        <f t="shared" si="2"/>
        <v/>
      </c>
      <c r="AA48" s="109" t="str">
        <f t="shared" si="3"/>
        <v>SI</v>
      </c>
      <c r="AB48" s="106"/>
      <c r="AC48" s="376"/>
      <c r="AD48" s="376"/>
      <c r="AE48" s="377"/>
      <c r="AF48" s="377"/>
      <c r="AG48" s="378"/>
      <c r="AH48" s="378"/>
      <c r="AI48" s="371"/>
      <c r="AJ48" s="371"/>
      <c r="AK48" s="375"/>
      <c r="AL48" s="373"/>
      <c r="AM48" s="380"/>
      <c r="AN48" s="149"/>
      <c r="AO48" s="148"/>
      <c r="AP48" s="104"/>
      <c r="AQ48" s="104"/>
      <c r="AR48" s="149"/>
      <c r="AS48" s="104"/>
      <c r="AT48" s="149"/>
      <c r="AU48" s="104"/>
      <c r="AV48" s="149"/>
      <c r="AW48" s="104"/>
      <c r="AX48" s="149"/>
      <c r="AY48" s="147"/>
      <c r="AZ48" s="149"/>
      <c r="BA48" s="149"/>
      <c r="BB48" s="148"/>
      <c r="BC48" s="104"/>
      <c r="BD48" s="144"/>
      <c r="BE48" s="149"/>
      <c r="BF48" s="149"/>
      <c r="BG48" s="148"/>
      <c r="BH48" s="104"/>
      <c r="BI48" s="144"/>
      <c r="BJ48" s="149"/>
      <c r="BK48" s="149"/>
      <c r="BL48" s="148"/>
      <c r="BM48" s="104"/>
      <c r="BN48" s="144"/>
      <c r="BO48" s="149"/>
      <c r="BP48" s="149"/>
      <c r="BQ48" s="148"/>
      <c r="BR48" s="104"/>
      <c r="BS48" s="144"/>
      <c r="BT48" s="104"/>
      <c r="BU48" s="149"/>
      <c r="BV48" s="149"/>
      <c r="BW48" s="149"/>
      <c r="BX48" s="104"/>
      <c r="BY48" s="149"/>
      <c r="BZ48" s="149"/>
      <c r="CA48" s="104"/>
      <c r="CB48" s="149"/>
      <c r="CC48" s="148"/>
      <c r="CD48" s="149"/>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row>
    <row r="49" spans="1:108" ht="21" customHeight="1" thickTop="1" thickBot="1" x14ac:dyDescent="0.35">
      <c r="A49" s="316"/>
      <c r="B49" s="317"/>
      <c r="C49" s="317"/>
      <c r="D49" s="317"/>
      <c r="E49" s="348"/>
      <c r="F49" s="317"/>
      <c r="G49" s="317"/>
      <c r="H49" s="317"/>
      <c r="I49" s="317"/>
      <c r="J49" s="316"/>
      <c r="K49" s="316"/>
      <c r="L49" s="375"/>
      <c r="M49" s="373"/>
      <c r="N49" s="148">
        <v>3</v>
      </c>
      <c r="O49" s="105"/>
      <c r="P49" s="106"/>
      <c r="Q49" s="106"/>
      <c r="R49" s="106"/>
      <c r="S49" s="106"/>
      <c r="T49" s="106"/>
      <c r="U49" s="106"/>
      <c r="V49" s="106"/>
      <c r="W49" s="109">
        <f t="shared" si="1"/>
        <v>0</v>
      </c>
      <c r="X49" s="110" t="str">
        <f t="shared" si="0"/>
        <v>DEBIL</v>
      </c>
      <c r="Y49" s="108"/>
      <c r="Z49" s="111" t="str">
        <f t="shared" si="2"/>
        <v/>
      </c>
      <c r="AA49" s="109" t="str">
        <f t="shared" si="3"/>
        <v>SI</v>
      </c>
      <c r="AB49" s="106"/>
      <c r="AC49" s="376"/>
      <c r="AD49" s="376"/>
      <c r="AE49" s="377"/>
      <c r="AF49" s="377"/>
      <c r="AG49" s="378"/>
      <c r="AH49" s="378"/>
      <c r="AI49" s="371"/>
      <c r="AJ49" s="371"/>
      <c r="AK49" s="375"/>
      <c r="AL49" s="373"/>
      <c r="AM49" s="380"/>
      <c r="AN49" s="149"/>
      <c r="AO49" s="148"/>
      <c r="AP49" s="104"/>
      <c r="AQ49" s="104"/>
      <c r="AR49" s="149"/>
      <c r="AS49" s="104"/>
      <c r="AT49" s="149"/>
      <c r="AU49" s="104"/>
      <c r="AV49" s="149"/>
      <c r="AW49" s="104"/>
      <c r="AX49" s="149"/>
      <c r="AY49" s="147"/>
      <c r="AZ49" s="149"/>
      <c r="BA49" s="149"/>
      <c r="BB49" s="148"/>
      <c r="BC49" s="104"/>
      <c r="BD49" s="144"/>
      <c r="BE49" s="149"/>
      <c r="BF49" s="149"/>
      <c r="BG49" s="148"/>
      <c r="BH49" s="104"/>
      <c r="BI49" s="144"/>
      <c r="BJ49" s="149"/>
      <c r="BK49" s="149"/>
      <c r="BL49" s="148"/>
      <c r="BM49" s="104"/>
      <c r="BN49" s="144"/>
      <c r="BO49" s="149"/>
      <c r="BP49" s="149"/>
      <c r="BQ49" s="148"/>
      <c r="BR49" s="104"/>
      <c r="BS49" s="144"/>
      <c r="BT49" s="104"/>
      <c r="BU49" s="149"/>
      <c r="BV49" s="149"/>
      <c r="BW49" s="149"/>
      <c r="BX49" s="104"/>
      <c r="BY49" s="149"/>
      <c r="BZ49" s="149"/>
      <c r="CA49" s="104"/>
      <c r="CB49" s="149"/>
      <c r="CC49" s="148"/>
      <c r="CD49" s="149"/>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row>
    <row r="50" spans="1:108" ht="21" customHeight="1" thickTop="1" thickBot="1" x14ac:dyDescent="0.35">
      <c r="A50" s="316"/>
      <c r="B50" s="317"/>
      <c r="C50" s="317"/>
      <c r="D50" s="317"/>
      <c r="E50" s="348"/>
      <c r="F50" s="317"/>
      <c r="G50" s="317"/>
      <c r="H50" s="317"/>
      <c r="I50" s="317"/>
      <c r="J50" s="316"/>
      <c r="K50" s="316"/>
      <c r="L50" s="375"/>
      <c r="M50" s="373"/>
      <c r="N50" s="148">
        <v>4</v>
      </c>
      <c r="O50" s="100"/>
      <c r="P50" s="106"/>
      <c r="Q50" s="106"/>
      <c r="R50" s="106"/>
      <c r="S50" s="106"/>
      <c r="T50" s="106"/>
      <c r="U50" s="106"/>
      <c r="V50" s="106"/>
      <c r="W50" s="109">
        <f t="shared" si="1"/>
        <v>0</v>
      </c>
      <c r="X50" s="110" t="str">
        <f t="shared" si="0"/>
        <v>DEBIL</v>
      </c>
      <c r="Y50" s="108"/>
      <c r="Z50" s="111" t="str">
        <f t="shared" si="2"/>
        <v/>
      </c>
      <c r="AA50" s="109" t="str">
        <f t="shared" si="3"/>
        <v>SI</v>
      </c>
      <c r="AB50" s="106"/>
      <c r="AC50" s="376"/>
      <c r="AD50" s="376"/>
      <c r="AE50" s="377"/>
      <c r="AF50" s="377"/>
      <c r="AG50" s="378"/>
      <c r="AH50" s="378"/>
      <c r="AI50" s="371"/>
      <c r="AJ50" s="371"/>
      <c r="AK50" s="375"/>
      <c r="AL50" s="373"/>
      <c r="AM50" s="380"/>
      <c r="AN50" s="149"/>
      <c r="AO50" s="148"/>
      <c r="AP50" s="104"/>
      <c r="AQ50" s="104"/>
      <c r="AR50" s="149"/>
      <c r="AS50" s="104"/>
      <c r="AT50" s="149"/>
      <c r="AU50" s="104"/>
      <c r="AV50" s="149"/>
      <c r="AW50" s="104"/>
      <c r="AX50" s="149"/>
      <c r="AY50" s="147"/>
      <c r="AZ50" s="149"/>
      <c r="BA50" s="149"/>
      <c r="BB50" s="148"/>
      <c r="BC50" s="104"/>
      <c r="BD50" s="144"/>
      <c r="BE50" s="149"/>
      <c r="BF50" s="149"/>
      <c r="BG50" s="148"/>
      <c r="BH50" s="104"/>
      <c r="BI50" s="144"/>
      <c r="BJ50" s="149"/>
      <c r="BK50" s="149"/>
      <c r="BL50" s="148"/>
      <c r="BM50" s="104"/>
      <c r="BN50" s="144"/>
      <c r="BO50" s="149"/>
      <c r="BP50" s="149"/>
      <c r="BQ50" s="148"/>
      <c r="BR50" s="104"/>
      <c r="BS50" s="144"/>
      <c r="BT50" s="104"/>
      <c r="BU50" s="149"/>
      <c r="BV50" s="149"/>
      <c r="BW50" s="149"/>
      <c r="BX50" s="104"/>
      <c r="BY50" s="149"/>
      <c r="BZ50" s="149"/>
      <c r="CA50" s="104"/>
      <c r="CB50" s="149"/>
      <c r="CC50" s="148"/>
      <c r="CD50" s="149"/>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row>
    <row r="51" spans="1:108" ht="21" customHeight="1" thickTop="1" thickBot="1" x14ac:dyDescent="0.35">
      <c r="A51" s="316"/>
      <c r="B51" s="317"/>
      <c r="C51" s="317"/>
      <c r="D51" s="317"/>
      <c r="E51" s="348"/>
      <c r="F51" s="317"/>
      <c r="G51" s="317"/>
      <c r="H51" s="317"/>
      <c r="I51" s="317"/>
      <c r="J51" s="316"/>
      <c r="K51" s="316"/>
      <c r="L51" s="375"/>
      <c r="M51" s="373"/>
      <c r="N51" s="148">
        <v>5</v>
      </c>
      <c r="O51" s="100"/>
      <c r="P51" s="106"/>
      <c r="Q51" s="106"/>
      <c r="R51" s="106"/>
      <c r="S51" s="106"/>
      <c r="T51" s="106"/>
      <c r="U51" s="106"/>
      <c r="V51" s="106"/>
      <c r="W51" s="109">
        <f t="shared" si="1"/>
        <v>0</v>
      </c>
      <c r="X51" s="110" t="str">
        <f t="shared" si="0"/>
        <v>DEBIL</v>
      </c>
      <c r="Y51" s="108"/>
      <c r="Z51" s="111" t="str">
        <f t="shared" si="2"/>
        <v/>
      </c>
      <c r="AA51" s="109" t="str">
        <f t="shared" si="3"/>
        <v>SI</v>
      </c>
      <c r="AB51" s="106"/>
      <c r="AC51" s="376"/>
      <c r="AD51" s="376"/>
      <c r="AE51" s="377"/>
      <c r="AF51" s="377"/>
      <c r="AG51" s="378"/>
      <c r="AH51" s="378"/>
      <c r="AI51" s="371"/>
      <c r="AJ51" s="371"/>
      <c r="AK51" s="375"/>
      <c r="AL51" s="373"/>
      <c r="AM51" s="380"/>
      <c r="AN51" s="149"/>
      <c r="AO51" s="148"/>
      <c r="AP51" s="104"/>
      <c r="AQ51" s="104"/>
      <c r="AR51" s="149"/>
      <c r="AS51" s="104"/>
      <c r="AT51" s="149"/>
      <c r="AU51" s="104"/>
      <c r="AV51" s="149"/>
      <c r="AW51" s="104"/>
      <c r="AX51" s="149"/>
      <c r="AY51" s="147"/>
      <c r="AZ51" s="149"/>
      <c r="BA51" s="149"/>
      <c r="BB51" s="148"/>
      <c r="BC51" s="104"/>
      <c r="BD51" s="144"/>
      <c r="BE51" s="149"/>
      <c r="BF51" s="149"/>
      <c r="BG51" s="148"/>
      <c r="BH51" s="104"/>
      <c r="BI51" s="144"/>
      <c r="BJ51" s="149"/>
      <c r="BK51" s="149"/>
      <c r="BL51" s="148"/>
      <c r="BM51" s="104"/>
      <c r="BN51" s="144"/>
      <c r="BO51" s="149"/>
      <c r="BP51" s="149"/>
      <c r="BQ51" s="148"/>
      <c r="BR51" s="104"/>
      <c r="BS51" s="144"/>
      <c r="BT51" s="104"/>
      <c r="BU51" s="149"/>
      <c r="BV51" s="149"/>
      <c r="BW51" s="149"/>
      <c r="BX51" s="104"/>
      <c r="BY51" s="149"/>
      <c r="BZ51" s="149"/>
      <c r="CA51" s="104"/>
      <c r="CB51" s="149"/>
      <c r="CC51" s="148"/>
      <c r="CD51" s="149"/>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row>
    <row r="52" spans="1:108" ht="21" customHeight="1" thickTop="1" thickBot="1" x14ac:dyDescent="0.35">
      <c r="A52" s="316"/>
      <c r="B52" s="317"/>
      <c r="C52" s="317"/>
      <c r="D52" s="317"/>
      <c r="E52" s="348"/>
      <c r="F52" s="317"/>
      <c r="G52" s="317"/>
      <c r="H52" s="317"/>
      <c r="I52" s="317"/>
      <c r="J52" s="316"/>
      <c r="K52" s="316"/>
      <c r="L52" s="375"/>
      <c r="M52" s="374"/>
      <c r="N52" s="148">
        <v>6</v>
      </c>
      <c r="O52" s="100"/>
      <c r="P52" s="106"/>
      <c r="Q52" s="106"/>
      <c r="R52" s="106"/>
      <c r="S52" s="106"/>
      <c r="T52" s="106"/>
      <c r="U52" s="106"/>
      <c r="V52" s="106"/>
      <c r="W52" s="109">
        <f t="shared" si="1"/>
        <v>0</v>
      </c>
      <c r="X52" s="110" t="str">
        <f t="shared" si="0"/>
        <v>DEBIL</v>
      </c>
      <c r="Y52" s="108"/>
      <c r="Z52" s="111" t="str">
        <f t="shared" si="2"/>
        <v/>
      </c>
      <c r="AA52" s="109" t="str">
        <f t="shared" si="3"/>
        <v>SI</v>
      </c>
      <c r="AB52" s="106"/>
      <c r="AC52" s="376"/>
      <c r="AD52" s="376"/>
      <c r="AE52" s="377"/>
      <c r="AF52" s="377"/>
      <c r="AG52" s="378"/>
      <c r="AH52" s="378"/>
      <c r="AI52" s="371"/>
      <c r="AJ52" s="371"/>
      <c r="AK52" s="375"/>
      <c r="AL52" s="374"/>
      <c r="AM52" s="381"/>
      <c r="AN52" s="149"/>
      <c r="AO52" s="148"/>
      <c r="AP52" s="104"/>
      <c r="AQ52" s="104"/>
      <c r="AR52" s="149"/>
      <c r="AS52" s="104"/>
      <c r="AT52" s="149"/>
      <c r="AU52" s="104"/>
      <c r="AV52" s="149"/>
      <c r="AW52" s="104"/>
      <c r="AX52" s="149"/>
      <c r="AY52" s="147"/>
      <c r="AZ52" s="149"/>
      <c r="BA52" s="149"/>
      <c r="BB52" s="148"/>
      <c r="BC52" s="104"/>
      <c r="BD52" s="144"/>
      <c r="BE52" s="149"/>
      <c r="BF52" s="149"/>
      <c r="BG52" s="148"/>
      <c r="BH52" s="104"/>
      <c r="BI52" s="144"/>
      <c r="BJ52" s="149"/>
      <c r="BK52" s="149"/>
      <c r="BL52" s="148"/>
      <c r="BM52" s="104"/>
      <c r="BN52" s="144"/>
      <c r="BO52" s="149"/>
      <c r="BP52" s="149"/>
      <c r="BQ52" s="148"/>
      <c r="BR52" s="104"/>
      <c r="BS52" s="144"/>
      <c r="BT52" s="104"/>
      <c r="BU52" s="149"/>
      <c r="BV52" s="149"/>
      <c r="BW52" s="149"/>
      <c r="BX52" s="104"/>
      <c r="BY52" s="149"/>
      <c r="BZ52" s="149"/>
      <c r="CA52" s="104"/>
      <c r="CB52" s="149"/>
      <c r="CC52" s="148"/>
      <c r="CD52" s="149"/>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row>
    <row r="53" spans="1:108" ht="21" customHeight="1" thickTop="1" thickBot="1" x14ac:dyDescent="0.35">
      <c r="A53" s="316">
        <v>9</v>
      </c>
      <c r="B53" s="317"/>
      <c r="C53" s="317"/>
      <c r="D53" s="317"/>
      <c r="E53" s="348"/>
      <c r="F53" s="317"/>
      <c r="G53" s="317"/>
      <c r="H53" s="317"/>
      <c r="I53" s="317"/>
      <c r="J53" s="316"/>
      <c r="K53" s="316"/>
      <c r="L53" s="375">
        <f>+(J53*K53)*4</f>
        <v>0</v>
      </c>
      <c r="M53" s="372" t="b">
        <f>IF(OR(AND(J53=3,K53=4),AND(J53=2,K53=5),AND(J53=2,K53=5),AND(L53=20),AND(L53&gt;=52,L53&lt;=100)),"ZONA RIESGO EXTREMA",IF(OR(AND(J53=5,K53=2),AND(J53=4,K53=3),AND(J53=1,K53=4),AND(L53=16),AND(L53&gt;=28,L53&lt;=48)),"ZONA RIESGO ALTA",IF(OR(AND(J53=1,K53=3),AND(J53=4,K53=1),AND(L53=24)),"ZONA RIESGO MODERADA",IF(AND(L53&gt;=4,L53&lt;=16),"ZONA RIESGO BAJA"))))</f>
        <v>0</v>
      </c>
      <c r="N53" s="148">
        <v>1</v>
      </c>
      <c r="O53" s="100"/>
      <c r="P53" s="106"/>
      <c r="Q53" s="106"/>
      <c r="R53" s="106"/>
      <c r="S53" s="106"/>
      <c r="T53" s="106"/>
      <c r="U53" s="106"/>
      <c r="V53" s="106"/>
      <c r="W53" s="109">
        <f t="shared" si="1"/>
        <v>0</v>
      </c>
      <c r="X53" s="110" t="str">
        <f t="shared" si="0"/>
        <v>DEBIL</v>
      </c>
      <c r="Y53" s="108"/>
      <c r="Z53" s="111" t="str">
        <f t="shared" si="2"/>
        <v/>
      </c>
      <c r="AA53" s="109" t="str">
        <f t="shared" si="3"/>
        <v>SI</v>
      </c>
      <c r="AB53" s="106"/>
      <c r="AC53" s="376">
        <f>IF(AND(W53&gt;0,SUM(W54:W58)=0),W53,IF(AND(SUM(W53:W54)&gt;0,SUM(W55:W58)=0),AVERAGE(W53:W54),IF(AND(SUM(W53:W55)&gt;0,SUM(W56:W58)=0),AVERAGE(W53:W55),IF(AND(SUM(W53:W56)&gt;0,SUM(W57:W58)=0),AVERAGE(W53:W56),IF(AND(SUM(W53:W57)&gt;0,W58=0),AVERAGE(W53:W57),AVERAGE(W53:W58))))))</f>
        <v>0</v>
      </c>
      <c r="AD53" s="376" t="str">
        <f>IF(AND(AC53&gt;=50,AC53&lt;=99),"MODERADO",IF(AND(AC53=100), "FUERTE",IF(AND(AC53&lt;50), "DEBIL")))</f>
        <v>DEBIL</v>
      </c>
      <c r="AE53" s="377"/>
      <c r="AF53" s="377"/>
      <c r="AG53" s="378" t="str">
        <f>IFERROR(_xlfn.IFS(AND(AD53="MODERADO",AE53="Directamente"),1,AND(AD53="FUERTE",AE53="Directamente"),2),"0")</f>
        <v>0</v>
      </c>
      <c r="AH53" s="378" t="str">
        <f>IFERROR(_xlfn.IFS(AND(AD53="MODERADO",AF53="Directamente"),1,AND(AD53="FUERTE",AF53="Directamente"),2,AND(AD53="FUERTE",AF53="Indirectamente"),1),"0")</f>
        <v>0</v>
      </c>
      <c r="AI53" s="371"/>
      <c r="AJ53" s="371"/>
      <c r="AK53" s="375">
        <f>+(AI53*AJ53)*4</f>
        <v>0</v>
      </c>
      <c r="AL53" s="372" t="b">
        <f>IF(OR(AND(AI53=3,AJ53=4),AND(AI53=2,AJ53=5),AND(AI53=2,AJ53=5),AND(AK53=20),AND(AK53&gt;=52,AK53&lt;=100)),"ZONA RIESGO EXTREMA",IF(OR(AND(AI53=5,AJ53=2),AND(AI53=4,AJ53=3),AND(AI53=1,AJ53=4),AND(AK53=16),AND(AK53&gt;=28,AK53&lt;=48)),"ZONA RIESGO ALTA",IF(OR(AND(AI53=1,AJ53=3),AND(AI53=4,AJ53=1),AND(AK53=24)),"ZONA RIESGO MODERADA",IF(AND(AK53&gt;=4,AK53&lt;=16),"ZONA RIESGO BAJA"))))</f>
        <v>0</v>
      </c>
      <c r="AM53" s="379"/>
      <c r="AN53" s="149"/>
      <c r="AO53" s="148"/>
      <c r="AP53" s="104"/>
      <c r="AQ53" s="104"/>
      <c r="AR53" s="149"/>
      <c r="AS53" s="104"/>
      <c r="AT53" s="149"/>
      <c r="AU53" s="104"/>
      <c r="AV53" s="149"/>
      <c r="AW53" s="104"/>
      <c r="AX53" s="149"/>
      <c r="AY53" s="147"/>
      <c r="AZ53" s="149"/>
      <c r="BA53" s="149"/>
      <c r="BB53" s="148"/>
      <c r="BC53" s="104"/>
      <c r="BD53" s="144"/>
      <c r="BE53" s="149"/>
      <c r="BF53" s="149"/>
      <c r="BG53" s="148"/>
      <c r="BH53" s="104"/>
      <c r="BI53" s="144"/>
      <c r="BJ53" s="149"/>
      <c r="BK53" s="149"/>
      <c r="BL53" s="148"/>
      <c r="BM53" s="104"/>
      <c r="BN53" s="144"/>
      <c r="BO53" s="149"/>
      <c r="BP53" s="149"/>
      <c r="BQ53" s="148"/>
      <c r="BR53" s="104"/>
      <c r="BS53" s="144"/>
      <c r="BT53" s="104"/>
      <c r="BU53" s="149"/>
      <c r="BV53" s="149"/>
      <c r="BW53" s="149"/>
      <c r="BX53" s="104"/>
      <c r="BY53" s="149"/>
      <c r="BZ53" s="149"/>
      <c r="CA53" s="104"/>
      <c r="CB53" s="149"/>
      <c r="CC53" s="148"/>
      <c r="CD53" s="149"/>
      <c r="CE53" s="160"/>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row>
    <row r="54" spans="1:108" ht="21" customHeight="1" thickTop="1" thickBot="1" x14ac:dyDescent="0.35">
      <c r="A54" s="316"/>
      <c r="B54" s="317"/>
      <c r="C54" s="317"/>
      <c r="D54" s="317"/>
      <c r="E54" s="348"/>
      <c r="F54" s="317"/>
      <c r="G54" s="317"/>
      <c r="H54" s="317"/>
      <c r="I54" s="317"/>
      <c r="J54" s="316"/>
      <c r="K54" s="316"/>
      <c r="L54" s="375"/>
      <c r="M54" s="373"/>
      <c r="N54" s="148">
        <v>2</v>
      </c>
      <c r="O54" s="100"/>
      <c r="P54" s="106"/>
      <c r="Q54" s="106"/>
      <c r="R54" s="106"/>
      <c r="S54" s="106"/>
      <c r="T54" s="106"/>
      <c r="U54" s="106"/>
      <c r="V54" s="106"/>
      <c r="W54" s="109">
        <f t="shared" si="1"/>
        <v>0</v>
      </c>
      <c r="X54" s="110" t="str">
        <f t="shared" si="0"/>
        <v>DEBIL</v>
      </c>
      <c r="Y54" s="108"/>
      <c r="Z54" s="111" t="str">
        <f t="shared" si="2"/>
        <v/>
      </c>
      <c r="AA54" s="109" t="str">
        <f t="shared" si="3"/>
        <v>SI</v>
      </c>
      <c r="AB54" s="106"/>
      <c r="AC54" s="376"/>
      <c r="AD54" s="376"/>
      <c r="AE54" s="377"/>
      <c r="AF54" s="377"/>
      <c r="AG54" s="378"/>
      <c r="AH54" s="378"/>
      <c r="AI54" s="371"/>
      <c r="AJ54" s="371"/>
      <c r="AK54" s="375"/>
      <c r="AL54" s="373"/>
      <c r="AM54" s="380"/>
      <c r="AN54" s="149"/>
      <c r="AO54" s="148"/>
      <c r="AP54" s="104"/>
      <c r="AQ54" s="104"/>
      <c r="AR54" s="149"/>
      <c r="AS54" s="104"/>
      <c r="AT54" s="149"/>
      <c r="AU54" s="104"/>
      <c r="AV54" s="149"/>
      <c r="AW54" s="104"/>
      <c r="AX54" s="149"/>
      <c r="AY54" s="147"/>
      <c r="AZ54" s="149"/>
      <c r="BA54" s="149"/>
      <c r="BB54" s="148"/>
      <c r="BC54" s="104"/>
      <c r="BD54" s="144"/>
      <c r="BE54" s="149"/>
      <c r="BF54" s="149"/>
      <c r="BG54" s="148"/>
      <c r="BH54" s="104"/>
      <c r="BI54" s="144"/>
      <c r="BJ54" s="149"/>
      <c r="BK54" s="149"/>
      <c r="BL54" s="148"/>
      <c r="BM54" s="104"/>
      <c r="BN54" s="144"/>
      <c r="BO54" s="149"/>
      <c r="BP54" s="149"/>
      <c r="BQ54" s="148"/>
      <c r="BR54" s="104"/>
      <c r="BS54" s="144"/>
      <c r="BT54" s="104"/>
      <c r="BU54" s="149"/>
      <c r="BV54" s="149"/>
      <c r="BW54" s="149"/>
      <c r="BX54" s="104"/>
      <c r="BY54" s="149"/>
      <c r="BZ54" s="149"/>
      <c r="CA54" s="104"/>
      <c r="CB54" s="149"/>
      <c r="CC54" s="148"/>
      <c r="CD54" s="149"/>
      <c r="CE54" s="160"/>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row>
    <row r="55" spans="1:108" ht="21" customHeight="1" thickTop="1" thickBot="1" x14ac:dyDescent="0.35">
      <c r="A55" s="316"/>
      <c r="B55" s="317"/>
      <c r="C55" s="317"/>
      <c r="D55" s="317"/>
      <c r="E55" s="348"/>
      <c r="F55" s="317"/>
      <c r="G55" s="317"/>
      <c r="H55" s="317"/>
      <c r="I55" s="317"/>
      <c r="J55" s="316"/>
      <c r="K55" s="316"/>
      <c r="L55" s="375"/>
      <c r="M55" s="373"/>
      <c r="N55" s="148">
        <v>3</v>
      </c>
      <c r="O55" s="105"/>
      <c r="P55" s="106"/>
      <c r="Q55" s="106"/>
      <c r="R55" s="106"/>
      <c r="S55" s="106"/>
      <c r="T55" s="106"/>
      <c r="U55" s="106"/>
      <c r="V55" s="106"/>
      <c r="W55" s="109">
        <f t="shared" si="1"/>
        <v>0</v>
      </c>
      <c r="X55" s="110" t="str">
        <f t="shared" si="0"/>
        <v>DEBIL</v>
      </c>
      <c r="Y55" s="108"/>
      <c r="Z55" s="111" t="str">
        <f t="shared" si="2"/>
        <v/>
      </c>
      <c r="AA55" s="109" t="str">
        <f t="shared" si="3"/>
        <v>SI</v>
      </c>
      <c r="AB55" s="106"/>
      <c r="AC55" s="376"/>
      <c r="AD55" s="376"/>
      <c r="AE55" s="377"/>
      <c r="AF55" s="377"/>
      <c r="AG55" s="378"/>
      <c r="AH55" s="378"/>
      <c r="AI55" s="371"/>
      <c r="AJ55" s="371"/>
      <c r="AK55" s="375"/>
      <c r="AL55" s="373"/>
      <c r="AM55" s="380"/>
      <c r="AN55" s="149"/>
      <c r="AO55" s="148"/>
      <c r="AP55" s="104"/>
      <c r="AQ55" s="104"/>
      <c r="AR55" s="149"/>
      <c r="AS55" s="104"/>
      <c r="AT55" s="149"/>
      <c r="AU55" s="104"/>
      <c r="AV55" s="149"/>
      <c r="AW55" s="104"/>
      <c r="AX55" s="149"/>
      <c r="AY55" s="147"/>
      <c r="AZ55" s="149"/>
      <c r="BA55" s="149"/>
      <c r="BB55" s="148"/>
      <c r="BC55" s="104"/>
      <c r="BD55" s="144"/>
      <c r="BE55" s="149"/>
      <c r="BF55" s="149"/>
      <c r="BG55" s="148"/>
      <c r="BH55" s="104"/>
      <c r="BI55" s="144"/>
      <c r="BJ55" s="149"/>
      <c r="BK55" s="149"/>
      <c r="BL55" s="148"/>
      <c r="BM55" s="104"/>
      <c r="BN55" s="144"/>
      <c r="BO55" s="149"/>
      <c r="BP55" s="149"/>
      <c r="BQ55" s="148"/>
      <c r="BR55" s="104"/>
      <c r="BS55" s="144"/>
      <c r="BT55" s="104"/>
      <c r="BU55" s="149"/>
      <c r="BV55" s="149"/>
      <c r="BW55" s="149"/>
      <c r="BX55" s="104"/>
      <c r="BY55" s="149"/>
      <c r="BZ55" s="149"/>
      <c r="CA55" s="104"/>
      <c r="CB55" s="149"/>
      <c r="CC55" s="148"/>
      <c r="CD55" s="149"/>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row>
    <row r="56" spans="1:108" ht="21" customHeight="1" thickTop="1" thickBot="1" x14ac:dyDescent="0.35">
      <c r="A56" s="316"/>
      <c r="B56" s="317"/>
      <c r="C56" s="317"/>
      <c r="D56" s="317"/>
      <c r="E56" s="348"/>
      <c r="F56" s="317"/>
      <c r="G56" s="317"/>
      <c r="H56" s="317"/>
      <c r="I56" s="317"/>
      <c r="J56" s="316"/>
      <c r="K56" s="316"/>
      <c r="L56" s="375"/>
      <c r="M56" s="373"/>
      <c r="N56" s="148">
        <v>4</v>
      </c>
      <c r="O56" s="100"/>
      <c r="P56" s="106"/>
      <c r="Q56" s="106"/>
      <c r="R56" s="106"/>
      <c r="S56" s="106"/>
      <c r="T56" s="106"/>
      <c r="U56" s="106"/>
      <c r="V56" s="106"/>
      <c r="W56" s="109">
        <f t="shared" si="1"/>
        <v>0</v>
      </c>
      <c r="X56" s="110" t="str">
        <f t="shared" si="0"/>
        <v>DEBIL</v>
      </c>
      <c r="Y56" s="108"/>
      <c r="Z56" s="111" t="str">
        <f t="shared" si="2"/>
        <v/>
      </c>
      <c r="AA56" s="109" t="str">
        <f t="shared" si="3"/>
        <v>SI</v>
      </c>
      <c r="AB56" s="106"/>
      <c r="AC56" s="376"/>
      <c r="AD56" s="376"/>
      <c r="AE56" s="377"/>
      <c r="AF56" s="377"/>
      <c r="AG56" s="378"/>
      <c r="AH56" s="378"/>
      <c r="AI56" s="371"/>
      <c r="AJ56" s="371"/>
      <c r="AK56" s="375"/>
      <c r="AL56" s="373"/>
      <c r="AM56" s="380"/>
      <c r="AN56" s="149"/>
      <c r="AO56" s="148"/>
      <c r="AP56" s="104"/>
      <c r="AQ56" s="104"/>
      <c r="AR56" s="149"/>
      <c r="AS56" s="104"/>
      <c r="AT56" s="149"/>
      <c r="AU56" s="104"/>
      <c r="AV56" s="149"/>
      <c r="AW56" s="104"/>
      <c r="AX56" s="149"/>
      <c r="AY56" s="147"/>
      <c r="AZ56" s="149"/>
      <c r="BA56" s="149"/>
      <c r="BB56" s="148"/>
      <c r="BC56" s="104"/>
      <c r="BD56" s="144"/>
      <c r="BE56" s="149"/>
      <c r="BF56" s="149"/>
      <c r="BG56" s="148"/>
      <c r="BH56" s="104"/>
      <c r="BI56" s="144"/>
      <c r="BJ56" s="149"/>
      <c r="BK56" s="149"/>
      <c r="BL56" s="148"/>
      <c r="BM56" s="104"/>
      <c r="BN56" s="144"/>
      <c r="BO56" s="149"/>
      <c r="BP56" s="149"/>
      <c r="BQ56" s="148"/>
      <c r="BR56" s="104"/>
      <c r="BS56" s="144"/>
      <c r="BT56" s="104"/>
      <c r="BU56" s="149"/>
      <c r="BV56" s="149"/>
      <c r="BW56" s="149"/>
      <c r="BX56" s="104"/>
      <c r="BY56" s="149"/>
      <c r="BZ56" s="149"/>
      <c r="CA56" s="104"/>
      <c r="CB56" s="149"/>
      <c r="CC56" s="148"/>
      <c r="CD56" s="149"/>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row>
    <row r="57" spans="1:108" ht="21" customHeight="1" thickTop="1" thickBot="1" x14ac:dyDescent="0.35">
      <c r="A57" s="316"/>
      <c r="B57" s="317"/>
      <c r="C57" s="317"/>
      <c r="D57" s="317"/>
      <c r="E57" s="348"/>
      <c r="F57" s="317"/>
      <c r="G57" s="317"/>
      <c r="H57" s="317"/>
      <c r="I57" s="317"/>
      <c r="J57" s="316"/>
      <c r="K57" s="316"/>
      <c r="L57" s="375"/>
      <c r="M57" s="373"/>
      <c r="N57" s="148">
        <v>5</v>
      </c>
      <c r="O57" s="100"/>
      <c r="P57" s="106"/>
      <c r="Q57" s="106"/>
      <c r="R57" s="106"/>
      <c r="S57" s="106"/>
      <c r="T57" s="106"/>
      <c r="U57" s="106"/>
      <c r="V57" s="106"/>
      <c r="W57" s="109">
        <f t="shared" si="1"/>
        <v>0</v>
      </c>
      <c r="X57" s="110" t="str">
        <f t="shared" si="0"/>
        <v>DEBIL</v>
      </c>
      <c r="Y57" s="108"/>
      <c r="Z57" s="111" t="str">
        <f t="shared" si="2"/>
        <v/>
      </c>
      <c r="AA57" s="109" t="str">
        <f t="shared" si="3"/>
        <v>SI</v>
      </c>
      <c r="AB57" s="106"/>
      <c r="AC57" s="376"/>
      <c r="AD57" s="376"/>
      <c r="AE57" s="377"/>
      <c r="AF57" s="377"/>
      <c r="AG57" s="378"/>
      <c r="AH57" s="378"/>
      <c r="AI57" s="371"/>
      <c r="AJ57" s="371"/>
      <c r="AK57" s="375"/>
      <c r="AL57" s="373"/>
      <c r="AM57" s="380"/>
      <c r="AN57" s="149"/>
      <c r="AO57" s="148"/>
      <c r="AP57" s="104"/>
      <c r="AQ57" s="104"/>
      <c r="AR57" s="149"/>
      <c r="AS57" s="104"/>
      <c r="AT57" s="149"/>
      <c r="AU57" s="104"/>
      <c r="AV57" s="149"/>
      <c r="AW57" s="104"/>
      <c r="AX57" s="149"/>
      <c r="AY57" s="147"/>
      <c r="AZ57" s="149"/>
      <c r="BA57" s="149"/>
      <c r="BB57" s="148"/>
      <c r="BC57" s="104"/>
      <c r="BD57" s="144"/>
      <c r="BE57" s="149"/>
      <c r="BF57" s="149"/>
      <c r="BG57" s="148"/>
      <c r="BH57" s="104"/>
      <c r="BI57" s="144"/>
      <c r="BJ57" s="149"/>
      <c r="BK57" s="149"/>
      <c r="BL57" s="148"/>
      <c r="BM57" s="104"/>
      <c r="BN57" s="144"/>
      <c r="BO57" s="149"/>
      <c r="BP57" s="149"/>
      <c r="BQ57" s="148"/>
      <c r="BR57" s="104"/>
      <c r="BS57" s="144"/>
      <c r="BT57" s="104"/>
      <c r="BU57" s="149"/>
      <c r="BV57" s="149"/>
      <c r="BW57" s="149"/>
      <c r="BX57" s="104"/>
      <c r="BY57" s="149"/>
      <c r="BZ57" s="149"/>
      <c r="CA57" s="104"/>
      <c r="CB57" s="149"/>
      <c r="CC57" s="148"/>
      <c r="CD57" s="149"/>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row>
    <row r="58" spans="1:108" ht="21" customHeight="1" thickTop="1" thickBot="1" x14ac:dyDescent="0.35">
      <c r="A58" s="316"/>
      <c r="B58" s="317"/>
      <c r="C58" s="317"/>
      <c r="D58" s="317"/>
      <c r="E58" s="348"/>
      <c r="F58" s="317"/>
      <c r="G58" s="317"/>
      <c r="H58" s="317"/>
      <c r="I58" s="317"/>
      <c r="J58" s="316"/>
      <c r="K58" s="316"/>
      <c r="L58" s="375"/>
      <c r="M58" s="374"/>
      <c r="N58" s="148">
        <v>6</v>
      </c>
      <c r="O58" s="100"/>
      <c r="P58" s="106"/>
      <c r="Q58" s="106"/>
      <c r="R58" s="106"/>
      <c r="S58" s="106"/>
      <c r="T58" s="106"/>
      <c r="U58" s="106"/>
      <c r="V58" s="106"/>
      <c r="W58" s="109">
        <f t="shared" si="1"/>
        <v>0</v>
      </c>
      <c r="X58" s="110" t="str">
        <f t="shared" si="0"/>
        <v>DEBIL</v>
      </c>
      <c r="Y58" s="108"/>
      <c r="Z58" s="111" t="str">
        <f t="shared" si="2"/>
        <v/>
      </c>
      <c r="AA58" s="109" t="str">
        <f t="shared" si="3"/>
        <v>SI</v>
      </c>
      <c r="AB58" s="106"/>
      <c r="AC58" s="376"/>
      <c r="AD58" s="376"/>
      <c r="AE58" s="377"/>
      <c r="AF58" s="377"/>
      <c r="AG58" s="378"/>
      <c r="AH58" s="378"/>
      <c r="AI58" s="371"/>
      <c r="AJ58" s="371"/>
      <c r="AK58" s="375"/>
      <c r="AL58" s="374"/>
      <c r="AM58" s="381"/>
      <c r="AN58" s="149"/>
      <c r="AO58" s="148"/>
      <c r="AP58" s="104"/>
      <c r="AQ58" s="104"/>
      <c r="AR58" s="149"/>
      <c r="AS58" s="104"/>
      <c r="AT58" s="149"/>
      <c r="AU58" s="104"/>
      <c r="AV58" s="149"/>
      <c r="AW58" s="104"/>
      <c r="AX58" s="149"/>
      <c r="AY58" s="147"/>
      <c r="AZ58" s="149"/>
      <c r="BA58" s="149"/>
      <c r="BB58" s="148"/>
      <c r="BC58" s="104"/>
      <c r="BD58" s="144"/>
      <c r="BE58" s="149"/>
      <c r="BF58" s="149"/>
      <c r="BG58" s="148"/>
      <c r="BH58" s="104"/>
      <c r="BI58" s="144"/>
      <c r="BJ58" s="149"/>
      <c r="BK58" s="149"/>
      <c r="BL58" s="148"/>
      <c r="BM58" s="104"/>
      <c r="BN58" s="144"/>
      <c r="BO58" s="149"/>
      <c r="BP58" s="149"/>
      <c r="BQ58" s="148"/>
      <c r="BR58" s="104"/>
      <c r="BS58" s="144"/>
      <c r="BT58" s="104"/>
      <c r="BU58" s="149"/>
      <c r="BV58" s="149"/>
      <c r="BW58" s="149"/>
      <c r="BX58" s="104"/>
      <c r="BY58" s="149"/>
      <c r="BZ58" s="149"/>
      <c r="CA58" s="104"/>
      <c r="CB58" s="149"/>
      <c r="CC58" s="148"/>
      <c r="CD58" s="149"/>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row>
    <row r="59" spans="1:108" ht="21" customHeight="1" thickTop="1" thickBot="1" x14ac:dyDescent="0.35">
      <c r="A59" s="316">
        <v>10</v>
      </c>
      <c r="B59" s="317"/>
      <c r="C59" s="317"/>
      <c r="D59" s="317"/>
      <c r="E59" s="348"/>
      <c r="F59" s="317"/>
      <c r="G59" s="317"/>
      <c r="H59" s="317"/>
      <c r="I59" s="317"/>
      <c r="J59" s="316"/>
      <c r="K59" s="316"/>
      <c r="L59" s="375">
        <f>+(J59*K59)*4</f>
        <v>0</v>
      </c>
      <c r="M59" s="372" t="b">
        <f>IF(OR(AND(J59=3,K59=4),AND(J59=2,K59=5),AND(J59=2,K59=5),AND(L59=20),AND(L59&gt;=52,L59&lt;=100)),"ZONA RIESGO EXTREMA",IF(OR(AND(J59=5,K59=2),AND(J59=4,K59=3),AND(J59=1,K59=4),AND(L59=16),AND(L59&gt;=28,L59&lt;=48)),"ZONA RIESGO ALTA",IF(OR(AND(J59=1,K59=3),AND(J59=4,K59=1),AND(L59=24)),"ZONA RIESGO MODERADA",IF(AND(L59&gt;=4,L59&lt;=16),"ZONA RIESGO BAJA"))))</f>
        <v>0</v>
      </c>
      <c r="N59" s="148">
        <v>1</v>
      </c>
      <c r="O59" s="100"/>
      <c r="P59" s="106"/>
      <c r="Q59" s="106"/>
      <c r="R59" s="106"/>
      <c r="S59" s="106"/>
      <c r="T59" s="106"/>
      <c r="U59" s="106"/>
      <c r="V59" s="106"/>
      <c r="W59" s="109">
        <f t="shared" si="1"/>
        <v>0</v>
      </c>
      <c r="X59" s="110" t="str">
        <f t="shared" si="0"/>
        <v>DEBIL</v>
      </c>
      <c r="Y59" s="108"/>
      <c r="Z59" s="111" t="str">
        <f t="shared" si="2"/>
        <v/>
      </c>
      <c r="AA59" s="109" t="str">
        <f t="shared" si="3"/>
        <v>SI</v>
      </c>
      <c r="AB59" s="106"/>
      <c r="AC59" s="376">
        <f>IF(AND(W59&gt;0,SUM(W60:W64)=0),W59,IF(AND(SUM(W59:W60)&gt;0,SUM(W61:W64)=0),AVERAGE(W59:W60),IF(AND(SUM(W59:W61)&gt;0,SUM(W62:W64)=0),AVERAGE(W59:W61),IF(AND(SUM(W59:W62)&gt;0,SUM(W63:W64)=0),AVERAGE(W59:W62),IF(AND(SUM(W59:W63)&gt;0,W64=0),AVERAGE(W59:W63),AVERAGE(W59:W64))))))</f>
        <v>0</v>
      </c>
      <c r="AD59" s="376" t="str">
        <f>IF(AND(AC59&gt;=50,AC59&lt;=99),"MODERADO",IF(AND(AC59=100), "FUERTE",IF(AND(AC59&lt;50), "DEBIL")))</f>
        <v>DEBIL</v>
      </c>
      <c r="AE59" s="377"/>
      <c r="AF59" s="377"/>
      <c r="AG59" s="378" t="str">
        <f>IFERROR(_xlfn.IFS(AND(AD59="MODERADO",AE59="Directamente"),1,AND(AD59="FUERTE",AE59="Directamente"),2),"0")</f>
        <v>0</v>
      </c>
      <c r="AH59" s="378" t="str">
        <f>IFERROR(_xlfn.IFS(AND(AD59="MODERADO",AF59="Directamente"),1,AND(AD59="FUERTE",AF59="Directamente"),2,AND(AD59="FUERTE",AF59="Indirectamente"),1),"0")</f>
        <v>0</v>
      </c>
      <c r="AI59" s="371"/>
      <c r="AJ59" s="371"/>
      <c r="AK59" s="375">
        <f>+(AI59*AJ59)*4</f>
        <v>0</v>
      </c>
      <c r="AL59" s="372" t="b">
        <f>IF(OR(AND(AI59=3,AJ59=4),AND(AI59=2,AJ59=5),AND(AI59=2,AJ59=5),AND(AK59=20),AND(AK59&gt;=52,AK59&lt;=100)),"ZONA RIESGO EXTREMA",IF(OR(AND(AI59=5,AJ59=2),AND(AI59=4,AJ59=3),AND(AI59=1,AJ59=4),AND(AK59=16),AND(AK59&gt;=28,AK59&lt;=48)),"ZONA RIESGO ALTA",IF(OR(AND(AI59=1,AJ59=3),AND(AI59=4,AJ59=1),AND(AK59=24)),"ZONA RIESGO MODERADA",IF(AND(AK59&gt;=4,AK59&lt;=16),"ZONA RIESGO BAJA"))))</f>
        <v>0</v>
      </c>
      <c r="AM59" s="379"/>
      <c r="AN59" s="149"/>
      <c r="AO59" s="148"/>
      <c r="AP59" s="104"/>
      <c r="AQ59" s="104"/>
      <c r="AR59" s="149"/>
      <c r="AS59" s="104"/>
      <c r="AT59" s="149"/>
      <c r="AU59" s="104"/>
      <c r="AV59" s="149"/>
      <c r="AW59" s="104"/>
      <c r="AX59" s="149"/>
      <c r="AY59" s="147"/>
      <c r="AZ59" s="149"/>
      <c r="BA59" s="149"/>
      <c r="BB59" s="148"/>
      <c r="BC59" s="104"/>
      <c r="BD59" s="144"/>
      <c r="BE59" s="149"/>
      <c r="BF59" s="149"/>
      <c r="BG59" s="148"/>
      <c r="BH59" s="104"/>
      <c r="BI59" s="144"/>
      <c r="BJ59" s="149"/>
      <c r="BK59" s="149"/>
      <c r="BL59" s="148"/>
      <c r="BM59" s="104"/>
      <c r="BN59" s="144"/>
      <c r="BO59" s="149"/>
      <c r="BP59" s="149"/>
      <c r="BQ59" s="148"/>
      <c r="BR59" s="104"/>
      <c r="BS59" s="144"/>
      <c r="BT59" s="104"/>
      <c r="BU59" s="149"/>
      <c r="BV59" s="149"/>
      <c r="BW59" s="149"/>
      <c r="BX59" s="104"/>
      <c r="BY59" s="149"/>
      <c r="BZ59" s="149"/>
      <c r="CA59" s="104"/>
      <c r="CB59" s="149"/>
      <c r="CC59" s="148"/>
      <c r="CD59" s="149"/>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row>
    <row r="60" spans="1:108" ht="21" customHeight="1" thickTop="1" thickBot="1" x14ac:dyDescent="0.35">
      <c r="A60" s="316"/>
      <c r="B60" s="317"/>
      <c r="C60" s="317"/>
      <c r="D60" s="317"/>
      <c r="E60" s="348"/>
      <c r="F60" s="317"/>
      <c r="G60" s="317"/>
      <c r="H60" s="317"/>
      <c r="I60" s="317"/>
      <c r="J60" s="316"/>
      <c r="K60" s="316"/>
      <c r="L60" s="375"/>
      <c r="M60" s="373"/>
      <c r="N60" s="148">
        <v>2</v>
      </c>
      <c r="O60" s="100"/>
      <c r="P60" s="106"/>
      <c r="Q60" s="106"/>
      <c r="R60" s="106"/>
      <c r="S60" s="106"/>
      <c r="T60" s="106"/>
      <c r="U60" s="106"/>
      <c r="V60" s="106"/>
      <c r="W60" s="109">
        <f t="shared" si="1"/>
        <v>0</v>
      </c>
      <c r="X60" s="110" t="str">
        <f t="shared" si="0"/>
        <v>DEBIL</v>
      </c>
      <c r="Y60" s="108"/>
      <c r="Z60" s="111" t="str">
        <f t="shared" si="2"/>
        <v/>
      </c>
      <c r="AA60" s="109" t="str">
        <f t="shared" si="3"/>
        <v>SI</v>
      </c>
      <c r="AB60" s="106"/>
      <c r="AC60" s="376"/>
      <c r="AD60" s="376"/>
      <c r="AE60" s="377"/>
      <c r="AF60" s="377"/>
      <c r="AG60" s="378"/>
      <c r="AH60" s="378"/>
      <c r="AI60" s="371"/>
      <c r="AJ60" s="371"/>
      <c r="AK60" s="375"/>
      <c r="AL60" s="373"/>
      <c r="AM60" s="380"/>
      <c r="AN60" s="149"/>
      <c r="AO60" s="148"/>
      <c r="AP60" s="104"/>
      <c r="AQ60" s="104"/>
      <c r="AR60" s="149"/>
      <c r="AS60" s="104"/>
      <c r="AT60" s="149"/>
      <c r="AU60" s="104"/>
      <c r="AV60" s="149"/>
      <c r="AW60" s="104"/>
      <c r="AX60" s="149"/>
      <c r="AY60" s="147"/>
      <c r="AZ60" s="149"/>
      <c r="BA60" s="149"/>
      <c r="BB60" s="148"/>
      <c r="BC60" s="104"/>
      <c r="BD60" s="144"/>
      <c r="BE60" s="149"/>
      <c r="BF60" s="149"/>
      <c r="BG60" s="148"/>
      <c r="BH60" s="104"/>
      <c r="BI60" s="144"/>
      <c r="BJ60" s="149"/>
      <c r="BK60" s="149"/>
      <c r="BL60" s="148"/>
      <c r="BM60" s="104"/>
      <c r="BN60" s="144"/>
      <c r="BO60" s="149"/>
      <c r="BP60" s="149"/>
      <c r="BQ60" s="148"/>
      <c r="BR60" s="104"/>
      <c r="BS60" s="144"/>
      <c r="BT60" s="104"/>
      <c r="BU60" s="149"/>
      <c r="BV60" s="149"/>
      <c r="BW60" s="149"/>
      <c r="BX60" s="104"/>
      <c r="BY60" s="149"/>
      <c r="BZ60" s="149"/>
      <c r="CA60" s="104"/>
      <c r="CB60" s="149"/>
      <c r="CC60" s="148"/>
      <c r="CD60" s="149"/>
    </row>
    <row r="61" spans="1:108" ht="21" customHeight="1" thickTop="1" thickBot="1" x14ac:dyDescent="0.35">
      <c r="A61" s="316"/>
      <c r="B61" s="317"/>
      <c r="C61" s="317"/>
      <c r="D61" s="317"/>
      <c r="E61" s="348"/>
      <c r="F61" s="317"/>
      <c r="G61" s="317"/>
      <c r="H61" s="317"/>
      <c r="I61" s="317"/>
      <c r="J61" s="316"/>
      <c r="K61" s="316"/>
      <c r="L61" s="375"/>
      <c r="M61" s="373"/>
      <c r="N61" s="148">
        <v>3</v>
      </c>
      <c r="O61" s="105"/>
      <c r="P61" s="106"/>
      <c r="Q61" s="106"/>
      <c r="R61" s="106"/>
      <c r="S61" s="106"/>
      <c r="T61" s="106"/>
      <c r="U61" s="106"/>
      <c r="V61" s="106"/>
      <c r="W61" s="109">
        <f t="shared" si="1"/>
        <v>0</v>
      </c>
      <c r="X61" s="110" t="str">
        <f t="shared" si="0"/>
        <v>DEBIL</v>
      </c>
      <c r="Y61" s="108"/>
      <c r="Z61" s="111" t="str">
        <f t="shared" si="2"/>
        <v/>
      </c>
      <c r="AA61" s="109" t="str">
        <f t="shared" si="3"/>
        <v>SI</v>
      </c>
      <c r="AB61" s="106"/>
      <c r="AC61" s="376"/>
      <c r="AD61" s="376"/>
      <c r="AE61" s="377"/>
      <c r="AF61" s="377"/>
      <c r="AG61" s="378"/>
      <c r="AH61" s="378"/>
      <c r="AI61" s="371"/>
      <c r="AJ61" s="371"/>
      <c r="AK61" s="375"/>
      <c r="AL61" s="373"/>
      <c r="AM61" s="380"/>
      <c r="AN61" s="149"/>
      <c r="AO61" s="148"/>
      <c r="AP61" s="104"/>
      <c r="AQ61" s="104"/>
      <c r="AR61" s="149"/>
      <c r="AS61" s="104"/>
      <c r="AT61" s="149"/>
      <c r="AU61" s="104"/>
      <c r="AV61" s="149"/>
      <c r="AW61" s="104"/>
      <c r="AX61" s="149"/>
      <c r="AY61" s="147"/>
      <c r="AZ61" s="149"/>
      <c r="BA61" s="149"/>
      <c r="BB61" s="148"/>
      <c r="BC61" s="104"/>
      <c r="BD61" s="144"/>
      <c r="BE61" s="149"/>
      <c r="BF61" s="149"/>
      <c r="BG61" s="148"/>
      <c r="BH61" s="104"/>
      <c r="BI61" s="144"/>
      <c r="BJ61" s="149"/>
      <c r="BK61" s="149"/>
      <c r="BL61" s="148"/>
      <c r="BM61" s="104"/>
      <c r="BN61" s="144"/>
      <c r="BO61" s="149"/>
      <c r="BP61" s="149"/>
      <c r="BQ61" s="148"/>
      <c r="BR61" s="104"/>
      <c r="BS61" s="144"/>
      <c r="BT61" s="104"/>
      <c r="BU61" s="149"/>
      <c r="BV61" s="149"/>
      <c r="BW61" s="149"/>
      <c r="BX61" s="104"/>
      <c r="BY61" s="149"/>
      <c r="BZ61" s="149"/>
      <c r="CA61" s="104"/>
      <c r="CB61" s="149"/>
      <c r="CC61" s="148"/>
      <c r="CD61" s="149"/>
    </row>
    <row r="62" spans="1:108" ht="21" customHeight="1" thickTop="1" thickBot="1" x14ac:dyDescent="0.35">
      <c r="A62" s="316"/>
      <c r="B62" s="317"/>
      <c r="C62" s="317"/>
      <c r="D62" s="317"/>
      <c r="E62" s="348"/>
      <c r="F62" s="317"/>
      <c r="G62" s="317"/>
      <c r="H62" s="317"/>
      <c r="I62" s="317"/>
      <c r="J62" s="316"/>
      <c r="K62" s="316"/>
      <c r="L62" s="375"/>
      <c r="M62" s="373"/>
      <c r="N62" s="148">
        <v>4</v>
      </c>
      <c r="O62" s="100"/>
      <c r="P62" s="106"/>
      <c r="Q62" s="106"/>
      <c r="R62" s="106"/>
      <c r="S62" s="106"/>
      <c r="T62" s="106"/>
      <c r="U62" s="106"/>
      <c r="V62" s="106"/>
      <c r="W62" s="109">
        <f t="shared" si="1"/>
        <v>0</v>
      </c>
      <c r="X62" s="110" t="str">
        <f t="shared" si="0"/>
        <v>DEBIL</v>
      </c>
      <c r="Y62" s="108"/>
      <c r="Z62" s="111" t="str">
        <f t="shared" si="2"/>
        <v/>
      </c>
      <c r="AA62" s="109" t="str">
        <f t="shared" si="3"/>
        <v>SI</v>
      </c>
      <c r="AB62" s="106"/>
      <c r="AC62" s="376"/>
      <c r="AD62" s="376"/>
      <c r="AE62" s="377"/>
      <c r="AF62" s="377"/>
      <c r="AG62" s="378"/>
      <c r="AH62" s="378"/>
      <c r="AI62" s="371"/>
      <c r="AJ62" s="371"/>
      <c r="AK62" s="375"/>
      <c r="AL62" s="373"/>
      <c r="AM62" s="380"/>
      <c r="AN62" s="149"/>
      <c r="AO62" s="148"/>
      <c r="AP62" s="104"/>
      <c r="AQ62" s="104"/>
      <c r="AR62" s="149"/>
      <c r="AS62" s="104"/>
      <c r="AT62" s="149"/>
      <c r="AU62" s="104"/>
      <c r="AV62" s="149"/>
      <c r="AW62" s="104"/>
      <c r="AX62" s="149"/>
      <c r="AY62" s="147"/>
      <c r="AZ62" s="149"/>
      <c r="BA62" s="149"/>
      <c r="BB62" s="148"/>
      <c r="BC62" s="104"/>
      <c r="BD62" s="144"/>
      <c r="BE62" s="149"/>
      <c r="BF62" s="149"/>
      <c r="BG62" s="148"/>
      <c r="BH62" s="104"/>
      <c r="BI62" s="144"/>
      <c r="BJ62" s="149"/>
      <c r="BK62" s="149"/>
      <c r="BL62" s="148"/>
      <c r="BM62" s="104"/>
      <c r="BN62" s="144"/>
      <c r="BO62" s="149"/>
      <c r="BP62" s="149"/>
      <c r="BQ62" s="148"/>
      <c r="BR62" s="104"/>
      <c r="BS62" s="144"/>
      <c r="BT62" s="104"/>
      <c r="BU62" s="149"/>
      <c r="BV62" s="149"/>
      <c r="BW62" s="149"/>
      <c r="BX62" s="104"/>
      <c r="BY62" s="149"/>
      <c r="BZ62" s="149"/>
      <c r="CA62" s="104"/>
      <c r="CB62" s="149"/>
      <c r="CC62" s="148"/>
      <c r="CD62" s="149"/>
    </row>
    <row r="63" spans="1:108" ht="21" customHeight="1" thickTop="1" thickBot="1" x14ac:dyDescent="0.35">
      <c r="A63" s="316"/>
      <c r="B63" s="317"/>
      <c r="C63" s="317"/>
      <c r="D63" s="317"/>
      <c r="E63" s="348"/>
      <c r="F63" s="317"/>
      <c r="G63" s="317"/>
      <c r="H63" s="317"/>
      <c r="I63" s="317"/>
      <c r="J63" s="316"/>
      <c r="K63" s="316"/>
      <c r="L63" s="375"/>
      <c r="M63" s="373"/>
      <c r="N63" s="148">
        <v>5</v>
      </c>
      <c r="O63" s="100"/>
      <c r="P63" s="106"/>
      <c r="Q63" s="106"/>
      <c r="R63" s="106"/>
      <c r="S63" s="106"/>
      <c r="T63" s="106"/>
      <c r="U63" s="106"/>
      <c r="V63" s="106"/>
      <c r="W63" s="109">
        <f t="shared" si="1"/>
        <v>0</v>
      </c>
      <c r="X63" s="110" t="str">
        <f t="shared" si="0"/>
        <v>DEBIL</v>
      </c>
      <c r="Y63" s="108"/>
      <c r="Z63" s="111" t="str">
        <f t="shared" si="2"/>
        <v/>
      </c>
      <c r="AA63" s="109" t="str">
        <f t="shared" si="3"/>
        <v>SI</v>
      </c>
      <c r="AB63" s="106"/>
      <c r="AC63" s="376"/>
      <c r="AD63" s="376"/>
      <c r="AE63" s="377"/>
      <c r="AF63" s="377"/>
      <c r="AG63" s="378"/>
      <c r="AH63" s="378"/>
      <c r="AI63" s="371"/>
      <c r="AJ63" s="371"/>
      <c r="AK63" s="375"/>
      <c r="AL63" s="373"/>
      <c r="AM63" s="380"/>
      <c r="AN63" s="149"/>
      <c r="AO63" s="148"/>
      <c r="AP63" s="104"/>
      <c r="AQ63" s="104"/>
      <c r="AR63" s="149"/>
      <c r="AS63" s="104"/>
      <c r="AT63" s="149"/>
      <c r="AU63" s="104"/>
      <c r="AV63" s="149"/>
      <c r="AW63" s="104"/>
      <c r="AX63" s="149"/>
      <c r="AY63" s="147"/>
      <c r="AZ63" s="149"/>
      <c r="BA63" s="149"/>
      <c r="BB63" s="148"/>
      <c r="BC63" s="104"/>
      <c r="BD63" s="144"/>
      <c r="BE63" s="149"/>
      <c r="BF63" s="149"/>
      <c r="BG63" s="148"/>
      <c r="BH63" s="104"/>
      <c r="BI63" s="144"/>
      <c r="BJ63" s="149"/>
      <c r="BK63" s="149"/>
      <c r="BL63" s="148"/>
      <c r="BM63" s="104"/>
      <c r="BN63" s="144"/>
      <c r="BO63" s="149"/>
      <c r="BP63" s="149"/>
      <c r="BQ63" s="148"/>
      <c r="BR63" s="104"/>
      <c r="BS63" s="144"/>
      <c r="BT63" s="104"/>
      <c r="BU63" s="149"/>
      <c r="BV63" s="149"/>
      <c r="BW63" s="149"/>
      <c r="BX63" s="104"/>
      <c r="BY63" s="149"/>
      <c r="BZ63" s="149"/>
      <c r="CA63" s="104"/>
      <c r="CB63" s="149"/>
      <c r="CC63" s="148"/>
      <c r="CD63" s="149"/>
    </row>
    <row r="64" spans="1:108" ht="21" customHeight="1" thickTop="1" thickBot="1" x14ac:dyDescent="0.35">
      <c r="A64" s="316"/>
      <c r="B64" s="317"/>
      <c r="C64" s="317"/>
      <c r="D64" s="317"/>
      <c r="E64" s="348"/>
      <c r="F64" s="317"/>
      <c r="G64" s="317"/>
      <c r="H64" s="317"/>
      <c r="I64" s="317"/>
      <c r="J64" s="316"/>
      <c r="K64" s="316"/>
      <c r="L64" s="375"/>
      <c r="M64" s="374"/>
      <c r="N64" s="148">
        <v>6</v>
      </c>
      <c r="O64" s="100"/>
      <c r="P64" s="106"/>
      <c r="Q64" s="106"/>
      <c r="R64" s="106"/>
      <c r="S64" s="106"/>
      <c r="T64" s="106"/>
      <c r="U64" s="106"/>
      <c r="V64" s="106"/>
      <c r="W64" s="109">
        <f t="shared" si="1"/>
        <v>0</v>
      </c>
      <c r="X64" s="110" t="str">
        <f t="shared" si="0"/>
        <v>DEBIL</v>
      </c>
      <c r="Y64" s="108"/>
      <c r="Z64" s="111" t="str">
        <f t="shared" si="2"/>
        <v/>
      </c>
      <c r="AA64" s="109" t="str">
        <f t="shared" si="3"/>
        <v>SI</v>
      </c>
      <c r="AB64" s="106"/>
      <c r="AC64" s="376"/>
      <c r="AD64" s="376"/>
      <c r="AE64" s="377"/>
      <c r="AF64" s="377"/>
      <c r="AG64" s="378"/>
      <c r="AH64" s="378"/>
      <c r="AI64" s="371"/>
      <c r="AJ64" s="371"/>
      <c r="AK64" s="375"/>
      <c r="AL64" s="374"/>
      <c r="AM64" s="381"/>
      <c r="AN64" s="149"/>
      <c r="AO64" s="148"/>
      <c r="AP64" s="104"/>
      <c r="AQ64" s="104"/>
      <c r="AR64" s="149"/>
      <c r="AS64" s="104"/>
      <c r="AT64" s="149"/>
      <c r="AU64" s="104"/>
      <c r="AV64" s="149"/>
      <c r="AW64" s="104"/>
      <c r="AX64" s="149"/>
      <c r="AY64" s="147"/>
      <c r="AZ64" s="149"/>
      <c r="BA64" s="149"/>
      <c r="BB64" s="148"/>
      <c r="BC64" s="104"/>
      <c r="BD64" s="144"/>
      <c r="BE64" s="149"/>
      <c r="BF64" s="149"/>
      <c r="BG64" s="148"/>
      <c r="BH64" s="104"/>
      <c r="BI64" s="144"/>
      <c r="BJ64" s="149"/>
      <c r="BK64" s="149"/>
      <c r="BL64" s="148"/>
      <c r="BM64" s="104"/>
      <c r="BN64" s="144"/>
      <c r="BO64" s="149"/>
      <c r="BP64" s="149"/>
      <c r="BQ64" s="148"/>
      <c r="BR64" s="104"/>
      <c r="BS64" s="144"/>
      <c r="BT64" s="104"/>
      <c r="BU64" s="149"/>
      <c r="BV64" s="149"/>
      <c r="BW64" s="149"/>
      <c r="BX64" s="104"/>
      <c r="BY64" s="149"/>
      <c r="BZ64" s="149"/>
      <c r="CA64" s="104"/>
      <c r="CB64" s="149"/>
      <c r="CC64" s="148"/>
      <c r="CD64" s="149"/>
    </row>
    <row r="65" ht="21" customHeight="1" thickTop="1" x14ac:dyDescent="0.3"/>
  </sheetData>
  <sheetProtection algorithmName="SHA-512" hashValue="FaMQSBqWrpQEbAEWT2HDy70dtfavU43wVRq0CBEUypvJAFSdagGkl0YqSlpbk+SyCey5p0DTh+c6Ei7KxY8Fjw==" saltValue="cmKaqhapkM1Z9NSVRhvB/w==" spinCount="100000" sheet="1" formatCells="0" formatColumns="0" formatRows="0"/>
  <mergeCells count="333">
    <mergeCell ref="AN2:AY2"/>
    <mergeCell ref="AZ2:BD2"/>
    <mergeCell ref="BE2:BI2"/>
    <mergeCell ref="W3:W4"/>
    <mergeCell ref="Z3:Z4"/>
    <mergeCell ref="AA3:AA4"/>
    <mergeCell ref="BT2:BW2"/>
    <mergeCell ref="A3:A4"/>
    <mergeCell ref="B3:B4"/>
    <mergeCell ref="C3:C4"/>
    <mergeCell ref="D3:D4"/>
    <mergeCell ref="F3:F4"/>
    <mergeCell ref="G3:G4"/>
    <mergeCell ref="H3:H4"/>
    <mergeCell ref="E3:E4"/>
    <mergeCell ref="P3:P4"/>
    <mergeCell ref="Q3:Q4"/>
    <mergeCell ref="Y3:Y4"/>
    <mergeCell ref="AB3:AB4"/>
    <mergeCell ref="AE3:AE4"/>
    <mergeCell ref="AF3:AF4"/>
    <mergeCell ref="AM3:AM4"/>
    <mergeCell ref="R3:R4"/>
    <mergeCell ref="U3:U4"/>
    <mergeCell ref="N3:N4"/>
    <mergeCell ref="O3:O4"/>
    <mergeCell ref="I3:I4"/>
    <mergeCell ref="T3:T4"/>
    <mergeCell ref="S3:S4"/>
    <mergeCell ref="V3:V4"/>
    <mergeCell ref="CB3:CB4"/>
    <mergeCell ref="CC3:CC4"/>
    <mergeCell ref="AI5:AI10"/>
    <mergeCell ref="AJ5:AJ10"/>
    <mergeCell ref="AG5:AG10"/>
    <mergeCell ref="AC3:AD4"/>
    <mergeCell ref="AD5:AD10"/>
    <mergeCell ref="M3:M4"/>
    <mergeCell ref="M5:M10"/>
    <mergeCell ref="BO3:BO4"/>
    <mergeCell ref="BP3:BP4"/>
    <mergeCell ref="BT3:BT4"/>
    <mergeCell ref="BU3:BU4"/>
    <mergeCell ref="J3:J4"/>
    <mergeCell ref="K3:K4"/>
    <mergeCell ref="AH5:AH10"/>
    <mergeCell ref="H5:H10"/>
    <mergeCell ref="E5:E10"/>
    <mergeCell ref="I5:I10"/>
    <mergeCell ref="J5:J10"/>
    <mergeCell ref="K5:K10"/>
    <mergeCell ref="L3:L4"/>
    <mergeCell ref="J11:J16"/>
    <mergeCell ref="K11:K16"/>
    <mergeCell ref="A11:A16"/>
    <mergeCell ref="B11:B16"/>
    <mergeCell ref="C11:C16"/>
    <mergeCell ref="D11:D16"/>
    <mergeCell ref="F11:F16"/>
    <mergeCell ref="A5:A10"/>
    <mergeCell ref="B5:B10"/>
    <mergeCell ref="C5:C10"/>
    <mergeCell ref="D5:D10"/>
    <mergeCell ref="F5:F10"/>
    <mergeCell ref="G5:G10"/>
    <mergeCell ref="G11:G16"/>
    <mergeCell ref="H11:H16"/>
    <mergeCell ref="E11:E16"/>
    <mergeCell ref="I11:I16"/>
    <mergeCell ref="CD3:CD4"/>
    <mergeCell ref="BV3:BV4"/>
    <mergeCell ref="BW3:BW4"/>
    <mergeCell ref="CA3:CA4"/>
    <mergeCell ref="AG3:AG4"/>
    <mergeCell ref="AH3:AH4"/>
    <mergeCell ref="AI3:AI4"/>
    <mergeCell ref="AJ3:AJ4"/>
    <mergeCell ref="AK3:AK4"/>
    <mergeCell ref="BS3:BS4"/>
    <mergeCell ref="BH3:BH4"/>
    <mergeCell ref="BI3:BI4"/>
    <mergeCell ref="BJ3:BJ4"/>
    <mergeCell ref="BK3:BK4"/>
    <mergeCell ref="BL3:BL4"/>
    <mergeCell ref="BM3:BM4"/>
    <mergeCell ref="BN3:BN4"/>
    <mergeCell ref="J17:J22"/>
    <mergeCell ref="K17:K22"/>
    <mergeCell ref="A17:A22"/>
    <mergeCell ref="B17:B22"/>
    <mergeCell ref="C17:C22"/>
    <mergeCell ref="D17:D22"/>
    <mergeCell ref="F17:F22"/>
    <mergeCell ref="G17:G22"/>
    <mergeCell ref="L17:L22"/>
    <mergeCell ref="H17:H22"/>
    <mergeCell ref="E17:E22"/>
    <mergeCell ref="I17:I22"/>
    <mergeCell ref="K29:K34"/>
    <mergeCell ref="A29:A34"/>
    <mergeCell ref="B29:B34"/>
    <mergeCell ref="C29:C34"/>
    <mergeCell ref="D29:D34"/>
    <mergeCell ref="F29:F34"/>
    <mergeCell ref="G29:G34"/>
    <mergeCell ref="G23:G28"/>
    <mergeCell ref="H23:H28"/>
    <mergeCell ref="E23:E28"/>
    <mergeCell ref="I23:I28"/>
    <mergeCell ref="J23:J28"/>
    <mergeCell ref="K23:K28"/>
    <mergeCell ref="A23:A28"/>
    <mergeCell ref="B23:B28"/>
    <mergeCell ref="C23:C28"/>
    <mergeCell ref="D23:D28"/>
    <mergeCell ref="F23:F28"/>
    <mergeCell ref="H29:H34"/>
    <mergeCell ref="E29:E34"/>
    <mergeCell ref="I29:I34"/>
    <mergeCell ref="J29:J34"/>
    <mergeCell ref="A41:A46"/>
    <mergeCell ref="B41:B46"/>
    <mergeCell ref="C41:C46"/>
    <mergeCell ref="D41:D46"/>
    <mergeCell ref="F41:F46"/>
    <mergeCell ref="G41:G46"/>
    <mergeCell ref="G35:G40"/>
    <mergeCell ref="H35:H40"/>
    <mergeCell ref="E35:E40"/>
    <mergeCell ref="A35:A40"/>
    <mergeCell ref="B35:B40"/>
    <mergeCell ref="C35:C40"/>
    <mergeCell ref="D35:D40"/>
    <mergeCell ref="F35:F40"/>
    <mergeCell ref="I59:I64"/>
    <mergeCell ref="J59:J64"/>
    <mergeCell ref="K59:K64"/>
    <mergeCell ref="A59:A64"/>
    <mergeCell ref="B59:B64"/>
    <mergeCell ref="C59:C64"/>
    <mergeCell ref="D59:D64"/>
    <mergeCell ref="F59:F64"/>
    <mergeCell ref="G47:G52"/>
    <mergeCell ref="H47:H52"/>
    <mergeCell ref="E47:E52"/>
    <mergeCell ref="I47:I52"/>
    <mergeCell ref="J47:J52"/>
    <mergeCell ref="K47:K52"/>
    <mergeCell ref="A47:A52"/>
    <mergeCell ref="B47:B52"/>
    <mergeCell ref="C47:C52"/>
    <mergeCell ref="D47:D52"/>
    <mergeCell ref="F47:F52"/>
    <mergeCell ref="A53:A58"/>
    <mergeCell ref="B53:B58"/>
    <mergeCell ref="C53:C58"/>
    <mergeCell ref="D53:D58"/>
    <mergeCell ref="F53:F58"/>
    <mergeCell ref="G53:G58"/>
    <mergeCell ref="G59:G64"/>
    <mergeCell ref="H59:H64"/>
    <mergeCell ref="E59:E64"/>
    <mergeCell ref="L5:L10"/>
    <mergeCell ref="AC5:AC10"/>
    <mergeCell ref="AE5:AE10"/>
    <mergeCell ref="AF5:AF10"/>
    <mergeCell ref="AC17:AC22"/>
    <mergeCell ref="AC23:AC28"/>
    <mergeCell ref="AC29:AC34"/>
    <mergeCell ref="H53:H58"/>
    <mergeCell ref="E53:E58"/>
    <mergeCell ref="I53:I58"/>
    <mergeCell ref="J53:J58"/>
    <mergeCell ref="K53:K58"/>
    <mergeCell ref="H41:H46"/>
    <mergeCell ref="E41:E46"/>
    <mergeCell ref="I41:I46"/>
    <mergeCell ref="J41:J46"/>
    <mergeCell ref="K41:K46"/>
    <mergeCell ref="I35:I40"/>
    <mergeCell ref="J35:J40"/>
    <mergeCell ref="K35:K40"/>
    <mergeCell ref="AF35:AF40"/>
    <mergeCell ref="AE41:AE46"/>
    <mergeCell ref="AF41:AF46"/>
    <mergeCell ref="AF47:AF52"/>
    <mergeCell ref="AH11:AH16"/>
    <mergeCell ref="AH17:AH22"/>
    <mergeCell ref="AH23:AH28"/>
    <mergeCell ref="AH29:AH34"/>
    <mergeCell ref="AH35:AH40"/>
    <mergeCell ref="AH41:AH46"/>
    <mergeCell ref="AH47:AH52"/>
    <mergeCell ref="AG35:AG40"/>
    <mergeCell ref="AG41:AG46"/>
    <mergeCell ref="AG47:AG52"/>
    <mergeCell ref="L53:L58"/>
    <mergeCell ref="L59:L64"/>
    <mergeCell ref="M59:M64"/>
    <mergeCell ref="M35:M40"/>
    <mergeCell ref="M41:M46"/>
    <mergeCell ref="M47:M52"/>
    <mergeCell ref="M53:M58"/>
    <mergeCell ref="M11:M16"/>
    <mergeCell ref="M17:M22"/>
    <mergeCell ref="M23:M28"/>
    <mergeCell ref="M29:M34"/>
    <mergeCell ref="L23:L28"/>
    <mergeCell ref="L29:L34"/>
    <mergeCell ref="L35:L40"/>
    <mergeCell ref="L41:L46"/>
    <mergeCell ref="L47:L52"/>
    <mergeCell ref="L11:L16"/>
    <mergeCell ref="AG53:AG58"/>
    <mergeCell ref="AG59:AG64"/>
    <mergeCell ref="AC53:AC58"/>
    <mergeCell ref="AC59:AC64"/>
    <mergeCell ref="AD11:AD16"/>
    <mergeCell ref="AE11:AE16"/>
    <mergeCell ref="AF11:AF16"/>
    <mergeCell ref="AD17:AD22"/>
    <mergeCell ref="AE17:AE22"/>
    <mergeCell ref="AF17:AF22"/>
    <mergeCell ref="AD23:AD28"/>
    <mergeCell ref="AE23:AE28"/>
    <mergeCell ref="AD41:AD46"/>
    <mergeCell ref="AC35:AC40"/>
    <mergeCell ref="AC41:AC46"/>
    <mergeCell ref="AC47:AC52"/>
    <mergeCell ref="AD47:AD52"/>
    <mergeCell ref="AE47:AE52"/>
    <mergeCell ref="AD53:AD58"/>
    <mergeCell ref="AE53:AE58"/>
    <mergeCell ref="AF53:AF58"/>
    <mergeCell ref="AD59:AD64"/>
    <mergeCell ref="AE59:AE64"/>
    <mergeCell ref="AF59:AF64"/>
    <mergeCell ref="AK53:AK58"/>
    <mergeCell ref="AL53:AL58"/>
    <mergeCell ref="AL3:AL4"/>
    <mergeCell ref="AK5:AK10"/>
    <mergeCell ref="AL5:AL10"/>
    <mergeCell ref="AK11:AK16"/>
    <mergeCell ref="AL11:AL16"/>
    <mergeCell ref="AK17:AK22"/>
    <mergeCell ref="AL17:AL22"/>
    <mergeCell ref="AK23:AK28"/>
    <mergeCell ref="AL23:AL28"/>
    <mergeCell ref="AK59:AK64"/>
    <mergeCell ref="AL59:AL64"/>
    <mergeCell ref="J2:M2"/>
    <mergeCell ref="N2:AH2"/>
    <mergeCell ref="AI2:AL2"/>
    <mergeCell ref="AM5:AM10"/>
    <mergeCell ref="BX2:BZ2"/>
    <mergeCell ref="BX3:BX4"/>
    <mergeCell ref="BY3:BY4"/>
    <mergeCell ref="BZ3:BZ4"/>
    <mergeCell ref="AM11:AM16"/>
    <mergeCell ref="AM17:AM22"/>
    <mergeCell ref="AM23:AM28"/>
    <mergeCell ref="AM29:AM34"/>
    <mergeCell ref="AM35:AM40"/>
    <mergeCell ref="AM41:AM46"/>
    <mergeCell ref="AM47:AM52"/>
    <mergeCell ref="AM53:AM58"/>
    <mergeCell ref="AM59:AM64"/>
    <mergeCell ref="AG11:AG16"/>
    <mergeCell ref="AG17:AG22"/>
    <mergeCell ref="AG23:AG28"/>
    <mergeCell ref="AG29:AG34"/>
    <mergeCell ref="AK29:AK34"/>
    <mergeCell ref="AJ53:AJ58"/>
    <mergeCell ref="AJ59:AJ64"/>
    <mergeCell ref="AH53:AH58"/>
    <mergeCell ref="AH59:AH64"/>
    <mergeCell ref="AI11:AI16"/>
    <mergeCell ref="AI17:AI22"/>
    <mergeCell ref="AI23:AI28"/>
    <mergeCell ref="AI29:AI34"/>
    <mergeCell ref="AI35:AI40"/>
    <mergeCell ref="AI41:AI46"/>
    <mergeCell ref="AI47:AI52"/>
    <mergeCell ref="AI53:AI58"/>
    <mergeCell ref="AI59:AI64"/>
    <mergeCell ref="CA2:CD2"/>
    <mergeCell ref="A2:I2"/>
    <mergeCell ref="AJ11:AJ16"/>
    <mergeCell ref="AJ17:AJ22"/>
    <mergeCell ref="AJ23:AJ28"/>
    <mergeCell ref="AJ29:AJ34"/>
    <mergeCell ref="AJ35:AJ40"/>
    <mergeCell ref="AJ41:AJ46"/>
    <mergeCell ref="AJ47:AJ52"/>
    <mergeCell ref="AL29:AL34"/>
    <mergeCell ref="AK35:AK40"/>
    <mergeCell ref="AL35:AL40"/>
    <mergeCell ref="AK41:AK46"/>
    <mergeCell ref="AL41:AL46"/>
    <mergeCell ref="AK47:AK52"/>
    <mergeCell ref="AL47:AL52"/>
    <mergeCell ref="X3:X4"/>
    <mergeCell ref="AC11:AC16"/>
    <mergeCell ref="AF23:AF28"/>
    <mergeCell ref="AD29:AD34"/>
    <mergeCell ref="AE29:AE34"/>
    <mergeCell ref="AF29:AF34"/>
    <mergeCell ref="AD35:AD40"/>
    <mergeCell ref="AE35:AE40"/>
    <mergeCell ref="BJ2:BN2"/>
    <mergeCell ref="BO2:BS2"/>
    <mergeCell ref="AN3:AN4"/>
    <mergeCell ref="AO3:AO4"/>
    <mergeCell ref="AP3:AP4"/>
    <mergeCell ref="AQ3:AQ4"/>
    <mergeCell ref="AR3:AR4"/>
    <mergeCell ref="AS3:AS4"/>
    <mergeCell ref="AT3:AT4"/>
    <mergeCell ref="AU3:AU4"/>
    <mergeCell ref="AV3:AV4"/>
    <mergeCell ref="AW3:AW4"/>
    <mergeCell ref="AX3:AX4"/>
    <mergeCell ref="AY3:AY4"/>
    <mergeCell ref="AZ3:AZ4"/>
    <mergeCell ref="BA3:BA4"/>
    <mergeCell ref="BB3:BB4"/>
    <mergeCell ref="BC3:BC4"/>
    <mergeCell ref="BD3:BD4"/>
    <mergeCell ref="BE3:BE4"/>
    <mergeCell ref="BF3:BF4"/>
    <mergeCell ref="BG3:BG4"/>
    <mergeCell ref="BQ3:BQ4"/>
    <mergeCell ref="BR3:BR4"/>
  </mergeCells>
  <conditionalFormatting sqref="M5 M11 M17 M23 M29 M35 M41 M47 M53 M59">
    <cfRule type="cellIs" dxfId="285" priority="32" stopIfTrue="1" operator="equal">
      <formula>"Muy Alta"</formula>
    </cfRule>
    <cfRule type="containsText" dxfId="284" priority="33" operator="containsText" text="ZONA RIESGO ALTA">
      <formula>NOT(ISERROR(SEARCH("ZONA RIESGO ALTA",M5)))</formula>
    </cfRule>
    <cfRule type="containsText" dxfId="283" priority="34" operator="containsText" text="ZONA RIESGO MODERADA">
      <formula>NOT(ISERROR(SEARCH("ZONA RIESGO MODERADA",M5)))</formula>
    </cfRule>
    <cfRule type="containsText" dxfId="282" priority="35" operator="containsText" text="ZONA RIESGO BAJA">
      <formula>NOT(ISERROR(SEARCH("ZONA RIESGO BAJA",M5)))</formula>
    </cfRule>
    <cfRule type="cellIs" dxfId="281" priority="36" operator="equal">
      <formula>"Muy Baja"</formula>
    </cfRule>
  </conditionalFormatting>
  <conditionalFormatting sqref="M5:M64">
    <cfRule type="containsText" dxfId="280" priority="31" operator="containsText" text="ZONA RIESGO EXTREMA">
      <formula>NOT(ISERROR(SEARCH("ZONA RIESGO EXTREMA",M5)))</formula>
    </cfRule>
  </conditionalFormatting>
  <conditionalFormatting sqref="X5:X64">
    <cfRule type="containsText" dxfId="279" priority="28" operator="containsText" text="DEBIL">
      <formula>NOT(ISERROR(SEARCH("DEBIL",X5)))</formula>
    </cfRule>
    <cfRule type="containsText" dxfId="278" priority="29" operator="containsText" text="MODERADO">
      <formula>NOT(ISERROR(SEARCH("MODERADO",X5)))</formula>
    </cfRule>
    <cfRule type="containsText" dxfId="277" priority="30" operator="containsText" text="FUERTE">
      <formula>NOT(ISERROR(SEARCH("FUERTE",X5)))</formula>
    </cfRule>
  </conditionalFormatting>
  <conditionalFormatting sqref="AC5 AC11 AC17 AC23 AC41 AC59 AC29 AC47 AC35 AC53">
    <cfRule type="containsText" dxfId="276" priority="25" operator="containsText" text="DEBIL">
      <formula>NOT(ISERROR(SEARCH("DEBIL",AC5)))</formula>
    </cfRule>
    <cfRule type="containsText" dxfId="275" priority="26" operator="containsText" text="MODERADO">
      <formula>NOT(ISERROR(SEARCH("MODERADO",AC5)))</formula>
    </cfRule>
    <cfRule type="containsText" dxfId="274" priority="27" operator="containsText" text="FUERTE">
      <formula>NOT(ISERROR(SEARCH("FUERTE",AC5)))</formula>
    </cfRule>
  </conditionalFormatting>
  <conditionalFormatting sqref="AI5 AI11 AI17 AI23 AI29 AI35 AI41 AI47 AI53 AI59">
    <cfRule type="containsText" dxfId="273" priority="20" operator="containsText" text="casi seguro">
      <formula>NOT(ISERROR(SEARCH("casi seguro",AI5)))</formula>
    </cfRule>
    <cfRule type="containsText" dxfId="272" priority="21" operator="containsText" text="PROBABLE">
      <formula>NOT(ISERROR(SEARCH("PROBABLE",AI5)))</formula>
    </cfRule>
    <cfRule type="containsText" dxfId="271" priority="22" operator="containsText" text="posible">
      <formula>NOT(ISERROR(SEARCH("posible",AI5)))</formula>
    </cfRule>
    <cfRule type="containsText" dxfId="270" priority="23" operator="containsText" text="Improbable">
      <formula>NOT(ISERROR(SEARCH("Improbable",AI5)))</formula>
    </cfRule>
    <cfRule type="containsText" dxfId="269" priority="24" operator="containsText" text="Rara vez">
      <formula>NOT(ISERROR(SEARCH("Rara vez",AI5)))</formula>
    </cfRule>
  </conditionalFormatting>
  <conditionalFormatting sqref="AD5 AD11 AD17 AD23 AD41 AD59 AD29 AD47 AD35 AD53">
    <cfRule type="containsText" dxfId="268" priority="17" operator="containsText" text="DEBIL">
      <formula>NOT(ISERROR(SEARCH("DEBIL",AD5)))</formula>
    </cfRule>
    <cfRule type="containsText" dxfId="267" priority="18" operator="containsText" text="MODERADO">
      <formula>NOT(ISERROR(SEARCH("MODERADO",AD5)))</formula>
    </cfRule>
    <cfRule type="containsText" dxfId="266" priority="19" operator="containsText" text="FUERTE">
      <formula>NOT(ISERROR(SEARCH("FUERTE",AD5)))</formula>
    </cfRule>
  </conditionalFormatting>
  <conditionalFormatting sqref="AL5 AL11 AL17 AL23 AL29 AL35 AL41 AL47 AL53 AL59">
    <cfRule type="cellIs" dxfId="265" priority="12" stopIfTrue="1" operator="equal">
      <formula>"Muy Alta"</formula>
    </cfRule>
    <cfRule type="containsText" dxfId="264" priority="13" operator="containsText" text="ZONA RIESGO ALTA">
      <formula>NOT(ISERROR(SEARCH("ZONA RIESGO ALTA",AL5)))</formula>
    </cfRule>
    <cfRule type="containsText" dxfId="263" priority="14" operator="containsText" text="ZONA RIESGO MODERADA">
      <formula>NOT(ISERROR(SEARCH("ZONA RIESGO MODERADA",AL5)))</formula>
    </cfRule>
    <cfRule type="containsText" dxfId="262" priority="15" operator="containsText" text="ZONA RIESGO BAJA">
      <formula>NOT(ISERROR(SEARCH("ZONA RIESGO BAJA",AL5)))</formula>
    </cfRule>
    <cfRule type="cellIs" dxfId="261" priority="16" operator="equal">
      <formula>"Muy Baja"</formula>
    </cfRule>
  </conditionalFormatting>
  <conditionalFormatting sqref="AL5:AL64">
    <cfRule type="containsText" dxfId="260" priority="11" operator="containsText" text="ZONA RIESGO EXTREMA">
      <formula>NOT(ISERROR(SEARCH("ZONA RIESGO EXTREMA",AL5)))</formula>
    </cfRule>
  </conditionalFormatting>
  <conditionalFormatting sqref="AJ5 AJ11 AJ17 AJ23 AJ29 AJ35 AJ41 AJ47 AJ53 AJ59">
    <cfRule type="containsText" dxfId="259" priority="1" operator="containsText" text="casi seguro">
      <formula>NOT(ISERROR(SEARCH("casi seguro",AJ5)))</formula>
    </cfRule>
    <cfRule type="containsText" dxfId="258" priority="2" operator="containsText" text="PROBABLE">
      <formula>NOT(ISERROR(SEARCH("PROBABLE",AJ5)))</formula>
    </cfRule>
    <cfRule type="containsText" dxfId="257" priority="3" operator="containsText" text="posible">
      <formula>NOT(ISERROR(SEARCH("posible",AJ5)))</formula>
    </cfRule>
    <cfRule type="containsText" dxfId="256" priority="4" operator="containsText" text="Improbable">
      <formula>NOT(ISERROR(SEARCH("Improbable",AJ5)))</formula>
    </cfRule>
    <cfRule type="containsText" dxfId="255" priority="5" operator="containsText" text="Rara vez">
      <formula>NOT(ISERROR(SEARCH("Rara vez",AJ5)))</formula>
    </cfRule>
  </conditionalFormatting>
  <dataValidations count="1">
    <dataValidation allowBlank="1" showInputMessage="1" showErrorMessage="1" prompt="fuerte + fuerte = fuerte _x000a_fuerte + moderado = moderado _x000a_fuerte + débil = débil _x000a_moderado + fuerte = moderado _x000a_moderado + moderado = moderado _x000a_moderado + débil = débil _x000a_débil + fuerte = débil _x000a_débil + moderado = débil _x000a_débil + débil = débil _x000a__x000a__x000a_" sqref="Z5:Z64" xr:uid="{CDA47DC9-BEE1-4BF6-B501-57E6A4035779}"/>
  </dataValidations>
  <pageMargins left="0.70866141732283472" right="0.70866141732283472" top="0.74803149606299213" bottom="0.74803149606299213" header="0.31496062992125984" footer="0.31496062992125984"/>
  <pageSetup paperSize="9" scale="23"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37" operator="containsText" id="{EBBD3A34-DCCE-4BF4-83CB-C07B092AB35A}">
            <xm:f>NOT(ISERROR(SEARCH(#REF!,AI5)))</xm:f>
            <xm:f>#REF!</xm:f>
            <x14:dxf>
              <fill>
                <gradientFill degree="180">
                  <stop position="0">
                    <color rgb="FF008744"/>
                  </stop>
                  <stop position="1">
                    <color theme="0"/>
                  </stop>
                </gradientFill>
              </fill>
            </x14:dxf>
          </x14:cfRule>
          <x14:cfRule type="containsText" priority="38" operator="containsText" id="{3B55109B-5D44-4A41-A2AB-38AD6F1B46FC}">
            <xm:f>NOT(ISERROR(SEARCH(#REF!,AI5)))</xm:f>
            <xm:f>#REF!</xm:f>
            <x14:dxf>
              <fill>
                <gradientFill degree="180">
                  <stop position="0">
                    <color rgb="FF008744"/>
                  </stop>
                  <stop position="1">
                    <color theme="0"/>
                  </stop>
                </gradientFill>
              </fill>
            </x14:dxf>
          </x14:cfRule>
          <x14:cfRule type="containsText" priority="39" operator="containsText" id="{A0DCF7A7-016D-4DFC-9E2E-055DD5B2BA28}">
            <xm:f>NOT(ISERROR(SEARCH(#REF!,AI5)))</xm:f>
            <xm:f>#REF!</xm:f>
            <x14:dxf>
              <fill>
                <gradientFill degree="180">
                  <stop position="0">
                    <color rgb="FF008744"/>
                  </stop>
                  <stop position="1">
                    <color rgb="FFFFFFFF"/>
                  </stop>
                </gradientFill>
              </fill>
            </x14:dxf>
          </x14:cfRule>
          <x14:cfRule type="containsText" priority="40" operator="containsText" id="{FB4ECCE1-DC6A-4C93-9560-D10FA9669175}">
            <xm:f>NOT(ISERROR(SEARCH(#REF!,AI5)))</xm:f>
            <xm:f>#REF!</xm:f>
            <x14:dxf>
              <fill>
                <gradientFill>
                  <stop position="0">
                    <color theme="0"/>
                  </stop>
                  <stop position="1">
                    <color rgb="FFFFFF00"/>
                  </stop>
                </gradientFill>
              </fill>
            </x14:dxf>
          </x14:cfRule>
          <x14:cfRule type="containsText" priority="41" operator="containsText" id="{33278D51-8B45-427C-B999-486B2DC7D348}">
            <xm:f>NOT(ISERROR(SEARCH(#REF!,AI5)))</xm:f>
            <xm:f>#REF!</xm:f>
            <x14:dxf>
              <fill>
                <gradientFill degree="180">
                  <stop position="0">
                    <color rgb="FFFFA700"/>
                  </stop>
                  <stop position="1">
                    <color theme="0"/>
                  </stop>
                </gradientFill>
              </fill>
            </x14:dxf>
          </x14:cfRule>
          <xm:sqref>AI5 AI11 AI17 AI23 AI29 AI35 AI41 AI47 AI53 AI59</xm:sqref>
        </x14:conditionalFormatting>
        <x14:conditionalFormatting xmlns:xm="http://schemas.microsoft.com/office/excel/2006/main">
          <x14:cfRule type="containsText" priority="6" operator="containsText" id="{AD203612-25EC-4686-BFE9-6479FC2C2B07}">
            <xm:f>NOT(ISERROR(SEARCH(#REF!,AJ5)))</xm:f>
            <xm:f>#REF!</xm:f>
            <x14:dxf>
              <fill>
                <gradientFill degree="180">
                  <stop position="0">
                    <color rgb="FF008744"/>
                  </stop>
                  <stop position="1">
                    <color theme="0"/>
                  </stop>
                </gradientFill>
              </fill>
            </x14:dxf>
          </x14:cfRule>
          <x14:cfRule type="containsText" priority="7" operator="containsText" id="{9B93CB95-00B9-461A-A6F2-AAD7248D1CF4}">
            <xm:f>NOT(ISERROR(SEARCH(#REF!,AJ5)))</xm:f>
            <xm:f>#REF!</xm:f>
            <x14:dxf>
              <fill>
                <gradientFill degree="180">
                  <stop position="0">
                    <color rgb="FF008744"/>
                  </stop>
                  <stop position="1">
                    <color theme="0"/>
                  </stop>
                </gradientFill>
              </fill>
            </x14:dxf>
          </x14:cfRule>
          <x14:cfRule type="containsText" priority="8" operator="containsText" id="{DA000740-0671-441C-928E-6090D22BF798}">
            <xm:f>NOT(ISERROR(SEARCH(#REF!,AJ5)))</xm:f>
            <xm:f>#REF!</xm:f>
            <x14:dxf>
              <fill>
                <gradientFill degree="180">
                  <stop position="0">
                    <color rgb="FF008744"/>
                  </stop>
                  <stop position="1">
                    <color rgb="FFFFFFFF"/>
                  </stop>
                </gradientFill>
              </fill>
            </x14:dxf>
          </x14:cfRule>
          <x14:cfRule type="containsText" priority="9" operator="containsText" id="{4967739F-55D5-41FA-8786-9A66FF772A44}">
            <xm:f>NOT(ISERROR(SEARCH(#REF!,AJ5)))</xm:f>
            <xm:f>#REF!</xm:f>
            <x14:dxf>
              <fill>
                <gradientFill>
                  <stop position="0">
                    <color theme="0"/>
                  </stop>
                  <stop position="1">
                    <color rgb="FFFFFF00"/>
                  </stop>
                </gradientFill>
              </fill>
            </x14:dxf>
          </x14:cfRule>
          <x14:cfRule type="containsText" priority="10" operator="containsText" id="{415CE5F9-37B2-4B45-A599-4D477427DE99}">
            <xm:f>NOT(ISERROR(SEARCH(#REF!,AJ5)))</xm:f>
            <xm:f>#REF!</xm:f>
            <x14:dxf>
              <fill>
                <gradientFill degree="180">
                  <stop position="0">
                    <color rgb="FFFFA700"/>
                  </stop>
                  <stop position="1">
                    <color theme="0"/>
                  </stop>
                </gradientFill>
              </fill>
            </x14:dxf>
          </x14:cfRule>
          <xm:sqref>AJ5 AJ11 AJ17 AJ23 AJ29 AJ35 AJ41 AJ47 AJ53 AJ59</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49DB6158-6A13-4E5D-9AC6-2D6B222A4CB4}">
          <x14:formula1>
            <xm:f>Hoja1!$A$26:$A$39</xm:f>
          </x14:formula1>
          <xm:sqref>B5:B64</xm:sqref>
        </x14:dataValidation>
        <x14:dataValidation type="list" allowBlank="1" showInputMessage="1" showErrorMessage="1" xr:uid="{92ED92C5-324C-402B-A60A-04BC3C806C94}">
          <x14:formula1>
            <xm:f>Hoja1!$B$26:$B$39</xm:f>
          </x14:formula1>
          <xm:sqref>C5:C64</xm:sqref>
        </x14:dataValidation>
        <x14:dataValidation type="list" allowBlank="1" showInputMessage="1" showErrorMessage="1" xr:uid="{86723610-28F4-4075-BDFA-0099D43FD7A1}">
          <x14:formula1>
            <xm:f>'Opciones Tratamiento'!$E$2:$E$4</xm:f>
          </x14:formula1>
          <xm:sqref>F5:F64</xm:sqref>
        </x14:dataValidation>
        <x14:dataValidation type="list" allowBlank="1" showInputMessage="1" showErrorMessage="1" xr:uid="{18AFC08B-4FD0-406A-8C6D-23CFC049DF41}">
          <x14:formula1>
            <xm:f>'Opciones Tratamiento'!$B$24:$B$27</xm:f>
          </x14:formula1>
          <xm:sqref>I5:I64</xm:sqref>
        </x14:dataValidation>
        <x14:dataValidation type="list" allowBlank="1" showInputMessage="1" showErrorMessage="1" xr:uid="{BF5E8BFD-9A2A-417A-B1BF-4B2B6935D014}">
          <x14:formula1>
            <xm:f>Hoja1!$A$43:$A$47</xm:f>
          </x14:formula1>
          <xm:sqref>J5:J64 AI5:AI64</xm:sqref>
        </x14:dataValidation>
        <x14:dataValidation type="list" allowBlank="1" showInputMessage="1" showErrorMessage="1" xr:uid="{2A266D6D-7963-480F-BFC1-27A7A2B60A4D}">
          <x14:formula1>
            <xm:f>Hoja1!$B$45:$B$47</xm:f>
          </x14:formula1>
          <xm:sqref>K5:K64 AJ5:AJ64</xm:sqref>
        </x14:dataValidation>
        <x14:dataValidation type="list" allowBlank="1" showInputMessage="1" showErrorMessage="1" xr:uid="{2E8ACB5A-7C52-4D35-A316-B7B729C30508}">
          <x14:formula1>
            <xm:f>Hoja1!$A$52:$A$54</xm:f>
          </x14:formula1>
          <xm:sqref>P5:P64</xm:sqref>
        </x14:dataValidation>
        <x14:dataValidation type="list" allowBlank="1" showInputMessage="1" showErrorMessage="1" xr:uid="{FDEB5476-AA0C-486C-988A-1D939D97F111}">
          <x14:formula1>
            <xm:f>Hoja1!$B$52:$B$53</xm:f>
          </x14:formula1>
          <xm:sqref>Q5:U64</xm:sqref>
        </x14:dataValidation>
        <x14:dataValidation type="list" allowBlank="1" showInputMessage="1" showErrorMessage="1" xr:uid="{CDA8CDAB-6774-401C-AC21-6C4D2DDA430C}">
          <x14:formula1>
            <xm:f>Hoja1!$C$52:$C$54</xm:f>
          </x14:formula1>
          <xm:sqref>V5:V64</xm:sqref>
        </x14:dataValidation>
        <x14:dataValidation type="list" allowBlank="1" showInputMessage="1" showErrorMessage="1" xr:uid="{8333B0D8-328B-400E-A02A-56512965B7F4}">
          <x14:formula1>
            <xm:f>Hoja1!$A$56:$A$58</xm:f>
          </x14:formula1>
          <xm:sqref>Y5:Y64</xm:sqref>
        </x14:dataValidation>
        <x14:dataValidation type="list" allowBlank="1" showInputMessage="1" showErrorMessage="1" xr:uid="{08F858F7-A64D-45DD-B769-7EFC66C44FEA}">
          <x14:formula1>
            <xm:f>Hoja1!$B$60:$B$62</xm:f>
          </x14:formula1>
          <xm:sqref>AE5:AF64</xm:sqref>
        </x14:dataValidation>
        <x14:dataValidation type="list" allowBlank="1" showInputMessage="1" showErrorMessage="1" xr:uid="{966999B3-FCAD-4A72-AAE8-B03A2C1CD78A}">
          <x14:formula1>
            <xm:f>Hoja1!$A$64:$A$66</xm:f>
          </x14:formula1>
          <xm:sqref>AM5:AM64</xm:sqref>
        </x14:dataValidation>
        <x14:dataValidation type="list" allowBlank="1" showInputMessage="1" showErrorMessage="1" xr:uid="{076F224C-E017-4ECB-95BA-84FF5D2A5920}">
          <x14:formula1>
            <xm:f>'Opciones Tratamiento'!$B$20:$B$22</xm:f>
          </x14:formula1>
          <xm:sqref>AY5:AY64</xm:sqref>
        </x14:dataValidation>
        <x14:dataValidation type="list" allowBlank="1" showInputMessage="1" showErrorMessage="1" xr:uid="{839850E5-79EC-4688-B708-D770704F85D2}">
          <x14:formula1>
            <xm:f>Hoja1!$A$23:$A$24</xm:f>
          </x14:formula1>
          <xm:sqref>BD5:BD64 BI5:BI64 BN5:BN64 BS5:BS64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DE64"/>
  <sheetViews>
    <sheetView zoomScale="70" zoomScaleNormal="70" zoomScaleSheetLayoutView="10" zoomScalePageLayoutView="55" workbookViewId="0">
      <selection activeCell="M5" sqref="M5:M10"/>
    </sheetView>
  </sheetViews>
  <sheetFormatPr baseColWidth="10" defaultRowHeight="33" customHeight="1" x14ac:dyDescent="0.3"/>
  <cols>
    <col min="1" max="1" width="4" style="170" bestFit="1" customWidth="1"/>
    <col min="2" max="4" width="18.7109375" style="171" customWidth="1"/>
    <col min="5" max="5" width="32.42578125" style="163" customWidth="1"/>
    <col min="6" max="7" width="18.7109375" style="171" customWidth="1"/>
    <col min="8" max="9" width="14.140625" style="170" customWidth="1"/>
    <col min="10" max="10" width="18.85546875" style="170" customWidth="1"/>
    <col min="11" max="11" width="19" style="172" customWidth="1"/>
    <col min="12" max="12" width="32.42578125" style="163" customWidth="1"/>
    <col min="13" max="13" width="17.85546875" style="163" customWidth="1"/>
    <col min="14" max="14" width="18.85546875" style="163" customWidth="1"/>
    <col min="15" max="15" width="6.28515625" style="163" bestFit="1" customWidth="1"/>
    <col min="16" max="16" width="27" style="163" customWidth="1"/>
    <col min="17" max="17" width="16.140625" style="163" customWidth="1"/>
    <col min="18" max="18" width="17.5703125" style="163" customWidth="1"/>
    <col min="19" max="19" width="6.28515625" style="163" bestFit="1" customWidth="1"/>
    <col min="20" max="20" width="16" style="163" customWidth="1"/>
    <col min="21" max="21" width="5.85546875" style="163" customWidth="1"/>
    <col min="22" max="22" width="31" style="163" customWidth="1"/>
    <col min="23" max="23" width="15.140625" style="163" bestFit="1" customWidth="1"/>
    <col min="24" max="24" width="15.140625" style="163" customWidth="1"/>
    <col min="25" max="25" width="21" style="163" customWidth="1"/>
    <col min="26" max="26" width="19.28515625" style="163" customWidth="1"/>
    <col min="27" max="27" width="28.42578125" style="163" customWidth="1"/>
    <col min="28" max="28" width="6.85546875" style="163" customWidth="1"/>
    <col min="29" max="29" width="5" style="163" customWidth="1"/>
    <col min="30" max="30" width="5.5703125" style="163" customWidth="1"/>
    <col min="31" max="31" width="7.140625" style="163" customWidth="1"/>
    <col min="32" max="32" width="6.7109375" style="163" customWidth="1"/>
    <col min="33" max="33" width="7.5703125" style="163" customWidth="1"/>
    <col min="34" max="34" width="8.140625" style="163" customWidth="1"/>
    <col min="35" max="35" width="8.7109375" style="163" customWidth="1"/>
    <col min="36" max="36" width="10.42578125" style="163" customWidth="1"/>
    <col min="37" max="37" width="9.28515625" style="163" customWidth="1"/>
    <col min="38" max="38" width="9.140625" style="163" customWidth="1"/>
    <col min="39" max="39" width="8.42578125" style="163" customWidth="1"/>
    <col min="40" max="40" width="7.28515625" style="163" customWidth="1"/>
    <col min="41" max="41" width="23" style="163" customWidth="1"/>
    <col min="42" max="42" width="18.85546875" style="163" customWidth="1"/>
    <col min="43" max="43" width="22.140625" style="163" customWidth="1"/>
    <col min="44" max="44" width="20.5703125" style="163" customWidth="1"/>
    <col min="45" max="45" width="18.5703125" style="163" customWidth="1"/>
    <col min="46" max="46" width="20.5703125" style="163" customWidth="1"/>
    <col min="47" max="47" width="18.5703125" style="163" customWidth="1"/>
    <col min="48" max="48" width="20.5703125" style="163" customWidth="1"/>
    <col min="49" max="49" width="18.5703125" style="163" customWidth="1"/>
    <col min="50" max="50" width="20.5703125" style="163" customWidth="1"/>
    <col min="51" max="51" width="18.5703125" style="163" customWidth="1"/>
    <col min="52" max="52" width="21" style="163" customWidth="1"/>
    <col min="53" max="54" width="23" style="163" customWidth="1"/>
    <col min="55" max="55" width="18.85546875" style="163" customWidth="1"/>
    <col min="56" max="56" width="16.85546875" style="163" customWidth="1"/>
    <col min="57" max="57" width="19.5703125" style="163" customWidth="1"/>
    <col min="58" max="59" width="23" style="163" customWidth="1"/>
    <col min="60" max="60" width="18.85546875" style="163" customWidth="1"/>
    <col min="61" max="61" width="16.85546875" style="163" customWidth="1"/>
    <col min="62" max="62" width="19.5703125" style="163" customWidth="1"/>
    <col min="63" max="64" width="23" style="163" customWidth="1"/>
    <col min="65" max="65" width="18.85546875" style="163" customWidth="1"/>
    <col min="66" max="66" width="16.85546875" style="163" customWidth="1"/>
    <col min="67" max="67" width="19.5703125" style="163" customWidth="1"/>
    <col min="68" max="69" width="23" style="163" customWidth="1"/>
    <col min="70" max="70" width="18.85546875" style="163" customWidth="1"/>
    <col min="71" max="71" width="16.85546875" style="163" customWidth="1"/>
    <col min="72" max="72" width="19.5703125" style="163" customWidth="1"/>
    <col min="73" max="73" width="20.5703125" style="163" customWidth="1"/>
    <col min="74" max="75" width="23" style="163" customWidth="1"/>
    <col min="76" max="76" width="18.5703125" style="163" customWidth="1"/>
    <col min="77" max="77" width="20.5703125" style="163" customWidth="1"/>
    <col min="78" max="78" width="23" style="163" customWidth="1"/>
    <col min="79" max="79" width="18.5703125" style="163" customWidth="1"/>
    <col min="80" max="80" width="20.5703125" style="163" customWidth="1"/>
    <col min="81" max="81" width="23" style="163" customWidth="1"/>
    <col min="82" max="82" width="18.85546875" style="163" customWidth="1"/>
    <col min="83" max="83" width="18.5703125" style="163" customWidth="1"/>
    <col min="84" max="16384" width="11.42578125" style="163"/>
  </cols>
  <sheetData>
    <row r="1" spans="1:109" ht="33" customHeight="1" x14ac:dyDescent="0.3">
      <c r="A1" s="158"/>
      <c r="B1" s="159"/>
      <c r="C1" s="159"/>
      <c r="D1" s="159"/>
      <c r="E1" s="160"/>
      <c r="F1" s="159"/>
      <c r="G1" s="159"/>
      <c r="H1" s="161"/>
      <c r="I1" s="161"/>
      <c r="J1" s="161"/>
      <c r="K1" s="162"/>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row>
    <row r="2" spans="1:109" ht="33" customHeight="1" x14ac:dyDescent="0.3">
      <c r="A2" s="321" t="s">
        <v>131</v>
      </c>
      <c r="B2" s="322"/>
      <c r="C2" s="322"/>
      <c r="D2" s="322"/>
      <c r="E2" s="322"/>
      <c r="F2" s="322"/>
      <c r="G2" s="322"/>
      <c r="H2" s="322"/>
      <c r="I2" s="322"/>
      <c r="J2" s="322"/>
      <c r="K2" s="322"/>
      <c r="L2" s="323"/>
      <c r="M2" s="321" t="s">
        <v>132</v>
      </c>
      <c r="N2" s="322"/>
      <c r="O2" s="322"/>
      <c r="P2" s="322"/>
      <c r="Q2" s="322"/>
      <c r="R2" s="322"/>
      <c r="S2" s="322"/>
      <c r="T2" s="323"/>
      <c r="U2" s="356" t="s">
        <v>133</v>
      </c>
      <c r="V2" s="356"/>
      <c r="W2" s="356"/>
      <c r="X2" s="356"/>
      <c r="Y2" s="356"/>
      <c r="Z2" s="356"/>
      <c r="AA2" s="356"/>
      <c r="AB2" s="356"/>
      <c r="AC2" s="356"/>
      <c r="AD2" s="356"/>
      <c r="AE2" s="356"/>
      <c r="AF2" s="356"/>
      <c r="AG2" s="356"/>
      <c r="AH2" s="356" t="s">
        <v>134</v>
      </c>
      <c r="AI2" s="356"/>
      <c r="AJ2" s="356"/>
      <c r="AK2" s="356"/>
      <c r="AL2" s="356"/>
      <c r="AM2" s="356"/>
      <c r="AN2" s="356"/>
      <c r="AO2" s="367" t="s">
        <v>206</v>
      </c>
      <c r="AP2" s="367"/>
      <c r="AQ2" s="367"/>
      <c r="AR2" s="367"/>
      <c r="AS2" s="367"/>
      <c r="AT2" s="367"/>
      <c r="AU2" s="367"/>
      <c r="AV2" s="367"/>
      <c r="AW2" s="367"/>
      <c r="AX2" s="367"/>
      <c r="AY2" s="367"/>
      <c r="AZ2" s="367"/>
      <c r="BA2" s="314" t="s">
        <v>464</v>
      </c>
      <c r="BB2" s="314"/>
      <c r="BC2" s="314"/>
      <c r="BD2" s="314"/>
      <c r="BE2" s="314"/>
      <c r="BF2" s="314" t="s">
        <v>465</v>
      </c>
      <c r="BG2" s="314"/>
      <c r="BH2" s="314"/>
      <c r="BI2" s="314"/>
      <c r="BJ2" s="314"/>
      <c r="BK2" s="314" t="s">
        <v>466</v>
      </c>
      <c r="BL2" s="314"/>
      <c r="BM2" s="314"/>
      <c r="BN2" s="314"/>
      <c r="BO2" s="314"/>
      <c r="BP2" s="314" t="s">
        <v>467</v>
      </c>
      <c r="BQ2" s="314"/>
      <c r="BR2" s="314"/>
      <c r="BS2" s="314"/>
      <c r="BT2" s="314"/>
      <c r="BU2" s="365" t="s">
        <v>212</v>
      </c>
      <c r="BV2" s="365"/>
      <c r="BW2" s="365"/>
      <c r="BX2" s="365"/>
      <c r="BY2" s="327" t="s">
        <v>280</v>
      </c>
      <c r="BZ2" s="327"/>
      <c r="CA2" s="327"/>
      <c r="CB2" s="318" t="s">
        <v>450</v>
      </c>
      <c r="CC2" s="319"/>
      <c r="CD2" s="319"/>
      <c r="CE2" s="32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row>
    <row r="3" spans="1:109" ht="33" customHeight="1" x14ac:dyDescent="0.3">
      <c r="A3" s="352" t="s">
        <v>0</v>
      </c>
      <c r="B3" s="353" t="s">
        <v>185</v>
      </c>
      <c r="C3" s="353" t="s">
        <v>186</v>
      </c>
      <c r="D3" s="353" t="s">
        <v>187</v>
      </c>
      <c r="E3" s="356" t="s">
        <v>1</v>
      </c>
      <c r="F3" s="353" t="s">
        <v>307</v>
      </c>
      <c r="G3" s="353" t="s">
        <v>308</v>
      </c>
      <c r="H3" s="356" t="s">
        <v>2</v>
      </c>
      <c r="I3" s="356" t="s">
        <v>309</v>
      </c>
      <c r="J3" s="356" t="s">
        <v>310</v>
      </c>
      <c r="K3" s="353" t="s">
        <v>44</v>
      </c>
      <c r="L3" s="356" t="s">
        <v>446</v>
      </c>
      <c r="M3" s="353" t="s">
        <v>127</v>
      </c>
      <c r="N3" s="353" t="s">
        <v>31</v>
      </c>
      <c r="O3" s="356" t="s">
        <v>5</v>
      </c>
      <c r="P3" s="353" t="s">
        <v>81</v>
      </c>
      <c r="Q3" s="353" t="s">
        <v>86</v>
      </c>
      <c r="R3" s="353" t="s">
        <v>39</v>
      </c>
      <c r="S3" s="356" t="s">
        <v>5</v>
      </c>
      <c r="T3" s="353" t="s">
        <v>42</v>
      </c>
      <c r="U3" s="355" t="s">
        <v>11</v>
      </c>
      <c r="V3" s="353" t="s">
        <v>152</v>
      </c>
      <c r="W3" s="353" t="s">
        <v>12</v>
      </c>
      <c r="X3" s="357" t="s">
        <v>300</v>
      </c>
      <c r="Y3" s="358"/>
      <c r="Z3" s="358"/>
      <c r="AA3" s="359"/>
      <c r="AB3" s="353" t="s">
        <v>8</v>
      </c>
      <c r="AC3" s="353"/>
      <c r="AD3" s="353"/>
      <c r="AE3" s="353"/>
      <c r="AF3" s="353"/>
      <c r="AG3" s="353"/>
      <c r="AH3" s="355" t="s">
        <v>130</v>
      </c>
      <c r="AI3" s="355" t="s">
        <v>40</v>
      </c>
      <c r="AJ3" s="355" t="s">
        <v>5</v>
      </c>
      <c r="AK3" s="355" t="s">
        <v>41</v>
      </c>
      <c r="AL3" s="355" t="s">
        <v>5</v>
      </c>
      <c r="AM3" s="355" t="s">
        <v>43</v>
      </c>
      <c r="AN3" s="355" t="s">
        <v>27</v>
      </c>
      <c r="AO3" s="338" t="s">
        <v>208</v>
      </c>
      <c r="AP3" s="338" t="s">
        <v>32</v>
      </c>
      <c r="AQ3" s="338" t="s">
        <v>209</v>
      </c>
      <c r="AR3" s="338" t="s">
        <v>34</v>
      </c>
      <c r="AS3" s="338" t="s">
        <v>460</v>
      </c>
      <c r="AT3" s="338" t="s">
        <v>34</v>
      </c>
      <c r="AU3" s="339" t="s">
        <v>461</v>
      </c>
      <c r="AV3" s="338" t="s">
        <v>34</v>
      </c>
      <c r="AW3" s="338" t="s">
        <v>462</v>
      </c>
      <c r="AX3" s="338" t="s">
        <v>34</v>
      </c>
      <c r="AY3" s="339" t="s">
        <v>463</v>
      </c>
      <c r="AZ3" s="338" t="s">
        <v>35</v>
      </c>
      <c r="BA3" s="315" t="s">
        <v>207</v>
      </c>
      <c r="BB3" s="315" t="s">
        <v>33</v>
      </c>
      <c r="BC3" s="315" t="s">
        <v>32</v>
      </c>
      <c r="BD3" s="315" t="s">
        <v>24</v>
      </c>
      <c r="BE3" s="315" t="s">
        <v>205</v>
      </c>
      <c r="BF3" s="315" t="s">
        <v>207</v>
      </c>
      <c r="BG3" s="315" t="s">
        <v>33</v>
      </c>
      <c r="BH3" s="315" t="s">
        <v>32</v>
      </c>
      <c r="BI3" s="315" t="s">
        <v>24</v>
      </c>
      <c r="BJ3" s="315" t="s">
        <v>205</v>
      </c>
      <c r="BK3" s="315" t="s">
        <v>207</v>
      </c>
      <c r="BL3" s="315" t="s">
        <v>33</v>
      </c>
      <c r="BM3" s="315" t="s">
        <v>32</v>
      </c>
      <c r="BN3" s="315" t="s">
        <v>24</v>
      </c>
      <c r="BO3" s="315" t="s">
        <v>205</v>
      </c>
      <c r="BP3" s="315" t="s">
        <v>207</v>
      </c>
      <c r="BQ3" s="315" t="s">
        <v>33</v>
      </c>
      <c r="BR3" s="315" t="s">
        <v>32</v>
      </c>
      <c r="BS3" s="315" t="s">
        <v>24</v>
      </c>
      <c r="BT3" s="315" t="s">
        <v>205</v>
      </c>
      <c r="BU3" s="366" t="s">
        <v>213</v>
      </c>
      <c r="BV3" s="366" t="s">
        <v>214</v>
      </c>
      <c r="BW3" s="366" t="s">
        <v>215</v>
      </c>
      <c r="BX3" s="366" t="s">
        <v>33</v>
      </c>
      <c r="BY3" s="328" t="s">
        <v>34</v>
      </c>
      <c r="BZ3" s="328" t="s">
        <v>281</v>
      </c>
      <c r="CA3" s="328" t="s">
        <v>282</v>
      </c>
      <c r="CB3" s="370" t="s">
        <v>451</v>
      </c>
      <c r="CC3" s="370" t="s">
        <v>452</v>
      </c>
      <c r="CD3" s="370" t="s">
        <v>454</v>
      </c>
      <c r="CE3" s="370" t="s">
        <v>453</v>
      </c>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c r="DE3" s="160"/>
    </row>
    <row r="4" spans="1:109" s="165" customFormat="1" ht="99.75" customHeight="1" x14ac:dyDescent="0.25">
      <c r="A4" s="352"/>
      <c r="B4" s="353"/>
      <c r="C4" s="353"/>
      <c r="D4" s="353"/>
      <c r="E4" s="356"/>
      <c r="F4" s="353"/>
      <c r="G4" s="353"/>
      <c r="H4" s="356"/>
      <c r="I4" s="356"/>
      <c r="J4" s="356"/>
      <c r="K4" s="353"/>
      <c r="L4" s="356"/>
      <c r="M4" s="353"/>
      <c r="N4" s="353"/>
      <c r="O4" s="356"/>
      <c r="P4" s="353"/>
      <c r="Q4" s="353"/>
      <c r="R4" s="356"/>
      <c r="S4" s="356"/>
      <c r="T4" s="353"/>
      <c r="U4" s="355"/>
      <c r="V4" s="353"/>
      <c r="W4" s="353"/>
      <c r="X4" s="173" t="s">
        <v>301</v>
      </c>
      <c r="Y4" s="173" t="s">
        <v>302</v>
      </c>
      <c r="Z4" s="173" t="s">
        <v>303</v>
      </c>
      <c r="AA4" s="173" t="s">
        <v>304</v>
      </c>
      <c r="AB4" s="174" t="s">
        <v>13</v>
      </c>
      <c r="AC4" s="174" t="s">
        <v>17</v>
      </c>
      <c r="AD4" s="174" t="s">
        <v>26</v>
      </c>
      <c r="AE4" s="174" t="s">
        <v>18</v>
      </c>
      <c r="AF4" s="174" t="s">
        <v>21</v>
      </c>
      <c r="AG4" s="174" t="s">
        <v>24</v>
      </c>
      <c r="AH4" s="355"/>
      <c r="AI4" s="355"/>
      <c r="AJ4" s="355"/>
      <c r="AK4" s="355"/>
      <c r="AL4" s="355"/>
      <c r="AM4" s="355"/>
      <c r="AN4" s="355"/>
      <c r="AO4" s="338"/>
      <c r="AP4" s="338"/>
      <c r="AQ4" s="338"/>
      <c r="AR4" s="338"/>
      <c r="AS4" s="338"/>
      <c r="AT4" s="338"/>
      <c r="AU4" s="340"/>
      <c r="AV4" s="338"/>
      <c r="AW4" s="338"/>
      <c r="AX4" s="338"/>
      <c r="AY4" s="340"/>
      <c r="AZ4" s="338"/>
      <c r="BA4" s="315"/>
      <c r="BB4" s="315"/>
      <c r="BC4" s="315"/>
      <c r="BD4" s="315"/>
      <c r="BE4" s="315"/>
      <c r="BF4" s="315"/>
      <c r="BG4" s="315"/>
      <c r="BH4" s="315"/>
      <c r="BI4" s="315"/>
      <c r="BJ4" s="315"/>
      <c r="BK4" s="315"/>
      <c r="BL4" s="315"/>
      <c r="BM4" s="315"/>
      <c r="BN4" s="315"/>
      <c r="BO4" s="315"/>
      <c r="BP4" s="315"/>
      <c r="BQ4" s="315"/>
      <c r="BR4" s="315"/>
      <c r="BS4" s="315"/>
      <c r="BT4" s="315"/>
      <c r="BU4" s="366"/>
      <c r="BV4" s="366"/>
      <c r="BW4" s="366"/>
      <c r="BX4" s="366"/>
      <c r="BY4" s="328"/>
      <c r="BZ4" s="328"/>
      <c r="CA4" s="328"/>
      <c r="CB4" s="370"/>
      <c r="CC4" s="370"/>
      <c r="CD4" s="370"/>
      <c r="CE4" s="370"/>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row>
    <row r="5" spans="1:109" s="168" customFormat="1" ht="15.75" customHeight="1" x14ac:dyDescent="0.25">
      <c r="A5" s="316">
        <v>1</v>
      </c>
      <c r="B5" s="317"/>
      <c r="C5" s="317"/>
      <c r="D5" s="317"/>
      <c r="E5" s="348"/>
      <c r="F5" s="317"/>
      <c r="G5" s="317"/>
      <c r="H5" s="317"/>
      <c r="I5" s="149"/>
      <c r="J5" s="149"/>
      <c r="K5" s="317"/>
      <c r="L5" s="348"/>
      <c r="M5" s="316"/>
      <c r="N5" s="361" t="str">
        <f>IF(M5&lt;=0,"",IF(M5&lt;=2,"Muy Baja",IF(M5&lt;=24,"Baja",IF(M5&lt;=500,"Media",IF(M5&lt;=5000,"Alta","Muy Alta")))))</f>
        <v/>
      </c>
      <c r="O5" s="364" t="str">
        <f>IF(N5="","",IF(N5="Muy Baja",0.2,IF(N5="Baja",0.4,IF(N5="Media",0.6,IF(N5="Alta",0.8,IF(N5="Muy Alta",1,))))))</f>
        <v/>
      </c>
      <c r="P5" s="399"/>
      <c r="Q5" s="364">
        <f ca="1">IF(NOT(ISERROR(MATCH(P5,'Tabla Impacto'!$B$221:$B$223,0))),'Tabla Impacto'!$F$223&amp;"Por favor no seleccionar los criterios de impacto(Afectación Económica o presupuestal y Pérdida Reputacional)",P5)</f>
        <v>0</v>
      </c>
      <c r="R5" s="361" t="str">
        <f ca="1">IF(OR(Q5='Tabla Impacto'!$C$11,Q5='Tabla Impacto'!$D$11),"Leve",IF(OR(Q5='Tabla Impacto'!$C$12,Q5='Tabla Impacto'!$D$12),"Menor",IF(OR(Q5='Tabla Impacto'!$C$13,Q5='Tabla Impacto'!$D$13),"Moderado",IF(OR(Q5='Tabla Impacto'!$C$14,Q5='Tabla Impacto'!$D$14),"Mayor",IF(OR(Q5='Tabla Impacto'!$C$15,Q5='Tabla Impacto'!$D$15),"Catastrófico","")))))</f>
        <v/>
      </c>
      <c r="S5" s="364" t="str">
        <f ca="1">IF(R5="","",IF(R5="Leve",0.2,IF(R5="Menor",0.4,IF(R5="Moderado",0.6,IF(R5="Mayor",0.8,IF(R5="Catastrófico",1,))))))</f>
        <v/>
      </c>
      <c r="T5" s="347" t="str">
        <f ca="1">IF(OR(AND(N5="Muy Baja",R5="Leve"),AND(N5="Muy Baja",R5="Menor"),AND(N5="Baja",R5="Leve")),"Bajo",IF(OR(AND(N5="Muy baja",R5="Moderado"),AND(N5="Baja",R5="Menor"),AND(N5="Baja",R5="Moderado"),AND(N5="Media",R5="Leve"),AND(N5="Media",R5="Menor"),AND(N5="Media",R5="Moderado"),AND(N5="Alta",R5="Leve"),AND(N5="Alta",R5="Menor")),"Moderado",IF(OR(AND(N5="Muy Baja",R5="Mayor"),AND(N5="Baja",R5="Mayor"),AND(N5="Media",R5="Mayor"),AND(N5="Alta",R5="Moderado"),AND(N5="Alta",R5="Mayor"),AND(N5="Muy Alta",R5="Leve"),AND(N5="Muy Alta",R5="Menor"),AND(N5="Muy Alta",R5="Moderado"),AND(N5="Muy Alta",R5="Mayor")),"Alto",IF(OR(AND(N5="Muy Baja",R5="Catastrófico"),AND(N5="Baja",R5="Catastrófico"),AND(N5="Media",R5="Catastrófico"),AND(N5="Alta",R5="Catastrófico"),AND(N5="Muy Alta",R5="Catastrófico")),"Extremo",""))))</f>
        <v/>
      </c>
      <c r="U5" s="147">
        <v>1</v>
      </c>
      <c r="V5" s="139"/>
      <c r="W5" s="151" t="str">
        <f t="shared" ref="W5:W36" si="0">IF(OR(AB5="Preventivo",AB5="Detectivo"),"Probabilidad",IF(AB5="Correctivo","Impacto",""))</f>
        <v/>
      </c>
      <c r="X5" s="166"/>
      <c r="Y5" s="166"/>
      <c r="Z5" s="166"/>
      <c r="AA5" s="166"/>
      <c r="AB5" s="140"/>
      <c r="AC5" s="140"/>
      <c r="AD5" s="141" t="str">
        <f t="shared" ref="AD5" si="1">IF(AND(AB5="Preventivo",AC5="Automático"),"50%",IF(AND(AB5="Preventivo",AC5="Manual"),"40%",IF(AND(AB5="Detectivo",AC5="Automático"),"40%",IF(AND(AB5="Detectivo",AC5="Manual"),"30%",IF(AND(AB5="Correctivo",AC5="Automático"),"35%",IF(AND(AB5="Correctivo",AC5="Manual"),"25%",""))))))</f>
        <v/>
      </c>
      <c r="AE5" s="140"/>
      <c r="AF5" s="140"/>
      <c r="AG5" s="140"/>
      <c r="AH5" s="183" t="str">
        <f>IFERROR(IF(W5="Probabilidad",(O5-(+O5*AD5)),IF(W5="Impacto",O5,"")),"")</f>
        <v/>
      </c>
      <c r="AI5" s="142" t="str">
        <f>IFERROR(IF(AH5="","",IF(AH5&lt;=0.2,"Muy Baja",IF(AH5&lt;=0.4,"Baja",IF(AH5&lt;=0.6,"Media",IF(AH5&lt;=0.8,"Alta","Muy Alta"))))),"")</f>
        <v/>
      </c>
      <c r="AJ5" s="141" t="str">
        <f t="shared" ref="AJ5" si="2">+AH5</f>
        <v/>
      </c>
      <c r="AK5" s="142" t="str">
        <f>IFERROR(IF(AL5="","",IF(AL5&lt;=0.2,"Leve",IF(AL5&lt;=0.4,"Menor",IF(AL5&lt;=0.6,"Moderado",IF(AL5&lt;=0.8,"Mayor","Catastrófico"))))),"")</f>
        <v/>
      </c>
      <c r="AL5" s="141" t="str">
        <f>IFERROR(IF(W5="Impacto",(S5-(+S5*AD5)),IF(W5="Probabilidad",S5,"")),"")</f>
        <v/>
      </c>
      <c r="AM5" s="143" t="str">
        <f t="shared" ref="AM5" si="3">IFERROR(IF(OR(AND(AI5="Muy Baja",AK5="Leve"),AND(AI5="Muy Baja",AK5="Menor"),AND(AI5="Baja",AK5="Leve")),"Bajo",IF(OR(AND(AI5="Muy baja",AK5="Moderado"),AND(AI5="Baja",AK5="Menor"),AND(AI5="Baja",AK5="Moderado"),AND(AI5="Media",AK5="Leve"),AND(AI5="Media",AK5="Menor"),AND(AI5="Media",AK5="Moderado"),AND(AI5="Alta",AK5="Leve"),AND(AI5="Alta",AK5="Menor")),"Moderado",IF(OR(AND(AI5="Muy Baja",AK5="Mayor"),AND(AI5="Baja",AK5="Mayor"),AND(AI5="Media",AK5="Mayor"),AND(AI5="Alta",AK5="Moderado"),AND(AI5="Alta",AK5="Mayor"),AND(AI5="Muy Alta",AK5="Leve"),AND(AI5="Muy Alta",AK5="Menor"),AND(AI5="Muy Alta",AK5="Moderado"),AND(AI5="Muy Alta",AK5="Mayor")),"Alto",IF(OR(AND(AI5="Muy Baja",AK5="Catastrófico"),AND(AI5="Baja",AK5="Catastrófico"),AND(AI5="Media",AK5="Catastrófico"),AND(AI5="Alta",AK5="Catastrófico"),AND(AI5="Muy Alta",AK5="Catastrófico")),"Extremo","")))),"")</f>
        <v/>
      </c>
      <c r="AN5" s="396"/>
      <c r="AO5" s="146"/>
      <c r="AP5" s="147"/>
      <c r="AQ5" s="144"/>
      <c r="AR5" s="144"/>
      <c r="AS5" s="146"/>
      <c r="AT5" s="144"/>
      <c r="AU5" s="146"/>
      <c r="AV5" s="144"/>
      <c r="AW5" s="146"/>
      <c r="AX5" s="144"/>
      <c r="AY5" s="146"/>
      <c r="AZ5" s="147"/>
      <c r="BA5" s="146"/>
      <c r="BB5" s="146"/>
      <c r="BC5" s="147"/>
      <c r="BD5" s="144"/>
      <c r="BE5" s="144"/>
      <c r="BF5" s="146"/>
      <c r="BG5" s="146"/>
      <c r="BH5" s="147"/>
      <c r="BI5" s="144"/>
      <c r="BJ5" s="144"/>
      <c r="BK5" s="146"/>
      <c r="BL5" s="146"/>
      <c r="BM5" s="147"/>
      <c r="BN5" s="144"/>
      <c r="BO5" s="144"/>
      <c r="BP5" s="146"/>
      <c r="BQ5" s="146"/>
      <c r="BR5" s="147"/>
      <c r="BS5" s="144"/>
      <c r="BT5" s="144"/>
      <c r="BU5" s="104"/>
      <c r="BV5" s="149"/>
      <c r="BW5" s="149"/>
      <c r="BX5" s="149"/>
      <c r="BY5" s="104"/>
      <c r="BZ5" s="149"/>
      <c r="CA5" s="149"/>
      <c r="CB5" s="104"/>
      <c r="CC5" s="149"/>
      <c r="CD5" s="148"/>
      <c r="CE5" s="149"/>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row>
    <row r="6" spans="1:109" ht="15.75" customHeight="1" x14ac:dyDescent="0.3">
      <c r="A6" s="316"/>
      <c r="B6" s="317"/>
      <c r="C6" s="317"/>
      <c r="D6" s="317"/>
      <c r="E6" s="348"/>
      <c r="F6" s="317"/>
      <c r="G6" s="317"/>
      <c r="H6" s="317"/>
      <c r="I6" s="149"/>
      <c r="J6" s="149"/>
      <c r="K6" s="317"/>
      <c r="L6" s="348"/>
      <c r="M6" s="316"/>
      <c r="N6" s="361"/>
      <c r="O6" s="364"/>
      <c r="P6" s="399"/>
      <c r="Q6" s="364">
        <f>IF(NOT(ISERROR(MATCH(P6,_xlfn.ANCHORARRAY(E17),0))),O19&amp;"Por favor no seleccionar los criterios de impacto",P6)</f>
        <v>0</v>
      </c>
      <c r="R6" s="361"/>
      <c r="S6" s="364"/>
      <c r="T6" s="347"/>
      <c r="U6" s="147">
        <v>2</v>
      </c>
      <c r="V6" s="139"/>
      <c r="W6" s="151" t="str">
        <f t="shared" si="0"/>
        <v/>
      </c>
      <c r="X6" s="166"/>
      <c r="Y6" s="166"/>
      <c r="Z6" s="166"/>
      <c r="AA6" s="166"/>
      <c r="AB6" s="140"/>
      <c r="AC6" s="140"/>
      <c r="AD6" s="141" t="str">
        <f t="shared" ref="AD6:AD64" si="4">IF(AND(AB6="Preventivo",AC6="Automático"),"50%",IF(AND(AB6="Preventivo",AC6="Manual"),"40%",IF(AND(AB6="Detectivo",AC6="Automático"),"40%",IF(AND(AB6="Detectivo",AC6="Manual"),"30%",IF(AND(AB6="Correctivo",AC6="Automático"),"35%",IF(AND(AB6="Correctivo",AC6="Manual"),"25%",""))))))</f>
        <v/>
      </c>
      <c r="AE6" s="140"/>
      <c r="AF6" s="140"/>
      <c r="AG6" s="140"/>
      <c r="AH6" s="183" t="str">
        <f>IFERROR(IF(AND(W5="Probabilidad",W6="Probabilidad"),(AJ5-(+AJ5*AD6)),IF(W6="Probabilidad",(O5-(+O5*AD6)),IF(W6="Impacto",AJ5,""))),"")</f>
        <v/>
      </c>
      <c r="AI6" s="142" t="str">
        <f t="shared" ref="AI6:AI64" si="5">IFERROR(IF(AH6="","",IF(AH6&lt;=0.2,"Muy Baja",IF(AH6&lt;=0.4,"Baja",IF(AH6&lt;=0.6,"Media",IF(AH6&lt;=0.8,"Alta","Muy Alta"))))),"")</f>
        <v/>
      </c>
      <c r="AJ6" s="141" t="str">
        <f t="shared" ref="AJ6:AJ36" si="6">+AH6</f>
        <v/>
      </c>
      <c r="AK6" s="142" t="str">
        <f t="shared" ref="AK6:AK64" si="7">IFERROR(IF(AL6="","",IF(AL6&lt;=0.2,"Leve",IF(AL6&lt;=0.4,"Menor",IF(AL6&lt;=0.6,"Moderado",IF(AL6&lt;=0.8,"Mayor","Catastrófico"))))),"")</f>
        <v/>
      </c>
      <c r="AL6" s="141" t="str">
        <f>IFERROR(IF(AND(W5="Impacto",W6="Impacto"),(AL5-(+AL5*AD6)),IF(W6="Impacto",($S$5-(+$S$5*AD6)),IF(W6="Probabilidad",AL5,""))),"")</f>
        <v/>
      </c>
      <c r="AM6" s="143" t="str">
        <f t="shared" ref="AM6:AM36" si="8">IFERROR(IF(OR(AND(AI6="Muy Baja",AK6="Leve"),AND(AI6="Muy Baja",AK6="Menor"),AND(AI6="Baja",AK6="Leve")),"Bajo",IF(OR(AND(AI6="Muy baja",AK6="Moderado"),AND(AI6="Baja",AK6="Menor"),AND(AI6="Baja",AK6="Moderado"),AND(AI6="Media",AK6="Leve"),AND(AI6="Media",AK6="Menor"),AND(AI6="Media",AK6="Moderado"),AND(AI6="Alta",AK6="Leve"),AND(AI6="Alta",AK6="Menor")),"Moderado",IF(OR(AND(AI6="Muy Baja",AK6="Mayor"),AND(AI6="Baja",AK6="Mayor"),AND(AI6="Media",AK6="Mayor"),AND(AI6="Alta",AK6="Moderado"),AND(AI6="Alta",AK6="Mayor"),AND(AI6="Muy Alta",AK6="Leve"),AND(AI6="Muy Alta",AK6="Menor"),AND(AI6="Muy Alta",AK6="Moderado"),AND(AI6="Muy Alta",AK6="Mayor")),"Alto",IF(OR(AND(AI6="Muy Baja",AK6="Catastrófico"),AND(AI6="Baja",AK6="Catastrófico"),AND(AI6="Media",AK6="Catastrófico"),AND(AI6="Alta",AK6="Catastrófico"),AND(AI6="Muy Alta",AK6="Catastrófico")),"Extremo","")))),"")</f>
        <v/>
      </c>
      <c r="AN6" s="397"/>
      <c r="AO6" s="146"/>
      <c r="AP6" s="147"/>
      <c r="AQ6" s="144"/>
      <c r="AR6" s="144"/>
      <c r="AS6" s="146"/>
      <c r="AT6" s="144"/>
      <c r="AU6" s="146"/>
      <c r="AV6" s="144"/>
      <c r="AW6" s="146"/>
      <c r="AX6" s="144"/>
      <c r="AY6" s="146"/>
      <c r="AZ6" s="147"/>
      <c r="BA6" s="146"/>
      <c r="BB6" s="146"/>
      <c r="BC6" s="147"/>
      <c r="BD6" s="144"/>
      <c r="BE6" s="144"/>
      <c r="BF6" s="146"/>
      <c r="BG6" s="146"/>
      <c r="BH6" s="147"/>
      <c r="BI6" s="144"/>
      <c r="BJ6" s="144"/>
      <c r="BK6" s="146"/>
      <c r="BL6" s="146"/>
      <c r="BM6" s="147"/>
      <c r="BN6" s="144"/>
      <c r="BO6" s="144"/>
      <c r="BP6" s="146"/>
      <c r="BQ6" s="146"/>
      <c r="BR6" s="147"/>
      <c r="BS6" s="144"/>
      <c r="BT6" s="144"/>
      <c r="BU6" s="104"/>
      <c r="BV6" s="149"/>
      <c r="BW6" s="149"/>
      <c r="BX6" s="149"/>
      <c r="BY6" s="104"/>
      <c r="BZ6" s="149"/>
      <c r="CA6" s="149"/>
      <c r="CB6" s="104"/>
      <c r="CC6" s="149"/>
      <c r="CD6" s="148"/>
      <c r="CE6" s="149"/>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row>
    <row r="7" spans="1:109" ht="15.75" customHeight="1" x14ac:dyDescent="0.3">
      <c r="A7" s="316"/>
      <c r="B7" s="317"/>
      <c r="C7" s="317"/>
      <c r="D7" s="317"/>
      <c r="E7" s="348"/>
      <c r="F7" s="317"/>
      <c r="G7" s="317"/>
      <c r="H7" s="317"/>
      <c r="I7" s="149"/>
      <c r="J7" s="149"/>
      <c r="K7" s="317"/>
      <c r="L7" s="348"/>
      <c r="M7" s="316"/>
      <c r="N7" s="361"/>
      <c r="O7" s="364"/>
      <c r="P7" s="399"/>
      <c r="Q7" s="364">
        <f>IF(NOT(ISERROR(MATCH(P7,_xlfn.ANCHORARRAY(E18),0))),O20&amp;"Por favor no seleccionar los criterios de impacto",P7)</f>
        <v>0</v>
      </c>
      <c r="R7" s="361"/>
      <c r="S7" s="364"/>
      <c r="T7" s="347"/>
      <c r="U7" s="147">
        <v>3</v>
      </c>
      <c r="V7" s="145"/>
      <c r="W7" s="151" t="str">
        <f t="shared" si="0"/>
        <v/>
      </c>
      <c r="X7" s="166"/>
      <c r="Y7" s="166"/>
      <c r="Z7" s="166"/>
      <c r="AA7" s="166"/>
      <c r="AB7" s="140"/>
      <c r="AC7" s="140"/>
      <c r="AD7" s="141" t="str">
        <f t="shared" si="4"/>
        <v/>
      </c>
      <c r="AE7" s="140"/>
      <c r="AF7" s="140"/>
      <c r="AG7" s="140"/>
      <c r="AH7" s="183" t="str">
        <f>IFERROR(IF(AND(W6="Probabilidad",W7="Probabilidad"),(AJ6-(+AJ6*AD7)),IF(AND(W6="Impacto",W7="Probabilidad"),(AJ5-(+AJ5*AD7)),IF(W7="Impacto",AJ6,""))),"")</f>
        <v/>
      </c>
      <c r="AI7" s="142" t="str">
        <f t="shared" si="5"/>
        <v/>
      </c>
      <c r="AJ7" s="141" t="str">
        <f t="shared" si="6"/>
        <v/>
      </c>
      <c r="AK7" s="142" t="str">
        <f t="shared" si="7"/>
        <v/>
      </c>
      <c r="AL7" s="141" t="str">
        <f>IFERROR(IF(AND(W6="Impacto",W7="Impacto"),(AL6-(+AL6*AD7)),IF(AND(W6="Probabilidad",W7="Impacto"),(AL5-(+AL5*AD7)),IF(W7="Probabilidad",AL6,""))),"")</f>
        <v/>
      </c>
      <c r="AM7" s="143" t="str">
        <f t="shared" si="8"/>
        <v/>
      </c>
      <c r="AN7" s="397"/>
      <c r="AO7" s="146"/>
      <c r="AP7" s="147"/>
      <c r="AQ7" s="144"/>
      <c r="AR7" s="144"/>
      <c r="AS7" s="146"/>
      <c r="AT7" s="144"/>
      <c r="AU7" s="146"/>
      <c r="AV7" s="144"/>
      <c r="AW7" s="146"/>
      <c r="AX7" s="144"/>
      <c r="AY7" s="146"/>
      <c r="AZ7" s="147"/>
      <c r="BA7" s="146"/>
      <c r="BB7" s="146"/>
      <c r="BC7" s="147"/>
      <c r="BD7" s="144"/>
      <c r="BE7" s="144"/>
      <c r="BF7" s="146"/>
      <c r="BG7" s="146"/>
      <c r="BH7" s="147"/>
      <c r="BI7" s="144"/>
      <c r="BJ7" s="144"/>
      <c r="BK7" s="146"/>
      <c r="BL7" s="146"/>
      <c r="BM7" s="147"/>
      <c r="BN7" s="144"/>
      <c r="BO7" s="144"/>
      <c r="BP7" s="146"/>
      <c r="BQ7" s="146"/>
      <c r="BR7" s="147"/>
      <c r="BS7" s="144"/>
      <c r="BT7" s="144"/>
      <c r="BU7" s="104"/>
      <c r="BV7" s="149"/>
      <c r="BW7" s="149"/>
      <c r="BX7" s="149"/>
      <c r="BY7" s="104"/>
      <c r="BZ7" s="149"/>
      <c r="CA7" s="149"/>
      <c r="CB7" s="104"/>
      <c r="CC7" s="149"/>
      <c r="CD7" s="148"/>
      <c r="CE7" s="149"/>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row>
    <row r="8" spans="1:109" ht="15.75" customHeight="1" x14ac:dyDescent="0.3">
      <c r="A8" s="316"/>
      <c r="B8" s="317"/>
      <c r="C8" s="317"/>
      <c r="D8" s="317"/>
      <c r="E8" s="348"/>
      <c r="F8" s="317"/>
      <c r="G8" s="317"/>
      <c r="H8" s="317"/>
      <c r="I8" s="149"/>
      <c r="J8" s="149"/>
      <c r="K8" s="317"/>
      <c r="L8" s="348"/>
      <c r="M8" s="316"/>
      <c r="N8" s="361"/>
      <c r="O8" s="364"/>
      <c r="P8" s="399"/>
      <c r="Q8" s="364">
        <f>IF(NOT(ISERROR(MATCH(P8,_xlfn.ANCHORARRAY(E19),0))),O21&amp;"Por favor no seleccionar los criterios de impacto",P8)</f>
        <v>0</v>
      </c>
      <c r="R8" s="361"/>
      <c r="S8" s="364"/>
      <c r="T8" s="347"/>
      <c r="U8" s="147">
        <v>4</v>
      </c>
      <c r="V8" s="139"/>
      <c r="W8" s="151" t="str">
        <f t="shared" si="0"/>
        <v/>
      </c>
      <c r="X8" s="166"/>
      <c r="Y8" s="166"/>
      <c r="Z8" s="166"/>
      <c r="AA8" s="166"/>
      <c r="AB8" s="140"/>
      <c r="AC8" s="140"/>
      <c r="AD8" s="141" t="str">
        <f t="shared" si="4"/>
        <v/>
      </c>
      <c r="AE8" s="140"/>
      <c r="AF8" s="140"/>
      <c r="AG8" s="140"/>
      <c r="AH8" s="183" t="str">
        <f>IFERROR(IF(AND(W7="Probabilidad",W8="Probabilidad"),(AJ7-(+AJ7*AD8)),IF(AND(W7="Impacto",W8="Probabilidad"),(AJ6-(+AJ6*AD8)),IF(W8="Impacto",AJ7,""))),"")</f>
        <v/>
      </c>
      <c r="AI8" s="142" t="str">
        <f t="shared" si="5"/>
        <v/>
      </c>
      <c r="AJ8" s="141" t="str">
        <f t="shared" si="6"/>
        <v/>
      </c>
      <c r="AK8" s="142" t="str">
        <f t="shared" si="7"/>
        <v/>
      </c>
      <c r="AL8" s="141" t="str">
        <f>IFERROR(IF(AND(W7="Impacto",W8="Impacto"),(AL7-(+AL7*AD8)),IF(AND(W7="Probabilidad",W8="Impacto"),(AL6-(+AL6*AD8)),IF(W8="Probabilidad",AL7,""))),"")</f>
        <v/>
      </c>
      <c r="AM8" s="143" t="str">
        <f t="shared" si="8"/>
        <v/>
      </c>
      <c r="AN8" s="397"/>
      <c r="AO8" s="146"/>
      <c r="AP8" s="147"/>
      <c r="AQ8" s="144"/>
      <c r="AR8" s="144"/>
      <c r="AS8" s="146"/>
      <c r="AT8" s="144"/>
      <c r="AU8" s="146"/>
      <c r="AV8" s="144"/>
      <c r="AW8" s="146"/>
      <c r="AX8" s="144"/>
      <c r="AY8" s="146"/>
      <c r="AZ8" s="147"/>
      <c r="BA8" s="146"/>
      <c r="BB8" s="146"/>
      <c r="BC8" s="147"/>
      <c r="BD8" s="144"/>
      <c r="BE8" s="144"/>
      <c r="BF8" s="146"/>
      <c r="BG8" s="146"/>
      <c r="BH8" s="147"/>
      <c r="BI8" s="144"/>
      <c r="BJ8" s="144"/>
      <c r="BK8" s="146"/>
      <c r="BL8" s="146"/>
      <c r="BM8" s="147"/>
      <c r="BN8" s="144"/>
      <c r="BO8" s="144"/>
      <c r="BP8" s="146"/>
      <c r="BQ8" s="146"/>
      <c r="BR8" s="147"/>
      <c r="BS8" s="144"/>
      <c r="BT8" s="144"/>
      <c r="BU8" s="104"/>
      <c r="BV8" s="149"/>
      <c r="BW8" s="149"/>
      <c r="BX8" s="149"/>
      <c r="BY8" s="104"/>
      <c r="BZ8" s="149"/>
      <c r="CA8" s="149"/>
      <c r="CB8" s="104"/>
      <c r="CC8" s="149"/>
      <c r="CD8" s="148"/>
      <c r="CE8" s="149"/>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row>
    <row r="9" spans="1:109" ht="15.75" customHeight="1" x14ac:dyDescent="0.3">
      <c r="A9" s="316"/>
      <c r="B9" s="317"/>
      <c r="C9" s="317"/>
      <c r="D9" s="317"/>
      <c r="E9" s="348"/>
      <c r="F9" s="317"/>
      <c r="G9" s="317"/>
      <c r="H9" s="317"/>
      <c r="I9" s="149"/>
      <c r="J9" s="149"/>
      <c r="K9" s="317"/>
      <c r="L9" s="348"/>
      <c r="M9" s="316"/>
      <c r="N9" s="361"/>
      <c r="O9" s="364"/>
      <c r="P9" s="399"/>
      <c r="Q9" s="364">
        <f>IF(NOT(ISERROR(MATCH(P9,_xlfn.ANCHORARRAY(E20),0))),O22&amp;"Por favor no seleccionar los criterios de impacto",P9)</f>
        <v>0</v>
      </c>
      <c r="R9" s="361"/>
      <c r="S9" s="364"/>
      <c r="T9" s="347"/>
      <c r="U9" s="147">
        <v>5</v>
      </c>
      <c r="V9" s="139"/>
      <c r="W9" s="151" t="str">
        <f t="shared" si="0"/>
        <v/>
      </c>
      <c r="X9" s="166"/>
      <c r="Y9" s="166"/>
      <c r="Z9" s="166"/>
      <c r="AA9" s="166"/>
      <c r="AB9" s="140"/>
      <c r="AC9" s="140"/>
      <c r="AD9" s="141" t="str">
        <f t="shared" si="4"/>
        <v/>
      </c>
      <c r="AE9" s="140"/>
      <c r="AF9" s="140"/>
      <c r="AG9" s="140"/>
      <c r="AH9" s="183" t="str">
        <f>IFERROR(IF(AND(W8="Probabilidad",W9="Probabilidad"),(AJ8-(+AJ8*AD9)),IF(AND(W8="Impacto",W9="Probabilidad"),(AJ7-(+AJ7*AD9)),IF(W9="Impacto",AJ8,""))),"")</f>
        <v/>
      </c>
      <c r="AI9" s="142" t="str">
        <f t="shared" si="5"/>
        <v/>
      </c>
      <c r="AJ9" s="141" t="str">
        <f t="shared" si="6"/>
        <v/>
      </c>
      <c r="AK9" s="142" t="str">
        <f t="shared" si="7"/>
        <v/>
      </c>
      <c r="AL9" s="141" t="str">
        <f>IFERROR(IF(AND(W8="Impacto",W9="Impacto"),(AL8-(+AL8*AD9)),IF(AND(W8="Probabilidad",W9="Impacto"),(AL7-(+AL7*AD9)),IF(W9="Probabilidad",AL8,""))),"")</f>
        <v/>
      </c>
      <c r="AM9" s="143" t="str">
        <f t="shared" si="8"/>
        <v/>
      </c>
      <c r="AN9" s="397"/>
      <c r="AO9" s="146"/>
      <c r="AP9" s="147"/>
      <c r="AQ9" s="144"/>
      <c r="AR9" s="144"/>
      <c r="AS9" s="146"/>
      <c r="AT9" s="144"/>
      <c r="AU9" s="146"/>
      <c r="AV9" s="144"/>
      <c r="AW9" s="146"/>
      <c r="AX9" s="144"/>
      <c r="AY9" s="146"/>
      <c r="AZ9" s="147"/>
      <c r="BA9" s="146"/>
      <c r="BB9" s="146"/>
      <c r="BC9" s="147"/>
      <c r="BD9" s="144"/>
      <c r="BE9" s="144"/>
      <c r="BF9" s="146"/>
      <c r="BG9" s="146"/>
      <c r="BH9" s="147"/>
      <c r="BI9" s="144"/>
      <c r="BJ9" s="144"/>
      <c r="BK9" s="146"/>
      <c r="BL9" s="146"/>
      <c r="BM9" s="147"/>
      <c r="BN9" s="144"/>
      <c r="BO9" s="144"/>
      <c r="BP9" s="146"/>
      <c r="BQ9" s="146"/>
      <c r="BR9" s="147"/>
      <c r="BS9" s="144"/>
      <c r="BT9" s="144"/>
      <c r="BU9" s="104"/>
      <c r="BV9" s="149"/>
      <c r="BW9" s="149"/>
      <c r="BX9" s="149"/>
      <c r="BY9" s="104"/>
      <c r="BZ9" s="149"/>
      <c r="CA9" s="149"/>
      <c r="CB9" s="104"/>
      <c r="CC9" s="149"/>
      <c r="CD9" s="148"/>
      <c r="CE9" s="149"/>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row>
    <row r="10" spans="1:109" ht="15.75" customHeight="1" x14ac:dyDescent="0.3">
      <c r="A10" s="316"/>
      <c r="B10" s="317"/>
      <c r="C10" s="317"/>
      <c r="D10" s="317"/>
      <c r="E10" s="348"/>
      <c r="F10" s="317"/>
      <c r="G10" s="317"/>
      <c r="H10" s="317"/>
      <c r="I10" s="149"/>
      <c r="J10" s="149"/>
      <c r="K10" s="317"/>
      <c r="L10" s="348"/>
      <c r="M10" s="316"/>
      <c r="N10" s="361"/>
      <c r="O10" s="364"/>
      <c r="P10" s="399"/>
      <c r="Q10" s="364">
        <f>IF(NOT(ISERROR(MATCH(P10,_xlfn.ANCHORARRAY(E21),0))),O23&amp;"Por favor no seleccionar los criterios de impacto",P10)</f>
        <v>0</v>
      </c>
      <c r="R10" s="361"/>
      <c r="S10" s="364"/>
      <c r="T10" s="347"/>
      <c r="U10" s="147">
        <v>6</v>
      </c>
      <c r="V10" s="139"/>
      <c r="W10" s="151" t="str">
        <f t="shared" si="0"/>
        <v/>
      </c>
      <c r="X10" s="166"/>
      <c r="Y10" s="166"/>
      <c r="Z10" s="166"/>
      <c r="AA10" s="166"/>
      <c r="AB10" s="140"/>
      <c r="AC10" s="140"/>
      <c r="AD10" s="141" t="str">
        <f t="shared" si="4"/>
        <v/>
      </c>
      <c r="AE10" s="140"/>
      <c r="AF10" s="140"/>
      <c r="AG10" s="140"/>
      <c r="AH10" s="183" t="str">
        <f>IFERROR(IF(AND(W9="Probabilidad",W10="Probabilidad"),(AJ9-(+AJ9*AD10)),IF(AND(W9="Impacto",W10="Probabilidad"),(AJ8-(+AJ8*AD10)),IF(W10="Impacto",AJ9,""))),"")</f>
        <v/>
      </c>
      <c r="AI10" s="142" t="str">
        <f t="shared" si="5"/>
        <v/>
      </c>
      <c r="AJ10" s="141" t="str">
        <f t="shared" si="6"/>
        <v/>
      </c>
      <c r="AK10" s="142" t="str">
        <f t="shared" si="7"/>
        <v/>
      </c>
      <c r="AL10" s="141" t="str">
        <f>IFERROR(IF(AND(W9="Impacto",W10="Impacto"),(AL9-(+AL9*AD10)),IF(AND(W9="Probabilidad",W10="Impacto"),(AL8-(+AL8*AD10)),IF(W10="Probabilidad",AL9,""))),"")</f>
        <v/>
      </c>
      <c r="AM10" s="143" t="str">
        <f t="shared" si="8"/>
        <v/>
      </c>
      <c r="AN10" s="398"/>
      <c r="AO10" s="146"/>
      <c r="AP10" s="147"/>
      <c r="AQ10" s="144"/>
      <c r="AR10" s="144"/>
      <c r="AS10" s="146"/>
      <c r="AT10" s="144"/>
      <c r="AU10" s="146"/>
      <c r="AV10" s="144"/>
      <c r="AW10" s="146"/>
      <c r="AX10" s="144"/>
      <c r="AY10" s="146"/>
      <c r="AZ10" s="147"/>
      <c r="BA10" s="146"/>
      <c r="BB10" s="146"/>
      <c r="BC10" s="147"/>
      <c r="BD10" s="144"/>
      <c r="BE10" s="144"/>
      <c r="BF10" s="146"/>
      <c r="BG10" s="146"/>
      <c r="BH10" s="147"/>
      <c r="BI10" s="144"/>
      <c r="BJ10" s="144"/>
      <c r="BK10" s="146"/>
      <c r="BL10" s="146"/>
      <c r="BM10" s="147"/>
      <c r="BN10" s="144"/>
      <c r="BO10" s="144"/>
      <c r="BP10" s="146"/>
      <c r="BQ10" s="146"/>
      <c r="BR10" s="147"/>
      <c r="BS10" s="144"/>
      <c r="BT10" s="144"/>
      <c r="BU10" s="104"/>
      <c r="BV10" s="149"/>
      <c r="BW10" s="149"/>
      <c r="BX10" s="149"/>
      <c r="BY10" s="104"/>
      <c r="BZ10" s="149"/>
      <c r="CA10" s="149"/>
      <c r="CB10" s="104"/>
      <c r="CC10" s="149"/>
      <c r="CD10" s="148"/>
      <c r="CE10" s="149"/>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row>
    <row r="11" spans="1:109" ht="15.75" customHeight="1" x14ac:dyDescent="0.3">
      <c r="A11" s="316">
        <v>2</v>
      </c>
      <c r="B11" s="317"/>
      <c r="C11" s="317"/>
      <c r="D11" s="317"/>
      <c r="E11" s="348"/>
      <c r="F11" s="317"/>
      <c r="G11" s="317"/>
      <c r="H11" s="317"/>
      <c r="I11" s="149"/>
      <c r="J11" s="149"/>
      <c r="K11" s="317"/>
      <c r="L11" s="348"/>
      <c r="M11" s="316"/>
      <c r="N11" s="361" t="str">
        <f>IF(M11&lt;=0,"",IF(M11&lt;=2,"Muy Baja",IF(M11&lt;=24,"Baja",IF(M11&lt;=500,"Media",IF(M11&lt;=5000,"Alta","Muy Alta")))))</f>
        <v/>
      </c>
      <c r="O11" s="364" t="str">
        <f>IF(N11="","",IF(N11="Muy Baja",0.2,IF(N11="Baja",0.4,IF(N11="Media",0.6,IF(N11="Alta",0.8,IF(N11="Muy Alta",1,))))))</f>
        <v/>
      </c>
      <c r="P11" s="400"/>
      <c r="Q11" s="364">
        <f ca="1">IF(NOT(ISERROR(MATCH(P11,'Tabla Impacto'!$B$221:$B$223,0))),'Tabla Impacto'!$F$223&amp;"Por favor no seleccionar los criterios de impacto(Afectación Económica o presupuestal y Pérdida Reputacional)",P11)</f>
        <v>0</v>
      </c>
      <c r="R11" s="361" t="str">
        <f ca="1">IF(OR(Q11='Tabla Impacto'!$C$11,Q11='Tabla Impacto'!$D$11),"Leve",IF(OR(Q11='Tabla Impacto'!$C$12,Q11='Tabla Impacto'!$D$12),"Menor",IF(OR(Q11='Tabla Impacto'!$C$13,Q11='Tabla Impacto'!$D$13),"Moderado",IF(OR(Q11='Tabla Impacto'!$C$14,Q11='Tabla Impacto'!$D$14),"Mayor",IF(OR(Q11='Tabla Impacto'!$C$15,Q11='Tabla Impacto'!$D$15),"Catastrófico","")))))</f>
        <v/>
      </c>
      <c r="S11" s="364" t="str">
        <f ca="1">IF(R11="","",IF(R11="Leve",0.2,IF(R11="Menor",0.4,IF(R11="Moderado",0.6,IF(R11="Mayor",0.8,IF(R11="Catastrófico",1,))))))</f>
        <v/>
      </c>
      <c r="T11" s="347" t="str">
        <f ca="1">IF(OR(AND(N11="Muy Baja",R11="Leve"),AND(N11="Muy Baja",R11="Menor"),AND(N11="Baja",R11="Leve")),"Bajo",IF(OR(AND(N11="Muy baja",R11="Moderado"),AND(N11="Baja",R11="Menor"),AND(N11="Baja",R11="Moderado"),AND(N11="Media",R11="Leve"),AND(N11="Media",R11="Menor"),AND(N11="Media",R11="Moderado"),AND(N11="Alta",R11="Leve"),AND(N11="Alta",R11="Menor")),"Moderado",IF(OR(AND(N11="Muy Baja",R11="Mayor"),AND(N11="Baja",R11="Mayor"),AND(N11="Media",R11="Mayor"),AND(N11="Alta",R11="Moderado"),AND(N11="Alta",R11="Mayor"),AND(N11="Muy Alta",R11="Leve"),AND(N11="Muy Alta",R11="Menor"),AND(N11="Muy Alta",R11="Moderado"),AND(N11="Muy Alta",R11="Mayor")),"Alto",IF(OR(AND(N11="Muy Baja",R11="Catastrófico"),AND(N11="Baja",R11="Catastrófico"),AND(N11="Media",R11="Catastrófico"),AND(N11="Alta",R11="Catastrófico"),AND(N11="Muy Alta",R11="Catastrófico")),"Extremo",""))))</f>
        <v/>
      </c>
      <c r="U11" s="148">
        <v>1</v>
      </c>
      <c r="V11" s="100"/>
      <c r="W11" s="151" t="str">
        <f t="shared" si="0"/>
        <v/>
      </c>
      <c r="X11" s="166"/>
      <c r="Y11" s="166"/>
      <c r="Z11" s="166"/>
      <c r="AA11" s="166"/>
      <c r="AB11" s="140"/>
      <c r="AC11" s="140"/>
      <c r="AD11" s="141" t="str">
        <f t="shared" si="4"/>
        <v/>
      </c>
      <c r="AE11" s="140"/>
      <c r="AF11" s="140"/>
      <c r="AG11" s="140"/>
      <c r="AH11" s="184" t="str">
        <f>IFERROR(IF(W11="Probabilidad",(O11-(+O11*AD11)),IF(W11="Impacto",O11,"")),"")</f>
        <v/>
      </c>
      <c r="AI11" s="138" t="str">
        <f>IFERROR(IF(AH11="","",IF(AH11&lt;=0.2,"Muy Baja",IF(AH11&lt;=0.4,"Baja",IF(AH11&lt;=0.6,"Media",IF(AH11&lt;=0.8,"Alta","Muy Alta"))))),"")</f>
        <v/>
      </c>
      <c r="AJ11" s="102" t="str">
        <f t="shared" si="6"/>
        <v/>
      </c>
      <c r="AK11" s="138" t="str">
        <f>IFERROR(IF(AL11="","",IF(AL11&lt;=0.2,"Leve",IF(AL11&lt;=0.4,"Menor",IF(AL11&lt;=0.6,"Moderado",IF(AL11&lt;=0.8,"Mayor","Catastrófico"))))),"")</f>
        <v/>
      </c>
      <c r="AL11" s="102" t="str">
        <f>IFERROR(IF(W11="Impacto",(S11-(+S11*AD11)),IF(W11="Probabilidad",S11,"")),"")</f>
        <v/>
      </c>
      <c r="AM11" s="103" t="str">
        <f t="shared" si="8"/>
        <v/>
      </c>
      <c r="AN11" s="396"/>
      <c r="AO11" s="149"/>
      <c r="AP11" s="148"/>
      <c r="AQ11" s="104"/>
      <c r="AR11" s="104"/>
      <c r="AS11" s="149"/>
      <c r="AT11" s="104"/>
      <c r="AU11" s="149"/>
      <c r="AV11" s="104"/>
      <c r="AW11" s="149"/>
      <c r="AX11" s="104"/>
      <c r="AY11" s="149"/>
      <c r="AZ11" s="147"/>
      <c r="BA11" s="149"/>
      <c r="BB11" s="149"/>
      <c r="BC11" s="148"/>
      <c r="BD11" s="104"/>
      <c r="BE11" s="144"/>
      <c r="BF11" s="149"/>
      <c r="BG11" s="149"/>
      <c r="BH11" s="148"/>
      <c r="BI11" s="104"/>
      <c r="BJ11" s="144"/>
      <c r="BK11" s="149"/>
      <c r="BL11" s="149"/>
      <c r="BM11" s="148"/>
      <c r="BN11" s="104"/>
      <c r="BO11" s="144"/>
      <c r="BP11" s="149"/>
      <c r="BQ11" s="149"/>
      <c r="BR11" s="148"/>
      <c r="BS11" s="104"/>
      <c r="BT11" s="144"/>
      <c r="BU11" s="104"/>
      <c r="BV11" s="149"/>
      <c r="BW11" s="149"/>
      <c r="BX11" s="149"/>
      <c r="BY11" s="104"/>
      <c r="BZ11" s="149"/>
      <c r="CA11" s="149"/>
      <c r="CB11" s="104"/>
      <c r="CC11" s="149"/>
      <c r="CD11" s="148"/>
      <c r="CE11" s="149"/>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row>
    <row r="12" spans="1:109" ht="15.75" customHeight="1" x14ac:dyDescent="0.3">
      <c r="A12" s="316"/>
      <c r="B12" s="317"/>
      <c r="C12" s="317"/>
      <c r="D12" s="317"/>
      <c r="E12" s="348"/>
      <c r="F12" s="317"/>
      <c r="G12" s="317"/>
      <c r="H12" s="317"/>
      <c r="I12" s="149"/>
      <c r="J12" s="149"/>
      <c r="K12" s="317"/>
      <c r="L12" s="348"/>
      <c r="M12" s="316"/>
      <c r="N12" s="361"/>
      <c r="O12" s="364"/>
      <c r="P12" s="400"/>
      <c r="Q12" s="364">
        <f t="shared" ref="Q12:Q16" si="9">IF(NOT(ISERROR(MATCH(P12,_xlfn.ANCHORARRAY(E23),0))),O25&amp;"Por favor no seleccionar los criterios de impacto",P12)</f>
        <v>0</v>
      </c>
      <c r="R12" s="361"/>
      <c r="S12" s="364"/>
      <c r="T12" s="347"/>
      <c r="U12" s="148">
        <v>2</v>
      </c>
      <c r="V12" s="100"/>
      <c r="W12" s="151" t="str">
        <f t="shared" si="0"/>
        <v/>
      </c>
      <c r="X12" s="166"/>
      <c r="Y12" s="166"/>
      <c r="Z12" s="166"/>
      <c r="AA12" s="166"/>
      <c r="AB12" s="140"/>
      <c r="AC12" s="140"/>
      <c r="AD12" s="141" t="str">
        <f t="shared" si="4"/>
        <v/>
      </c>
      <c r="AE12" s="140"/>
      <c r="AF12" s="140"/>
      <c r="AG12" s="140"/>
      <c r="AH12" s="184" t="str">
        <f>IFERROR(IF(AND(W11="Probabilidad",W12="Probabilidad"),(AJ11-(+AJ11*AD12)),IF(W12="Probabilidad",(O11-(+O11*AD12)),IF(W12="Impacto",AJ11,""))),"")</f>
        <v/>
      </c>
      <c r="AI12" s="138" t="str">
        <f t="shared" si="5"/>
        <v/>
      </c>
      <c r="AJ12" s="102" t="str">
        <f t="shared" si="6"/>
        <v/>
      </c>
      <c r="AK12" s="138" t="str">
        <f t="shared" si="7"/>
        <v/>
      </c>
      <c r="AL12" s="102" t="str">
        <f>IFERROR(IF(AND(W11="Impacto",W12="Impacto"),(AL5-(+AL5*AD12)),IF(W12="Impacto",($S$11-(+$S$11*AD12)),IF(W12="Probabilidad",AL5,""))),"")</f>
        <v/>
      </c>
      <c r="AM12" s="103" t="str">
        <f t="shared" si="8"/>
        <v/>
      </c>
      <c r="AN12" s="397"/>
      <c r="AO12" s="149"/>
      <c r="AP12" s="148"/>
      <c r="AQ12" s="104"/>
      <c r="AR12" s="104"/>
      <c r="AS12" s="149"/>
      <c r="AT12" s="104"/>
      <c r="AU12" s="149"/>
      <c r="AV12" s="104"/>
      <c r="AW12" s="149"/>
      <c r="AX12" s="104"/>
      <c r="AY12" s="149"/>
      <c r="AZ12" s="147"/>
      <c r="BA12" s="149"/>
      <c r="BB12" s="149"/>
      <c r="BC12" s="148"/>
      <c r="BD12" s="104"/>
      <c r="BE12" s="144"/>
      <c r="BF12" s="149"/>
      <c r="BG12" s="149"/>
      <c r="BH12" s="148"/>
      <c r="BI12" s="104"/>
      <c r="BJ12" s="144"/>
      <c r="BK12" s="149"/>
      <c r="BL12" s="149"/>
      <c r="BM12" s="148"/>
      <c r="BN12" s="104"/>
      <c r="BO12" s="144"/>
      <c r="BP12" s="149"/>
      <c r="BQ12" s="149"/>
      <c r="BR12" s="148"/>
      <c r="BS12" s="104"/>
      <c r="BT12" s="144"/>
      <c r="BU12" s="104"/>
      <c r="BV12" s="149"/>
      <c r="BW12" s="149"/>
      <c r="BX12" s="149"/>
      <c r="BY12" s="104"/>
      <c r="BZ12" s="149"/>
      <c r="CA12" s="149"/>
      <c r="CB12" s="104"/>
      <c r="CC12" s="149"/>
      <c r="CD12" s="148"/>
      <c r="CE12" s="149"/>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row>
    <row r="13" spans="1:109" ht="15.75" customHeight="1" x14ac:dyDescent="0.3">
      <c r="A13" s="316"/>
      <c r="B13" s="317"/>
      <c r="C13" s="317"/>
      <c r="D13" s="317"/>
      <c r="E13" s="348"/>
      <c r="F13" s="317"/>
      <c r="G13" s="317"/>
      <c r="H13" s="317"/>
      <c r="I13" s="149"/>
      <c r="J13" s="149"/>
      <c r="K13" s="317"/>
      <c r="L13" s="348"/>
      <c r="M13" s="316"/>
      <c r="N13" s="361"/>
      <c r="O13" s="364"/>
      <c r="P13" s="400"/>
      <c r="Q13" s="364">
        <f t="shared" si="9"/>
        <v>0</v>
      </c>
      <c r="R13" s="361"/>
      <c r="S13" s="364"/>
      <c r="T13" s="347"/>
      <c r="U13" s="148">
        <v>3</v>
      </c>
      <c r="V13" s="105"/>
      <c r="W13" s="151" t="str">
        <f t="shared" si="0"/>
        <v/>
      </c>
      <c r="X13" s="166"/>
      <c r="Y13" s="166"/>
      <c r="Z13" s="166"/>
      <c r="AA13" s="166"/>
      <c r="AB13" s="140"/>
      <c r="AC13" s="140"/>
      <c r="AD13" s="141" t="str">
        <f t="shared" si="4"/>
        <v/>
      </c>
      <c r="AE13" s="140"/>
      <c r="AF13" s="140"/>
      <c r="AG13" s="140"/>
      <c r="AH13" s="184" t="str">
        <f>IFERROR(IF(AND(W12="Probabilidad",W13="Probabilidad"),(AJ12-(+AJ12*AD13)),IF(AND(W12="Impacto",W13="Probabilidad"),(AJ11-(+AJ11*AD13)),IF(W13="Impacto",AJ12,""))),"")</f>
        <v/>
      </c>
      <c r="AI13" s="138" t="str">
        <f t="shared" si="5"/>
        <v/>
      </c>
      <c r="AJ13" s="102" t="str">
        <f t="shared" si="6"/>
        <v/>
      </c>
      <c r="AK13" s="138" t="str">
        <f t="shared" si="7"/>
        <v/>
      </c>
      <c r="AL13" s="102" t="str">
        <f>IFERROR(IF(AND(W12="Impacto",W13="Impacto"),(AL12-(+AL12*AD13)),IF(AND(W12="Probabilidad",W13="Impacto"),(AL11-(+AL11*AD13)),IF(W13="Probabilidad",AL12,""))),"")</f>
        <v/>
      </c>
      <c r="AM13" s="103" t="str">
        <f t="shared" si="8"/>
        <v/>
      </c>
      <c r="AN13" s="397"/>
      <c r="AO13" s="149"/>
      <c r="AP13" s="148"/>
      <c r="AQ13" s="104"/>
      <c r="AR13" s="104"/>
      <c r="AS13" s="149"/>
      <c r="AT13" s="104"/>
      <c r="AU13" s="149"/>
      <c r="AV13" s="104"/>
      <c r="AW13" s="149"/>
      <c r="AX13" s="104"/>
      <c r="AY13" s="149"/>
      <c r="AZ13" s="147"/>
      <c r="BA13" s="149"/>
      <c r="BB13" s="149"/>
      <c r="BC13" s="148"/>
      <c r="BD13" s="104"/>
      <c r="BE13" s="144"/>
      <c r="BF13" s="149"/>
      <c r="BG13" s="149"/>
      <c r="BH13" s="148"/>
      <c r="BI13" s="104"/>
      <c r="BJ13" s="144"/>
      <c r="BK13" s="149"/>
      <c r="BL13" s="149"/>
      <c r="BM13" s="148"/>
      <c r="BN13" s="104"/>
      <c r="BO13" s="144"/>
      <c r="BP13" s="149"/>
      <c r="BQ13" s="149"/>
      <c r="BR13" s="148"/>
      <c r="BS13" s="104"/>
      <c r="BT13" s="144"/>
      <c r="BU13" s="104"/>
      <c r="BV13" s="149"/>
      <c r="BW13" s="149"/>
      <c r="BX13" s="149"/>
      <c r="BY13" s="104"/>
      <c r="BZ13" s="149"/>
      <c r="CA13" s="149"/>
      <c r="CB13" s="104"/>
      <c r="CC13" s="149"/>
      <c r="CD13" s="148"/>
      <c r="CE13" s="149"/>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row>
    <row r="14" spans="1:109" ht="15.75" customHeight="1" x14ac:dyDescent="0.3">
      <c r="A14" s="316"/>
      <c r="B14" s="317"/>
      <c r="C14" s="317"/>
      <c r="D14" s="317"/>
      <c r="E14" s="348"/>
      <c r="F14" s="317"/>
      <c r="G14" s="317"/>
      <c r="H14" s="317"/>
      <c r="I14" s="149"/>
      <c r="J14" s="149"/>
      <c r="K14" s="317"/>
      <c r="L14" s="348"/>
      <c r="M14" s="316"/>
      <c r="N14" s="361"/>
      <c r="O14" s="364"/>
      <c r="P14" s="400"/>
      <c r="Q14" s="364">
        <f t="shared" si="9"/>
        <v>0</v>
      </c>
      <c r="R14" s="361"/>
      <c r="S14" s="364"/>
      <c r="T14" s="347"/>
      <c r="U14" s="148">
        <v>4</v>
      </c>
      <c r="V14" s="100"/>
      <c r="W14" s="151" t="str">
        <f t="shared" si="0"/>
        <v/>
      </c>
      <c r="X14" s="166"/>
      <c r="Y14" s="166"/>
      <c r="Z14" s="166"/>
      <c r="AA14" s="166"/>
      <c r="AB14" s="140"/>
      <c r="AC14" s="140"/>
      <c r="AD14" s="141" t="str">
        <f t="shared" si="4"/>
        <v/>
      </c>
      <c r="AE14" s="140"/>
      <c r="AF14" s="140"/>
      <c r="AG14" s="140"/>
      <c r="AH14" s="184" t="str">
        <f>IFERROR(IF(AND(W13="Probabilidad",W14="Probabilidad"),(AJ13-(+AJ13*AD14)),IF(AND(W13="Impacto",W14="Probabilidad"),(AJ12-(+AJ12*AD14)),IF(W14="Impacto",AJ13,""))),"")</f>
        <v/>
      </c>
      <c r="AI14" s="138" t="str">
        <f t="shared" si="5"/>
        <v/>
      </c>
      <c r="AJ14" s="102" t="str">
        <f t="shared" si="6"/>
        <v/>
      </c>
      <c r="AK14" s="138" t="str">
        <f t="shared" si="7"/>
        <v/>
      </c>
      <c r="AL14" s="102" t="str">
        <f>IFERROR(IF(AND(W13="Impacto",W14="Impacto"),(AL13-(+AL13*AD14)),IF(AND(W13="Probabilidad",W14="Impacto"),(AL12-(+AL12*AD14)),IF(W14="Probabilidad",AL13,""))),"")</f>
        <v/>
      </c>
      <c r="AM14" s="103" t="str">
        <f t="shared" si="8"/>
        <v/>
      </c>
      <c r="AN14" s="397"/>
      <c r="AO14" s="149"/>
      <c r="AP14" s="148"/>
      <c r="AQ14" s="104"/>
      <c r="AR14" s="104"/>
      <c r="AS14" s="149"/>
      <c r="AT14" s="104"/>
      <c r="AU14" s="149"/>
      <c r="AV14" s="104"/>
      <c r="AW14" s="149"/>
      <c r="AX14" s="104"/>
      <c r="AY14" s="149"/>
      <c r="AZ14" s="147"/>
      <c r="BA14" s="149"/>
      <c r="BB14" s="149"/>
      <c r="BC14" s="148"/>
      <c r="BD14" s="104"/>
      <c r="BE14" s="144"/>
      <c r="BF14" s="149"/>
      <c r="BG14" s="149"/>
      <c r="BH14" s="148"/>
      <c r="BI14" s="104"/>
      <c r="BJ14" s="144"/>
      <c r="BK14" s="149"/>
      <c r="BL14" s="149"/>
      <c r="BM14" s="148"/>
      <c r="BN14" s="104"/>
      <c r="BO14" s="144"/>
      <c r="BP14" s="149"/>
      <c r="BQ14" s="149"/>
      <c r="BR14" s="148"/>
      <c r="BS14" s="104"/>
      <c r="BT14" s="144"/>
      <c r="BU14" s="104"/>
      <c r="BV14" s="149"/>
      <c r="BW14" s="149"/>
      <c r="BX14" s="149"/>
      <c r="BY14" s="104"/>
      <c r="BZ14" s="149"/>
      <c r="CA14" s="149"/>
      <c r="CB14" s="104"/>
      <c r="CC14" s="149"/>
      <c r="CD14" s="148"/>
      <c r="CE14" s="149"/>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row>
    <row r="15" spans="1:109" ht="15.75" customHeight="1" x14ac:dyDescent="0.3">
      <c r="A15" s="316"/>
      <c r="B15" s="317"/>
      <c r="C15" s="317"/>
      <c r="D15" s="317"/>
      <c r="E15" s="348"/>
      <c r="F15" s="317"/>
      <c r="G15" s="317"/>
      <c r="H15" s="317"/>
      <c r="I15" s="149"/>
      <c r="J15" s="149"/>
      <c r="K15" s="317"/>
      <c r="L15" s="348"/>
      <c r="M15" s="316"/>
      <c r="N15" s="361"/>
      <c r="O15" s="364"/>
      <c r="P15" s="400"/>
      <c r="Q15" s="364">
        <f t="shared" si="9"/>
        <v>0</v>
      </c>
      <c r="R15" s="361"/>
      <c r="S15" s="364"/>
      <c r="T15" s="347"/>
      <c r="U15" s="148">
        <v>5</v>
      </c>
      <c r="V15" s="100"/>
      <c r="W15" s="151" t="str">
        <f t="shared" si="0"/>
        <v/>
      </c>
      <c r="X15" s="166"/>
      <c r="Y15" s="166"/>
      <c r="Z15" s="166"/>
      <c r="AA15" s="166"/>
      <c r="AB15" s="140"/>
      <c r="AC15" s="140"/>
      <c r="AD15" s="141" t="str">
        <f t="shared" si="4"/>
        <v/>
      </c>
      <c r="AE15" s="140"/>
      <c r="AF15" s="140"/>
      <c r="AG15" s="140"/>
      <c r="AH15" s="184" t="str">
        <f>IFERROR(IF(AND(W14="Probabilidad",W15="Probabilidad"),(AJ14-(+AJ14*AD15)),IF(AND(W14="Impacto",W15="Probabilidad"),(AJ13-(+AJ13*AD15)),IF(W15="Impacto",AJ14,""))),"")</f>
        <v/>
      </c>
      <c r="AI15" s="138" t="str">
        <f t="shared" si="5"/>
        <v/>
      </c>
      <c r="AJ15" s="102" t="str">
        <f t="shared" si="6"/>
        <v/>
      </c>
      <c r="AK15" s="138" t="str">
        <f t="shared" si="7"/>
        <v/>
      </c>
      <c r="AL15" s="102" t="str">
        <f>IFERROR(IF(AND(W14="Impacto",W15="Impacto"),(AL14-(+AL14*AD15)),IF(AND(W14="Probabilidad",W15="Impacto"),(AL13-(+AL13*AD15)),IF(W15="Probabilidad",AL14,""))),"")</f>
        <v/>
      </c>
      <c r="AM15" s="103" t="str">
        <f t="shared" si="8"/>
        <v/>
      </c>
      <c r="AN15" s="397"/>
      <c r="AO15" s="149"/>
      <c r="AP15" s="148"/>
      <c r="AQ15" s="104"/>
      <c r="AR15" s="104"/>
      <c r="AS15" s="149"/>
      <c r="AT15" s="104"/>
      <c r="AU15" s="149"/>
      <c r="AV15" s="104"/>
      <c r="AW15" s="149"/>
      <c r="AX15" s="104"/>
      <c r="AY15" s="149"/>
      <c r="AZ15" s="147"/>
      <c r="BA15" s="149"/>
      <c r="BB15" s="149"/>
      <c r="BC15" s="148"/>
      <c r="BD15" s="104"/>
      <c r="BE15" s="144"/>
      <c r="BF15" s="149"/>
      <c r="BG15" s="149"/>
      <c r="BH15" s="148"/>
      <c r="BI15" s="104"/>
      <c r="BJ15" s="144"/>
      <c r="BK15" s="149"/>
      <c r="BL15" s="149"/>
      <c r="BM15" s="148"/>
      <c r="BN15" s="104"/>
      <c r="BO15" s="144"/>
      <c r="BP15" s="149"/>
      <c r="BQ15" s="149"/>
      <c r="BR15" s="148"/>
      <c r="BS15" s="104"/>
      <c r="BT15" s="144"/>
      <c r="BU15" s="104"/>
      <c r="BV15" s="149"/>
      <c r="BW15" s="149"/>
      <c r="BX15" s="149"/>
      <c r="BY15" s="104"/>
      <c r="BZ15" s="149"/>
      <c r="CA15" s="149"/>
      <c r="CB15" s="104"/>
      <c r="CC15" s="149"/>
      <c r="CD15" s="148"/>
      <c r="CE15" s="149"/>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row>
    <row r="16" spans="1:109" ht="15.75" customHeight="1" x14ac:dyDescent="0.3">
      <c r="A16" s="316"/>
      <c r="B16" s="317"/>
      <c r="C16" s="317"/>
      <c r="D16" s="317"/>
      <c r="E16" s="348"/>
      <c r="F16" s="317"/>
      <c r="G16" s="317"/>
      <c r="H16" s="317"/>
      <c r="I16" s="149"/>
      <c r="J16" s="149"/>
      <c r="K16" s="317"/>
      <c r="L16" s="348"/>
      <c r="M16" s="316"/>
      <c r="N16" s="361"/>
      <c r="O16" s="364"/>
      <c r="P16" s="400"/>
      <c r="Q16" s="364">
        <f t="shared" si="9"/>
        <v>0</v>
      </c>
      <c r="R16" s="361"/>
      <c r="S16" s="364"/>
      <c r="T16" s="347"/>
      <c r="U16" s="148">
        <v>6</v>
      </c>
      <c r="V16" s="100"/>
      <c r="W16" s="151" t="str">
        <f t="shared" si="0"/>
        <v/>
      </c>
      <c r="X16" s="166"/>
      <c r="Y16" s="166"/>
      <c r="Z16" s="166"/>
      <c r="AA16" s="166"/>
      <c r="AB16" s="140"/>
      <c r="AC16" s="140"/>
      <c r="AD16" s="141" t="str">
        <f t="shared" si="4"/>
        <v/>
      </c>
      <c r="AE16" s="140"/>
      <c r="AF16" s="140"/>
      <c r="AG16" s="140"/>
      <c r="AH16" s="184" t="str">
        <f>IFERROR(IF(AND(W15="Probabilidad",W16="Probabilidad"),(AJ15-(+AJ15*AD16)),IF(AND(W15="Impacto",W16="Probabilidad"),(AJ14-(+AJ14*AD16)),IF(W16="Impacto",AJ15,""))),"")</f>
        <v/>
      </c>
      <c r="AI16" s="138" t="str">
        <f t="shared" si="5"/>
        <v/>
      </c>
      <c r="AJ16" s="102" t="str">
        <f t="shared" si="6"/>
        <v/>
      </c>
      <c r="AK16" s="138" t="str">
        <f t="shared" si="7"/>
        <v/>
      </c>
      <c r="AL16" s="102" t="str">
        <f>IFERROR(IF(AND(W15="Impacto",W16="Impacto"),(AL15-(+AL15*AD16)),IF(AND(W15="Probabilidad",W16="Impacto"),(AL14-(+AL14*AD16)),IF(W16="Probabilidad",AL15,""))),"")</f>
        <v/>
      </c>
      <c r="AM16" s="103" t="str">
        <f t="shared" si="8"/>
        <v/>
      </c>
      <c r="AN16" s="398"/>
      <c r="AO16" s="149"/>
      <c r="AP16" s="148"/>
      <c r="AQ16" s="104"/>
      <c r="AR16" s="104"/>
      <c r="AS16" s="149"/>
      <c r="AT16" s="104"/>
      <c r="AU16" s="149"/>
      <c r="AV16" s="104"/>
      <c r="AW16" s="149"/>
      <c r="AX16" s="104"/>
      <c r="AY16" s="149"/>
      <c r="AZ16" s="147"/>
      <c r="BA16" s="149"/>
      <c r="BB16" s="149"/>
      <c r="BC16" s="148"/>
      <c r="BD16" s="104"/>
      <c r="BE16" s="144"/>
      <c r="BF16" s="149"/>
      <c r="BG16" s="149"/>
      <c r="BH16" s="148"/>
      <c r="BI16" s="104"/>
      <c r="BJ16" s="144"/>
      <c r="BK16" s="149"/>
      <c r="BL16" s="149"/>
      <c r="BM16" s="148"/>
      <c r="BN16" s="104"/>
      <c r="BO16" s="144"/>
      <c r="BP16" s="149"/>
      <c r="BQ16" s="149"/>
      <c r="BR16" s="148"/>
      <c r="BS16" s="104"/>
      <c r="BT16" s="144"/>
      <c r="BU16" s="104"/>
      <c r="BV16" s="149"/>
      <c r="BW16" s="149"/>
      <c r="BX16" s="149"/>
      <c r="BY16" s="104"/>
      <c r="BZ16" s="149"/>
      <c r="CA16" s="149"/>
      <c r="CB16" s="104"/>
      <c r="CC16" s="149"/>
      <c r="CD16" s="148"/>
      <c r="CE16" s="149"/>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row>
    <row r="17" spans="1:109" ht="15.75" customHeight="1" x14ac:dyDescent="0.3">
      <c r="A17" s="316">
        <v>3</v>
      </c>
      <c r="B17" s="317"/>
      <c r="C17" s="317"/>
      <c r="D17" s="317"/>
      <c r="E17" s="348"/>
      <c r="F17" s="317"/>
      <c r="G17" s="317"/>
      <c r="H17" s="317"/>
      <c r="I17" s="149"/>
      <c r="J17" s="149"/>
      <c r="K17" s="317"/>
      <c r="L17" s="348"/>
      <c r="M17" s="316"/>
      <c r="N17" s="361" t="str">
        <f>IF(M17&lt;=0,"",IF(M17&lt;=2,"Muy Baja",IF(M17&lt;=24,"Baja",IF(M17&lt;=500,"Media",IF(M17&lt;=5000,"Alta","Muy Alta")))))</f>
        <v/>
      </c>
      <c r="O17" s="364" t="str">
        <f>IF(N17="","",IF(N17="Muy Baja",0.2,IF(N17="Baja",0.4,IF(N17="Media",0.6,IF(N17="Alta",0.8,IF(N17="Muy Alta",1,))))))</f>
        <v/>
      </c>
      <c r="P17" s="400"/>
      <c r="Q17" s="364">
        <f ca="1">IF(NOT(ISERROR(MATCH(P17,'Tabla Impacto'!$B$221:$B$223,0))),'Tabla Impacto'!$F$223&amp;"Por favor no seleccionar los criterios de impacto(Afectación Económica o presupuestal y Pérdida Reputacional)",P17)</f>
        <v>0</v>
      </c>
      <c r="R17" s="361" t="str">
        <f ca="1">IF(OR(Q17='Tabla Impacto'!$C$11,Q17='Tabla Impacto'!$D$11),"Leve",IF(OR(Q17='Tabla Impacto'!$C$12,Q17='Tabla Impacto'!$D$12),"Menor",IF(OR(Q17='Tabla Impacto'!$C$13,Q17='Tabla Impacto'!$D$13),"Moderado",IF(OR(Q17='Tabla Impacto'!$C$14,Q17='Tabla Impacto'!$D$14),"Mayor",IF(OR(Q17='Tabla Impacto'!$C$15,Q17='Tabla Impacto'!$D$15),"Catastrófico","")))))</f>
        <v/>
      </c>
      <c r="S17" s="364" t="str">
        <f ca="1">IF(R17="","",IF(R17="Leve",0.2,IF(R17="Menor",0.4,IF(R17="Moderado",0.6,IF(R17="Mayor",0.8,IF(R17="Catastrófico",1,))))))</f>
        <v/>
      </c>
      <c r="T17" s="347" t="str">
        <f ca="1">IF(OR(AND(N17="Muy Baja",R17="Leve"),AND(N17="Muy Baja",R17="Menor"),AND(N17="Baja",R17="Leve")),"Bajo",IF(OR(AND(N17="Muy baja",R17="Moderado"),AND(N17="Baja",R17="Menor"),AND(N17="Baja",R17="Moderado"),AND(N17="Media",R17="Leve"),AND(N17="Media",R17="Menor"),AND(N17="Media",R17="Moderado"),AND(N17="Alta",R17="Leve"),AND(N17="Alta",R17="Menor")),"Moderado",IF(OR(AND(N17="Muy Baja",R17="Mayor"),AND(N17="Baja",R17="Mayor"),AND(N17="Media",R17="Mayor"),AND(N17="Alta",R17="Moderado"),AND(N17="Alta",R17="Mayor"),AND(N17="Muy Alta",R17="Leve"),AND(N17="Muy Alta",R17="Menor"),AND(N17="Muy Alta",R17="Moderado"),AND(N17="Muy Alta",R17="Mayor")),"Alto",IF(OR(AND(N17="Muy Baja",R17="Catastrófico"),AND(N17="Baja",R17="Catastrófico"),AND(N17="Media",R17="Catastrófico"),AND(N17="Alta",R17="Catastrófico"),AND(N17="Muy Alta",R17="Catastrófico")),"Extremo",""))))</f>
        <v/>
      </c>
      <c r="U17" s="148">
        <v>1</v>
      </c>
      <c r="V17" s="100"/>
      <c r="W17" s="151" t="str">
        <f t="shared" si="0"/>
        <v/>
      </c>
      <c r="X17" s="166"/>
      <c r="Y17" s="166"/>
      <c r="Z17" s="166"/>
      <c r="AA17" s="166"/>
      <c r="AB17" s="140"/>
      <c r="AC17" s="140"/>
      <c r="AD17" s="141" t="str">
        <f t="shared" si="4"/>
        <v/>
      </c>
      <c r="AE17" s="140"/>
      <c r="AF17" s="140"/>
      <c r="AG17" s="140"/>
      <c r="AH17" s="184" t="str">
        <f>IFERROR(IF(W17="Probabilidad",(O17-(+O17*AD17)),IF(W17="Impacto",O17,"")),"")</f>
        <v/>
      </c>
      <c r="AI17" s="138" t="str">
        <f>IFERROR(IF(AH17="","",IF(AH17&lt;=0.2,"Muy Baja",IF(AH17&lt;=0.4,"Baja",IF(AH17&lt;=0.6,"Media",IF(AH17&lt;=0.8,"Alta","Muy Alta"))))),"")</f>
        <v/>
      </c>
      <c r="AJ17" s="102" t="str">
        <f t="shared" si="6"/>
        <v/>
      </c>
      <c r="AK17" s="138" t="str">
        <f>IFERROR(IF(AL17="","",IF(AL17&lt;=0.2,"Leve",IF(AL17&lt;=0.4,"Menor",IF(AL17&lt;=0.6,"Moderado",IF(AL17&lt;=0.8,"Mayor","Catastrófico"))))),"")</f>
        <v/>
      </c>
      <c r="AL17" s="102" t="str">
        <f>IFERROR(IF(W17="Impacto",(S17-(+S17*AD17)),IF(W17="Probabilidad",S17,"")),"")</f>
        <v/>
      </c>
      <c r="AM17" s="103" t="str">
        <f t="shared" si="8"/>
        <v/>
      </c>
      <c r="AN17" s="396"/>
      <c r="AO17" s="149"/>
      <c r="AP17" s="148"/>
      <c r="AQ17" s="104"/>
      <c r="AR17" s="104"/>
      <c r="AS17" s="149"/>
      <c r="AT17" s="104"/>
      <c r="AU17" s="149"/>
      <c r="AV17" s="104"/>
      <c r="AW17" s="149"/>
      <c r="AX17" s="104"/>
      <c r="AY17" s="149"/>
      <c r="AZ17" s="147"/>
      <c r="BA17" s="149"/>
      <c r="BB17" s="149"/>
      <c r="BC17" s="148"/>
      <c r="BD17" s="104"/>
      <c r="BE17" s="144"/>
      <c r="BF17" s="149"/>
      <c r="BG17" s="149"/>
      <c r="BH17" s="148"/>
      <c r="BI17" s="104"/>
      <c r="BJ17" s="144"/>
      <c r="BK17" s="149"/>
      <c r="BL17" s="149"/>
      <c r="BM17" s="148"/>
      <c r="BN17" s="104"/>
      <c r="BO17" s="144"/>
      <c r="BP17" s="149"/>
      <c r="BQ17" s="149"/>
      <c r="BR17" s="148"/>
      <c r="BS17" s="104"/>
      <c r="BT17" s="144"/>
      <c r="BU17" s="104"/>
      <c r="BV17" s="149"/>
      <c r="BW17" s="149"/>
      <c r="BX17" s="149"/>
      <c r="BY17" s="104"/>
      <c r="BZ17" s="149"/>
      <c r="CA17" s="149"/>
      <c r="CB17" s="104"/>
      <c r="CC17" s="149"/>
      <c r="CD17" s="148"/>
      <c r="CE17" s="149"/>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row>
    <row r="18" spans="1:109" ht="15.75" customHeight="1" x14ac:dyDescent="0.3">
      <c r="A18" s="316"/>
      <c r="B18" s="317"/>
      <c r="C18" s="317"/>
      <c r="D18" s="317"/>
      <c r="E18" s="348"/>
      <c r="F18" s="317"/>
      <c r="G18" s="317"/>
      <c r="H18" s="317"/>
      <c r="I18" s="149"/>
      <c r="J18" s="149"/>
      <c r="K18" s="317"/>
      <c r="L18" s="348"/>
      <c r="M18" s="316"/>
      <c r="N18" s="361"/>
      <c r="O18" s="364"/>
      <c r="P18" s="400"/>
      <c r="Q18" s="364">
        <f t="shared" ref="Q18:Q22" si="10">IF(NOT(ISERROR(MATCH(P18,_xlfn.ANCHORARRAY(E29),0))),O31&amp;"Por favor no seleccionar los criterios de impacto",P18)</f>
        <v>0</v>
      </c>
      <c r="R18" s="361"/>
      <c r="S18" s="364"/>
      <c r="T18" s="347"/>
      <c r="U18" s="148">
        <v>2</v>
      </c>
      <c r="V18" s="100"/>
      <c r="W18" s="151" t="str">
        <f t="shared" si="0"/>
        <v/>
      </c>
      <c r="X18" s="166"/>
      <c r="Y18" s="166"/>
      <c r="Z18" s="166"/>
      <c r="AA18" s="166"/>
      <c r="AB18" s="140"/>
      <c r="AC18" s="140"/>
      <c r="AD18" s="141" t="str">
        <f t="shared" si="4"/>
        <v/>
      </c>
      <c r="AE18" s="140"/>
      <c r="AF18" s="140"/>
      <c r="AG18" s="140"/>
      <c r="AH18" s="184" t="str">
        <f>IFERROR(IF(AND(W17="Probabilidad",W18="Probabilidad"),(AJ17-(+AJ17*AD18)),IF(W18="Probabilidad",(O17-(+O17*AD18)),IF(W18="Impacto",AJ17,""))),"")</f>
        <v/>
      </c>
      <c r="AI18" s="138" t="str">
        <f t="shared" si="5"/>
        <v/>
      </c>
      <c r="AJ18" s="102" t="str">
        <f t="shared" si="6"/>
        <v/>
      </c>
      <c r="AK18" s="138" t="str">
        <f t="shared" si="7"/>
        <v/>
      </c>
      <c r="AL18" s="102" t="str">
        <f>IFERROR(IF(AND(W17="Impacto",W18="Impacto"),(AL11-(+AL11*AD18)),IF(W18="Impacto",($S$17-(+$S$17*AD18)),IF(W18="Probabilidad",AL11,""))),"")</f>
        <v/>
      </c>
      <c r="AM18" s="103" t="str">
        <f t="shared" si="8"/>
        <v/>
      </c>
      <c r="AN18" s="397"/>
      <c r="AO18" s="149"/>
      <c r="AP18" s="148"/>
      <c r="AQ18" s="104"/>
      <c r="AR18" s="104"/>
      <c r="AS18" s="149"/>
      <c r="AT18" s="104"/>
      <c r="AU18" s="149"/>
      <c r="AV18" s="104"/>
      <c r="AW18" s="149"/>
      <c r="AX18" s="104"/>
      <c r="AY18" s="149"/>
      <c r="AZ18" s="147"/>
      <c r="BA18" s="149"/>
      <c r="BB18" s="149"/>
      <c r="BC18" s="148"/>
      <c r="BD18" s="104"/>
      <c r="BE18" s="144"/>
      <c r="BF18" s="149"/>
      <c r="BG18" s="149"/>
      <c r="BH18" s="148"/>
      <c r="BI18" s="104"/>
      <c r="BJ18" s="144"/>
      <c r="BK18" s="149"/>
      <c r="BL18" s="149"/>
      <c r="BM18" s="148"/>
      <c r="BN18" s="104"/>
      <c r="BO18" s="144"/>
      <c r="BP18" s="149"/>
      <c r="BQ18" s="149"/>
      <c r="BR18" s="148"/>
      <c r="BS18" s="104"/>
      <c r="BT18" s="144"/>
      <c r="BU18" s="104"/>
      <c r="BV18" s="149"/>
      <c r="BW18" s="149"/>
      <c r="BX18" s="149"/>
      <c r="BY18" s="104"/>
      <c r="BZ18" s="149"/>
      <c r="CA18" s="149"/>
      <c r="CB18" s="104"/>
      <c r="CC18" s="149"/>
      <c r="CD18" s="148"/>
      <c r="CE18" s="149"/>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row>
    <row r="19" spans="1:109" ht="15.75" customHeight="1" x14ac:dyDescent="0.3">
      <c r="A19" s="316"/>
      <c r="B19" s="317"/>
      <c r="C19" s="317"/>
      <c r="D19" s="317"/>
      <c r="E19" s="348"/>
      <c r="F19" s="317"/>
      <c r="G19" s="317"/>
      <c r="H19" s="317"/>
      <c r="I19" s="149"/>
      <c r="J19" s="149"/>
      <c r="K19" s="317"/>
      <c r="L19" s="348"/>
      <c r="M19" s="316"/>
      <c r="N19" s="361"/>
      <c r="O19" s="364"/>
      <c r="P19" s="400"/>
      <c r="Q19" s="364">
        <f t="shared" si="10"/>
        <v>0</v>
      </c>
      <c r="R19" s="361"/>
      <c r="S19" s="364"/>
      <c r="T19" s="347"/>
      <c r="U19" s="148">
        <v>3</v>
      </c>
      <c r="V19" s="105"/>
      <c r="W19" s="151" t="str">
        <f t="shared" si="0"/>
        <v/>
      </c>
      <c r="X19" s="166"/>
      <c r="Y19" s="166"/>
      <c r="Z19" s="166"/>
      <c r="AA19" s="166"/>
      <c r="AB19" s="140"/>
      <c r="AC19" s="140"/>
      <c r="AD19" s="141" t="str">
        <f t="shared" si="4"/>
        <v/>
      </c>
      <c r="AE19" s="140"/>
      <c r="AF19" s="140"/>
      <c r="AG19" s="140"/>
      <c r="AH19" s="184" t="str">
        <f>IFERROR(IF(AND(W18="Probabilidad",W19="Probabilidad"),(AJ18-(+AJ18*AD19)),IF(AND(W18="Impacto",W19="Probabilidad"),(AJ17-(+AJ17*AD19)),IF(W19="Impacto",AJ18,""))),"")</f>
        <v/>
      </c>
      <c r="AI19" s="138" t="str">
        <f t="shared" si="5"/>
        <v/>
      </c>
      <c r="AJ19" s="102" t="str">
        <f t="shared" si="6"/>
        <v/>
      </c>
      <c r="AK19" s="138" t="str">
        <f t="shared" si="7"/>
        <v/>
      </c>
      <c r="AL19" s="102" t="str">
        <f>IFERROR(IF(AND(W18="Impacto",W19="Impacto"),(AL18-(+AL18*AD19)),IF(AND(W18="Probabilidad",W19="Impacto"),(AL17-(+AL17*AD19)),IF(W19="Probabilidad",AL18,""))),"")</f>
        <v/>
      </c>
      <c r="AM19" s="103" t="str">
        <f t="shared" si="8"/>
        <v/>
      </c>
      <c r="AN19" s="397"/>
      <c r="AO19" s="149"/>
      <c r="AP19" s="148"/>
      <c r="AQ19" s="104"/>
      <c r="AR19" s="104"/>
      <c r="AS19" s="149"/>
      <c r="AT19" s="104"/>
      <c r="AU19" s="149"/>
      <c r="AV19" s="104"/>
      <c r="AW19" s="149"/>
      <c r="AX19" s="104"/>
      <c r="AY19" s="149"/>
      <c r="AZ19" s="147"/>
      <c r="BA19" s="149"/>
      <c r="BB19" s="149"/>
      <c r="BC19" s="148"/>
      <c r="BD19" s="104"/>
      <c r="BE19" s="144"/>
      <c r="BF19" s="149"/>
      <c r="BG19" s="149"/>
      <c r="BH19" s="148"/>
      <c r="BI19" s="104"/>
      <c r="BJ19" s="144"/>
      <c r="BK19" s="149"/>
      <c r="BL19" s="149"/>
      <c r="BM19" s="148"/>
      <c r="BN19" s="104"/>
      <c r="BO19" s="144"/>
      <c r="BP19" s="149"/>
      <c r="BQ19" s="149"/>
      <c r="BR19" s="148"/>
      <c r="BS19" s="104"/>
      <c r="BT19" s="144"/>
      <c r="BU19" s="104"/>
      <c r="BV19" s="149"/>
      <c r="BW19" s="149"/>
      <c r="BX19" s="149"/>
      <c r="BY19" s="104"/>
      <c r="BZ19" s="149"/>
      <c r="CA19" s="149"/>
      <c r="CB19" s="104"/>
      <c r="CC19" s="149"/>
      <c r="CD19" s="148"/>
      <c r="CE19" s="149"/>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row>
    <row r="20" spans="1:109" ht="15.75" customHeight="1" x14ac:dyDescent="0.3">
      <c r="A20" s="316"/>
      <c r="B20" s="317"/>
      <c r="C20" s="317"/>
      <c r="D20" s="317"/>
      <c r="E20" s="348"/>
      <c r="F20" s="317"/>
      <c r="G20" s="317"/>
      <c r="H20" s="317"/>
      <c r="I20" s="149"/>
      <c r="J20" s="149"/>
      <c r="K20" s="317"/>
      <c r="L20" s="348"/>
      <c r="M20" s="316"/>
      <c r="N20" s="361"/>
      <c r="O20" s="364"/>
      <c r="P20" s="400"/>
      <c r="Q20" s="364">
        <f t="shared" si="10"/>
        <v>0</v>
      </c>
      <c r="R20" s="361"/>
      <c r="S20" s="364"/>
      <c r="T20" s="347"/>
      <c r="U20" s="148">
        <v>4</v>
      </c>
      <c r="V20" s="100"/>
      <c r="W20" s="151" t="str">
        <f t="shared" si="0"/>
        <v/>
      </c>
      <c r="X20" s="166"/>
      <c r="Y20" s="166"/>
      <c r="Z20" s="166"/>
      <c r="AA20" s="166"/>
      <c r="AB20" s="140"/>
      <c r="AC20" s="140"/>
      <c r="AD20" s="141" t="str">
        <f t="shared" si="4"/>
        <v/>
      </c>
      <c r="AE20" s="140"/>
      <c r="AF20" s="140"/>
      <c r="AG20" s="140"/>
      <c r="AH20" s="184" t="str">
        <f>IFERROR(IF(AND(W19="Probabilidad",W20="Probabilidad"),(AJ19-(+AJ19*AD20)),IF(AND(W19="Impacto",W20="Probabilidad"),(AJ18-(+AJ18*AD20)),IF(W20="Impacto",AJ19,""))),"")</f>
        <v/>
      </c>
      <c r="AI20" s="138" t="str">
        <f t="shared" si="5"/>
        <v/>
      </c>
      <c r="AJ20" s="102" t="str">
        <f t="shared" si="6"/>
        <v/>
      </c>
      <c r="AK20" s="138" t="str">
        <f t="shared" si="7"/>
        <v/>
      </c>
      <c r="AL20" s="102" t="str">
        <f>IFERROR(IF(AND(W19="Impacto",W20="Impacto"),(AL19-(+AL19*AD20)),IF(AND(W19="Probabilidad",W20="Impacto"),(AL18-(+AL18*AD20)),IF(W20="Probabilidad",AL19,""))),"")</f>
        <v/>
      </c>
      <c r="AM20" s="103" t="str">
        <f t="shared" si="8"/>
        <v/>
      </c>
      <c r="AN20" s="397"/>
      <c r="AO20" s="149"/>
      <c r="AP20" s="148"/>
      <c r="AQ20" s="104"/>
      <c r="AR20" s="104"/>
      <c r="AS20" s="149"/>
      <c r="AT20" s="104"/>
      <c r="AU20" s="149"/>
      <c r="AV20" s="104"/>
      <c r="AW20" s="149"/>
      <c r="AX20" s="104"/>
      <c r="AY20" s="149"/>
      <c r="AZ20" s="147"/>
      <c r="BA20" s="149"/>
      <c r="BB20" s="149"/>
      <c r="BC20" s="148"/>
      <c r="BD20" s="104"/>
      <c r="BE20" s="144"/>
      <c r="BF20" s="149"/>
      <c r="BG20" s="149"/>
      <c r="BH20" s="148"/>
      <c r="BI20" s="104"/>
      <c r="BJ20" s="144"/>
      <c r="BK20" s="149"/>
      <c r="BL20" s="149"/>
      <c r="BM20" s="148"/>
      <c r="BN20" s="104"/>
      <c r="BO20" s="144"/>
      <c r="BP20" s="149"/>
      <c r="BQ20" s="149"/>
      <c r="BR20" s="148"/>
      <c r="BS20" s="104"/>
      <c r="BT20" s="144"/>
      <c r="BU20" s="104"/>
      <c r="BV20" s="149"/>
      <c r="BW20" s="149"/>
      <c r="BX20" s="149"/>
      <c r="BY20" s="104"/>
      <c r="BZ20" s="149"/>
      <c r="CA20" s="149"/>
      <c r="CB20" s="104"/>
      <c r="CC20" s="149"/>
      <c r="CD20" s="148"/>
      <c r="CE20" s="149"/>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row>
    <row r="21" spans="1:109" ht="15.75" customHeight="1" x14ac:dyDescent="0.3">
      <c r="A21" s="316"/>
      <c r="B21" s="317"/>
      <c r="C21" s="317"/>
      <c r="D21" s="317"/>
      <c r="E21" s="348"/>
      <c r="F21" s="317"/>
      <c r="G21" s="317"/>
      <c r="H21" s="317"/>
      <c r="I21" s="149"/>
      <c r="J21" s="149"/>
      <c r="K21" s="317"/>
      <c r="L21" s="348"/>
      <c r="M21" s="316"/>
      <c r="N21" s="361"/>
      <c r="O21" s="364"/>
      <c r="P21" s="400"/>
      <c r="Q21" s="364">
        <f t="shared" si="10"/>
        <v>0</v>
      </c>
      <c r="R21" s="361"/>
      <c r="S21" s="364"/>
      <c r="T21" s="347"/>
      <c r="U21" s="148">
        <v>5</v>
      </c>
      <c r="V21" s="100"/>
      <c r="W21" s="151" t="str">
        <f t="shared" si="0"/>
        <v/>
      </c>
      <c r="X21" s="166"/>
      <c r="Y21" s="166"/>
      <c r="Z21" s="166"/>
      <c r="AA21" s="166"/>
      <c r="AB21" s="140"/>
      <c r="AC21" s="140"/>
      <c r="AD21" s="141" t="str">
        <f t="shared" si="4"/>
        <v/>
      </c>
      <c r="AE21" s="140"/>
      <c r="AF21" s="140"/>
      <c r="AG21" s="140"/>
      <c r="AH21" s="184" t="str">
        <f>IFERROR(IF(AND(W20="Probabilidad",W21="Probabilidad"),(AJ20-(+AJ20*AD21)),IF(AND(W20="Impacto",W21="Probabilidad"),(AJ19-(+AJ19*AD21)),IF(W21="Impacto",AJ20,""))),"")</f>
        <v/>
      </c>
      <c r="AI21" s="138" t="str">
        <f t="shared" si="5"/>
        <v/>
      </c>
      <c r="AJ21" s="102" t="str">
        <f t="shared" si="6"/>
        <v/>
      </c>
      <c r="AK21" s="138" t="str">
        <f t="shared" si="7"/>
        <v/>
      </c>
      <c r="AL21" s="102" t="str">
        <f>IFERROR(IF(AND(W20="Impacto",W21="Impacto"),(AL20-(+AL20*AD21)),IF(AND(W20="Probabilidad",W21="Impacto"),(AL19-(+AL19*AD21)),IF(W21="Probabilidad",AL20,""))),"")</f>
        <v/>
      </c>
      <c r="AM21" s="103" t="str">
        <f t="shared" si="8"/>
        <v/>
      </c>
      <c r="AN21" s="397"/>
      <c r="AO21" s="149"/>
      <c r="AP21" s="148"/>
      <c r="AQ21" s="104"/>
      <c r="AR21" s="104"/>
      <c r="AS21" s="149"/>
      <c r="AT21" s="104"/>
      <c r="AU21" s="149"/>
      <c r="AV21" s="104"/>
      <c r="AW21" s="149"/>
      <c r="AX21" s="104"/>
      <c r="AY21" s="149"/>
      <c r="AZ21" s="147"/>
      <c r="BA21" s="149"/>
      <c r="BB21" s="149"/>
      <c r="BC21" s="148"/>
      <c r="BD21" s="104"/>
      <c r="BE21" s="144"/>
      <c r="BF21" s="149"/>
      <c r="BG21" s="149"/>
      <c r="BH21" s="148"/>
      <c r="BI21" s="104"/>
      <c r="BJ21" s="144"/>
      <c r="BK21" s="149"/>
      <c r="BL21" s="149"/>
      <c r="BM21" s="148"/>
      <c r="BN21" s="104"/>
      <c r="BO21" s="144"/>
      <c r="BP21" s="149"/>
      <c r="BQ21" s="149"/>
      <c r="BR21" s="148"/>
      <c r="BS21" s="104"/>
      <c r="BT21" s="144"/>
      <c r="BU21" s="104"/>
      <c r="BV21" s="149"/>
      <c r="BW21" s="149"/>
      <c r="BX21" s="149"/>
      <c r="BY21" s="104"/>
      <c r="BZ21" s="149"/>
      <c r="CA21" s="149"/>
      <c r="CB21" s="104"/>
      <c r="CC21" s="149"/>
      <c r="CD21" s="148"/>
      <c r="CE21" s="149"/>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row>
    <row r="22" spans="1:109" ht="15.75" customHeight="1" x14ac:dyDescent="0.3">
      <c r="A22" s="316"/>
      <c r="B22" s="317"/>
      <c r="C22" s="317"/>
      <c r="D22" s="317"/>
      <c r="E22" s="348"/>
      <c r="F22" s="317"/>
      <c r="G22" s="317"/>
      <c r="H22" s="317"/>
      <c r="I22" s="149"/>
      <c r="J22" s="149"/>
      <c r="K22" s="317"/>
      <c r="L22" s="348"/>
      <c r="M22" s="316"/>
      <c r="N22" s="361"/>
      <c r="O22" s="364"/>
      <c r="P22" s="400"/>
      <c r="Q22" s="364">
        <f t="shared" si="10"/>
        <v>0</v>
      </c>
      <c r="R22" s="361"/>
      <c r="S22" s="364"/>
      <c r="T22" s="347"/>
      <c r="U22" s="148">
        <v>6</v>
      </c>
      <c r="V22" s="100"/>
      <c r="W22" s="151" t="str">
        <f t="shared" si="0"/>
        <v/>
      </c>
      <c r="X22" s="166"/>
      <c r="Y22" s="166"/>
      <c r="Z22" s="166"/>
      <c r="AA22" s="166"/>
      <c r="AB22" s="140"/>
      <c r="AC22" s="140"/>
      <c r="AD22" s="141" t="str">
        <f t="shared" si="4"/>
        <v/>
      </c>
      <c r="AE22" s="140"/>
      <c r="AF22" s="140"/>
      <c r="AG22" s="140"/>
      <c r="AH22" s="184" t="str">
        <f>IFERROR(IF(AND(W21="Probabilidad",W22="Probabilidad"),(AJ21-(+AJ21*AD22)),IF(AND(W21="Impacto",W22="Probabilidad"),(AJ20-(+AJ20*AD22)),IF(W22="Impacto",AJ21,""))),"")</f>
        <v/>
      </c>
      <c r="AI22" s="138" t="str">
        <f t="shared" si="5"/>
        <v/>
      </c>
      <c r="AJ22" s="102" t="str">
        <f t="shared" si="6"/>
        <v/>
      </c>
      <c r="AK22" s="138" t="str">
        <f t="shared" si="7"/>
        <v/>
      </c>
      <c r="AL22" s="102" t="str">
        <f>IFERROR(IF(AND(W21="Impacto",W22="Impacto"),(AL21-(+AL21*AD22)),IF(AND(W21="Probabilidad",W22="Impacto"),(AL20-(+AL20*AD22)),IF(W22="Probabilidad",AL21,""))),"")</f>
        <v/>
      </c>
      <c r="AM22" s="103" t="str">
        <f t="shared" si="8"/>
        <v/>
      </c>
      <c r="AN22" s="398"/>
      <c r="AO22" s="149"/>
      <c r="AP22" s="148"/>
      <c r="AQ22" s="104"/>
      <c r="AR22" s="104"/>
      <c r="AS22" s="149"/>
      <c r="AT22" s="104"/>
      <c r="AU22" s="149"/>
      <c r="AV22" s="104"/>
      <c r="AW22" s="149"/>
      <c r="AX22" s="104"/>
      <c r="AY22" s="149"/>
      <c r="AZ22" s="147"/>
      <c r="BA22" s="149"/>
      <c r="BB22" s="149"/>
      <c r="BC22" s="148"/>
      <c r="BD22" s="104"/>
      <c r="BE22" s="144"/>
      <c r="BF22" s="149"/>
      <c r="BG22" s="149"/>
      <c r="BH22" s="148"/>
      <c r="BI22" s="104"/>
      <c r="BJ22" s="144"/>
      <c r="BK22" s="149"/>
      <c r="BL22" s="149"/>
      <c r="BM22" s="148"/>
      <c r="BN22" s="104"/>
      <c r="BO22" s="144"/>
      <c r="BP22" s="149"/>
      <c r="BQ22" s="149"/>
      <c r="BR22" s="148"/>
      <c r="BS22" s="104"/>
      <c r="BT22" s="144"/>
      <c r="BU22" s="104"/>
      <c r="BV22" s="149"/>
      <c r="BW22" s="149"/>
      <c r="BX22" s="149"/>
      <c r="BY22" s="104"/>
      <c r="BZ22" s="149"/>
      <c r="CA22" s="149"/>
      <c r="CB22" s="104"/>
      <c r="CC22" s="149"/>
      <c r="CD22" s="148"/>
      <c r="CE22" s="149"/>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row>
    <row r="23" spans="1:109" ht="15.75" customHeight="1" x14ac:dyDescent="0.3">
      <c r="A23" s="316">
        <v>4</v>
      </c>
      <c r="B23" s="317"/>
      <c r="C23" s="317"/>
      <c r="D23" s="317"/>
      <c r="E23" s="348"/>
      <c r="F23" s="317"/>
      <c r="G23" s="317"/>
      <c r="H23" s="317"/>
      <c r="I23" s="149"/>
      <c r="J23" s="149"/>
      <c r="K23" s="317"/>
      <c r="L23" s="348"/>
      <c r="M23" s="316"/>
      <c r="N23" s="361" t="str">
        <f>IF(M23&lt;=0,"",IF(M23&lt;=2,"Muy Baja",IF(M23&lt;=24,"Baja",IF(M23&lt;=500,"Media",IF(M23&lt;=5000,"Alta","Muy Alta")))))</f>
        <v/>
      </c>
      <c r="O23" s="364" t="str">
        <f>IF(N23="","",IF(N23="Muy Baja",0.2,IF(N23="Baja",0.4,IF(N23="Media",0.6,IF(N23="Alta",0.8,IF(N23="Muy Alta",1,))))))</f>
        <v/>
      </c>
      <c r="P23" s="400"/>
      <c r="Q23" s="364">
        <f ca="1">IF(NOT(ISERROR(MATCH(P23,'Tabla Impacto'!$B$221:$B$223,0))),'Tabla Impacto'!$F$223&amp;"Por favor no seleccionar los criterios de impacto(Afectación Económica o presupuestal y Pérdida Reputacional)",P23)</f>
        <v>0</v>
      </c>
      <c r="R23" s="361" t="str">
        <f ca="1">IF(OR(Q23='Tabla Impacto'!$C$11,Q23='Tabla Impacto'!$D$11),"Leve",IF(OR(Q23='Tabla Impacto'!$C$12,Q23='Tabla Impacto'!$D$12),"Menor",IF(OR(Q23='Tabla Impacto'!$C$13,Q23='Tabla Impacto'!$D$13),"Moderado",IF(OR(Q23='Tabla Impacto'!$C$14,Q23='Tabla Impacto'!$D$14),"Mayor",IF(OR(Q23='Tabla Impacto'!$C$15,Q23='Tabla Impacto'!$D$15),"Catastrófico","")))))</f>
        <v/>
      </c>
      <c r="S23" s="364" t="str">
        <f ca="1">IF(R23="","",IF(R23="Leve",0.2,IF(R23="Menor",0.4,IF(R23="Moderado",0.6,IF(R23="Mayor",0.8,IF(R23="Catastrófico",1,))))))</f>
        <v/>
      </c>
      <c r="T23" s="347" t="str">
        <f ca="1">IF(OR(AND(N23="Muy Baja",R23="Leve"),AND(N23="Muy Baja",R23="Menor"),AND(N23="Baja",R23="Leve")),"Bajo",IF(OR(AND(N23="Muy baja",R23="Moderado"),AND(N23="Baja",R23="Menor"),AND(N23="Baja",R23="Moderado"),AND(N23="Media",R23="Leve"),AND(N23="Media",R23="Menor"),AND(N23="Media",R23="Moderado"),AND(N23="Alta",R23="Leve"),AND(N23="Alta",R23="Menor")),"Moderado",IF(OR(AND(N23="Muy Baja",R23="Mayor"),AND(N23="Baja",R23="Mayor"),AND(N23="Media",R23="Mayor"),AND(N23="Alta",R23="Moderado"),AND(N23="Alta",R23="Mayor"),AND(N23="Muy Alta",R23="Leve"),AND(N23="Muy Alta",R23="Menor"),AND(N23="Muy Alta",R23="Moderado"),AND(N23="Muy Alta",R23="Mayor")),"Alto",IF(OR(AND(N23="Muy Baja",R23="Catastrófico"),AND(N23="Baja",R23="Catastrófico"),AND(N23="Media",R23="Catastrófico"),AND(N23="Alta",R23="Catastrófico"),AND(N23="Muy Alta",R23="Catastrófico")),"Extremo",""))))</f>
        <v/>
      </c>
      <c r="U23" s="148">
        <v>1</v>
      </c>
      <c r="V23" s="100"/>
      <c r="W23" s="151" t="str">
        <f t="shared" si="0"/>
        <v/>
      </c>
      <c r="X23" s="166"/>
      <c r="Y23" s="166"/>
      <c r="Z23" s="166"/>
      <c r="AA23" s="166"/>
      <c r="AB23" s="140"/>
      <c r="AC23" s="140"/>
      <c r="AD23" s="141" t="str">
        <f t="shared" si="4"/>
        <v/>
      </c>
      <c r="AE23" s="140"/>
      <c r="AF23" s="140"/>
      <c r="AG23" s="140"/>
      <c r="AH23" s="184" t="str">
        <f>IFERROR(IF(W23="Probabilidad",(O23-(+O23*AD23)),IF(W23="Impacto",O23,"")),"")</f>
        <v/>
      </c>
      <c r="AI23" s="138" t="str">
        <f>IFERROR(IF(AH23="","",IF(AH23&lt;=0.2,"Muy Baja",IF(AH23&lt;=0.4,"Baja",IF(AH23&lt;=0.6,"Media",IF(AH23&lt;=0.8,"Alta","Muy Alta"))))),"")</f>
        <v/>
      </c>
      <c r="AJ23" s="102" t="str">
        <f t="shared" si="6"/>
        <v/>
      </c>
      <c r="AK23" s="138" t="str">
        <f>IFERROR(IF(AL23="","",IF(AL23&lt;=0.2,"Leve",IF(AL23&lt;=0.4,"Menor",IF(AL23&lt;=0.6,"Moderado",IF(AL23&lt;=0.8,"Mayor","Catastrófico"))))),"")</f>
        <v/>
      </c>
      <c r="AL23" s="102" t="str">
        <f>IFERROR(IF(W23="Impacto",(S23-(+S23*AD23)),IF(W23="Probabilidad",S23,"")),"")</f>
        <v/>
      </c>
      <c r="AM23" s="103" t="str">
        <f t="shared" si="8"/>
        <v/>
      </c>
      <c r="AN23" s="396"/>
      <c r="AO23" s="149"/>
      <c r="AP23" s="148"/>
      <c r="AQ23" s="104"/>
      <c r="AR23" s="104"/>
      <c r="AS23" s="149"/>
      <c r="AT23" s="104"/>
      <c r="AU23" s="149"/>
      <c r="AV23" s="104"/>
      <c r="AW23" s="149"/>
      <c r="AX23" s="104"/>
      <c r="AY23" s="149"/>
      <c r="AZ23" s="147"/>
      <c r="BA23" s="149"/>
      <c r="BB23" s="149"/>
      <c r="BC23" s="148"/>
      <c r="BD23" s="104"/>
      <c r="BE23" s="144"/>
      <c r="BF23" s="149"/>
      <c r="BG23" s="149"/>
      <c r="BH23" s="148"/>
      <c r="BI23" s="104"/>
      <c r="BJ23" s="144"/>
      <c r="BK23" s="149"/>
      <c r="BL23" s="149"/>
      <c r="BM23" s="148"/>
      <c r="BN23" s="104"/>
      <c r="BO23" s="144"/>
      <c r="BP23" s="149"/>
      <c r="BQ23" s="149"/>
      <c r="BR23" s="148"/>
      <c r="BS23" s="104"/>
      <c r="BT23" s="144"/>
      <c r="BU23" s="104"/>
      <c r="BV23" s="149"/>
      <c r="BW23" s="149"/>
      <c r="BX23" s="149"/>
      <c r="BY23" s="104"/>
      <c r="BZ23" s="149"/>
      <c r="CA23" s="149"/>
      <c r="CB23" s="104"/>
      <c r="CC23" s="149"/>
      <c r="CD23" s="148"/>
      <c r="CE23" s="149"/>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row>
    <row r="24" spans="1:109" ht="15.75" customHeight="1" x14ac:dyDescent="0.3">
      <c r="A24" s="316"/>
      <c r="B24" s="317"/>
      <c r="C24" s="317"/>
      <c r="D24" s="317"/>
      <c r="E24" s="348"/>
      <c r="F24" s="317"/>
      <c r="G24" s="317"/>
      <c r="H24" s="317"/>
      <c r="I24" s="149"/>
      <c r="J24" s="149"/>
      <c r="K24" s="317"/>
      <c r="L24" s="348"/>
      <c r="M24" s="316"/>
      <c r="N24" s="361"/>
      <c r="O24" s="364"/>
      <c r="P24" s="400"/>
      <c r="Q24" s="364">
        <f t="shared" ref="Q24:Q28" si="11">IF(NOT(ISERROR(MATCH(P24,_xlfn.ANCHORARRAY(E35),0))),O37&amp;"Por favor no seleccionar los criterios de impacto",P24)</f>
        <v>0</v>
      </c>
      <c r="R24" s="361"/>
      <c r="S24" s="364"/>
      <c r="T24" s="347"/>
      <c r="U24" s="148">
        <v>2</v>
      </c>
      <c r="V24" s="100"/>
      <c r="W24" s="151" t="str">
        <f t="shared" si="0"/>
        <v/>
      </c>
      <c r="X24" s="166"/>
      <c r="Y24" s="166"/>
      <c r="Z24" s="166"/>
      <c r="AA24" s="166"/>
      <c r="AB24" s="140"/>
      <c r="AC24" s="140"/>
      <c r="AD24" s="141" t="str">
        <f t="shared" si="4"/>
        <v/>
      </c>
      <c r="AE24" s="140"/>
      <c r="AF24" s="140"/>
      <c r="AG24" s="140"/>
      <c r="AH24" s="184" t="str">
        <f>IFERROR(IF(AND(W23="Probabilidad",W24="Probabilidad"),(AJ23-(+AJ23*AD24)),IF(W24="Probabilidad",(O23-(+O23*AD24)),IF(W24="Impacto",AJ23,""))),"")</f>
        <v/>
      </c>
      <c r="AI24" s="138" t="str">
        <f t="shared" si="5"/>
        <v/>
      </c>
      <c r="AJ24" s="102" t="str">
        <f t="shared" si="6"/>
        <v/>
      </c>
      <c r="AK24" s="138" t="str">
        <f t="shared" si="7"/>
        <v/>
      </c>
      <c r="AL24" s="102" t="str">
        <f>IFERROR(IF(AND(W23="Impacto",W24="Impacto"),(AL17-(+AL17*AD24)),IF(W24="Impacto",($S$23-(+$S$23*AD24)),IF(W24="Probabilidad",AL17,""))),"")</f>
        <v/>
      </c>
      <c r="AM24" s="103" t="str">
        <f t="shared" si="8"/>
        <v/>
      </c>
      <c r="AN24" s="397"/>
      <c r="AO24" s="149"/>
      <c r="AP24" s="148"/>
      <c r="AQ24" s="104"/>
      <c r="AR24" s="104"/>
      <c r="AS24" s="149"/>
      <c r="AT24" s="104"/>
      <c r="AU24" s="149"/>
      <c r="AV24" s="104"/>
      <c r="AW24" s="149"/>
      <c r="AX24" s="104"/>
      <c r="AY24" s="149"/>
      <c r="AZ24" s="147"/>
      <c r="BA24" s="149"/>
      <c r="BB24" s="149"/>
      <c r="BC24" s="148"/>
      <c r="BD24" s="104"/>
      <c r="BE24" s="144"/>
      <c r="BF24" s="149"/>
      <c r="BG24" s="149"/>
      <c r="BH24" s="148"/>
      <c r="BI24" s="104"/>
      <c r="BJ24" s="144"/>
      <c r="BK24" s="149"/>
      <c r="BL24" s="149"/>
      <c r="BM24" s="148"/>
      <c r="BN24" s="104"/>
      <c r="BO24" s="144"/>
      <c r="BP24" s="149"/>
      <c r="BQ24" s="149"/>
      <c r="BR24" s="148"/>
      <c r="BS24" s="104"/>
      <c r="BT24" s="144"/>
      <c r="BU24" s="104"/>
      <c r="BV24" s="149"/>
      <c r="BW24" s="149"/>
      <c r="BX24" s="149"/>
      <c r="BY24" s="104"/>
      <c r="BZ24" s="149"/>
      <c r="CA24" s="149"/>
      <c r="CB24" s="104"/>
      <c r="CC24" s="149"/>
      <c r="CD24" s="148"/>
      <c r="CE24" s="149"/>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row>
    <row r="25" spans="1:109" ht="15.75" customHeight="1" x14ac:dyDescent="0.3">
      <c r="A25" s="316"/>
      <c r="B25" s="317"/>
      <c r="C25" s="317"/>
      <c r="D25" s="317"/>
      <c r="E25" s="348"/>
      <c r="F25" s="317"/>
      <c r="G25" s="317"/>
      <c r="H25" s="317"/>
      <c r="I25" s="149"/>
      <c r="J25" s="149"/>
      <c r="K25" s="317"/>
      <c r="L25" s="348"/>
      <c r="M25" s="316"/>
      <c r="N25" s="361"/>
      <c r="O25" s="364"/>
      <c r="P25" s="400"/>
      <c r="Q25" s="364">
        <f t="shared" si="11"/>
        <v>0</v>
      </c>
      <c r="R25" s="361"/>
      <c r="S25" s="364"/>
      <c r="T25" s="347"/>
      <c r="U25" s="148">
        <v>3</v>
      </c>
      <c r="V25" s="105"/>
      <c r="W25" s="151" t="str">
        <f t="shared" si="0"/>
        <v/>
      </c>
      <c r="X25" s="166"/>
      <c r="Y25" s="166"/>
      <c r="Z25" s="166"/>
      <c r="AA25" s="166"/>
      <c r="AB25" s="140"/>
      <c r="AC25" s="140"/>
      <c r="AD25" s="141" t="str">
        <f t="shared" si="4"/>
        <v/>
      </c>
      <c r="AE25" s="140"/>
      <c r="AF25" s="140"/>
      <c r="AG25" s="140"/>
      <c r="AH25" s="184" t="str">
        <f>IFERROR(IF(AND(W24="Probabilidad",W25="Probabilidad"),(AJ24-(+AJ24*AD25)),IF(AND(W24="Impacto",W25="Probabilidad"),(AJ23-(+AJ23*AD25)),IF(W25="Impacto",AJ24,""))),"")</f>
        <v/>
      </c>
      <c r="AI25" s="138" t="str">
        <f t="shared" si="5"/>
        <v/>
      </c>
      <c r="AJ25" s="102" t="str">
        <f t="shared" si="6"/>
        <v/>
      </c>
      <c r="AK25" s="138" t="str">
        <f t="shared" si="7"/>
        <v/>
      </c>
      <c r="AL25" s="102" t="str">
        <f>IFERROR(IF(AND(W24="Impacto",W25="Impacto"),(AL24-(+AL24*AD25)),IF(AND(W24="Probabilidad",W25="Impacto"),(AL23-(+AL23*AD25)),IF(W25="Probabilidad",AL24,""))),"")</f>
        <v/>
      </c>
      <c r="AM25" s="103" t="str">
        <f t="shared" si="8"/>
        <v/>
      </c>
      <c r="AN25" s="397"/>
      <c r="AO25" s="149"/>
      <c r="AP25" s="148"/>
      <c r="AQ25" s="104"/>
      <c r="AR25" s="104"/>
      <c r="AS25" s="149"/>
      <c r="AT25" s="104"/>
      <c r="AU25" s="149"/>
      <c r="AV25" s="104"/>
      <c r="AW25" s="149"/>
      <c r="AX25" s="104"/>
      <c r="AY25" s="149"/>
      <c r="AZ25" s="147"/>
      <c r="BA25" s="149"/>
      <c r="BB25" s="149"/>
      <c r="BC25" s="148"/>
      <c r="BD25" s="104"/>
      <c r="BE25" s="144"/>
      <c r="BF25" s="149"/>
      <c r="BG25" s="149"/>
      <c r="BH25" s="148"/>
      <c r="BI25" s="104"/>
      <c r="BJ25" s="144"/>
      <c r="BK25" s="149"/>
      <c r="BL25" s="149"/>
      <c r="BM25" s="148"/>
      <c r="BN25" s="104"/>
      <c r="BO25" s="144"/>
      <c r="BP25" s="149"/>
      <c r="BQ25" s="149"/>
      <c r="BR25" s="148"/>
      <c r="BS25" s="104"/>
      <c r="BT25" s="144"/>
      <c r="BU25" s="104"/>
      <c r="BV25" s="149"/>
      <c r="BW25" s="149"/>
      <c r="BX25" s="149"/>
      <c r="BY25" s="104"/>
      <c r="BZ25" s="149"/>
      <c r="CA25" s="149"/>
      <c r="CB25" s="104"/>
      <c r="CC25" s="149"/>
      <c r="CD25" s="148"/>
      <c r="CE25" s="149"/>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row>
    <row r="26" spans="1:109" ht="15.75" customHeight="1" x14ac:dyDescent="0.3">
      <c r="A26" s="316"/>
      <c r="B26" s="317"/>
      <c r="C26" s="317"/>
      <c r="D26" s="317"/>
      <c r="E26" s="348"/>
      <c r="F26" s="317"/>
      <c r="G26" s="317"/>
      <c r="H26" s="317"/>
      <c r="I26" s="149"/>
      <c r="J26" s="149"/>
      <c r="K26" s="317"/>
      <c r="L26" s="348"/>
      <c r="M26" s="316"/>
      <c r="N26" s="361"/>
      <c r="O26" s="364"/>
      <c r="P26" s="400"/>
      <c r="Q26" s="364">
        <f t="shared" si="11"/>
        <v>0</v>
      </c>
      <c r="R26" s="361"/>
      <c r="S26" s="364"/>
      <c r="T26" s="347"/>
      <c r="U26" s="148">
        <v>4</v>
      </c>
      <c r="V26" s="100"/>
      <c r="W26" s="151" t="str">
        <f t="shared" si="0"/>
        <v/>
      </c>
      <c r="X26" s="166"/>
      <c r="Y26" s="166"/>
      <c r="Z26" s="166"/>
      <c r="AA26" s="166"/>
      <c r="AB26" s="140"/>
      <c r="AC26" s="140"/>
      <c r="AD26" s="141" t="str">
        <f t="shared" si="4"/>
        <v/>
      </c>
      <c r="AE26" s="140"/>
      <c r="AF26" s="140"/>
      <c r="AG26" s="140"/>
      <c r="AH26" s="184" t="str">
        <f>IFERROR(IF(AND(W25="Probabilidad",W26="Probabilidad"),(AJ25-(+AJ25*AD26)),IF(AND(W25="Impacto",W26="Probabilidad"),(AJ24-(+AJ24*AD26)),IF(W26="Impacto",AJ25,""))),"")</f>
        <v/>
      </c>
      <c r="AI26" s="138" t="str">
        <f t="shared" si="5"/>
        <v/>
      </c>
      <c r="AJ26" s="102" t="str">
        <f t="shared" si="6"/>
        <v/>
      </c>
      <c r="AK26" s="138" t="str">
        <f t="shared" si="7"/>
        <v/>
      </c>
      <c r="AL26" s="102" t="str">
        <f>IFERROR(IF(AND(W25="Impacto",W26="Impacto"),(AL25-(+AL25*AD26)),IF(AND(W25="Probabilidad",W26="Impacto"),(AL24-(+AL24*AD26)),IF(W26="Probabilidad",AL25,""))),"")</f>
        <v/>
      </c>
      <c r="AM26" s="103" t="str">
        <f t="shared" si="8"/>
        <v/>
      </c>
      <c r="AN26" s="397"/>
      <c r="AO26" s="149"/>
      <c r="AP26" s="148"/>
      <c r="AQ26" s="104"/>
      <c r="AR26" s="104"/>
      <c r="AS26" s="149"/>
      <c r="AT26" s="104"/>
      <c r="AU26" s="149"/>
      <c r="AV26" s="104"/>
      <c r="AW26" s="149"/>
      <c r="AX26" s="104"/>
      <c r="AY26" s="149"/>
      <c r="AZ26" s="147"/>
      <c r="BA26" s="149"/>
      <c r="BB26" s="149"/>
      <c r="BC26" s="148"/>
      <c r="BD26" s="104"/>
      <c r="BE26" s="144"/>
      <c r="BF26" s="149"/>
      <c r="BG26" s="149"/>
      <c r="BH26" s="148"/>
      <c r="BI26" s="104"/>
      <c r="BJ26" s="144"/>
      <c r="BK26" s="149"/>
      <c r="BL26" s="149"/>
      <c r="BM26" s="148"/>
      <c r="BN26" s="104"/>
      <c r="BO26" s="144"/>
      <c r="BP26" s="149"/>
      <c r="BQ26" s="149"/>
      <c r="BR26" s="148"/>
      <c r="BS26" s="104"/>
      <c r="BT26" s="144"/>
      <c r="BU26" s="104"/>
      <c r="BV26" s="149"/>
      <c r="BW26" s="149"/>
      <c r="BX26" s="149"/>
      <c r="BY26" s="104"/>
      <c r="BZ26" s="149"/>
      <c r="CA26" s="149"/>
      <c r="CB26" s="104"/>
      <c r="CC26" s="149"/>
      <c r="CD26" s="148"/>
      <c r="CE26" s="149"/>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row>
    <row r="27" spans="1:109" ht="15.75" customHeight="1" x14ac:dyDescent="0.3">
      <c r="A27" s="316"/>
      <c r="B27" s="317"/>
      <c r="C27" s="317"/>
      <c r="D27" s="317"/>
      <c r="E27" s="348"/>
      <c r="F27" s="317"/>
      <c r="G27" s="317"/>
      <c r="H27" s="317"/>
      <c r="I27" s="149"/>
      <c r="J27" s="149"/>
      <c r="K27" s="317"/>
      <c r="L27" s="348"/>
      <c r="M27" s="316"/>
      <c r="N27" s="361"/>
      <c r="O27" s="364"/>
      <c r="P27" s="400"/>
      <c r="Q27" s="364">
        <f t="shared" si="11"/>
        <v>0</v>
      </c>
      <c r="R27" s="361"/>
      <c r="S27" s="364"/>
      <c r="T27" s="347"/>
      <c r="U27" s="148">
        <v>5</v>
      </c>
      <c r="V27" s="100"/>
      <c r="W27" s="151" t="str">
        <f t="shared" si="0"/>
        <v/>
      </c>
      <c r="X27" s="166"/>
      <c r="Y27" s="166"/>
      <c r="Z27" s="166"/>
      <c r="AA27" s="166"/>
      <c r="AB27" s="140"/>
      <c r="AC27" s="140"/>
      <c r="AD27" s="141" t="str">
        <f t="shared" si="4"/>
        <v/>
      </c>
      <c r="AE27" s="140"/>
      <c r="AF27" s="140"/>
      <c r="AG27" s="140"/>
      <c r="AH27" s="183" t="str">
        <f>IFERROR(IF(AND(W26="Probabilidad",W27="Probabilidad"),(AJ26-(+AJ26*AD27)),IF(AND(W26="Impacto",W27="Probabilidad"),(AJ25-(+AJ25*AD27)),IF(W27="Impacto",AJ26,""))),"")</f>
        <v/>
      </c>
      <c r="AI27" s="138" t="str">
        <f>IFERROR(IF(AH27="","",IF(AH27&lt;=0.2,"Muy Baja",IF(AH27&lt;=0.4,"Baja",IF(AH27&lt;=0.6,"Media",IF(AH27&lt;=0.8,"Alta","Muy Alta"))))),"")</f>
        <v/>
      </c>
      <c r="AJ27" s="102" t="str">
        <f t="shared" si="6"/>
        <v/>
      </c>
      <c r="AK27" s="138" t="str">
        <f t="shared" si="7"/>
        <v/>
      </c>
      <c r="AL27" s="102" t="str">
        <f>IFERROR(IF(AND(W26="Impacto",W27="Impacto"),(AL26-(+AL26*AD27)),IF(AND(W26="Probabilidad",W27="Impacto"),(AL25-(+AL25*AD27)),IF(W27="Probabilidad",AL26,""))),"")</f>
        <v/>
      </c>
      <c r="AM27" s="103" t="str">
        <f t="shared" si="8"/>
        <v/>
      </c>
      <c r="AN27" s="397"/>
      <c r="AO27" s="149"/>
      <c r="AP27" s="148"/>
      <c r="AQ27" s="104"/>
      <c r="AR27" s="104"/>
      <c r="AS27" s="149"/>
      <c r="AT27" s="104"/>
      <c r="AU27" s="149"/>
      <c r="AV27" s="104"/>
      <c r="AW27" s="149"/>
      <c r="AX27" s="104"/>
      <c r="AY27" s="149"/>
      <c r="AZ27" s="147"/>
      <c r="BA27" s="149"/>
      <c r="BB27" s="149"/>
      <c r="BC27" s="148"/>
      <c r="BD27" s="104"/>
      <c r="BE27" s="144"/>
      <c r="BF27" s="149"/>
      <c r="BG27" s="149"/>
      <c r="BH27" s="148"/>
      <c r="BI27" s="104"/>
      <c r="BJ27" s="144"/>
      <c r="BK27" s="149"/>
      <c r="BL27" s="149"/>
      <c r="BM27" s="148"/>
      <c r="BN27" s="104"/>
      <c r="BO27" s="144"/>
      <c r="BP27" s="149"/>
      <c r="BQ27" s="149"/>
      <c r="BR27" s="148"/>
      <c r="BS27" s="104"/>
      <c r="BT27" s="144"/>
      <c r="BU27" s="104"/>
      <c r="BV27" s="149"/>
      <c r="BW27" s="149"/>
      <c r="BX27" s="149"/>
      <c r="BY27" s="104"/>
      <c r="BZ27" s="149"/>
      <c r="CA27" s="149"/>
      <c r="CB27" s="104"/>
      <c r="CC27" s="149"/>
      <c r="CD27" s="148"/>
      <c r="CE27" s="149"/>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row>
    <row r="28" spans="1:109" ht="15.75" customHeight="1" x14ac:dyDescent="0.3">
      <c r="A28" s="316"/>
      <c r="B28" s="317"/>
      <c r="C28" s="317"/>
      <c r="D28" s="317"/>
      <c r="E28" s="348"/>
      <c r="F28" s="317"/>
      <c r="G28" s="317"/>
      <c r="H28" s="317"/>
      <c r="I28" s="149"/>
      <c r="J28" s="149"/>
      <c r="K28" s="317"/>
      <c r="L28" s="348"/>
      <c r="M28" s="316"/>
      <c r="N28" s="361"/>
      <c r="O28" s="364"/>
      <c r="P28" s="400"/>
      <c r="Q28" s="364">
        <f t="shared" si="11"/>
        <v>0</v>
      </c>
      <c r="R28" s="361"/>
      <c r="S28" s="364"/>
      <c r="T28" s="347"/>
      <c r="U28" s="148">
        <v>6</v>
      </c>
      <c r="V28" s="100"/>
      <c r="W28" s="151" t="str">
        <f t="shared" si="0"/>
        <v/>
      </c>
      <c r="X28" s="166"/>
      <c r="Y28" s="166"/>
      <c r="Z28" s="166"/>
      <c r="AA28" s="166"/>
      <c r="AB28" s="140"/>
      <c r="AC28" s="140"/>
      <c r="AD28" s="141" t="str">
        <f t="shared" si="4"/>
        <v/>
      </c>
      <c r="AE28" s="140"/>
      <c r="AF28" s="140"/>
      <c r="AG28" s="140"/>
      <c r="AH28" s="184" t="str">
        <f>IFERROR(IF(AND(W27="Probabilidad",W28="Probabilidad"),(AJ27-(+AJ27*AD28)),IF(AND(W27="Impacto",W28="Probabilidad"),(AJ26-(+AJ26*AD28)),IF(W28="Impacto",AJ27,""))),"")</f>
        <v/>
      </c>
      <c r="AI28" s="138" t="str">
        <f t="shared" si="5"/>
        <v/>
      </c>
      <c r="AJ28" s="102" t="str">
        <f t="shared" si="6"/>
        <v/>
      </c>
      <c r="AK28" s="138" t="str">
        <f t="shared" si="7"/>
        <v/>
      </c>
      <c r="AL28" s="102" t="str">
        <f>IFERROR(IF(AND(W27="Impacto",W28="Impacto"),(AL27-(+AL27*AD28)),IF(AND(W27="Probabilidad",W28="Impacto"),(AL26-(+AL26*AD28)),IF(W28="Probabilidad",AL27,""))),"")</f>
        <v/>
      </c>
      <c r="AM28" s="103" t="str">
        <f t="shared" si="8"/>
        <v/>
      </c>
      <c r="AN28" s="398"/>
      <c r="AO28" s="149"/>
      <c r="AP28" s="148"/>
      <c r="AQ28" s="104"/>
      <c r="AR28" s="104"/>
      <c r="AS28" s="149"/>
      <c r="AT28" s="104"/>
      <c r="AU28" s="149"/>
      <c r="AV28" s="104"/>
      <c r="AW28" s="149"/>
      <c r="AX28" s="104"/>
      <c r="AY28" s="149"/>
      <c r="AZ28" s="147"/>
      <c r="BA28" s="149"/>
      <c r="BB28" s="149"/>
      <c r="BC28" s="148"/>
      <c r="BD28" s="104"/>
      <c r="BE28" s="144"/>
      <c r="BF28" s="149"/>
      <c r="BG28" s="149"/>
      <c r="BH28" s="148"/>
      <c r="BI28" s="104"/>
      <c r="BJ28" s="144"/>
      <c r="BK28" s="149"/>
      <c r="BL28" s="149"/>
      <c r="BM28" s="148"/>
      <c r="BN28" s="104"/>
      <c r="BO28" s="144"/>
      <c r="BP28" s="149"/>
      <c r="BQ28" s="149"/>
      <c r="BR28" s="148"/>
      <c r="BS28" s="104"/>
      <c r="BT28" s="144"/>
      <c r="BU28" s="104"/>
      <c r="BV28" s="149"/>
      <c r="BW28" s="149"/>
      <c r="BX28" s="149"/>
      <c r="BY28" s="104"/>
      <c r="BZ28" s="149"/>
      <c r="CA28" s="149"/>
      <c r="CB28" s="104"/>
      <c r="CC28" s="149"/>
      <c r="CD28" s="148"/>
      <c r="CE28" s="149"/>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row>
    <row r="29" spans="1:109" ht="15.75" customHeight="1" x14ac:dyDescent="0.3">
      <c r="A29" s="316">
        <v>5</v>
      </c>
      <c r="B29" s="317"/>
      <c r="C29" s="317"/>
      <c r="D29" s="317"/>
      <c r="E29" s="348"/>
      <c r="F29" s="317"/>
      <c r="G29" s="317"/>
      <c r="H29" s="317"/>
      <c r="I29" s="149"/>
      <c r="J29" s="149"/>
      <c r="K29" s="317"/>
      <c r="L29" s="348"/>
      <c r="M29" s="316"/>
      <c r="N29" s="361" t="str">
        <f>IF(M29&lt;=0,"",IF(M29&lt;=2,"Muy Baja",IF(M29&lt;=24,"Baja",IF(M29&lt;=500,"Media",IF(M29&lt;=5000,"Alta","Muy Alta")))))</f>
        <v/>
      </c>
      <c r="O29" s="364" t="str">
        <f>IF(N29="","",IF(N29="Muy Baja",0.2,IF(N29="Baja",0.4,IF(N29="Media",0.6,IF(N29="Alta",0.8,IF(N29="Muy Alta",1,))))))</f>
        <v/>
      </c>
      <c r="P29" s="400"/>
      <c r="Q29" s="364">
        <f ca="1">IF(NOT(ISERROR(MATCH(P29,'Tabla Impacto'!$B$221:$B$223,0))),'Tabla Impacto'!$F$223&amp;"Por favor no seleccionar los criterios de impacto(Afectación Económica o presupuestal y Pérdida Reputacional)",P29)</f>
        <v>0</v>
      </c>
      <c r="R29" s="361" t="str">
        <f ca="1">IF(OR(Q29='Tabla Impacto'!$C$11,Q29='Tabla Impacto'!$D$11),"Leve",IF(OR(Q29='Tabla Impacto'!$C$12,Q29='Tabla Impacto'!$D$12),"Menor",IF(OR(Q29='Tabla Impacto'!$C$13,Q29='Tabla Impacto'!$D$13),"Moderado",IF(OR(Q29='Tabla Impacto'!$C$14,Q29='Tabla Impacto'!$D$14),"Mayor",IF(OR(Q29='Tabla Impacto'!$C$15,Q29='Tabla Impacto'!$D$15),"Catastrófico","")))))</f>
        <v/>
      </c>
      <c r="S29" s="364" t="str">
        <f ca="1">IF(R29="","",IF(R29="Leve",0.2,IF(R29="Menor",0.4,IF(R29="Moderado",0.6,IF(R29="Mayor",0.8,IF(R29="Catastrófico",1,))))))</f>
        <v/>
      </c>
      <c r="T29" s="347" t="str">
        <f ca="1">IF(OR(AND(N29="Muy Baja",R29="Leve"),AND(N29="Muy Baja",R29="Menor"),AND(N29="Baja",R29="Leve")),"Bajo",IF(OR(AND(N29="Muy baja",R29="Moderado"),AND(N29="Baja",R29="Menor"),AND(N29="Baja",R29="Moderado"),AND(N29="Media",R29="Leve"),AND(N29="Media",R29="Menor"),AND(N29="Media",R29="Moderado"),AND(N29="Alta",R29="Leve"),AND(N29="Alta",R29="Menor")),"Moderado",IF(OR(AND(N29="Muy Baja",R29="Mayor"),AND(N29="Baja",R29="Mayor"),AND(N29="Media",R29="Mayor"),AND(N29="Alta",R29="Moderado"),AND(N29="Alta",R29="Mayor"),AND(N29="Muy Alta",R29="Leve"),AND(N29="Muy Alta",R29="Menor"),AND(N29="Muy Alta",R29="Moderado"),AND(N29="Muy Alta",R29="Mayor")),"Alto",IF(OR(AND(N29="Muy Baja",R29="Catastrófico"),AND(N29="Baja",R29="Catastrófico"),AND(N29="Media",R29="Catastrófico"),AND(N29="Alta",R29="Catastrófico"),AND(N29="Muy Alta",R29="Catastrófico")),"Extremo",""))))</f>
        <v/>
      </c>
      <c r="U29" s="148">
        <v>1</v>
      </c>
      <c r="V29" s="100"/>
      <c r="W29" s="151" t="str">
        <f t="shared" si="0"/>
        <v/>
      </c>
      <c r="X29" s="166"/>
      <c r="Y29" s="166"/>
      <c r="Z29" s="166"/>
      <c r="AA29" s="166"/>
      <c r="AB29" s="140"/>
      <c r="AC29" s="140"/>
      <c r="AD29" s="141" t="str">
        <f t="shared" si="4"/>
        <v/>
      </c>
      <c r="AE29" s="140"/>
      <c r="AF29" s="140"/>
      <c r="AG29" s="140"/>
      <c r="AH29" s="184" t="str">
        <f>IFERROR(IF(W29="Probabilidad",(O29-(+O29*AD29)),IF(W29="Impacto",O29,"")),"")</f>
        <v/>
      </c>
      <c r="AI29" s="138" t="str">
        <f>IFERROR(IF(AH29="","",IF(AH29&lt;=0.2,"Muy Baja",IF(AH29&lt;=0.4,"Baja",IF(AH29&lt;=0.6,"Media",IF(AH29&lt;=0.8,"Alta","Muy Alta"))))),"")</f>
        <v/>
      </c>
      <c r="AJ29" s="102" t="str">
        <f t="shared" si="6"/>
        <v/>
      </c>
      <c r="AK29" s="138" t="str">
        <f>IFERROR(IF(AL29="","",IF(AL29&lt;=0.2,"Leve",IF(AL29&lt;=0.4,"Menor",IF(AL29&lt;=0.6,"Moderado",IF(AL29&lt;=0.8,"Mayor","Catastrófico"))))),"")</f>
        <v/>
      </c>
      <c r="AL29" s="102" t="str">
        <f>IFERROR(IF(W29="Impacto",(S29-(+S29*AD29)),IF(W29="Probabilidad",S29,"")),"")</f>
        <v/>
      </c>
      <c r="AM29" s="103" t="str">
        <f t="shared" si="8"/>
        <v/>
      </c>
      <c r="AN29" s="396"/>
      <c r="AO29" s="149"/>
      <c r="AP29" s="148"/>
      <c r="AQ29" s="104"/>
      <c r="AR29" s="104"/>
      <c r="AS29" s="149"/>
      <c r="AT29" s="104"/>
      <c r="AU29" s="149"/>
      <c r="AV29" s="104"/>
      <c r="AW29" s="149"/>
      <c r="AX29" s="104"/>
      <c r="AY29" s="149"/>
      <c r="AZ29" s="147"/>
      <c r="BA29" s="149"/>
      <c r="BB29" s="149"/>
      <c r="BC29" s="148"/>
      <c r="BD29" s="104"/>
      <c r="BE29" s="144"/>
      <c r="BF29" s="149"/>
      <c r="BG29" s="149"/>
      <c r="BH29" s="148"/>
      <c r="BI29" s="104"/>
      <c r="BJ29" s="144"/>
      <c r="BK29" s="149"/>
      <c r="BL29" s="149"/>
      <c r="BM29" s="148"/>
      <c r="BN29" s="104"/>
      <c r="BO29" s="144"/>
      <c r="BP29" s="149"/>
      <c r="BQ29" s="149"/>
      <c r="BR29" s="148"/>
      <c r="BS29" s="104"/>
      <c r="BT29" s="144"/>
      <c r="BU29" s="104"/>
      <c r="BV29" s="149"/>
      <c r="BW29" s="149"/>
      <c r="BX29" s="149"/>
      <c r="BY29" s="104"/>
      <c r="BZ29" s="149"/>
      <c r="CA29" s="149"/>
      <c r="CB29" s="104"/>
      <c r="CC29" s="149"/>
      <c r="CD29" s="148"/>
      <c r="CE29" s="149"/>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row>
    <row r="30" spans="1:109" ht="15.75" customHeight="1" x14ac:dyDescent="0.3">
      <c r="A30" s="316"/>
      <c r="B30" s="317"/>
      <c r="C30" s="317"/>
      <c r="D30" s="317"/>
      <c r="E30" s="348"/>
      <c r="F30" s="317"/>
      <c r="G30" s="317"/>
      <c r="H30" s="317"/>
      <c r="I30" s="149"/>
      <c r="J30" s="149"/>
      <c r="K30" s="317"/>
      <c r="L30" s="348"/>
      <c r="M30" s="316"/>
      <c r="N30" s="361"/>
      <c r="O30" s="364"/>
      <c r="P30" s="400"/>
      <c r="Q30" s="364">
        <f t="shared" ref="Q30:Q34" si="12">IF(NOT(ISERROR(MATCH(P30,_xlfn.ANCHORARRAY(E41),0))),O43&amp;"Por favor no seleccionar los criterios de impacto",P30)</f>
        <v>0</v>
      </c>
      <c r="R30" s="361"/>
      <c r="S30" s="364"/>
      <c r="T30" s="347"/>
      <c r="U30" s="148">
        <v>2</v>
      </c>
      <c r="V30" s="100"/>
      <c r="W30" s="151" t="str">
        <f t="shared" si="0"/>
        <v/>
      </c>
      <c r="X30" s="166"/>
      <c r="Y30" s="166"/>
      <c r="Z30" s="166"/>
      <c r="AA30" s="166"/>
      <c r="AB30" s="140"/>
      <c r="AC30" s="140"/>
      <c r="AD30" s="141" t="str">
        <f t="shared" si="4"/>
        <v/>
      </c>
      <c r="AE30" s="140"/>
      <c r="AF30" s="140"/>
      <c r="AG30" s="140"/>
      <c r="AH30" s="184" t="str">
        <f>IFERROR(IF(AND(W29="Probabilidad",W30="Probabilidad"),(AJ29-(+AJ29*AD30)),IF(W30="Probabilidad",(O29-(+O29*AD30)),IF(W30="Impacto",AJ29,""))),"")</f>
        <v/>
      </c>
      <c r="AI30" s="138" t="str">
        <f t="shared" si="5"/>
        <v/>
      </c>
      <c r="AJ30" s="102" t="str">
        <f t="shared" si="6"/>
        <v/>
      </c>
      <c r="AK30" s="138" t="str">
        <f t="shared" si="7"/>
        <v/>
      </c>
      <c r="AL30" s="102" t="str">
        <f>IFERROR(IF(AND(W29="Impacto",W30="Impacto"),(AL23-(+AL23*AD30)),IF(W30="Impacto",($S$29-(+$S$29*AD30)),IF(W30="Probabilidad",AL23,""))),"")</f>
        <v/>
      </c>
      <c r="AM30" s="103" t="str">
        <f t="shared" si="8"/>
        <v/>
      </c>
      <c r="AN30" s="397"/>
      <c r="AO30" s="149"/>
      <c r="AP30" s="148"/>
      <c r="AQ30" s="104"/>
      <c r="AR30" s="104"/>
      <c r="AS30" s="149"/>
      <c r="AT30" s="104"/>
      <c r="AU30" s="149"/>
      <c r="AV30" s="104"/>
      <c r="AW30" s="149"/>
      <c r="AX30" s="104"/>
      <c r="AY30" s="149"/>
      <c r="AZ30" s="147"/>
      <c r="BA30" s="149"/>
      <c r="BB30" s="149"/>
      <c r="BC30" s="148"/>
      <c r="BD30" s="104"/>
      <c r="BE30" s="144"/>
      <c r="BF30" s="149"/>
      <c r="BG30" s="149"/>
      <c r="BH30" s="148"/>
      <c r="BI30" s="104"/>
      <c r="BJ30" s="144"/>
      <c r="BK30" s="149"/>
      <c r="BL30" s="149"/>
      <c r="BM30" s="148"/>
      <c r="BN30" s="104"/>
      <c r="BO30" s="144"/>
      <c r="BP30" s="149"/>
      <c r="BQ30" s="149"/>
      <c r="BR30" s="148"/>
      <c r="BS30" s="104"/>
      <c r="BT30" s="144"/>
      <c r="BU30" s="104"/>
      <c r="BV30" s="149"/>
      <c r="BW30" s="149"/>
      <c r="BX30" s="149"/>
      <c r="BY30" s="104"/>
      <c r="BZ30" s="149"/>
      <c r="CA30" s="149"/>
      <c r="CB30" s="104"/>
      <c r="CC30" s="149"/>
      <c r="CD30" s="148"/>
      <c r="CE30" s="149"/>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row>
    <row r="31" spans="1:109" ht="15.75" customHeight="1" x14ac:dyDescent="0.3">
      <c r="A31" s="316"/>
      <c r="B31" s="317"/>
      <c r="C31" s="317"/>
      <c r="D31" s="317"/>
      <c r="E31" s="348"/>
      <c r="F31" s="317"/>
      <c r="G31" s="317"/>
      <c r="H31" s="317"/>
      <c r="I31" s="149"/>
      <c r="J31" s="149"/>
      <c r="K31" s="317"/>
      <c r="L31" s="348"/>
      <c r="M31" s="316"/>
      <c r="N31" s="361"/>
      <c r="O31" s="364"/>
      <c r="P31" s="400"/>
      <c r="Q31" s="364">
        <f t="shared" si="12"/>
        <v>0</v>
      </c>
      <c r="R31" s="361"/>
      <c r="S31" s="364"/>
      <c r="T31" s="347"/>
      <c r="U31" s="148">
        <v>3</v>
      </c>
      <c r="V31" s="105"/>
      <c r="W31" s="151" t="str">
        <f t="shared" si="0"/>
        <v/>
      </c>
      <c r="X31" s="166"/>
      <c r="Y31" s="166"/>
      <c r="Z31" s="166"/>
      <c r="AA31" s="166"/>
      <c r="AB31" s="140"/>
      <c r="AC31" s="140"/>
      <c r="AD31" s="141" t="str">
        <f t="shared" si="4"/>
        <v/>
      </c>
      <c r="AE31" s="140"/>
      <c r="AF31" s="140"/>
      <c r="AG31" s="140"/>
      <c r="AH31" s="184" t="str">
        <f>IFERROR(IF(AND(W30="Probabilidad",W31="Probabilidad"),(AJ30-(+AJ30*AD31)),IF(AND(W30="Impacto",W31="Probabilidad"),(AJ29-(+AJ29*AD31)),IF(W31="Impacto",AJ30,""))),"")</f>
        <v/>
      </c>
      <c r="AI31" s="138" t="str">
        <f t="shared" si="5"/>
        <v/>
      </c>
      <c r="AJ31" s="102" t="str">
        <f t="shared" si="6"/>
        <v/>
      </c>
      <c r="AK31" s="138" t="str">
        <f t="shared" si="7"/>
        <v/>
      </c>
      <c r="AL31" s="102" t="str">
        <f>IFERROR(IF(AND(W30="Impacto",W31="Impacto"),(AL30-(+AL30*AD31)),IF(AND(W30="Probabilidad",W31="Impacto"),(AL29-(+AL29*AD31)),IF(W31="Probabilidad",AL30,""))),"")</f>
        <v/>
      </c>
      <c r="AM31" s="103" t="str">
        <f t="shared" si="8"/>
        <v/>
      </c>
      <c r="AN31" s="397"/>
      <c r="AO31" s="149"/>
      <c r="AP31" s="148"/>
      <c r="AQ31" s="104"/>
      <c r="AR31" s="104"/>
      <c r="AS31" s="149"/>
      <c r="AT31" s="104"/>
      <c r="AU31" s="149"/>
      <c r="AV31" s="104"/>
      <c r="AW31" s="149"/>
      <c r="AX31" s="104"/>
      <c r="AY31" s="149"/>
      <c r="AZ31" s="147"/>
      <c r="BA31" s="149"/>
      <c r="BB31" s="149"/>
      <c r="BC31" s="148"/>
      <c r="BD31" s="104"/>
      <c r="BE31" s="144"/>
      <c r="BF31" s="149"/>
      <c r="BG31" s="149"/>
      <c r="BH31" s="148"/>
      <c r="BI31" s="104"/>
      <c r="BJ31" s="144"/>
      <c r="BK31" s="149"/>
      <c r="BL31" s="149"/>
      <c r="BM31" s="148"/>
      <c r="BN31" s="104"/>
      <c r="BO31" s="144"/>
      <c r="BP31" s="149"/>
      <c r="BQ31" s="149"/>
      <c r="BR31" s="148"/>
      <c r="BS31" s="104"/>
      <c r="BT31" s="144"/>
      <c r="BU31" s="104"/>
      <c r="BV31" s="149"/>
      <c r="BW31" s="149"/>
      <c r="BX31" s="149"/>
      <c r="BY31" s="104"/>
      <c r="BZ31" s="149"/>
      <c r="CA31" s="149"/>
      <c r="CB31" s="104"/>
      <c r="CC31" s="149"/>
      <c r="CD31" s="148"/>
      <c r="CE31" s="149"/>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row>
    <row r="32" spans="1:109" ht="15.75" customHeight="1" x14ac:dyDescent="0.3">
      <c r="A32" s="316"/>
      <c r="B32" s="317"/>
      <c r="C32" s="317"/>
      <c r="D32" s="317"/>
      <c r="E32" s="348"/>
      <c r="F32" s="317"/>
      <c r="G32" s="317"/>
      <c r="H32" s="317"/>
      <c r="I32" s="149"/>
      <c r="J32" s="149"/>
      <c r="K32" s="317"/>
      <c r="L32" s="348"/>
      <c r="M32" s="316"/>
      <c r="N32" s="361"/>
      <c r="O32" s="364"/>
      <c r="P32" s="400"/>
      <c r="Q32" s="364">
        <f t="shared" si="12"/>
        <v>0</v>
      </c>
      <c r="R32" s="361"/>
      <c r="S32" s="364"/>
      <c r="T32" s="347"/>
      <c r="U32" s="148">
        <v>4</v>
      </c>
      <c r="V32" s="100"/>
      <c r="W32" s="151" t="str">
        <f t="shared" si="0"/>
        <v/>
      </c>
      <c r="X32" s="166"/>
      <c r="Y32" s="166"/>
      <c r="Z32" s="166"/>
      <c r="AA32" s="166"/>
      <c r="AB32" s="140"/>
      <c r="AC32" s="140"/>
      <c r="AD32" s="141" t="str">
        <f t="shared" si="4"/>
        <v/>
      </c>
      <c r="AE32" s="140"/>
      <c r="AF32" s="140"/>
      <c r="AG32" s="140"/>
      <c r="AH32" s="184" t="str">
        <f>IFERROR(IF(AND(W31="Probabilidad",W32="Probabilidad"),(AJ31-(+AJ31*AD32)),IF(AND(W31="Impacto",W32="Probabilidad"),(AJ30-(+AJ30*AD32)),IF(W32="Impacto",AJ31,""))),"")</f>
        <v/>
      </c>
      <c r="AI32" s="138" t="str">
        <f t="shared" si="5"/>
        <v/>
      </c>
      <c r="AJ32" s="102" t="str">
        <f t="shared" si="6"/>
        <v/>
      </c>
      <c r="AK32" s="138" t="str">
        <f t="shared" si="7"/>
        <v/>
      </c>
      <c r="AL32" s="102" t="str">
        <f>IFERROR(IF(AND(W31="Impacto",W32="Impacto"),(AL31-(+AL31*AD32)),IF(AND(W31="Probabilidad",W32="Impacto"),(AL30-(+AL30*AD32)),IF(W32="Probabilidad",AL31,""))),"")</f>
        <v/>
      </c>
      <c r="AM32" s="103" t="str">
        <f t="shared" si="8"/>
        <v/>
      </c>
      <c r="AN32" s="397"/>
      <c r="AO32" s="149"/>
      <c r="AP32" s="148"/>
      <c r="AQ32" s="104"/>
      <c r="AR32" s="104"/>
      <c r="AS32" s="149"/>
      <c r="AT32" s="104"/>
      <c r="AU32" s="149"/>
      <c r="AV32" s="104"/>
      <c r="AW32" s="149"/>
      <c r="AX32" s="104"/>
      <c r="AY32" s="149"/>
      <c r="AZ32" s="147"/>
      <c r="BA32" s="149"/>
      <c r="BB32" s="149"/>
      <c r="BC32" s="148"/>
      <c r="BD32" s="104"/>
      <c r="BE32" s="144"/>
      <c r="BF32" s="149"/>
      <c r="BG32" s="149"/>
      <c r="BH32" s="148"/>
      <c r="BI32" s="104"/>
      <c r="BJ32" s="144"/>
      <c r="BK32" s="149"/>
      <c r="BL32" s="149"/>
      <c r="BM32" s="148"/>
      <c r="BN32" s="104"/>
      <c r="BO32" s="144"/>
      <c r="BP32" s="149"/>
      <c r="BQ32" s="149"/>
      <c r="BR32" s="148"/>
      <c r="BS32" s="104"/>
      <c r="BT32" s="144"/>
      <c r="BU32" s="104"/>
      <c r="BV32" s="149"/>
      <c r="BW32" s="149"/>
      <c r="BX32" s="149"/>
      <c r="BY32" s="104"/>
      <c r="BZ32" s="149"/>
      <c r="CA32" s="149"/>
      <c r="CB32" s="104"/>
      <c r="CC32" s="149"/>
      <c r="CD32" s="148"/>
      <c r="CE32" s="149"/>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row>
    <row r="33" spans="1:109" ht="15.75" customHeight="1" x14ac:dyDescent="0.3">
      <c r="A33" s="316"/>
      <c r="B33" s="317"/>
      <c r="C33" s="317"/>
      <c r="D33" s="317"/>
      <c r="E33" s="348"/>
      <c r="F33" s="317"/>
      <c r="G33" s="317"/>
      <c r="H33" s="317"/>
      <c r="I33" s="149"/>
      <c r="J33" s="149"/>
      <c r="K33" s="317"/>
      <c r="L33" s="348"/>
      <c r="M33" s="316"/>
      <c r="N33" s="361"/>
      <c r="O33" s="364"/>
      <c r="P33" s="400"/>
      <c r="Q33" s="364">
        <f t="shared" si="12"/>
        <v>0</v>
      </c>
      <c r="R33" s="361"/>
      <c r="S33" s="364"/>
      <c r="T33" s="347"/>
      <c r="U33" s="148">
        <v>5</v>
      </c>
      <c r="V33" s="100"/>
      <c r="W33" s="151" t="str">
        <f t="shared" si="0"/>
        <v/>
      </c>
      <c r="X33" s="166"/>
      <c r="Y33" s="166"/>
      <c r="Z33" s="166"/>
      <c r="AA33" s="166"/>
      <c r="AB33" s="140"/>
      <c r="AC33" s="140"/>
      <c r="AD33" s="141" t="str">
        <f t="shared" si="4"/>
        <v/>
      </c>
      <c r="AE33" s="140"/>
      <c r="AF33" s="140"/>
      <c r="AG33" s="140"/>
      <c r="AH33" s="184" t="str">
        <f>IFERROR(IF(AND(W32="Probabilidad",W33="Probabilidad"),(AJ32-(+AJ32*AD33)),IF(AND(W32="Impacto",W33="Probabilidad"),(AJ31-(+AJ31*AD33)),IF(W33="Impacto",AJ32,""))),"")</f>
        <v/>
      </c>
      <c r="AI33" s="138" t="str">
        <f t="shared" si="5"/>
        <v/>
      </c>
      <c r="AJ33" s="102" t="str">
        <f t="shared" si="6"/>
        <v/>
      </c>
      <c r="AK33" s="138" t="str">
        <f t="shared" si="7"/>
        <v/>
      </c>
      <c r="AL33" s="102" t="str">
        <f>IFERROR(IF(AND(W32="Impacto",W33="Impacto"),(AL32-(+AL32*AD33)),IF(AND(W32="Probabilidad",W33="Impacto"),(AL31-(+AL31*AD33)),IF(W33="Probabilidad",AL32,""))),"")</f>
        <v/>
      </c>
      <c r="AM33" s="103" t="str">
        <f t="shared" si="8"/>
        <v/>
      </c>
      <c r="AN33" s="397"/>
      <c r="AO33" s="149"/>
      <c r="AP33" s="148"/>
      <c r="AQ33" s="104"/>
      <c r="AR33" s="104"/>
      <c r="AS33" s="149"/>
      <c r="AT33" s="104"/>
      <c r="AU33" s="149"/>
      <c r="AV33" s="104"/>
      <c r="AW33" s="149"/>
      <c r="AX33" s="104"/>
      <c r="AY33" s="149"/>
      <c r="AZ33" s="147"/>
      <c r="BA33" s="149"/>
      <c r="BB33" s="149"/>
      <c r="BC33" s="148"/>
      <c r="BD33" s="104"/>
      <c r="BE33" s="144"/>
      <c r="BF33" s="149"/>
      <c r="BG33" s="149"/>
      <c r="BH33" s="148"/>
      <c r="BI33" s="104"/>
      <c r="BJ33" s="144"/>
      <c r="BK33" s="149"/>
      <c r="BL33" s="149"/>
      <c r="BM33" s="148"/>
      <c r="BN33" s="104"/>
      <c r="BO33" s="144"/>
      <c r="BP33" s="149"/>
      <c r="BQ33" s="149"/>
      <c r="BR33" s="148"/>
      <c r="BS33" s="104"/>
      <c r="BT33" s="144"/>
      <c r="BU33" s="104"/>
      <c r="BV33" s="149"/>
      <c r="BW33" s="149"/>
      <c r="BX33" s="149"/>
      <c r="BY33" s="104"/>
      <c r="BZ33" s="149"/>
      <c r="CA33" s="149"/>
      <c r="CB33" s="104"/>
      <c r="CC33" s="149"/>
      <c r="CD33" s="148"/>
      <c r="CE33" s="149"/>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row>
    <row r="34" spans="1:109" ht="15.75" customHeight="1" x14ac:dyDescent="0.3">
      <c r="A34" s="316"/>
      <c r="B34" s="317"/>
      <c r="C34" s="317"/>
      <c r="D34" s="317"/>
      <c r="E34" s="348"/>
      <c r="F34" s="317"/>
      <c r="G34" s="317"/>
      <c r="H34" s="317"/>
      <c r="I34" s="149"/>
      <c r="J34" s="149"/>
      <c r="K34" s="317"/>
      <c r="L34" s="348"/>
      <c r="M34" s="316"/>
      <c r="N34" s="361"/>
      <c r="O34" s="364"/>
      <c r="P34" s="400"/>
      <c r="Q34" s="364">
        <f t="shared" si="12"/>
        <v>0</v>
      </c>
      <c r="R34" s="361"/>
      <c r="S34" s="364"/>
      <c r="T34" s="347"/>
      <c r="U34" s="148">
        <v>6</v>
      </c>
      <c r="V34" s="100"/>
      <c r="W34" s="151" t="str">
        <f t="shared" si="0"/>
        <v/>
      </c>
      <c r="X34" s="166"/>
      <c r="Y34" s="166"/>
      <c r="Z34" s="166"/>
      <c r="AA34" s="166"/>
      <c r="AB34" s="140"/>
      <c r="AC34" s="140"/>
      <c r="AD34" s="141" t="str">
        <f t="shared" si="4"/>
        <v/>
      </c>
      <c r="AE34" s="140"/>
      <c r="AF34" s="140"/>
      <c r="AG34" s="140"/>
      <c r="AH34" s="184" t="str">
        <f>IFERROR(IF(AND(W33="Probabilidad",W34="Probabilidad"),(AJ33-(+AJ33*AD34)),IF(AND(W33="Impacto",W34="Probabilidad"),(AJ32-(+AJ32*AD34)),IF(W34="Impacto",AJ33,""))),"")</f>
        <v/>
      </c>
      <c r="AI34" s="138" t="str">
        <f t="shared" si="5"/>
        <v/>
      </c>
      <c r="AJ34" s="102" t="str">
        <f t="shared" si="6"/>
        <v/>
      </c>
      <c r="AK34" s="138" t="str">
        <f t="shared" si="7"/>
        <v/>
      </c>
      <c r="AL34" s="102" t="str">
        <f>IFERROR(IF(AND(W33="Impacto",W34="Impacto"),(AL33-(+AL33*AD34)),IF(AND(W33="Probabilidad",W34="Impacto"),(AL32-(+AL32*AD34)),IF(W34="Probabilidad",AL33,""))),"")</f>
        <v/>
      </c>
      <c r="AM34" s="103" t="str">
        <f t="shared" si="8"/>
        <v/>
      </c>
      <c r="AN34" s="398"/>
      <c r="AO34" s="149"/>
      <c r="AP34" s="148"/>
      <c r="AQ34" s="104"/>
      <c r="AR34" s="104"/>
      <c r="AS34" s="149"/>
      <c r="AT34" s="104"/>
      <c r="AU34" s="149"/>
      <c r="AV34" s="104"/>
      <c r="AW34" s="149"/>
      <c r="AX34" s="104"/>
      <c r="AY34" s="149"/>
      <c r="AZ34" s="147"/>
      <c r="BA34" s="149"/>
      <c r="BB34" s="149"/>
      <c r="BC34" s="148"/>
      <c r="BD34" s="104"/>
      <c r="BE34" s="144"/>
      <c r="BF34" s="149"/>
      <c r="BG34" s="149"/>
      <c r="BH34" s="148"/>
      <c r="BI34" s="104"/>
      <c r="BJ34" s="144"/>
      <c r="BK34" s="149"/>
      <c r="BL34" s="149"/>
      <c r="BM34" s="148"/>
      <c r="BN34" s="104"/>
      <c r="BO34" s="144"/>
      <c r="BP34" s="149"/>
      <c r="BQ34" s="149"/>
      <c r="BR34" s="148"/>
      <c r="BS34" s="104"/>
      <c r="BT34" s="144"/>
      <c r="BU34" s="104"/>
      <c r="BV34" s="149"/>
      <c r="BW34" s="149"/>
      <c r="BX34" s="149"/>
      <c r="BY34" s="104"/>
      <c r="BZ34" s="149"/>
      <c r="CA34" s="149"/>
      <c r="CB34" s="104"/>
      <c r="CC34" s="149"/>
      <c r="CD34" s="148"/>
      <c r="CE34" s="149"/>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row>
    <row r="35" spans="1:109" ht="15.75" customHeight="1" x14ac:dyDescent="0.3">
      <c r="A35" s="316">
        <v>6</v>
      </c>
      <c r="B35" s="317"/>
      <c r="C35" s="317"/>
      <c r="D35" s="317"/>
      <c r="E35" s="348"/>
      <c r="F35" s="317"/>
      <c r="G35" s="317"/>
      <c r="H35" s="317"/>
      <c r="I35" s="149"/>
      <c r="J35" s="149"/>
      <c r="K35" s="317"/>
      <c r="L35" s="348"/>
      <c r="M35" s="316"/>
      <c r="N35" s="361" t="str">
        <f>IF(M35&lt;=0,"",IF(M35&lt;=2,"Muy Baja",IF(M35&lt;=24,"Baja",IF(M35&lt;=500,"Media",IF(M35&lt;=5000,"Alta","Muy Alta")))))</f>
        <v/>
      </c>
      <c r="O35" s="364" t="str">
        <f>IF(N35="","",IF(N35="Muy Baja",0.2,IF(N35="Baja",0.4,IF(N35="Media",0.6,IF(N35="Alta",0.8,IF(N35="Muy Alta",1,))))))</f>
        <v/>
      </c>
      <c r="P35" s="400"/>
      <c r="Q35" s="364">
        <f ca="1">IF(NOT(ISERROR(MATCH(P35,'Tabla Impacto'!$B$221:$B$223,0))),'Tabla Impacto'!$F$223&amp;"Por favor no seleccionar los criterios de impacto(Afectación Económica o presupuestal y Pérdida Reputacional)",P35)</f>
        <v>0</v>
      </c>
      <c r="R35" s="361" t="str">
        <f ca="1">IF(OR(Q35='Tabla Impacto'!$C$11,Q35='Tabla Impacto'!$D$11),"Leve",IF(OR(Q35='Tabla Impacto'!$C$12,Q35='Tabla Impacto'!$D$12),"Menor",IF(OR(Q35='Tabla Impacto'!$C$13,Q35='Tabla Impacto'!$D$13),"Moderado",IF(OR(Q35='Tabla Impacto'!$C$14,Q35='Tabla Impacto'!$D$14),"Mayor",IF(OR(Q35='Tabla Impacto'!$C$15,Q35='Tabla Impacto'!$D$15),"Catastrófico","")))))</f>
        <v/>
      </c>
      <c r="S35" s="364" t="str">
        <f ca="1">IF(R35="","",IF(R35="Leve",0.2,IF(R35="Menor",0.4,IF(R35="Moderado",0.6,IF(R35="Mayor",0.8,IF(R35="Catastrófico",1,))))))</f>
        <v/>
      </c>
      <c r="T35" s="347" t="str">
        <f ca="1">IF(OR(AND(N35="Muy Baja",R35="Leve"),AND(N35="Muy Baja",R35="Menor"),AND(N35="Baja",R35="Leve")),"Bajo",IF(OR(AND(N35="Muy baja",R35="Moderado"),AND(N35="Baja",R35="Menor"),AND(N35="Baja",R35="Moderado"),AND(N35="Media",R35="Leve"),AND(N35="Media",R35="Menor"),AND(N35="Media",R35="Moderado"),AND(N35="Alta",R35="Leve"),AND(N35="Alta",R35="Menor")),"Moderado",IF(OR(AND(N35="Muy Baja",R35="Mayor"),AND(N35="Baja",R35="Mayor"),AND(N35="Media",R35="Mayor"),AND(N35="Alta",R35="Moderado"),AND(N35="Alta",R35="Mayor"),AND(N35="Muy Alta",R35="Leve"),AND(N35="Muy Alta",R35="Menor"),AND(N35="Muy Alta",R35="Moderado"),AND(N35="Muy Alta",R35="Mayor")),"Alto",IF(OR(AND(N35="Muy Baja",R35="Catastrófico"),AND(N35="Baja",R35="Catastrófico"),AND(N35="Media",R35="Catastrófico"),AND(N35="Alta",R35="Catastrófico"),AND(N35="Muy Alta",R35="Catastrófico")),"Extremo",""))))</f>
        <v/>
      </c>
      <c r="U35" s="148">
        <v>1</v>
      </c>
      <c r="V35" s="100"/>
      <c r="W35" s="151" t="str">
        <f t="shared" si="0"/>
        <v/>
      </c>
      <c r="X35" s="166"/>
      <c r="Y35" s="166"/>
      <c r="Z35" s="166"/>
      <c r="AA35" s="166"/>
      <c r="AB35" s="140"/>
      <c r="AC35" s="140"/>
      <c r="AD35" s="141" t="str">
        <f t="shared" si="4"/>
        <v/>
      </c>
      <c r="AE35" s="140"/>
      <c r="AF35" s="140"/>
      <c r="AG35" s="140"/>
      <c r="AH35" s="184" t="str">
        <f>IFERROR(IF(W35="Probabilidad",(O35-(+O35*AD35)),IF(W35="Impacto",O35,"")),"")</f>
        <v/>
      </c>
      <c r="AI35" s="138" t="str">
        <f>IFERROR(IF(AH35="","",IF(AH35&lt;=0.2,"Muy Baja",IF(AH35&lt;=0.4,"Baja",IF(AH35&lt;=0.6,"Media",IF(AH35&lt;=0.8,"Alta","Muy Alta"))))),"")</f>
        <v/>
      </c>
      <c r="AJ35" s="102" t="str">
        <f t="shared" si="6"/>
        <v/>
      </c>
      <c r="AK35" s="138" t="str">
        <f>IFERROR(IF(AL35="","",IF(AL35&lt;=0.2,"Leve",IF(AL35&lt;=0.4,"Menor",IF(AL35&lt;=0.6,"Moderado",IF(AL35&lt;=0.8,"Mayor","Catastrófico"))))),"")</f>
        <v/>
      </c>
      <c r="AL35" s="102" t="str">
        <f>IFERROR(IF(W35="Impacto",(S35-(+S35*AD35)),IF(W35="Probabilidad",S35,"")),"")</f>
        <v/>
      </c>
      <c r="AM35" s="103" t="str">
        <f t="shared" si="8"/>
        <v/>
      </c>
      <c r="AN35" s="396"/>
      <c r="AO35" s="149"/>
      <c r="AP35" s="148"/>
      <c r="AQ35" s="104"/>
      <c r="AR35" s="104"/>
      <c r="AS35" s="149"/>
      <c r="AT35" s="104"/>
      <c r="AU35" s="149"/>
      <c r="AV35" s="104"/>
      <c r="AW35" s="149"/>
      <c r="AX35" s="104"/>
      <c r="AY35" s="149"/>
      <c r="AZ35" s="147"/>
      <c r="BA35" s="149"/>
      <c r="BB35" s="149"/>
      <c r="BC35" s="148"/>
      <c r="BD35" s="104"/>
      <c r="BE35" s="144"/>
      <c r="BF35" s="149"/>
      <c r="BG35" s="149"/>
      <c r="BH35" s="148"/>
      <c r="BI35" s="104"/>
      <c r="BJ35" s="144"/>
      <c r="BK35" s="149"/>
      <c r="BL35" s="149"/>
      <c r="BM35" s="148"/>
      <c r="BN35" s="104"/>
      <c r="BO35" s="144"/>
      <c r="BP35" s="149"/>
      <c r="BQ35" s="149"/>
      <c r="BR35" s="148"/>
      <c r="BS35" s="104"/>
      <c r="BT35" s="144"/>
      <c r="BU35" s="104"/>
      <c r="BV35" s="149"/>
      <c r="BW35" s="149"/>
      <c r="BX35" s="149"/>
      <c r="BY35" s="104"/>
      <c r="BZ35" s="149"/>
      <c r="CA35" s="149"/>
      <c r="CB35" s="104"/>
      <c r="CC35" s="149"/>
      <c r="CD35" s="148"/>
      <c r="CE35" s="149"/>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row>
    <row r="36" spans="1:109" ht="15.75" customHeight="1" x14ac:dyDescent="0.3">
      <c r="A36" s="316"/>
      <c r="B36" s="317"/>
      <c r="C36" s="317"/>
      <c r="D36" s="317"/>
      <c r="E36" s="348"/>
      <c r="F36" s="317"/>
      <c r="G36" s="317"/>
      <c r="H36" s="317"/>
      <c r="I36" s="149"/>
      <c r="J36" s="149"/>
      <c r="K36" s="317"/>
      <c r="L36" s="348"/>
      <c r="M36" s="316"/>
      <c r="N36" s="361"/>
      <c r="O36" s="364"/>
      <c r="P36" s="400"/>
      <c r="Q36" s="364">
        <f t="shared" ref="Q36:Q40" si="13">IF(NOT(ISERROR(MATCH(P36,_xlfn.ANCHORARRAY(E47),0))),O49&amp;"Por favor no seleccionar los criterios de impacto",P36)</f>
        <v>0</v>
      </c>
      <c r="R36" s="361"/>
      <c r="S36" s="364"/>
      <c r="T36" s="347"/>
      <c r="U36" s="148">
        <v>2</v>
      </c>
      <c r="V36" s="100"/>
      <c r="W36" s="151" t="str">
        <f t="shared" si="0"/>
        <v/>
      </c>
      <c r="X36" s="166"/>
      <c r="Y36" s="166"/>
      <c r="Z36" s="166"/>
      <c r="AA36" s="166"/>
      <c r="AB36" s="140"/>
      <c r="AC36" s="140"/>
      <c r="AD36" s="141" t="str">
        <f t="shared" si="4"/>
        <v/>
      </c>
      <c r="AE36" s="140"/>
      <c r="AF36" s="140"/>
      <c r="AG36" s="140"/>
      <c r="AH36" s="184" t="str">
        <f>IFERROR(IF(AND(W35="Probabilidad",W36="Probabilidad"),(AJ35-(+AJ35*AD36)),IF(W36="Probabilidad",(O35-(+O35*AD36)),IF(W36="Impacto",AJ35,""))),"")</f>
        <v/>
      </c>
      <c r="AI36" s="138" t="str">
        <f t="shared" si="5"/>
        <v/>
      </c>
      <c r="AJ36" s="102" t="str">
        <f t="shared" si="6"/>
        <v/>
      </c>
      <c r="AK36" s="138" t="str">
        <f t="shared" si="7"/>
        <v/>
      </c>
      <c r="AL36" s="102" t="str">
        <f>IFERROR(IF(AND(W35="Impacto",W36="Impacto"),(AL29-(+AL29*AD36)),IF(W36="Impacto",($S$35-(+$S$35*AD36)),IF(W36="Probabilidad",AL29,""))),"")</f>
        <v/>
      </c>
      <c r="AM36" s="103" t="str">
        <f t="shared" si="8"/>
        <v/>
      </c>
      <c r="AN36" s="397"/>
      <c r="AO36" s="149"/>
      <c r="AP36" s="148"/>
      <c r="AQ36" s="104"/>
      <c r="AR36" s="104"/>
      <c r="AS36" s="149"/>
      <c r="AT36" s="104"/>
      <c r="AU36" s="149"/>
      <c r="AV36" s="104"/>
      <c r="AW36" s="149"/>
      <c r="AX36" s="104"/>
      <c r="AY36" s="149"/>
      <c r="AZ36" s="147"/>
      <c r="BA36" s="149"/>
      <c r="BB36" s="149"/>
      <c r="BC36" s="148"/>
      <c r="BD36" s="104"/>
      <c r="BE36" s="144"/>
      <c r="BF36" s="149"/>
      <c r="BG36" s="149"/>
      <c r="BH36" s="148"/>
      <c r="BI36" s="104"/>
      <c r="BJ36" s="144"/>
      <c r="BK36" s="149"/>
      <c r="BL36" s="149"/>
      <c r="BM36" s="148"/>
      <c r="BN36" s="104"/>
      <c r="BO36" s="144"/>
      <c r="BP36" s="149"/>
      <c r="BQ36" s="149"/>
      <c r="BR36" s="148"/>
      <c r="BS36" s="104"/>
      <c r="BT36" s="144"/>
      <c r="BU36" s="104"/>
      <c r="BV36" s="149"/>
      <c r="BW36" s="149"/>
      <c r="BX36" s="149"/>
      <c r="BY36" s="104"/>
      <c r="BZ36" s="149"/>
      <c r="CA36" s="149"/>
      <c r="CB36" s="104"/>
      <c r="CC36" s="149"/>
      <c r="CD36" s="148"/>
      <c r="CE36" s="149"/>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row>
    <row r="37" spans="1:109" ht="15.75" customHeight="1" x14ac:dyDescent="0.3">
      <c r="A37" s="316"/>
      <c r="B37" s="317"/>
      <c r="C37" s="317"/>
      <c r="D37" s="317"/>
      <c r="E37" s="348"/>
      <c r="F37" s="317"/>
      <c r="G37" s="317"/>
      <c r="H37" s="317"/>
      <c r="I37" s="149"/>
      <c r="J37" s="149"/>
      <c r="K37" s="317"/>
      <c r="L37" s="348"/>
      <c r="M37" s="316"/>
      <c r="N37" s="361"/>
      <c r="O37" s="364"/>
      <c r="P37" s="400"/>
      <c r="Q37" s="364">
        <f t="shared" si="13"/>
        <v>0</v>
      </c>
      <c r="R37" s="361"/>
      <c r="S37" s="364"/>
      <c r="T37" s="347"/>
      <c r="U37" s="148">
        <v>3</v>
      </c>
      <c r="V37" s="105"/>
      <c r="W37" s="151" t="str">
        <f t="shared" ref="W37:W64" si="14">IF(OR(AB37="Preventivo",AB37="Detectivo"),"Probabilidad",IF(AB37="Correctivo","Impacto",""))</f>
        <v/>
      </c>
      <c r="X37" s="166"/>
      <c r="Y37" s="166"/>
      <c r="Z37" s="166"/>
      <c r="AA37" s="166"/>
      <c r="AB37" s="140"/>
      <c r="AC37" s="140"/>
      <c r="AD37" s="141" t="str">
        <f t="shared" si="4"/>
        <v/>
      </c>
      <c r="AE37" s="140"/>
      <c r="AF37" s="140"/>
      <c r="AG37" s="140"/>
      <c r="AH37" s="184" t="str">
        <f>IFERROR(IF(AND(W36="Probabilidad",W37="Probabilidad"),(AJ36-(+AJ36*AD37)),IF(AND(W36="Impacto",W37="Probabilidad"),(AJ35-(+AJ35*AD37)),IF(W37="Impacto",AJ36,""))),"")</f>
        <v/>
      </c>
      <c r="AI37" s="138" t="str">
        <f t="shared" si="5"/>
        <v/>
      </c>
      <c r="AJ37" s="102" t="str">
        <f t="shared" ref="AJ37:AJ64" si="15">+AH37</f>
        <v/>
      </c>
      <c r="AK37" s="138" t="str">
        <f t="shared" si="7"/>
        <v/>
      </c>
      <c r="AL37" s="102" t="str">
        <f>IFERROR(IF(AND(W36="Impacto",W37="Impacto"),(AL36-(+AL36*AD37)),IF(AND(W36="Probabilidad",W37="Impacto"),(AL35-(+AL35*AD37)),IF(W37="Probabilidad",AL36,""))),"")</f>
        <v/>
      </c>
      <c r="AM37" s="103" t="str">
        <f t="shared" ref="AM37:AM64" si="16">IFERROR(IF(OR(AND(AI37="Muy Baja",AK37="Leve"),AND(AI37="Muy Baja",AK37="Menor"),AND(AI37="Baja",AK37="Leve")),"Bajo",IF(OR(AND(AI37="Muy baja",AK37="Moderado"),AND(AI37="Baja",AK37="Menor"),AND(AI37="Baja",AK37="Moderado"),AND(AI37="Media",AK37="Leve"),AND(AI37="Media",AK37="Menor"),AND(AI37="Media",AK37="Moderado"),AND(AI37="Alta",AK37="Leve"),AND(AI37="Alta",AK37="Menor")),"Moderado",IF(OR(AND(AI37="Muy Baja",AK37="Mayor"),AND(AI37="Baja",AK37="Mayor"),AND(AI37="Media",AK37="Mayor"),AND(AI37="Alta",AK37="Moderado"),AND(AI37="Alta",AK37="Mayor"),AND(AI37="Muy Alta",AK37="Leve"),AND(AI37="Muy Alta",AK37="Menor"),AND(AI37="Muy Alta",AK37="Moderado"),AND(AI37="Muy Alta",AK37="Mayor")),"Alto",IF(OR(AND(AI37="Muy Baja",AK37="Catastrófico"),AND(AI37="Baja",AK37="Catastrófico"),AND(AI37="Media",AK37="Catastrófico"),AND(AI37="Alta",AK37="Catastrófico"),AND(AI37="Muy Alta",AK37="Catastrófico")),"Extremo","")))),"")</f>
        <v/>
      </c>
      <c r="AN37" s="397"/>
      <c r="AO37" s="149"/>
      <c r="AP37" s="148"/>
      <c r="AQ37" s="104"/>
      <c r="AR37" s="104"/>
      <c r="AS37" s="149"/>
      <c r="AT37" s="104"/>
      <c r="AU37" s="149"/>
      <c r="AV37" s="104"/>
      <c r="AW37" s="149"/>
      <c r="AX37" s="104"/>
      <c r="AY37" s="149"/>
      <c r="AZ37" s="147"/>
      <c r="BA37" s="149"/>
      <c r="BB37" s="149"/>
      <c r="BC37" s="148"/>
      <c r="BD37" s="104"/>
      <c r="BE37" s="144"/>
      <c r="BF37" s="149"/>
      <c r="BG37" s="149"/>
      <c r="BH37" s="148"/>
      <c r="BI37" s="104"/>
      <c r="BJ37" s="144"/>
      <c r="BK37" s="149"/>
      <c r="BL37" s="149"/>
      <c r="BM37" s="148"/>
      <c r="BN37" s="104"/>
      <c r="BO37" s="144"/>
      <c r="BP37" s="149"/>
      <c r="BQ37" s="149"/>
      <c r="BR37" s="148"/>
      <c r="BS37" s="104"/>
      <c r="BT37" s="144"/>
      <c r="BU37" s="104"/>
      <c r="BV37" s="149"/>
      <c r="BW37" s="149"/>
      <c r="BX37" s="149"/>
      <c r="BY37" s="104"/>
      <c r="BZ37" s="149"/>
      <c r="CA37" s="149"/>
      <c r="CB37" s="104"/>
      <c r="CC37" s="149"/>
      <c r="CD37" s="148"/>
      <c r="CE37" s="149"/>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row>
    <row r="38" spans="1:109" ht="15.75" customHeight="1" x14ac:dyDescent="0.3">
      <c r="A38" s="316"/>
      <c r="B38" s="317"/>
      <c r="C38" s="317"/>
      <c r="D38" s="317"/>
      <c r="E38" s="348"/>
      <c r="F38" s="317"/>
      <c r="G38" s="317"/>
      <c r="H38" s="317"/>
      <c r="I38" s="149"/>
      <c r="J38" s="149"/>
      <c r="K38" s="317"/>
      <c r="L38" s="348"/>
      <c r="M38" s="316"/>
      <c r="N38" s="361"/>
      <c r="O38" s="364"/>
      <c r="P38" s="400"/>
      <c r="Q38" s="364">
        <f t="shared" si="13"/>
        <v>0</v>
      </c>
      <c r="R38" s="361"/>
      <c r="S38" s="364"/>
      <c r="T38" s="347"/>
      <c r="U38" s="148">
        <v>4</v>
      </c>
      <c r="V38" s="100"/>
      <c r="W38" s="151" t="str">
        <f t="shared" si="14"/>
        <v/>
      </c>
      <c r="X38" s="166"/>
      <c r="Y38" s="166"/>
      <c r="Z38" s="166"/>
      <c r="AA38" s="166"/>
      <c r="AB38" s="140"/>
      <c r="AC38" s="140"/>
      <c r="AD38" s="141" t="str">
        <f t="shared" si="4"/>
        <v/>
      </c>
      <c r="AE38" s="140"/>
      <c r="AF38" s="140"/>
      <c r="AG38" s="140"/>
      <c r="AH38" s="184" t="str">
        <f>IFERROR(IF(AND(W37="Probabilidad",W38="Probabilidad"),(AJ37-(+AJ37*AD38)),IF(AND(W37="Impacto",W38="Probabilidad"),(AJ36-(+AJ36*AD38)),IF(W38="Impacto",AJ37,""))),"")</f>
        <v/>
      </c>
      <c r="AI38" s="138" t="str">
        <f t="shared" si="5"/>
        <v/>
      </c>
      <c r="AJ38" s="102" t="str">
        <f t="shared" si="15"/>
        <v/>
      </c>
      <c r="AK38" s="138" t="str">
        <f t="shared" si="7"/>
        <v/>
      </c>
      <c r="AL38" s="102" t="str">
        <f>IFERROR(IF(AND(W37="Impacto",W38="Impacto"),(AL37-(+AL37*AD38)),IF(AND(W37="Probabilidad",W38="Impacto"),(AL36-(+AL36*AD38)),IF(W38="Probabilidad",AL37,""))),"")</f>
        <v/>
      </c>
      <c r="AM38" s="103" t="str">
        <f t="shared" si="16"/>
        <v/>
      </c>
      <c r="AN38" s="397"/>
      <c r="AO38" s="149"/>
      <c r="AP38" s="148"/>
      <c r="AQ38" s="104"/>
      <c r="AR38" s="104"/>
      <c r="AS38" s="149"/>
      <c r="AT38" s="104"/>
      <c r="AU38" s="149"/>
      <c r="AV38" s="104"/>
      <c r="AW38" s="149"/>
      <c r="AX38" s="104"/>
      <c r="AY38" s="149"/>
      <c r="AZ38" s="147"/>
      <c r="BA38" s="149"/>
      <c r="BB38" s="149"/>
      <c r="BC38" s="148"/>
      <c r="BD38" s="104"/>
      <c r="BE38" s="144"/>
      <c r="BF38" s="149"/>
      <c r="BG38" s="149"/>
      <c r="BH38" s="148"/>
      <c r="BI38" s="104"/>
      <c r="BJ38" s="144"/>
      <c r="BK38" s="149"/>
      <c r="BL38" s="149"/>
      <c r="BM38" s="148"/>
      <c r="BN38" s="104"/>
      <c r="BO38" s="144"/>
      <c r="BP38" s="149"/>
      <c r="BQ38" s="149"/>
      <c r="BR38" s="148"/>
      <c r="BS38" s="104"/>
      <c r="BT38" s="144"/>
      <c r="BU38" s="104"/>
      <c r="BV38" s="149"/>
      <c r="BW38" s="149"/>
      <c r="BX38" s="149"/>
      <c r="BY38" s="104"/>
      <c r="BZ38" s="149"/>
      <c r="CA38" s="149"/>
      <c r="CB38" s="104"/>
      <c r="CC38" s="149"/>
      <c r="CD38" s="148"/>
      <c r="CE38" s="149"/>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row>
    <row r="39" spans="1:109" ht="15.75" customHeight="1" x14ac:dyDescent="0.3">
      <c r="A39" s="316"/>
      <c r="B39" s="317"/>
      <c r="C39" s="317"/>
      <c r="D39" s="317"/>
      <c r="E39" s="348"/>
      <c r="F39" s="317"/>
      <c r="G39" s="317"/>
      <c r="H39" s="317"/>
      <c r="I39" s="149"/>
      <c r="J39" s="149"/>
      <c r="K39" s="317"/>
      <c r="L39" s="348"/>
      <c r="M39" s="316"/>
      <c r="N39" s="361"/>
      <c r="O39" s="364"/>
      <c r="P39" s="400"/>
      <c r="Q39" s="364">
        <f t="shared" si="13"/>
        <v>0</v>
      </c>
      <c r="R39" s="361"/>
      <c r="S39" s="364"/>
      <c r="T39" s="347"/>
      <c r="U39" s="148">
        <v>5</v>
      </c>
      <c r="V39" s="100"/>
      <c r="W39" s="151" t="str">
        <f t="shared" si="14"/>
        <v/>
      </c>
      <c r="X39" s="166"/>
      <c r="Y39" s="166"/>
      <c r="Z39" s="166"/>
      <c r="AA39" s="166"/>
      <c r="AB39" s="140"/>
      <c r="AC39" s="140"/>
      <c r="AD39" s="141" t="str">
        <f t="shared" si="4"/>
        <v/>
      </c>
      <c r="AE39" s="140"/>
      <c r="AF39" s="140"/>
      <c r="AG39" s="140"/>
      <c r="AH39" s="184" t="str">
        <f>IFERROR(IF(AND(W38="Probabilidad",W39="Probabilidad"),(AJ38-(+AJ38*AD39)),IF(AND(W38="Impacto",W39="Probabilidad"),(AJ37-(+AJ37*AD39)),IF(W39="Impacto",AJ38,""))),"")</f>
        <v/>
      </c>
      <c r="AI39" s="138" t="str">
        <f t="shared" si="5"/>
        <v/>
      </c>
      <c r="AJ39" s="102" t="str">
        <f t="shared" si="15"/>
        <v/>
      </c>
      <c r="AK39" s="138" t="str">
        <f t="shared" si="7"/>
        <v/>
      </c>
      <c r="AL39" s="102" t="str">
        <f>IFERROR(IF(AND(W38="Impacto",W39="Impacto"),(AL38-(+AL38*AD39)),IF(AND(W38="Probabilidad",W39="Impacto"),(AL37-(+AL37*AD39)),IF(W39="Probabilidad",AL38,""))),"")</f>
        <v/>
      </c>
      <c r="AM39" s="103" t="str">
        <f t="shared" si="16"/>
        <v/>
      </c>
      <c r="AN39" s="397"/>
      <c r="AO39" s="149"/>
      <c r="AP39" s="148"/>
      <c r="AQ39" s="104"/>
      <c r="AR39" s="104"/>
      <c r="AS39" s="149"/>
      <c r="AT39" s="104"/>
      <c r="AU39" s="149"/>
      <c r="AV39" s="104"/>
      <c r="AW39" s="149"/>
      <c r="AX39" s="104"/>
      <c r="AY39" s="149"/>
      <c r="AZ39" s="147"/>
      <c r="BA39" s="149"/>
      <c r="BB39" s="149"/>
      <c r="BC39" s="148"/>
      <c r="BD39" s="104"/>
      <c r="BE39" s="144"/>
      <c r="BF39" s="149"/>
      <c r="BG39" s="149"/>
      <c r="BH39" s="148"/>
      <c r="BI39" s="104"/>
      <c r="BJ39" s="144"/>
      <c r="BK39" s="149"/>
      <c r="BL39" s="149"/>
      <c r="BM39" s="148"/>
      <c r="BN39" s="104"/>
      <c r="BO39" s="144"/>
      <c r="BP39" s="149"/>
      <c r="BQ39" s="149"/>
      <c r="BR39" s="148"/>
      <c r="BS39" s="104"/>
      <c r="BT39" s="144"/>
      <c r="BU39" s="104"/>
      <c r="BV39" s="149"/>
      <c r="BW39" s="149"/>
      <c r="BX39" s="149"/>
      <c r="BY39" s="104"/>
      <c r="BZ39" s="149"/>
      <c r="CA39" s="149"/>
      <c r="CB39" s="104"/>
      <c r="CC39" s="149"/>
      <c r="CD39" s="148"/>
      <c r="CE39" s="149"/>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row>
    <row r="40" spans="1:109" ht="15.75" customHeight="1" x14ac:dyDescent="0.3">
      <c r="A40" s="316"/>
      <c r="B40" s="317"/>
      <c r="C40" s="317"/>
      <c r="D40" s="317"/>
      <c r="E40" s="348"/>
      <c r="F40" s="317"/>
      <c r="G40" s="317"/>
      <c r="H40" s="317"/>
      <c r="I40" s="149"/>
      <c r="J40" s="149"/>
      <c r="K40" s="317"/>
      <c r="L40" s="348"/>
      <c r="M40" s="316"/>
      <c r="N40" s="361"/>
      <c r="O40" s="364"/>
      <c r="P40" s="400"/>
      <c r="Q40" s="364">
        <f t="shared" si="13"/>
        <v>0</v>
      </c>
      <c r="R40" s="361"/>
      <c r="S40" s="364"/>
      <c r="T40" s="347"/>
      <c r="U40" s="148">
        <v>6</v>
      </c>
      <c r="V40" s="100"/>
      <c r="W40" s="151" t="str">
        <f t="shared" si="14"/>
        <v/>
      </c>
      <c r="X40" s="166"/>
      <c r="Y40" s="166"/>
      <c r="Z40" s="166"/>
      <c r="AA40" s="166"/>
      <c r="AB40" s="140"/>
      <c r="AC40" s="140"/>
      <c r="AD40" s="141" t="str">
        <f t="shared" si="4"/>
        <v/>
      </c>
      <c r="AE40" s="140"/>
      <c r="AF40" s="140"/>
      <c r="AG40" s="140"/>
      <c r="AH40" s="184" t="str">
        <f>IFERROR(IF(AND(W39="Probabilidad",W40="Probabilidad"),(AJ39-(+AJ39*AD40)),IF(AND(W39="Impacto",W40="Probabilidad"),(AJ38-(+AJ38*AD40)),IF(W40="Impacto",AJ39,""))),"")</f>
        <v/>
      </c>
      <c r="AI40" s="138" t="str">
        <f t="shared" si="5"/>
        <v/>
      </c>
      <c r="AJ40" s="102" t="str">
        <f t="shared" si="15"/>
        <v/>
      </c>
      <c r="AK40" s="138" t="str">
        <f>IFERROR(IF(AL40="","",IF(AL40&lt;=0.2,"Leve",IF(AL40&lt;=0.4,"Menor",IF(AL40&lt;=0.6,"Moderado",IF(AL40&lt;=0.8,"Mayor","Catastrófico"))))),"")</f>
        <v/>
      </c>
      <c r="AL40" s="102" t="str">
        <f>IFERROR(IF(AND(W39="Impacto",W40="Impacto"),(AL39-(+AL39*AD40)),IF(AND(W39="Probabilidad",W40="Impacto"),(AL38-(+AL38*AD40)),IF(W40="Probabilidad",AL39,""))),"")</f>
        <v/>
      </c>
      <c r="AM40" s="103" t="str">
        <f t="shared" si="16"/>
        <v/>
      </c>
      <c r="AN40" s="398"/>
      <c r="AO40" s="149"/>
      <c r="AP40" s="148"/>
      <c r="AQ40" s="104"/>
      <c r="AR40" s="104"/>
      <c r="AS40" s="149"/>
      <c r="AT40" s="104"/>
      <c r="AU40" s="149"/>
      <c r="AV40" s="104"/>
      <c r="AW40" s="149"/>
      <c r="AX40" s="104"/>
      <c r="AY40" s="149"/>
      <c r="AZ40" s="147"/>
      <c r="BA40" s="149"/>
      <c r="BB40" s="149"/>
      <c r="BC40" s="148"/>
      <c r="BD40" s="104"/>
      <c r="BE40" s="144"/>
      <c r="BF40" s="149"/>
      <c r="BG40" s="149"/>
      <c r="BH40" s="148"/>
      <c r="BI40" s="104"/>
      <c r="BJ40" s="144"/>
      <c r="BK40" s="149"/>
      <c r="BL40" s="149"/>
      <c r="BM40" s="148"/>
      <c r="BN40" s="104"/>
      <c r="BO40" s="144"/>
      <c r="BP40" s="149"/>
      <c r="BQ40" s="149"/>
      <c r="BR40" s="148"/>
      <c r="BS40" s="104"/>
      <c r="BT40" s="144"/>
      <c r="BU40" s="104"/>
      <c r="BV40" s="149"/>
      <c r="BW40" s="149"/>
      <c r="BX40" s="149"/>
      <c r="BY40" s="104"/>
      <c r="BZ40" s="149"/>
      <c r="CA40" s="149"/>
      <c r="CB40" s="104"/>
      <c r="CC40" s="149"/>
      <c r="CD40" s="148"/>
      <c r="CE40" s="149"/>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row>
    <row r="41" spans="1:109" ht="15.75" customHeight="1" x14ac:dyDescent="0.3">
      <c r="A41" s="316">
        <v>7</v>
      </c>
      <c r="B41" s="317"/>
      <c r="C41" s="317"/>
      <c r="D41" s="317"/>
      <c r="E41" s="348"/>
      <c r="F41" s="317"/>
      <c r="G41" s="317"/>
      <c r="H41" s="317"/>
      <c r="I41" s="149"/>
      <c r="J41" s="149"/>
      <c r="K41" s="317"/>
      <c r="L41" s="348"/>
      <c r="M41" s="316"/>
      <c r="N41" s="361" t="str">
        <f>IF(M41&lt;=0,"",IF(M41&lt;=2,"Muy Baja",IF(M41&lt;=24,"Baja",IF(M41&lt;=500,"Media",IF(M41&lt;=5000,"Alta","Muy Alta")))))</f>
        <v/>
      </c>
      <c r="O41" s="364" t="str">
        <f>IF(N41="","",IF(N41="Muy Baja",0.2,IF(N41="Baja",0.4,IF(N41="Media",0.6,IF(N41="Alta",0.8,IF(N41="Muy Alta",1,))))))</f>
        <v/>
      </c>
      <c r="P41" s="400"/>
      <c r="Q41" s="364">
        <f ca="1">IF(NOT(ISERROR(MATCH(P41,'Tabla Impacto'!$B$221:$B$223,0))),'Tabla Impacto'!$F$223&amp;"Por favor no seleccionar los criterios de impacto(Afectación Económica o presupuestal y Pérdida Reputacional)",P41)</f>
        <v>0</v>
      </c>
      <c r="R41" s="361" t="str">
        <f ca="1">IF(OR(Q41='Tabla Impacto'!$C$11,Q41='Tabla Impacto'!$D$11),"Leve",IF(OR(Q41='Tabla Impacto'!$C$12,Q41='Tabla Impacto'!$D$12),"Menor",IF(OR(Q41='Tabla Impacto'!$C$13,Q41='Tabla Impacto'!$D$13),"Moderado",IF(OR(Q41='Tabla Impacto'!$C$14,Q41='Tabla Impacto'!$D$14),"Mayor",IF(OR(Q41='Tabla Impacto'!$C$15,Q41='Tabla Impacto'!$D$15),"Catastrófico","")))))</f>
        <v/>
      </c>
      <c r="S41" s="364" t="str">
        <f ca="1">IF(R41="","",IF(R41="Leve",0.2,IF(R41="Menor",0.4,IF(R41="Moderado",0.6,IF(R41="Mayor",0.8,IF(R41="Catastrófico",1,))))))</f>
        <v/>
      </c>
      <c r="T41" s="347" t="str">
        <f ca="1">IF(OR(AND(N41="Muy Baja",R41="Leve"),AND(N41="Muy Baja",R41="Menor"),AND(N41="Baja",R41="Leve")),"Bajo",IF(OR(AND(N41="Muy baja",R41="Moderado"),AND(N41="Baja",R41="Menor"),AND(N41="Baja",R41="Moderado"),AND(N41="Media",R41="Leve"),AND(N41="Media",R41="Menor"),AND(N41="Media",R41="Moderado"),AND(N41="Alta",R41="Leve"),AND(N41="Alta",R41="Menor")),"Moderado",IF(OR(AND(N41="Muy Baja",R41="Mayor"),AND(N41="Baja",R41="Mayor"),AND(N41="Media",R41="Mayor"),AND(N41="Alta",R41="Moderado"),AND(N41="Alta",R41="Mayor"),AND(N41="Muy Alta",R41="Leve"),AND(N41="Muy Alta",R41="Menor"),AND(N41="Muy Alta",R41="Moderado"),AND(N41="Muy Alta",R41="Mayor")),"Alto",IF(OR(AND(N41="Muy Baja",R41="Catastrófico"),AND(N41="Baja",R41="Catastrófico"),AND(N41="Media",R41="Catastrófico"),AND(N41="Alta",R41="Catastrófico"),AND(N41="Muy Alta",R41="Catastrófico")),"Extremo",""))))</f>
        <v/>
      </c>
      <c r="U41" s="148">
        <v>1</v>
      </c>
      <c r="V41" s="100"/>
      <c r="W41" s="151" t="str">
        <f t="shared" si="14"/>
        <v/>
      </c>
      <c r="X41" s="166"/>
      <c r="Y41" s="166"/>
      <c r="Z41" s="166"/>
      <c r="AA41" s="166"/>
      <c r="AB41" s="140"/>
      <c r="AC41" s="140"/>
      <c r="AD41" s="141" t="str">
        <f t="shared" si="4"/>
        <v/>
      </c>
      <c r="AE41" s="140"/>
      <c r="AF41" s="140"/>
      <c r="AG41" s="140"/>
      <c r="AH41" s="184" t="str">
        <f>IFERROR(IF(W41="Probabilidad",(O41-(+O41*AD41)),IF(W41="Impacto",O41,"")),"")</f>
        <v/>
      </c>
      <c r="AI41" s="138" t="str">
        <f>IFERROR(IF(AH41="","",IF(AH41&lt;=0.2,"Muy Baja",IF(AH41&lt;=0.4,"Baja",IF(AH41&lt;=0.6,"Media",IF(AH41&lt;=0.8,"Alta","Muy Alta"))))),"")</f>
        <v/>
      </c>
      <c r="AJ41" s="102" t="str">
        <f t="shared" si="15"/>
        <v/>
      </c>
      <c r="AK41" s="138" t="str">
        <f>IFERROR(IF(AL41="","",IF(AL41&lt;=0.2,"Leve",IF(AL41&lt;=0.4,"Menor",IF(AL41&lt;=0.6,"Moderado",IF(AL41&lt;=0.8,"Mayor","Catastrófico"))))),"")</f>
        <v/>
      </c>
      <c r="AL41" s="102" t="str">
        <f>IFERROR(IF(W41="Impacto",(S41-(+S41*AD41)),IF(W41="Probabilidad",S41,"")),"")</f>
        <v/>
      </c>
      <c r="AM41" s="103" t="str">
        <f t="shared" si="16"/>
        <v/>
      </c>
      <c r="AN41" s="396"/>
      <c r="AO41" s="149"/>
      <c r="AP41" s="148"/>
      <c r="AQ41" s="104"/>
      <c r="AR41" s="104"/>
      <c r="AS41" s="149"/>
      <c r="AT41" s="104"/>
      <c r="AU41" s="149"/>
      <c r="AV41" s="104"/>
      <c r="AW41" s="149"/>
      <c r="AX41" s="104"/>
      <c r="AY41" s="149"/>
      <c r="AZ41" s="147"/>
      <c r="BA41" s="149"/>
      <c r="BB41" s="149"/>
      <c r="BC41" s="148"/>
      <c r="BD41" s="104"/>
      <c r="BE41" s="144"/>
      <c r="BF41" s="149"/>
      <c r="BG41" s="149"/>
      <c r="BH41" s="148"/>
      <c r="BI41" s="104"/>
      <c r="BJ41" s="144"/>
      <c r="BK41" s="149"/>
      <c r="BL41" s="149"/>
      <c r="BM41" s="148"/>
      <c r="BN41" s="104"/>
      <c r="BO41" s="144"/>
      <c r="BP41" s="149"/>
      <c r="BQ41" s="149"/>
      <c r="BR41" s="148"/>
      <c r="BS41" s="104"/>
      <c r="BT41" s="144"/>
      <c r="BU41" s="104"/>
      <c r="BV41" s="149"/>
      <c r="BW41" s="149"/>
      <c r="BX41" s="149"/>
      <c r="BY41" s="104"/>
      <c r="BZ41" s="149"/>
      <c r="CA41" s="149"/>
      <c r="CB41" s="104"/>
      <c r="CC41" s="149"/>
      <c r="CD41" s="148"/>
      <c r="CE41" s="149"/>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row>
    <row r="42" spans="1:109" ht="15.75" customHeight="1" x14ac:dyDescent="0.3">
      <c r="A42" s="316"/>
      <c r="B42" s="317"/>
      <c r="C42" s="317"/>
      <c r="D42" s="317"/>
      <c r="E42" s="348"/>
      <c r="F42" s="317"/>
      <c r="G42" s="317"/>
      <c r="H42" s="317"/>
      <c r="I42" s="149"/>
      <c r="J42" s="149"/>
      <c r="K42" s="317"/>
      <c r="L42" s="348"/>
      <c r="M42" s="316"/>
      <c r="N42" s="361"/>
      <c r="O42" s="364"/>
      <c r="P42" s="400"/>
      <c r="Q42" s="364">
        <f t="shared" ref="Q42:Q46" si="17">IF(NOT(ISERROR(MATCH(P42,_xlfn.ANCHORARRAY(E53),0))),O55&amp;"Por favor no seleccionar los criterios de impacto",P42)</f>
        <v>0</v>
      </c>
      <c r="R42" s="361"/>
      <c r="S42" s="364"/>
      <c r="T42" s="347"/>
      <c r="U42" s="148">
        <v>2</v>
      </c>
      <c r="V42" s="100"/>
      <c r="W42" s="151" t="str">
        <f t="shared" si="14"/>
        <v/>
      </c>
      <c r="X42" s="166"/>
      <c r="Y42" s="166"/>
      <c r="Z42" s="166"/>
      <c r="AA42" s="166"/>
      <c r="AB42" s="140"/>
      <c r="AC42" s="140"/>
      <c r="AD42" s="141" t="str">
        <f t="shared" si="4"/>
        <v/>
      </c>
      <c r="AE42" s="140"/>
      <c r="AF42" s="140"/>
      <c r="AG42" s="140"/>
      <c r="AH42" s="184" t="str">
        <f>IFERROR(IF(AND(W41="Probabilidad",W42="Probabilidad"),(AJ41-(+AJ41*AD42)),IF(W42="Probabilidad",(O41-(+O41*AD42)),IF(W42="Impacto",AJ41,""))),"")</f>
        <v/>
      </c>
      <c r="AI42" s="138" t="str">
        <f t="shared" si="5"/>
        <v/>
      </c>
      <c r="AJ42" s="102" t="str">
        <f t="shared" si="15"/>
        <v/>
      </c>
      <c r="AK42" s="138" t="str">
        <f t="shared" si="7"/>
        <v/>
      </c>
      <c r="AL42" s="102" t="str">
        <f>IFERROR(IF(AND(W41="Impacto",W42="Impacto"),(AL35-(+AL35*AD42)),IF(W42="Impacto",($S$41-(+$S$41*AD42)),IF(W42="Probabilidad",AL35,""))),"")</f>
        <v/>
      </c>
      <c r="AM42" s="103" t="str">
        <f t="shared" si="16"/>
        <v/>
      </c>
      <c r="AN42" s="397"/>
      <c r="AO42" s="149"/>
      <c r="AP42" s="148"/>
      <c r="AQ42" s="104"/>
      <c r="AR42" s="104"/>
      <c r="AS42" s="149"/>
      <c r="AT42" s="104"/>
      <c r="AU42" s="149"/>
      <c r="AV42" s="104"/>
      <c r="AW42" s="149"/>
      <c r="AX42" s="104"/>
      <c r="AY42" s="149"/>
      <c r="AZ42" s="147"/>
      <c r="BA42" s="149"/>
      <c r="BB42" s="149"/>
      <c r="BC42" s="148"/>
      <c r="BD42" s="104"/>
      <c r="BE42" s="144"/>
      <c r="BF42" s="149"/>
      <c r="BG42" s="149"/>
      <c r="BH42" s="148"/>
      <c r="BI42" s="104"/>
      <c r="BJ42" s="144"/>
      <c r="BK42" s="149"/>
      <c r="BL42" s="149"/>
      <c r="BM42" s="148"/>
      <c r="BN42" s="104"/>
      <c r="BO42" s="144"/>
      <c r="BP42" s="149"/>
      <c r="BQ42" s="149"/>
      <c r="BR42" s="148"/>
      <c r="BS42" s="104"/>
      <c r="BT42" s="144"/>
      <c r="BU42" s="104"/>
      <c r="BV42" s="149"/>
      <c r="BW42" s="149"/>
      <c r="BX42" s="149"/>
      <c r="BY42" s="104"/>
      <c r="BZ42" s="149"/>
      <c r="CA42" s="149"/>
      <c r="CB42" s="104"/>
      <c r="CC42" s="149"/>
      <c r="CD42" s="148"/>
      <c r="CE42" s="149"/>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row>
    <row r="43" spans="1:109" ht="15.75" customHeight="1" x14ac:dyDescent="0.3">
      <c r="A43" s="316"/>
      <c r="B43" s="317"/>
      <c r="C43" s="317"/>
      <c r="D43" s="317"/>
      <c r="E43" s="348"/>
      <c r="F43" s="317"/>
      <c r="G43" s="317"/>
      <c r="H43" s="317"/>
      <c r="I43" s="149"/>
      <c r="J43" s="149"/>
      <c r="K43" s="317"/>
      <c r="L43" s="348"/>
      <c r="M43" s="316"/>
      <c r="N43" s="361"/>
      <c r="O43" s="364"/>
      <c r="P43" s="400"/>
      <c r="Q43" s="364">
        <f t="shared" si="17"/>
        <v>0</v>
      </c>
      <c r="R43" s="361"/>
      <c r="S43" s="364"/>
      <c r="T43" s="347"/>
      <c r="U43" s="148">
        <v>3</v>
      </c>
      <c r="V43" s="105"/>
      <c r="W43" s="151" t="str">
        <f t="shared" si="14"/>
        <v/>
      </c>
      <c r="X43" s="166"/>
      <c r="Y43" s="166"/>
      <c r="Z43" s="166"/>
      <c r="AA43" s="166"/>
      <c r="AB43" s="140"/>
      <c r="AC43" s="140"/>
      <c r="AD43" s="141" t="str">
        <f t="shared" si="4"/>
        <v/>
      </c>
      <c r="AE43" s="140"/>
      <c r="AF43" s="140"/>
      <c r="AG43" s="140"/>
      <c r="AH43" s="184" t="str">
        <f>IFERROR(IF(AND(W42="Probabilidad",W43="Probabilidad"),(AJ42-(+AJ42*AD43)),IF(AND(W42="Impacto",W43="Probabilidad"),(AJ41-(+AJ41*AD43)),IF(W43="Impacto",AJ42,""))),"")</f>
        <v/>
      </c>
      <c r="AI43" s="138" t="str">
        <f t="shared" si="5"/>
        <v/>
      </c>
      <c r="AJ43" s="102" t="str">
        <f t="shared" si="15"/>
        <v/>
      </c>
      <c r="AK43" s="138" t="str">
        <f t="shared" si="7"/>
        <v/>
      </c>
      <c r="AL43" s="102" t="str">
        <f>IFERROR(IF(AND(W42="Impacto",W43="Impacto"),(AL42-(+AL42*AD43)),IF(AND(W42="Probabilidad",W43="Impacto"),(AL41-(+AL41*AD43)),IF(W43="Probabilidad",AL42,""))),"")</f>
        <v/>
      </c>
      <c r="AM43" s="103" t="str">
        <f t="shared" si="16"/>
        <v/>
      </c>
      <c r="AN43" s="397"/>
      <c r="AO43" s="149"/>
      <c r="AP43" s="148"/>
      <c r="AQ43" s="104"/>
      <c r="AR43" s="104"/>
      <c r="AS43" s="149"/>
      <c r="AT43" s="104"/>
      <c r="AU43" s="149"/>
      <c r="AV43" s="104"/>
      <c r="AW43" s="149"/>
      <c r="AX43" s="104"/>
      <c r="AY43" s="149"/>
      <c r="AZ43" s="147"/>
      <c r="BA43" s="149"/>
      <c r="BB43" s="149"/>
      <c r="BC43" s="148"/>
      <c r="BD43" s="104"/>
      <c r="BE43" s="144"/>
      <c r="BF43" s="149"/>
      <c r="BG43" s="149"/>
      <c r="BH43" s="148"/>
      <c r="BI43" s="104"/>
      <c r="BJ43" s="144"/>
      <c r="BK43" s="149"/>
      <c r="BL43" s="149"/>
      <c r="BM43" s="148"/>
      <c r="BN43" s="104"/>
      <c r="BO43" s="144"/>
      <c r="BP43" s="149"/>
      <c r="BQ43" s="149"/>
      <c r="BR43" s="148"/>
      <c r="BS43" s="104"/>
      <c r="BT43" s="144"/>
      <c r="BU43" s="104"/>
      <c r="BV43" s="149"/>
      <c r="BW43" s="149"/>
      <c r="BX43" s="149"/>
      <c r="BY43" s="104"/>
      <c r="BZ43" s="149"/>
      <c r="CA43" s="149"/>
      <c r="CB43" s="104"/>
      <c r="CC43" s="149"/>
      <c r="CD43" s="148"/>
      <c r="CE43" s="149"/>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row>
    <row r="44" spans="1:109" ht="15.75" customHeight="1" x14ac:dyDescent="0.3">
      <c r="A44" s="316"/>
      <c r="B44" s="317"/>
      <c r="C44" s="317"/>
      <c r="D44" s="317"/>
      <c r="E44" s="348"/>
      <c r="F44" s="317"/>
      <c r="G44" s="317"/>
      <c r="H44" s="317"/>
      <c r="I44" s="149"/>
      <c r="J44" s="149"/>
      <c r="K44" s="317"/>
      <c r="L44" s="348"/>
      <c r="M44" s="316"/>
      <c r="N44" s="361"/>
      <c r="O44" s="364"/>
      <c r="P44" s="400"/>
      <c r="Q44" s="364">
        <f t="shared" si="17"/>
        <v>0</v>
      </c>
      <c r="R44" s="361"/>
      <c r="S44" s="364"/>
      <c r="T44" s="347"/>
      <c r="U44" s="148">
        <v>4</v>
      </c>
      <c r="V44" s="100"/>
      <c r="W44" s="151" t="str">
        <f t="shared" si="14"/>
        <v/>
      </c>
      <c r="X44" s="166"/>
      <c r="Y44" s="166"/>
      <c r="Z44" s="166"/>
      <c r="AA44" s="166"/>
      <c r="AB44" s="140"/>
      <c r="AC44" s="140"/>
      <c r="AD44" s="141" t="str">
        <f t="shared" si="4"/>
        <v/>
      </c>
      <c r="AE44" s="140"/>
      <c r="AF44" s="140"/>
      <c r="AG44" s="140"/>
      <c r="AH44" s="184" t="str">
        <f>IFERROR(IF(AND(W43="Probabilidad",W44="Probabilidad"),(AJ43-(+AJ43*AD44)),IF(AND(W43="Impacto",W44="Probabilidad"),(AJ42-(+AJ42*AD44)),IF(W44="Impacto",AJ43,""))),"")</f>
        <v/>
      </c>
      <c r="AI44" s="138" t="str">
        <f t="shared" si="5"/>
        <v/>
      </c>
      <c r="AJ44" s="102" t="str">
        <f t="shared" si="15"/>
        <v/>
      </c>
      <c r="AK44" s="138" t="str">
        <f t="shared" si="7"/>
        <v/>
      </c>
      <c r="AL44" s="102" t="str">
        <f>IFERROR(IF(AND(W43="Impacto",W44="Impacto"),(AL43-(+AL43*AD44)),IF(AND(W43="Probabilidad",W44="Impacto"),(AL42-(+AL42*AD44)),IF(W44="Probabilidad",AL43,""))),"")</f>
        <v/>
      </c>
      <c r="AM44" s="103" t="str">
        <f t="shared" si="16"/>
        <v/>
      </c>
      <c r="AN44" s="397"/>
      <c r="AO44" s="149"/>
      <c r="AP44" s="148"/>
      <c r="AQ44" s="104"/>
      <c r="AR44" s="104"/>
      <c r="AS44" s="149"/>
      <c r="AT44" s="104"/>
      <c r="AU44" s="149"/>
      <c r="AV44" s="104"/>
      <c r="AW44" s="149"/>
      <c r="AX44" s="104"/>
      <c r="AY44" s="149"/>
      <c r="AZ44" s="147"/>
      <c r="BA44" s="149"/>
      <c r="BB44" s="149"/>
      <c r="BC44" s="148"/>
      <c r="BD44" s="104"/>
      <c r="BE44" s="144"/>
      <c r="BF44" s="149"/>
      <c r="BG44" s="149"/>
      <c r="BH44" s="148"/>
      <c r="BI44" s="104"/>
      <c r="BJ44" s="144"/>
      <c r="BK44" s="149"/>
      <c r="BL44" s="149"/>
      <c r="BM44" s="148"/>
      <c r="BN44" s="104"/>
      <c r="BO44" s="144"/>
      <c r="BP44" s="149"/>
      <c r="BQ44" s="149"/>
      <c r="BR44" s="148"/>
      <c r="BS44" s="104"/>
      <c r="BT44" s="144"/>
      <c r="BU44" s="104"/>
      <c r="BV44" s="149"/>
      <c r="BW44" s="149"/>
      <c r="BX44" s="149"/>
      <c r="BY44" s="104"/>
      <c r="BZ44" s="149"/>
      <c r="CA44" s="149"/>
      <c r="CB44" s="104"/>
      <c r="CC44" s="149"/>
      <c r="CD44" s="148"/>
      <c r="CE44" s="149"/>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row>
    <row r="45" spans="1:109" ht="15.75" customHeight="1" x14ac:dyDescent="0.3">
      <c r="A45" s="316"/>
      <c r="B45" s="317"/>
      <c r="C45" s="317"/>
      <c r="D45" s="317"/>
      <c r="E45" s="348"/>
      <c r="F45" s="317"/>
      <c r="G45" s="317"/>
      <c r="H45" s="317"/>
      <c r="I45" s="149"/>
      <c r="J45" s="149"/>
      <c r="K45" s="317"/>
      <c r="L45" s="348"/>
      <c r="M45" s="316"/>
      <c r="N45" s="361"/>
      <c r="O45" s="364"/>
      <c r="P45" s="400"/>
      <c r="Q45" s="364">
        <f t="shared" si="17"/>
        <v>0</v>
      </c>
      <c r="R45" s="361"/>
      <c r="S45" s="364"/>
      <c r="T45" s="347"/>
      <c r="U45" s="148">
        <v>5</v>
      </c>
      <c r="V45" s="100"/>
      <c r="W45" s="151" t="str">
        <f t="shared" si="14"/>
        <v/>
      </c>
      <c r="X45" s="166"/>
      <c r="Y45" s="166"/>
      <c r="Z45" s="166"/>
      <c r="AA45" s="166"/>
      <c r="AB45" s="140"/>
      <c r="AC45" s="140"/>
      <c r="AD45" s="141" t="str">
        <f t="shared" si="4"/>
        <v/>
      </c>
      <c r="AE45" s="140"/>
      <c r="AF45" s="140"/>
      <c r="AG45" s="140"/>
      <c r="AH45" s="184" t="str">
        <f>IFERROR(IF(AND(W44="Probabilidad",W45="Probabilidad"),(AJ44-(+AJ44*AD45)),IF(AND(W44="Impacto",W45="Probabilidad"),(AJ43-(+AJ43*AD45)),IF(W45="Impacto",AJ44,""))),"")</f>
        <v/>
      </c>
      <c r="AI45" s="138" t="str">
        <f t="shared" si="5"/>
        <v/>
      </c>
      <c r="AJ45" s="102" t="str">
        <f t="shared" si="15"/>
        <v/>
      </c>
      <c r="AK45" s="138" t="str">
        <f t="shared" si="7"/>
        <v/>
      </c>
      <c r="AL45" s="102" t="str">
        <f>IFERROR(IF(AND(W44="Impacto",W45="Impacto"),(AL44-(+AL44*AD45)),IF(AND(W44="Probabilidad",W45="Impacto"),(AL43-(+AL43*AD45)),IF(W45="Probabilidad",AL44,""))),"")</f>
        <v/>
      </c>
      <c r="AM45" s="103" t="str">
        <f t="shared" si="16"/>
        <v/>
      </c>
      <c r="AN45" s="397"/>
      <c r="AO45" s="149"/>
      <c r="AP45" s="148"/>
      <c r="AQ45" s="104"/>
      <c r="AR45" s="104"/>
      <c r="AS45" s="149"/>
      <c r="AT45" s="104"/>
      <c r="AU45" s="149"/>
      <c r="AV45" s="104"/>
      <c r="AW45" s="149"/>
      <c r="AX45" s="104"/>
      <c r="AY45" s="149"/>
      <c r="AZ45" s="147"/>
      <c r="BA45" s="149"/>
      <c r="BB45" s="149"/>
      <c r="BC45" s="148"/>
      <c r="BD45" s="104"/>
      <c r="BE45" s="144"/>
      <c r="BF45" s="149"/>
      <c r="BG45" s="149"/>
      <c r="BH45" s="148"/>
      <c r="BI45" s="104"/>
      <c r="BJ45" s="144"/>
      <c r="BK45" s="149"/>
      <c r="BL45" s="149"/>
      <c r="BM45" s="148"/>
      <c r="BN45" s="104"/>
      <c r="BO45" s="144"/>
      <c r="BP45" s="149"/>
      <c r="BQ45" s="149"/>
      <c r="BR45" s="148"/>
      <c r="BS45" s="104"/>
      <c r="BT45" s="144"/>
      <c r="BU45" s="104"/>
      <c r="BV45" s="149"/>
      <c r="BW45" s="149"/>
      <c r="BX45" s="149"/>
      <c r="BY45" s="104"/>
      <c r="BZ45" s="149"/>
      <c r="CA45" s="149"/>
      <c r="CB45" s="104"/>
      <c r="CC45" s="149"/>
      <c r="CD45" s="148"/>
      <c r="CE45" s="149"/>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row>
    <row r="46" spans="1:109" ht="15.75" customHeight="1" x14ac:dyDescent="0.3">
      <c r="A46" s="316"/>
      <c r="B46" s="317"/>
      <c r="C46" s="317"/>
      <c r="D46" s="317"/>
      <c r="E46" s="348"/>
      <c r="F46" s="317"/>
      <c r="G46" s="317"/>
      <c r="H46" s="317"/>
      <c r="I46" s="149"/>
      <c r="J46" s="149"/>
      <c r="K46" s="317"/>
      <c r="L46" s="348"/>
      <c r="M46" s="316"/>
      <c r="N46" s="361"/>
      <c r="O46" s="364"/>
      <c r="P46" s="400"/>
      <c r="Q46" s="364">
        <f t="shared" si="17"/>
        <v>0</v>
      </c>
      <c r="R46" s="361"/>
      <c r="S46" s="364"/>
      <c r="T46" s="347"/>
      <c r="U46" s="148">
        <v>6</v>
      </c>
      <c r="V46" s="100"/>
      <c r="W46" s="151" t="str">
        <f t="shared" si="14"/>
        <v/>
      </c>
      <c r="X46" s="166"/>
      <c r="Y46" s="166"/>
      <c r="Z46" s="166"/>
      <c r="AA46" s="166"/>
      <c r="AB46" s="140"/>
      <c r="AC46" s="140"/>
      <c r="AD46" s="141" t="str">
        <f t="shared" si="4"/>
        <v/>
      </c>
      <c r="AE46" s="140"/>
      <c r="AF46" s="140"/>
      <c r="AG46" s="140"/>
      <c r="AH46" s="184" t="str">
        <f>IFERROR(IF(AND(W45="Probabilidad",W46="Probabilidad"),(AJ45-(+AJ45*AD46)),IF(AND(W45="Impacto",W46="Probabilidad"),(AJ44-(+AJ44*AD46)),IF(W46="Impacto",AJ45,""))),"")</f>
        <v/>
      </c>
      <c r="AI46" s="138" t="str">
        <f t="shared" si="5"/>
        <v/>
      </c>
      <c r="AJ46" s="102" t="str">
        <f t="shared" si="15"/>
        <v/>
      </c>
      <c r="AK46" s="138" t="str">
        <f t="shared" si="7"/>
        <v/>
      </c>
      <c r="AL46" s="102" t="str">
        <f>IFERROR(IF(AND(W45="Impacto",W46="Impacto"),(AL45-(+AL45*AD46)),IF(AND(W45="Probabilidad",W46="Impacto"),(AL44-(+AL44*AD46)),IF(W46="Probabilidad",AL45,""))),"")</f>
        <v/>
      </c>
      <c r="AM46" s="103" t="str">
        <f t="shared" si="16"/>
        <v/>
      </c>
      <c r="AN46" s="398"/>
      <c r="AO46" s="149"/>
      <c r="AP46" s="148"/>
      <c r="AQ46" s="104"/>
      <c r="AR46" s="104"/>
      <c r="AS46" s="149"/>
      <c r="AT46" s="104"/>
      <c r="AU46" s="149"/>
      <c r="AV46" s="104"/>
      <c r="AW46" s="149"/>
      <c r="AX46" s="104"/>
      <c r="AY46" s="149"/>
      <c r="AZ46" s="147"/>
      <c r="BA46" s="149"/>
      <c r="BB46" s="149"/>
      <c r="BC46" s="148"/>
      <c r="BD46" s="104"/>
      <c r="BE46" s="144"/>
      <c r="BF46" s="149"/>
      <c r="BG46" s="149"/>
      <c r="BH46" s="148"/>
      <c r="BI46" s="104"/>
      <c r="BJ46" s="144"/>
      <c r="BK46" s="149"/>
      <c r="BL46" s="149"/>
      <c r="BM46" s="148"/>
      <c r="BN46" s="104"/>
      <c r="BO46" s="144"/>
      <c r="BP46" s="149"/>
      <c r="BQ46" s="149"/>
      <c r="BR46" s="148"/>
      <c r="BS46" s="104"/>
      <c r="BT46" s="144"/>
      <c r="BU46" s="104"/>
      <c r="BV46" s="149"/>
      <c r="BW46" s="149"/>
      <c r="BX46" s="149"/>
      <c r="BY46" s="104"/>
      <c r="BZ46" s="149"/>
      <c r="CA46" s="149"/>
      <c r="CB46" s="104"/>
      <c r="CC46" s="149"/>
      <c r="CD46" s="148"/>
      <c r="CE46" s="149"/>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row>
    <row r="47" spans="1:109" ht="15.75" customHeight="1" x14ac:dyDescent="0.3">
      <c r="A47" s="316">
        <v>8</v>
      </c>
      <c r="B47" s="317"/>
      <c r="C47" s="317"/>
      <c r="D47" s="317"/>
      <c r="E47" s="348"/>
      <c r="F47" s="317"/>
      <c r="G47" s="317"/>
      <c r="H47" s="317"/>
      <c r="I47" s="149"/>
      <c r="J47" s="149"/>
      <c r="K47" s="317"/>
      <c r="L47" s="348"/>
      <c r="M47" s="316"/>
      <c r="N47" s="361" t="str">
        <f>IF(M47&lt;=0,"",IF(M47&lt;=2,"Muy Baja",IF(M47&lt;=24,"Baja",IF(M47&lt;=500,"Media",IF(M47&lt;=5000,"Alta","Muy Alta")))))</f>
        <v/>
      </c>
      <c r="O47" s="364" t="str">
        <f>IF(N47="","",IF(N47="Muy Baja",0.2,IF(N47="Baja",0.4,IF(N47="Media",0.6,IF(N47="Alta",0.8,IF(N47="Muy Alta",1,))))))</f>
        <v/>
      </c>
      <c r="P47" s="400"/>
      <c r="Q47" s="364">
        <f ca="1">IF(NOT(ISERROR(MATCH(P47,'Tabla Impacto'!$B$221:$B$223,0))),'Tabla Impacto'!$F$223&amp;"Por favor no seleccionar los criterios de impacto(Afectación Económica o presupuestal y Pérdida Reputacional)",P47)</f>
        <v>0</v>
      </c>
      <c r="R47" s="361" t="str">
        <f ca="1">IF(OR(Q47='Tabla Impacto'!$C$11,Q47='Tabla Impacto'!$D$11),"Leve",IF(OR(Q47='Tabla Impacto'!$C$12,Q47='Tabla Impacto'!$D$12),"Menor",IF(OR(Q47='Tabla Impacto'!$C$13,Q47='Tabla Impacto'!$D$13),"Moderado",IF(OR(Q47='Tabla Impacto'!$C$14,Q47='Tabla Impacto'!$D$14),"Mayor",IF(OR(Q47='Tabla Impacto'!$C$15,Q47='Tabla Impacto'!$D$15),"Catastrófico","")))))</f>
        <v/>
      </c>
      <c r="S47" s="364" t="str">
        <f ca="1">IF(R47="","",IF(R47="Leve",0.2,IF(R47="Menor",0.4,IF(R47="Moderado",0.6,IF(R47="Mayor",0.8,IF(R47="Catastrófico",1,))))))</f>
        <v/>
      </c>
      <c r="T47" s="347" t="str">
        <f ca="1">IF(OR(AND(N47="Muy Baja",R47="Leve"),AND(N47="Muy Baja",R47="Menor"),AND(N47="Baja",R47="Leve")),"Bajo",IF(OR(AND(N47="Muy baja",R47="Moderado"),AND(N47="Baja",R47="Menor"),AND(N47="Baja",R47="Moderado"),AND(N47="Media",R47="Leve"),AND(N47="Media",R47="Menor"),AND(N47="Media",R47="Moderado"),AND(N47="Alta",R47="Leve"),AND(N47="Alta",R47="Menor")),"Moderado",IF(OR(AND(N47="Muy Baja",R47="Mayor"),AND(N47="Baja",R47="Mayor"),AND(N47="Media",R47="Mayor"),AND(N47="Alta",R47="Moderado"),AND(N47="Alta",R47="Mayor"),AND(N47="Muy Alta",R47="Leve"),AND(N47="Muy Alta",R47="Menor"),AND(N47="Muy Alta",R47="Moderado"),AND(N47="Muy Alta",R47="Mayor")),"Alto",IF(OR(AND(N47="Muy Baja",R47="Catastrófico"),AND(N47="Baja",R47="Catastrófico"),AND(N47="Media",R47="Catastrófico"),AND(N47="Alta",R47="Catastrófico"),AND(N47="Muy Alta",R47="Catastrófico")),"Extremo",""))))</f>
        <v/>
      </c>
      <c r="U47" s="148">
        <v>1</v>
      </c>
      <c r="V47" s="100"/>
      <c r="W47" s="151" t="str">
        <f t="shared" si="14"/>
        <v/>
      </c>
      <c r="X47" s="166"/>
      <c r="Y47" s="166"/>
      <c r="Z47" s="166"/>
      <c r="AA47" s="166"/>
      <c r="AB47" s="140"/>
      <c r="AC47" s="140"/>
      <c r="AD47" s="141" t="str">
        <f t="shared" si="4"/>
        <v/>
      </c>
      <c r="AE47" s="140"/>
      <c r="AF47" s="140"/>
      <c r="AG47" s="140"/>
      <c r="AH47" s="184" t="str">
        <f>IFERROR(IF(W47="Probabilidad",(O47-(+O47*AD47)),IF(W47="Impacto",O47,"")),"")</f>
        <v/>
      </c>
      <c r="AI47" s="138" t="str">
        <f>IFERROR(IF(AH47="","",IF(AH47&lt;=0.2,"Muy Baja",IF(AH47&lt;=0.4,"Baja",IF(AH47&lt;=0.6,"Media",IF(AH47&lt;=0.8,"Alta","Muy Alta"))))),"")</f>
        <v/>
      </c>
      <c r="AJ47" s="102" t="str">
        <f t="shared" si="15"/>
        <v/>
      </c>
      <c r="AK47" s="138" t="str">
        <f>IFERROR(IF(AL47="","",IF(AL47&lt;=0.2,"Leve",IF(AL47&lt;=0.4,"Menor",IF(AL47&lt;=0.6,"Moderado",IF(AL47&lt;=0.8,"Mayor","Catastrófico"))))),"")</f>
        <v/>
      </c>
      <c r="AL47" s="102" t="str">
        <f>IFERROR(IF(W47="Impacto",(S47-(+S47*AD47)),IF(W47="Probabilidad",S47,"")),"")</f>
        <v/>
      </c>
      <c r="AM47" s="103" t="str">
        <f t="shared" si="16"/>
        <v/>
      </c>
      <c r="AN47" s="396"/>
      <c r="AO47" s="149"/>
      <c r="AP47" s="148"/>
      <c r="AQ47" s="104"/>
      <c r="AR47" s="104"/>
      <c r="AS47" s="149"/>
      <c r="AT47" s="104"/>
      <c r="AU47" s="149"/>
      <c r="AV47" s="104"/>
      <c r="AW47" s="149"/>
      <c r="AX47" s="104"/>
      <c r="AY47" s="149"/>
      <c r="AZ47" s="147"/>
      <c r="BA47" s="149"/>
      <c r="BB47" s="149"/>
      <c r="BC47" s="148"/>
      <c r="BD47" s="104"/>
      <c r="BE47" s="144"/>
      <c r="BF47" s="149"/>
      <c r="BG47" s="149"/>
      <c r="BH47" s="148"/>
      <c r="BI47" s="104"/>
      <c r="BJ47" s="144"/>
      <c r="BK47" s="149"/>
      <c r="BL47" s="149"/>
      <c r="BM47" s="148"/>
      <c r="BN47" s="104"/>
      <c r="BO47" s="144"/>
      <c r="BP47" s="149"/>
      <c r="BQ47" s="149"/>
      <c r="BR47" s="148"/>
      <c r="BS47" s="104"/>
      <c r="BT47" s="144"/>
      <c r="BU47" s="104"/>
      <c r="BV47" s="149"/>
      <c r="BW47" s="149"/>
      <c r="BX47" s="149"/>
      <c r="BY47" s="104"/>
      <c r="BZ47" s="149"/>
      <c r="CA47" s="149"/>
      <c r="CB47" s="104"/>
      <c r="CC47" s="149"/>
      <c r="CD47" s="148"/>
      <c r="CE47" s="149"/>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row>
    <row r="48" spans="1:109" ht="15.75" customHeight="1" x14ac:dyDescent="0.3">
      <c r="A48" s="316"/>
      <c r="B48" s="317"/>
      <c r="C48" s="317"/>
      <c r="D48" s="317"/>
      <c r="E48" s="348"/>
      <c r="F48" s="317"/>
      <c r="G48" s="317"/>
      <c r="H48" s="317"/>
      <c r="I48" s="149"/>
      <c r="J48" s="149"/>
      <c r="K48" s="317"/>
      <c r="L48" s="348"/>
      <c r="M48" s="316"/>
      <c r="N48" s="361"/>
      <c r="O48" s="364"/>
      <c r="P48" s="400"/>
      <c r="Q48" s="364">
        <f t="shared" ref="Q48:Q52" si="18">IF(NOT(ISERROR(MATCH(P48,_xlfn.ANCHORARRAY(E59),0))),O61&amp;"Por favor no seleccionar los criterios de impacto",P48)</f>
        <v>0</v>
      </c>
      <c r="R48" s="361"/>
      <c r="S48" s="364"/>
      <c r="T48" s="347"/>
      <c r="U48" s="148">
        <v>2</v>
      </c>
      <c r="V48" s="100"/>
      <c r="W48" s="151" t="str">
        <f t="shared" si="14"/>
        <v/>
      </c>
      <c r="X48" s="166"/>
      <c r="Y48" s="166"/>
      <c r="Z48" s="166"/>
      <c r="AA48" s="166"/>
      <c r="AB48" s="140"/>
      <c r="AC48" s="140"/>
      <c r="AD48" s="141" t="str">
        <f t="shared" si="4"/>
        <v/>
      </c>
      <c r="AE48" s="140"/>
      <c r="AF48" s="140"/>
      <c r="AG48" s="140"/>
      <c r="AH48" s="184" t="str">
        <f>IFERROR(IF(AND(W47="Probabilidad",W48="Probabilidad"),(AJ47-(+AJ47*AD48)),IF(W48="Probabilidad",(O47-(+O47*AD48)),IF(W48="Impacto",AJ47,""))),"")</f>
        <v/>
      </c>
      <c r="AI48" s="138" t="str">
        <f t="shared" si="5"/>
        <v/>
      </c>
      <c r="AJ48" s="102" t="str">
        <f t="shared" si="15"/>
        <v/>
      </c>
      <c r="AK48" s="138" t="str">
        <f t="shared" si="7"/>
        <v/>
      </c>
      <c r="AL48" s="102" t="str">
        <f>IFERROR(IF(AND(W47="Impacto",W48="Impacto"),(AL41-(+AL41*AD48)),IF(W48="Impacto",($S$47-(+$S$47*AD48)),IF(W48="Probabilidad",AL41,""))),"")</f>
        <v/>
      </c>
      <c r="AM48" s="103" t="str">
        <f t="shared" si="16"/>
        <v/>
      </c>
      <c r="AN48" s="397"/>
      <c r="AO48" s="149"/>
      <c r="AP48" s="148"/>
      <c r="AQ48" s="104"/>
      <c r="AR48" s="104"/>
      <c r="AS48" s="149"/>
      <c r="AT48" s="104"/>
      <c r="AU48" s="149"/>
      <c r="AV48" s="104"/>
      <c r="AW48" s="149"/>
      <c r="AX48" s="104"/>
      <c r="AY48" s="149"/>
      <c r="AZ48" s="147"/>
      <c r="BA48" s="149"/>
      <c r="BB48" s="149"/>
      <c r="BC48" s="148"/>
      <c r="BD48" s="104"/>
      <c r="BE48" s="144"/>
      <c r="BF48" s="149"/>
      <c r="BG48" s="149"/>
      <c r="BH48" s="148"/>
      <c r="BI48" s="104"/>
      <c r="BJ48" s="144"/>
      <c r="BK48" s="149"/>
      <c r="BL48" s="149"/>
      <c r="BM48" s="148"/>
      <c r="BN48" s="104"/>
      <c r="BO48" s="144"/>
      <c r="BP48" s="149"/>
      <c r="BQ48" s="149"/>
      <c r="BR48" s="148"/>
      <c r="BS48" s="104"/>
      <c r="BT48" s="144"/>
      <c r="BU48" s="104"/>
      <c r="BV48" s="149"/>
      <c r="BW48" s="149"/>
      <c r="BX48" s="149"/>
      <c r="BY48" s="104"/>
      <c r="BZ48" s="149"/>
      <c r="CA48" s="149"/>
      <c r="CB48" s="104"/>
      <c r="CC48" s="149"/>
      <c r="CD48" s="148"/>
      <c r="CE48" s="149"/>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row>
    <row r="49" spans="1:109" ht="15.75" customHeight="1" x14ac:dyDescent="0.3">
      <c r="A49" s="316"/>
      <c r="B49" s="317"/>
      <c r="C49" s="317"/>
      <c r="D49" s="317"/>
      <c r="E49" s="348"/>
      <c r="F49" s="317"/>
      <c r="G49" s="317"/>
      <c r="H49" s="317"/>
      <c r="I49" s="149"/>
      <c r="J49" s="149"/>
      <c r="K49" s="317"/>
      <c r="L49" s="348"/>
      <c r="M49" s="316"/>
      <c r="N49" s="361"/>
      <c r="O49" s="364"/>
      <c r="P49" s="400"/>
      <c r="Q49" s="364">
        <f t="shared" si="18"/>
        <v>0</v>
      </c>
      <c r="R49" s="361"/>
      <c r="S49" s="364"/>
      <c r="T49" s="347"/>
      <c r="U49" s="148">
        <v>3</v>
      </c>
      <c r="V49" s="105"/>
      <c r="W49" s="151" t="str">
        <f t="shared" si="14"/>
        <v/>
      </c>
      <c r="X49" s="166"/>
      <c r="Y49" s="166"/>
      <c r="Z49" s="166"/>
      <c r="AA49" s="166"/>
      <c r="AB49" s="140"/>
      <c r="AC49" s="140"/>
      <c r="AD49" s="141" t="str">
        <f t="shared" si="4"/>
        <v/>
      </c>
      <c r="AE49" s="140"/>
      <c r="AF49" s="140"/>
      <c r="AG49" s="140"/>
      <c r="AH49" s="184" t="str">
        <f>IFERROR(IF(AND(W48="Probabilidad",W49="Probabilidad"),(AJ48-(+AJ48*AD49)),IF(AND(W48="Impacto",W49="Probabilidad"),(AJ47-(+AJ47*AD49)),IF(W49="Impacto",AJ48,""))),"")</f>
        <v/>
      </c>
      <c r="AI49" s="138" t="str">
        <f t="shared" si="5"/>
        <v/>
      </c>
      <c r="AJ49" s="102" t="str">
        <f t="shared" si="15"/>
        <v/>
      </c>
      <c r="AK49" s="138" t="str">
        <f t="shared" si="7"/>
        <v/>
      </c>
      <c r="AL49" s="102" t="str">
        <f>IFERROR(IF(AND(W48="Impacto",W49="Impacto"),(AL48-(+AL48*AD49)),IF(AND(W48="Probabilidad",W49="Impacto"),(AL47-(+AL47*AD49)),IF(W49="Probabilidad",AL48,""))),"")</f>
        <v/>
      </c>
      <c r="AM49" s="103" t="str">
        <f t="shared" si="16"/>
        <v/>
      </c>
      <c r="AN49" s="397"/>
      <c r="AO49" s="149"/>
      <c r="AP49" s="148"/>
      <c r="AQ49" s="104"/>
      <c r="AR49" s="104"/>
      <c r="AS49" s="149"/>
      <c r="AT49" s="104"/>
      <c r="AU49" s="149"/>
      <c r="AV49" s="104"/>
      <c r="AW49" s="149"/>
      <c r="AX49" s="104"/>
      <c r="AY49" s="149"/>
      <c r="AZ49" s="147"/>
      <c r="BA49" s="149"/>
      <c r="BB49" s="149"/>
      <c r="BC49" s="148"/>
      <c r="BD49" s="104"/>
      <c r="BE49" s="144"/>
      <c r="BF49" s="149"/>
      <c r="BG49" s="149"/>
      <c r="BH49" s="148"/>
      <c r="BI49" s="104"/>
      <c r="BJ49" s="144"/>
      <c r="BK49" s="149"/>
      <c r="BL49" s="149"/>
      <c r="BM49" s="148"/>
      <c r="BN49" s="104"/>
      <c r="BO49" s="144"/>
      <c r="BP49" s="149"/>
      <c r="BQ49" s="149"/>
      <c r="BR49" s="148"/>
      <c r="BS49" s="104"/>
      <c r="BT49" s="144"/>
      <c r="BU49" s="104"/>
      <c r="BV49" s="149"/>
      <c r="BW49" s="149"/>
      <c r="BX49" s="149"/>
      <c r="BY49" s="104"/>
      <c r="BZ49" s="149"/>
      <c r="CA49" s="149"/>
      <c r="CB49" s="104"/>
      <c r="CC49" s="149"/>
      <c r="CD49" s="148"/>
      <c r="CE49" s="149"/>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row>
    <row r="50" spans="1:109" ht="15.75" customHeight="1" x14ac:dyDescent="0.3">
      <c r="A50" s="316"/>
      <c r="B50" s="317"/>
      <c r="C50" s="317"/>
      <c r="D50" s="317"/>
      <c r="E50" s="348"/>
      <c r="F50" s="317"/>
      <c r="G50" s="317"/>
      <c r="H50" s="317"/>
      <c r="I50" s="149"/>
      <c r="J50" s="149"/>
      <c r="K50" s="317"/>
      <c r="L50" s="348"/>
      <c r="M50" s="316"/>
      <c r="N50" s="361"/>
      <c r="O50" s="364"/>
      <c r="P50" s="400"/>
      <c r="Q50" s="364">
        <f t="shared" si="18"/>
        <v>0</v>
      </c>
      <c r="R50" s="361"/>
      <c r="S50" s="364"/>
      <c r="T50" s="347"/>
      <c r="U50" s="148">
        <v>4</v>
      </c>
      <c r="V50" s="100"/>
      <c r="W50" s="151" t="str">
        <f t="shared" si="14"/>
        <v/>
      </c>
      <c r="X50" s="166"/>
      <c r="Y50" s="166"/>
      <c r="Z50" s="166"/>
      <c r="AA50" s="166"/>
      <c r="AB50" s="140"/>
      <c r="AC50" s="140"/>
      <c r="AD50" s="141" t="str">
        <f t="shared" si="4"/>
        <v/>
      </c>
      <c r="AE50" s="140"/>
      <c r="AF50" s="140"/>
      <c r="AG50" s="140"/>
      <c r="AH50" s="184" t="str">
        <f>IFERROR(IF(AND(W49="Probabilidad",W50="Probabilidad"),(AJ49-(+AJ49*AD50)),IF(AND(W49="Impacto",W50="Probabilidad"),(AJ48-(+AJ48*AD50)),IF(W50="Impacto",AJ49,""))),"")</f>
        <v/>
      </c>
      <c r="AI50" s="138" t="str">
        <f t="shared" si="5"/>
        <v/>
      </c>
      <c r="AJ50" s="102" t="str">
        <f t="shared" si="15"/>
        <v/>
      </c>
      <c r="AK50" s="138" t="str">
        <f t="shared" si="7"/>
        <v/>
      </c>
      <c r="AL50" s="102" t="str">
        <f>IFERROR(IF(AND(W49="Impacto",W50="Impacto"),(AL49-(+AL49*AD50)),IF(AND(W49="Probabilidad",W50="Impacto"),(AL48-(+AL48*AD50)),IF(W50="Probabilidad",AL49,""))),"")</f>
        <v/>
      </c>
      <c r="AM50" s="103" t="str">
        <f t="shared" si="16"/>
        <v/>
      </c>
      <c r="AN50" s="397"/>
      <c r="AO50" s="149"/>
      <c r="AP50" s="148"/>
      <c r="AQ50" s="104"/>
      <c r="AR50" s="104"/>
      <c r="AS50" s="149"/>
      <c r="AT50" s="104"/>
      <c r="AU50" s="149"/>
      <c r="AV50" s="104"/>
      <c r="AW50" s="149"/>
      <c r="AX50" s="104"/>
      <c r="AY50" s="149"/>
      <c r="AZ50" s="147"/>
      <c r="BA50" s="149"/>
      <c r="BB50" s="149"/>
      <c r="BC50" s="148"/>
      <c r="BD50" s="104"/>
      <c r="BE50" s="144"/>
      <c r="BF50" s="149"/>
      <c r="BG50" s="149"/>
      <c r="BH50" s="148"/>
      <c r="BI50" s="104"/>
      <c r="BJ50" s="144"/>
      <c r="BK50" s="149"/>
      <c r="BL50" s="149"/>
      <c r="BM50" s="148"/>
      <c r="BN50" s="104"/>
      <c r="BO50" s="144"/>
      <c r="BP50" s="149"/>
      <c r="BQ50" s="149"/>
      <c r="BR50" s="148"/>
      <c r="BS50" s="104"/>
      <c r="BT50" s="144"/>
      <c r="BU50" s="104"/>
      <c r="BV50" s="149"/>
      <c r="BW50" s="149"/>
      <c r="BX50" s="149"/>
      <c r="BY50" s="104"/>
      <c r="BZ50" s="149"/>
      <c r="CA50" s="149"/>
      <c r="CB50" s="104"/>
      <c r="CC50" s="149"/>
      <c r="CD50" s="148"/>
      <c r="CE50" s="149"/>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row>
    <row r="51" spans="1:109" ht="15.75" customHeight="1" x14ac:dyDescent="0.3">
      <c r="A51" s="316"/>
      <c r="B51" s="317"/>
      <c r="C51" s="317"/>
      <c r="D51" s="317"/>
      <c r="E51" s="348"/>
      <c r="F51" s="317"/>
      <c r="G51" s="317"/>
      <c r="H51" s="317"/>
      <c r="I51" s="149"/>
      <c r="J51" s="149"/>
      <c r="K51" s="317"/>
      <c r="L51" s="348"/>
      <c r="M51" s="316"/>
      <c r="N51" s="361"/>
      <c r="O51" s="364"/>
      <c r="P51" s="400"/>
      <c r="Q51" s="364">
        <f t="shared" si="18"/>
        <v>0</v>
      </c>
      <c r="R51" s="361"/>
      <c r="S51" s="364"/>
      <c r="T51" s="347"/>
      <c r="U51" s="148">
        <v>5</v>
      </c>
      <c r="V51" s="100"/>
      <c r="W51" s="151" t="str">
        <f t="shared" si="14"/>
        <v/>
      </c>
      <c r="X51" s="166"/>
      <c r="Y51" s="166"/>
      <c r="Z51" s="166"/>
      <c r="AA51" s="166"/>
      <c r="AB51" s="140"/>
      <c r="AC51" s="140"/>
      <c r="AD51" s="141" t="str">
        <f t="shared" si="4"/>
        <v/>
      </c>
      <c r="AE51" s="140"/>
      <c r="AF51" s="140"/>
      <c r="AG51" s="140"/>
      <c r="AH51" s="184" t="str">
        <f>IFERROR(IF(AND(W50="Probabilidad",W51="Probabilidad"),(AJ50-(+AJ50*AD51)),IF(AND(W50="Impacto",W51="Probabilidad"),(AJ49-(+AJ49*AD51)),IF(W51="Impacto",AJ50,""))),"")</f>
        <v/>
      </c>
      <c r="AI51" s="138" t="str">
        <f t="shared" si="5"/>
        <v/>
      </c>
      <c r="AJ51" s="102" t="str">
        <f t="shared" si="15"/>
        <v/>
      </c>
      <c r="AK51" s="138" t="str">
        <f t="shared" si="7"/>
        <v/>
      </c>
      <c r="AL51" s="102" t="str">
        <f>IFERROR(IF(AND(W50="Impacto",W51="Impacto"),(AL50-(+AL50*AD51)),IF(AND(W50="Probabilidad",W51="Impacto"),(AL49-(+AL49*AD51)),IF(W51="Probabilidad",AL50,""))),"")</f>
        <v/>
      </c>
      <c r="AM51" s="103" t="str">
        <f t="shared" si="16"/>
        <v/>
      </c>
      <c r="AN51" s="397"/>
      <c r="AO51" s="149"/>
      <c r="AP51" s="148"/>
      <c r="AQ51" s="104"/>
      <c r="AR51" s="104"/>
      <c r="AS51" s="149"/>
      <c r="AT51" s="104"/>
      <c r="AU51" s="149"/>
      <c r="AV51" s="104"/>
      <c r="AW51" s="149"/>
      <c r="AX51" s="104"/>
      <c r="AY51" s="149"/>
      <c r="AZ51" s="147"/>
      <c r="BA51" s="149"/>
      <c r="BB51" s="149"/>
      <c r="BC51" s="148"/>
      <c r="BD51" s="104"/>
      <c r="BE51" s="144"/>
      <c r="BF51" s="149"/>
      <c r="BG51" s="149"/>
      <c r="BH51" s="148"/>
      <c r="BI51" s="104"/>
      <c r="BJ51" s="144"/>
      <c r="BK51" s="149"/>
      <c r="BL51" s="149"/>
      <c r="BM51" s="148"/>
      <c r="BN51" s="104"/>
      <c r="BO51" s="144"/>
      <c r="BP51" s="149"/>
      <c r="BQ51" s="149"/>
      <c r="BR51" s="148"/>
      <c r="BS51" s="104"/>
      <c r="BT51" s="144"/>
      <c r="BU51" s="104"/>
      <c r="BV51" s="149"/>
      <c r="BW51" s="149"/>
      <c r="BX51" s="149"/>
      <c r="BY51" s="104"/>
      <c r="BZ51" s="149"/>
      <c r="CA51" s="149"/>
      <c r="CB51" s="104"/>
      <c r="CC51" s="149"/>
      <c r="CD51" s="148"/>
      <c r="CE51" s="149"/>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row>
    <row r="52" spans="1:109" ht="15.75" customHeight="1" x14ac:dyDescent="0.3">
      <c r="A52" s="316"/>
      <c r="B52" s="317"/>
      <c r="C52" s="317"/>
      <c r="D52" s="317"/>
      <c r="E52" s="348"/>
      <c r="F52" s="317"/>
      <c r="G52" s="317"/>
      <c r="H52" s="317"/>
      <c r="I52" s="149"/>
      <c r="J52" s="149"/>
      <c r="K52" s="317"/>
      <c r="L52" s="348"/>
      <c r="M52" s="316"/>
      <c r="N52" s="361"/>
      <c r="O52" s="364"/>
      <c r="P52" s="400"/>
      <c r="Q52" s="364">
        <f t="shared" si="18"/>
        <v>0</v>
      </c>
      <c r="R52" s="361"/>
      <c r="S52" s="364"/>
      <c r="T52" s="347"/>
      <c r="U52" s="148">
        <v>6</v>
      </c>
      <c r="V52" s="100"/>
      <c r="W52" s="151" t="str">
        <f t="shared" si="14"/>
        <v/>
      </c>
      <c r="X52" s="166"/>
      <c r="Y52" s="166"/>
      <c r="Z52" s="166"/>
      <c r="AA52" s="166"/>
      <c r="AB52" s="140"/>
      <c r="AC52" s="140"/>
      <c r="AD52" s="141" t="str">
        <f t="shared" si="4"/>
        <v/>
      </c>
      <c r="AE52" s="140"/>
      <c r="AF52" s="140"/>
      <c r="AG52" s="140"/>
      <c r="AH52" s="184" t="str">
        <f>IFERROR(IF(AND(W51="Probabilidad",W52="Probabilidad"),(AJ51-(+AJ51*AD52)),IF(AND(W51="Impacto",W52="Probabilidad"),(AJ50-(+AJ50*AD52)),IF(W52="Impacto",AJ51,""))),"")</f>
        <v/>
      </c>
      <c r="AI52" s="138" t="str">
        <f t="shared" si="5"/>
        <v/>
      </c>
      <c r="AJ52" s="102" t="str">
        <f t="shared" si="15"/>
        <v/>
      </c>
      <c r="AK52" s="138" t="str">
        <f t="shared" si="7"/>
        <v/>
      </c>
      <c r="AL52" s="102" t="str">
        <f>IFERROR(IF(AND(W51="Impacto",W52="Impacto"),(AL51-(+AL51*AD52)),IF(AND(W51="Probabilidad",W52="Impacto"),(AL50-(+AL50*AD52)),IF(W52="Probabilidad",AL51,""))),"")</f>
        <v/>
      </c>
      <c r="AM52" s="103" t="str">
        <f t="shared" si="16"/>
        <v/>
      </c>
      <c r="AN52" s="398"/>
      <c r="AO52" s="149"/>
      <c r="AP52" s="148"/>
      <c r="AQ52" s="104"/>
      <c r="AR52" s="104"/>
      <c r="AS52" s="149"/>
      <c r="AT52" s="104"/>
      <c r="AU52" s="149"/>
      <c r="AV52" s="104"/>
      <c r="AW52" s="149"/>
      <c r="AX52" s="104"/>
      <c r="AY52" s="149"/>
      <c r="AZ52" s="147"/>
      <c r="BA52" s="149"/>
      <c r="BB52" s="149"/>
      <c r="BC52" s="148"/>
      <c r="BD52" s="104"/>
      <c r="BE52" s="144"/>
      <c r="BF52" s="149"/>
      <c r="BG52" s="149"/>
      <c r="BH52" s="148"/>
      <c r="BI52" s="104"/>
      <c r="BJ52" s="144"/>
      <c r="BK52" s="149"/>
      <c r="BL52" s="149"/>
      <c r="BM52" s="148"/>
      <c r="BN52" s="104"/>
      <c r="BO52" s="144"/>
      <c r="BP52" s="149"/>
      <c r="BQ52" s="149"/>
      <c r="BR52" s="148"/>
      <c r="BS52" s="104"/>
      <c r="BT52" s="144"/>
      <c r="BU52" s="104"/>
      <c r="BV52" s="149"/>
      <c r="BW52" s="149"/>
      <c r="BX52" s="149"/>
      <c r="BY52" s="104"/>
      <c r="BZ52" s="149"/>
      <c r="CA52" s="149"/>
      <c r="CB52" s="104"/>
      <c r="CC52" s="149"/>
      <c r="CD52" s="148"/>
      <c r="CE52" s="149"/>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row>
    <row r="53" spans="1:109" ht="15.75" customHeight="1" x14ac:dyDescent="0.3">
      <c r="A53" s="316">
        <v>9</v>
      </c>
      <c r="B53" s="317"/>
      <c r="C53" s="317"/>
      <c r="D53" s="317"/>
      <c r="E53" s="348"/>
      <c r="F53" s="317"/>
      <c r="G53" s="317"/>
      <c r="H53" s="317"/>
      <c r="I53" s="149"/>
      <c r="J53" s="149"/>
      <c r="K53" s="317"/>
      <c r="L53" s="348"/>
      <c r="M53" s="316"/>
      <c r="N53" s="361" t="str">
        <f>IF(M53&lt;=0,"",IF(M53&lt;=2,"Muy Baja",IF(M53&lt;=24,"Baja",IF(M53&lt;=500,"Media",IF(M53&lt;=5000,"Alta","Muy Alta")))))</f>
        <v/>
      </c>
      <c r="O53" s="364" t="str">
        <f>IF(N53="","",IF(N53="Muy Baja",0.2,IF(N53="Baja",0.4,IF(N53="Media",0.6,IF(N53="Alta",0.8,IF(N53="Muy Alta",1,))))))</f>
        <v/>
      </c>
      <c r="P53" s="400"/>
      <c r="Q53" s="364">
        <f ca="1">IF(NOT(ISERROR(MATCH(P53,'Tabla Impacto'!$B$221:$B$223,0))),'Tabla Impacto'!$F$223&amp;"Por favor no seleccionar los criterios de impacto(Afectación Económica o presupuestal y Pérdida Reputacional)",P53)</f>
        <v>0</v>
      </c>
      <c r="R53" s="361" t="str">
        <f ca="1">IF(OR(Q53='Tabla Impacto'!$C$11,Q53='Tabla Impacto'!$D$11),"Leve",IF(OR(Q53='Tabla Impacto'!$C$12,Q53='Tabla Impacto'!$D$12),"Menor",IF(OR(Q53='Tabla Impacto'!$C$13,Q53='Tabla Impacto'!$D$13),"Moderado",IF(OR(Q53='Tabla Impacto'!$C$14,Q53='Tabla Impacto'!$D$14),"Mayor",IF(OR(Q53='Tabla Impacto'!$C$15,Q53='Tabla Impacto'!$D$15),"Catastrófico","")))))</f>
        <v/>
      </c>
      <c r="S53" s="364" t="str">
        <f ca="1">IF(R53="","",IF(R53="Leve",0.2,IF(R53="Menor",0.4,IF(R53="Moderado",0.6,IF(R53="Mayor",0.8,IF(R53="Catastrófico",1,))))))</f>
        <v/>
      </c>
      <c r="T53" s="347" t="str">
        <f ca="1">IF(OR(AND(N53="Muy Baja",R53="Leve"),AND(N53="Muy Baja",R53="Menor"),AND(N53="Baja",R53="Leve")),"Bajo",IF(OR(AND(N53="Muy baja",R53="Moderado"),AND(N53="Baja",R53="Menor"),AND(N53="Baja",R53="Moderado"),AND(N53="Media",R53="Leve"),AND(N53="Media",R53="Menor"),AND(N53="Media",R53="Moderado"),AND(N53="Alta",R53="Leve"),AND(N53="Alta",R53="Menor")),"Moderado",IF(OR(AND(N53="Muy Baja",R53="Mayor"),AND(N53="Baja",R53="Mayor"),AND(N53="Media",R53="Mayor"),AND(N53="Alta",R53="Moderado"),AND(N53="Alta",R53="Mayor"),AND(N53="Muy Alta",R53="Leve"),AND(N53="Muy Alta",R53="Menor"),AND(N53="Muy Alta",R53="Moderado"),AND(N53="Muy Alta",R53="Mayor")),"Alto",IF(OR(AND(N53="Muy Baja",R53="Catastrófico"),AND(N53="Baja",R53="Catastrófico"),AND(N53="Media",R53="Catastrófico"),AND(N53="Alta",R53="Catastrófico"),AND(N53="Muy Alta",R53="Catastrófico")),"Extremo",""))))</f>
        <v/>
      </c>
      <c r="U53" s="148">
        <v>1</v>
      </c>
      <c r="V53" s="100"/>
      <c r="W53" s="151" t="str">
        <f t="shared" si="14"/>
        <v/>
      </c>
      <c r="X53" s="166"/>
      <c r="Y53" s="166"/>
      <c r="Z53" s="166"/>
      <c r="AA53" s="166"/>
      <c r="AB53" s="140"/>
      <c r="AC53" s="140"/>
      <c r="AD53" s="141" t="str">
        <f t="shared" si="4"/>
        <v/>
      </c>
      <c r="AE53" s="140"/>
      <c r="AF53" s="140"/>
      <c r="AG53" s="140"/>
      <c r="AH53" s="184" t="str">
        <f>IFERROR(IF(W53="Probabilidad",(O53-(+O53*AD53)),IF(W53="Impacto",O53,"")),"")</f>
        <v/>
      </c>
      <c r="AI53" s="138" t="str">
        <f>IFERROR(IF(AH53="","",IF(AH53&lt;=0.2,"Muy Baja",IF(AH53&lt;=0.4,"Baja",IF(AH53&lt;=0.6,"Media",IF(AH53&lt;=0.8,"Alta","Muy Alta"))))),"")</f>
        <v/>
      </c>
      <c r="AJ53" s="102" t="str">
        <f t="shared" si="15"/>
        <v/>
      </c>
      <c r="AK53" s="138" t="str">
        <f>IFERROR(IF(AL53="","",IF(AL53&lt;=0.2,"Leve",IF(AL53&lt;=0.4,"Menor",IF(AL53&lt;=0.6,"Moderado",IF(AL53&lt;=0.8,"Mayor","Catastrófico"))))),"")</f>
        <v/>
      </c>
      <c r="AL53" s="102" t="str">
        <f>IFERROR(IF(W53="Impacto",(S53-(+S53*AD53)),IF(W53="Probabilidad",S53,"")),"")</f>
        <v/>
      </c>
      <c r="AM53" s="103" t="str">
        <f t="shared" si="16"/>
        <v/>
      </c>
      <c r="AN53" s="396"/>
      <c r="AO53" s="149"/>
      <c r="AP53" s="148"/>
      <c r="AQ53" s="104"/>
      <c r="AR53" s="104"/>
      <c r="AS53" s="149"/>
      <c r="AT53" s="104"/>
      <c r="AU53" s="149"/>
      <c r="AV53" s="104"/>
      <c r="AW53" s="149"/>
      <c r="AX53" s="104"/>
      <c r="AY53" s="149"/>
      <c r="AZ53" s="147"/>
      <c r="BA53" s="149"/>
      <c r="BB53" s="149"/>
      <c r="BC53" s="148"/>
      <c r="BD53" s="104"/>
      <c r="BE53" s="144"/>
      <c r="BF53" s="149"/>
      <c r="BG53" s="149"/>
      <c r="BH53" s="148"/>
      <c r="BI53" s="104"/>
      <c r="BJ53" s="144"/>
      <c r="BK53" s="149"/>
      <c r="BL53" s="149"/>
      <c r="BM53" s="148"/>
      <c r="BN53" s="104"/>
      <c r="BO53" s="144"/>
      <c r="BP53" s="149"/>
      <c r="BQ53" s="149"/>
      <c r="BR53" s="148"/>
      <c r="BS53" s="104"/>
      <c r="BT53" s="144"/>
      <c r="BU53" s="104"/>
      <c r="BV53" s="149"/>
      <c r="BW53" s="149"/>
      <c r="BX53" s="149"/>
      <c r="BY53" s="104"/>
      <c r="BZ53" s="149"/>
      <c r="CA53" s="149"/>
      <c r="CB53" s="104"/>
      <c r="CC53" s="149"/>
      <c r="CD53" s="148"/>
      <c r="CE53" s="149"/>
      <c r="CF53" s="160"/>
      <c r="CG53" s="160"/>
      <c r="CH53" s="160"/>
      <c r="CI53" s="160"/>
      <c r="CJ53" s="160"/>
      <c r="CK53" s="160"/>
      <c r="CL53" s="160"/>
      <c r="CM53" s="160"/>
      <c r="CN53" s="160"/>
      <c r="CO53" s="160"/>
      <c r="CP53" s="160"/>
      <c r="CQ53" s="160"/>
      <c r="CR53" s="160"/>
      <c r="CS53" s="160"/>
      <c r="CT53" s="160"/>
      <c r="CU53" s="160"/>
      <c r="CV53" s="160"/>
      <c r="CW53" s="160"/>
      <c r="CX53" s="160"/>
      <c r="CY53" s="160"/>
      <c r="CZ53" s="160"/>
      <c r="DA53" s="160"/>
      <c r="DB53" s="160"/>
      <c r="DC53" s="160"/>
      <c r="DD53" s="160"/>
      <c r="DE53" s="160"/>
    </row>
    <row r="54" spans="1:109" ht="15.75" customHeight="1" x14ac:dyDescent="0.3">
      <c r="A54" s="316"/>
      <c r="B54" s="317"/>
      <c r="C54" s="317"/>
      <c r="D54" s="317"/>
      <c r="E54" s="348"/>
      <c r="F54" s="317"/>
      <c r="G54" s="317"/>
      <c r="H54" s="317"/>
      <c r="I54" s="149"/>
      <c r="J54" s="149"/>
      <c r="K54" s="317"/>
      <c r="L54" s="348"/>
      <c r="M54" s="316"/>
      <c r="N54" s="361"/>
      <c r="O54" s="364"/>
      <c r="P54" s="400"/>
      <c r="Q54" s="364">
        <f t="shared" ref="Q54:Q58" si="19">IF(NOT(ISERROR(MATCH(P54,_xlfn.ANCHORARRAY(E65),0))),O67&amp;"Por favor no seleccionar los criterios de impacto",P54)</f>
        <v>0</v>
      </c>
      <c r="R54" s="361"/>
      <c r="S54" s="364"/>
      <c r="T54" s="347"/>
      <c r="U54" s="148">
        <v>2</v>
      </c>
      <c r="V54" s="100"/>
      <c r="W54" s="151" t="str">
        <f t="shared" si="14"/>
        <v/>
      </c>
      <c r="X54" s="166"/>
      <c r="Y54" s="166"/>
      <c r="Z54" s="166"/>
      <c r="AA54" s="166"/>
      <c r="AB54" s="140"/>
      <c r="AC54" s="140"/>
      <c r="AD54" s="141" t="str">
        <f t="shared" si="4"/>
        <v/>
      </c>
      <c r="AE54" s="140"/>
      <c r="AF54" s="140"/>
      <c r="AG54" s="140"/>
      <c r="AH54" s="184" t="str">
        <f>IFERROR(IF(AND(W53="Probabilidad",W54="Probabilidad"),(AJ53-(+AJ53*AD54)),IF(W54="Probabilidad",(O53-(+O53*AD54)),IF(W54="Impacto",AJ53,""))),"")</f>
        <v/>
      </c>
      <c r="AI54" s="138" t="str">
        <f t="shared" si="5"/>
        <v/>
      </c>
      <c r="AJ54" s="102" t="str">
        <f t="shared" si="15"/>
        <v/>
      </c>
      <c r="AK54" s="138" t="str">
        <f t="shared" si="7"/>
        <v/>
      </c>
      <c r="AL54" s="102" t="str">
        <f>IFERROR(IF(AND(W53="Impacto",W54="Impacto"),(AL47-(+AL47*AD54)),IF(W54="Impacto",($S$53-(+$S$53*AD54)),IF(W54="Probabilidad",AL47,""))),"")</f>
        <v/>
      </c>
      <c r="AM54" s="103" t="str">
        <f t="shared" si="16"/>
        <v/>
      </c>
      <c r="AN54" s="397"/>
      <c r="AO54" s="149"/>
      <c r="AP54" s="148"/>
      <c r="AQ54" s="104"/>
      <c r="AR54" s="104"/>
      <c r="AS54" s="149"/>
      <c r="AT54" s="104"/>
      <c r="AU54" s="149"/>
      <c r="AV54" s="104"/>
      <c r="AW54" s="149"/>
      <c r="AX54" s="104"/>
      <c r="AY54" s="149"/>
      <c r="AZ54" s="147"/>
      <c r="BA54" s="149"/>
      <c r="BB54" s="149"/>
      <c r="BC54" s="148"/>
      <c r="BD54" s="104"/>
      <c r="BE54" s="144"/>
      <c r="BF54" s="149"/>
      <c r="BG54" s="149"/>
      <c r="BH54" s="148"/>
      <c r="BI54" s="104"/>
      <c r="BJ54" s="144"/>
      <c r="BK54" s="149"/>
      <c r="BL54" s="149"/>
      <c r="BM54" s="148"/>
      <c r="BN54" s="104"/>
      <c r="BO54" s="144"/>
      <c r="BP54" s="149"/>
      <c r="BQ54" s="149"/>
      <c r="BR54" s="148"/>
      <c r="BS54" s="104"/>
      <c r="BT54" s="144"/>
      <c r="BU54" s="104"/>
      <c r="BV54" s="149"/>
      <c r="BW54" s="149"/>
      <c r="BX54" s="149"/>
      <c r="BY54" s="104"/>
      <c r="BZ54" s="149"/>
      <c r="CA54" s="149"/>
      <c r="CB54" s="104"/>
      <c r="CC54" s="149"/>
      <c r="CD54" s="148"/>
      <c r="CE54" s="149"/>
      <c r="CF54" s="160"/>
      <c r="CG54" s="160"/>
      <c r="CH54" s="160"/>
      <c r="CI54" s="160"/>
      <c r="CJ54" s="160"/>
      <c r="CK54" s="160"/>
      <c r="CL54" s="160"/>
      <c r="CM54" s="160"/>
      <c r="CN54" s="160"/>
      <c r="CO54" s="160"/>
      <c r="CP54" s="160"/>
      <c r="CQ54" s="160"/>
      <c r="CR54" s="160"/>
      <c r="CS54" s="160"/>
      <c r="CT54" s="160"/>
      <c r="CU54" s="160"/>
      <c r="CV54" s="160"/>
      <c r="CW54" s="160"/>
      <c r="CX54" s="160"/>
      <c r="CY54" s="160"/>
      <c r="CZ54" s="160"/>
      <c r="DA54" s="160"/>
      <c r="DB54" s="160"/>
      <c r="DC54" s="160"/>
      <c r="DD54" s="160"/>
      <c r="DE54" s="160"/>
    </row>
    <row r="55" spans="1:109" ht="15.75" customHeight="1" x14ac:dyDescent="0.3">
      <c r="A55" s="316"/>
      <c r="B55" s="317"/>
      <c r="C55" s="317"/>
      <c r="D55" s="317"/>
      <c r="E55" s="348"/>
      <c r="F55" s="317"/>
      <c r="G55" s="317"/>
      <c r="H55" s="317"/>
      <c r="I55" s="149"/>
      <c r="J55" s="149"/>
      <c r="K55" s="317"/>
      <c r="L55" s="348"/>
      <c r="M55" s="316"/>
      <c r="N55" s="361"/>
      <c r="O55" s="364"/>
      <c r="P55" s="400"/>
      <c r="Q55" s="364">
        <f t="shared" si="19"/>
        <v>0</v>
      </c>
      <c r="R55" s="361"/>
      <c r="S55" s="364"/>
      <c r="T55" s="347"/>
      <c r="U55" s="148">
        <v>3</v>
      </c>
      <c r="V55" s="105"/>
      <c r="W55" s="151" t="str">
        <f t="shared" si="14"/>
        <v/>
      </c>
      <c r="X55" s="166"/>
      <c r="Y55" s="166"/>
      <c r="Z55" s="166"/>
      <c r="AA55" s="166"/>
      <c r="AB55" s="140"/>
      <c r="AC55" s="140"/>
      <c r="AD55" s="141" t="str">
        <f t="shared" si="4"/>
        <v/>
      </c>
      <c r="AE55" s="140"/>
      <c r="AF55" s="140"/>
      <c r="AG55" s="140"/>
      <c r="AH55" s="184" t="str">
        <f>IFERROR(IF(AND(W54="Probabilidad",W55="Probabilidad"),(AJ54-(+AJ54*AD55)),IF(AND(W54="Impacto",W55="Probabilidad"),(AJ53-(+AJ53*AD55)),IF(W55="Impacto",AJ54,""))),"")</f>
        <v/>
      </c>
      <c r="AI55" s="138" t="str">
        <f t="shared" si="5"/>
        <v/>
      </c>
      <c r="AJ55" s="102" t="str">
        <f t="shared" si="15"/>
        <v/>
      </c>
      <c r="AK55" s="138" t="str">
        <f t="shared" si="7"/>
        <v/>
      </c>
      <c r="AL55" s="102" t="str">
        <f>IFERROR(IF(AND(W54="Impacto",W55="Impacto"),(AL54-(+AL54*AD55)),IF(AND(W54="Probabilidad",W55="Impacto"),(AL53-(+AL53*AD55)),IF(W55="Probabilidad",AL54,""))),"")</f>
        <v/>
      </c>
      <c r="AM55" s="103" t="str">
        <f t="shared" si="16"/>
        <v/>
      </c>
      <c r="AN55" s="397"/>
      <c r="AO55" s="149"/>
      <c r="AP55" s="148"/>
      <c r="AQ55" s="104"/>
      <c r="AR55" s="104"/>
      <c r="AS55" s="149"/>
      <c r="AT55" s="104"/>
      <c r="AU55" s="149"/>
      <c r="AV55" s="104"/>
      <c r="AW55" s="149"/>
      <c r="AX55" s="104"/>
      <c r="AY55" s="149"/>
      <c r="AZ55" s="147"/>
      <c r="BA55" s="149"/>
      <c r="BB55" s="149"/>
      <c r="BC55" s="148"/>
      <c r="BD55" s="104"/>
      <c r="BE55" s="144"/>
      <c r="BF55" s="149"/>
      <c r="BG55" s="149"/>
      <c r="BH55" s="148"/>
      <c r="BI55" s="104"/>
      <c r="BJ55" s="144"/>
      <c r="BK55" s="149"/>
      <c r="BL55" s="149"/>
      <c r="BM55" s="148"/>
      <c r="BN55" s="104"/>
      <c r="BO55" s="144"/>
      <c r="BP55" s="149"/>
      <c r="BQ55" s="149"/>
      <c r="BR55" s="148"/>
      <c r="BS55" s="104"/>
      <c r="BT55" s="144"/>
      <c r="BU55" s="104"/>
      <c r="BV55" s="149"/>
      <c r="BW55" s="149"/>
      <c r="BX55" s="149"/>
      <c r="BY55" s="104"/>
      <c r="BZ55" s="149"/>
      <c r="CA55" s="149"/>
      <c r="CB55" s="104"/>
      <c r="CC55" s="149"/>
      <c r="CD55" s="148"/>
      <c r="CE55" s="149"/>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row>
    <row r="56" spans="1:109" ht="15.75" customHeight="1" x14ac:dyDescent="0.3">
      <c r="A56" s="316"/>
      <c r="B56" s="317"/>
      <c r="C56" s="317"/>
      <c r="D56" s="317"/>
      <c r="E56" s="348"/>
      <c r="F56" s="317"/>
      <c r="G56" s="317"/>
      <c r="H56" s="317"/>
      <c r="I56" s="149"/>
      <c r="J56" s="149"/>
      <c r="K56" s="317"/>
      <c r="L56" s="348"/>
      <c r="M56" s="316"/>
      <c r="N56" s="361"/>
      <c r="O56" s="364"/>
      <c r="P56" s="400"/>
      <c r="Q56" s="364">
        <f t="shared" si="19"/>
        <v>0</v>
      </c>
      <c r="R56" s="361"/>
      <c r="S56" s="364"/>
      <c r="T56" s="347"/>
      <c r="U56" s="148">
        <v>4</v>
      </c>
      <c r="V56" s="100"/>
      <c r="W56" s="151" t="str">
        <f t="shared" si="14"/>
        <v/>
      </c>
      <c r="X56" s="166"/>
      <c r="Y56" s="166"/>
      <c r="Z56" s="166"/>
      <c r="AA56" s="166"/>
      <c r="AB56" s="140"/>
      <c r="AC56" s="140"/>
      <c r="AD56" s="141" t="str">
        <f t="shared" si="4"/>
        <v/>
      </c>
      <c r="AE56" s="140"/>
      <c r="AF56" s="140"/>
      <c r="AG56" s="140"/>
      <c r="AH56" s="184" t="str">
        <f>IFERROR(IF(AND(W55="Probabilidad",W56="Probabilidad"),(AJ55-(+AJ55*AD56)),IF(AND(W55="Impacto",W56="Probabilidad"),(AJ54-(+AJ54*AD56)),IF(W56="Impacto",AJ55,""))),"")</f>
        <v/>
      </c>
      <c r="AI56" s="138" t="str">
        <f t="shared" si="5"/>
        <v/>
      </c>
      <c r="AJ56" s="102" t="str">
        <f t="shared" si="15"/>
        <v/>
      </c>
      <c r="AK56" s="138" t="str">
        <f t="shared" si="7"/>
        <v/>
      </c>
      <c r="AL56" s="102" t="str">
        <f>IFERROR(IF(AND(W55="Impacto",W56="Impacto"),(AL55-(+AL55*AD56)),IF(AND(W55="Probabilidad",W56="Impacto"),(AL54-(+AL54*AD56)),IF(W56="Probabilidad",AL55,""))),"")</f>
        <v/>
      </c>
      <c r="AM56" s="103" t="str">
        <f t="shared" si="16"/>
        <v/>
      </c>
      <c r="AN56" s="397"/>
      <c r="AO56" s="149"/>
      <c r="AP56" s="148"/>
      <c r="AQ56" s="104"/>
      <c r="AR56" s="104"/>
      <c r="AS56" s="149"/>
      <c r="AT56" s="104"/>
      <c r="AU56" s="149"/>
      <c r="AV56" s="104"/>
      <c r="AW56" s="149"/>
      <c r="AX56" s="104"/>
      <c r="AY56" s="149"/>
      <c r="AZ56" s="147"/>
      <c r="BA56" s="149"/>
      <c r="BB56" s="149"/>
      <c r="BC56" s="148"/>
      <c r="BD56" s="104"/>
      <c r="BE56" s="144"/>
      <c r="BF56" s="149"/>
      <c r="BG56" s="149"/>
      <c r="BH56" s="148"/>
      <c r="BI56" s="104"/>
      <c r="BJ56" s="144"/>
      <c r="BK56" s="149"/>
      <c r="BL56" s="149"/>
      <c r="BM56" s="148"/>
      <c r="BN56" s="104"/>
      <c r="BO56" s="144"/>
      <c r="BP56" s="149"/>
      <c r="BQ56" s="149"/>
      <c r="BR56" s="148"/>
      <c r="BS56" s="104"/>
      <c r="BT56" s="144"/>
      <c r="BU56" s="104"/>
      <c r="BV56" s="149"/>
      <c r="BW56" s="149"/>
      <c r="BX56" s="149"/>
      <c r="BY56" s="104"/>
      <c r="BZ56" s="149"/>
      <c r="CA56" s="149"/>
      <c r="CB56" s="104"/>
      <c r="CC56" s="149"/>
      <c r="CD56" s="148"/>
      <c r="CE56" s="149"/>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row>
    <row r="57" spans="1:109" ht="15.75" customHeight="1" x14ac:dyDescent="0.3">
      <c r="A57" s="316"/>
      <c r="B57" s="317"/>
      <c r="C57" s="317"/>
      <c r="D57" s="317"/>
      <c r="E57" s="348"/>
      <c r="F57" s="317"/>
      <c r="G57" s="317"/>
      <c r="H57" s="317"/>
      <c r="I57" s="149"/>
      <c r="J57" s="149"/>
      <c r="K57" s="317"/>
      <c r="L57" s="348"/>
      <c r="M57" s="316"/>
      <c r="N57" s="361"/>
      <c r="O57" s="364"/>
      <c r="P57" s="400"/>
      <c r="Q57" s="364">
        <f t="shared" si="19"/>
        <v>0</v>
      </c>
      <c r="R57" s="361"/>
      <c r="S57" s="364"/>
      <c r="T57" s="347"/>
      <c r="U57" s="148">
        <v>5</v>
      </c>
      <c r="V57" s="100"/>
      <c r="W57" s="151" t="str">
        <f t="shared" si="14"/>
        <v/>
      </c>
      <c r="X57" s="166"/>
      <c r="Y57" s="166"/>
      <c r="Z57" s="166"/>
      <c r="AA57" s="166"/>
      <c r="AB57" s="140"/>
      <c r="AC57" s="140"/>
      <c r="AD57" s="141" t="str">
        <f t="shared" si="4"/>
        <v/>
      </c>
      <c r="AE57" s="140"/>
      <c r="AF57" s="140"/>
      <c r="AG57" s="140"/>
      <c r="AH57" s="184" t="str">
        <f>IFERROR(IF(AND(W56="Probabilidad",W57="Probabilidad"),(AJ56-(+AJ56*AD57)),IF(AND(W56="Impacto",W57="Probabilidad"),(AJ55-(+AJ55*AD57)),IF(W57="Impacto",AJ56,""))),"")</f>
        <v/>
      </c>
      <c r="AI57" s="138" t="str">
        <f t="shared" si="5"/>
        <v/>
      </c>
      <c r="AJ57" s="102" t="str">
        <f t="shared" si="15"/>
        <v/>
      </c>
      <c r="AK57" s="138" t="str">
        <f t="shared" si="7"/>
        <v/>
      </c>
      <c r="AL57" s="102" t="str">
        <f>IFERROR(IF(AND(W56="Impacto",W57="Impacto"),(AL56-(+AL56*AD57)),IF(AND(W56="Probabilidad",W57="Impacto"),(AL55-(+AL55*AD57)),IF(W57="Probabilidad",AL56,""))),"")</f>
        <v/>
      </c>
      <c r="AM57" s="103" t="str">
        <f t="shared" si="16"/>
        <v/>
      </c>
      <c r="AN57" s="397"/>
      <c r="AO57" s="149"/>
      <c r="AP57" s="148"/>
      <c r="AQ57" s="104"/>
      <c r="AR57" s="104"/>
      <c r="AS57" s="149"/>
      <c r="AT57" s="104"/>
      <c r="AU57" s="149"/>
      <c r="AV57" s="104"/>
      <c r="AW57" s="149"/>
      <c r="AX57" s="104"/>
      <c r="AY57" s="149"/>
      <c r="AZ57" s="147"/>
      <c r="BA57" s="149"/>
      <c r="BB57" s="149"/>
      <c r="BC57" s="148"/>
      <c r="BD57" s="104"/>
      <c r="BE57" s="144"/>
      <c r="BF57" s="149"/>
      <c r="BG57" s="149"/>
      <c r="BH57" s="148"/>
      <c r="BI57" s="104"/>
      <c r="BJ57" s="144"/>
      <c r="BK57" s="149"/>
      <c r="BL57" s="149"/>
      <c r="BM57" s="148"/>
      <c r="BN57" s="104"/>
      <c r="BO57" s="144"/>
      <c r="BP57" s="149"/>
      <c r="BQ57" s="149"/>
      <c r="BR57" s="148"/>
      <c r="BS57" s="104"/>
      <c r="BT57" s="144"/>
      <c r="BU57" s="104"/>
      <c r="BV57" s="149"/>
      <c r="BW57" s="149"/>
      <c r="BX57" s="149"/>
      <c r="BY57" s="104"/>
      <c r="BZ57" s="149"/>
      <c r="CA57" s="149"/>
      <c r="CB57" s="104"/>
      <c r="CC57" s="149"/>
      <c r="CD57" s="148"/>
      <c r="CE57" s="149"/>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row>
    <row r="58" spans="1:109" ht="15.75" customHeight="1" x14ac:dyDescent="0.3">
      <c r="A58" s="316"/>
      <c r="B58" s="317"/>
      <c r="C58" s="317"/>
      <c r="D58" s="317"/>
      <c r="E58" s="348"/>
      <c r="F58" s="317"/>
      <c r="G58" s="317"/>
      <c r="H58" s="317"/>
      <c r="I58" s="149"/>
      <c r="J58" s="149"/>
      <c r="K58" s="317"/>
      <c r="L58" s="348"/>
      <c r="M58" s="316"/>
      <c r="N58" s="361"/>
      <c r="O58" s="364"/>
      <c r="P58" s="400"/>
      <c r="Q58" s="364">
        <f t="shared" si="19"/>
        <v>0</v>
      </c>
      <c r="R58" s="361"/>
      <c r="S58" s="364"/>
      <c r="T58" s="347"/>
      <c r="U58" s="148">
        <v>6</v>
      </c>
      <c r="V58" s="100"/>
      <c r="W58" s="151" t="str">
        <f t="shared" si="14"/>
        <v/>
      </c>
      <c r="X58" s="166"/>
      <c r="Y58" s="166"/>
      <c r="Z58" s="166"/>
      <c r="AA58" s="166"/>
      <c r="AB58" s="140"/>
      <c r="AC58" s="140"/>
      <c r="AD58" s="141" t="str">
        <f t="shared" si="4"/>
        <v/>
      </c>
      <c r="AE58" s="140"/>
      <c r="AF58" s="140"/>
      <c r="AG58" s="140"/>
      <c r="AH58" s="184" t="str">
        <f>IFERROR(IF(AND(W57="Probabilidad",W58="Probabilidad"),(AJ57-(+AJ57*AD58)),IF(AND(W57="Impacto",W58="Probabilidad"),(AJ56-(+AJ56*AD58)),IF(W58="Impacto",AJ57,""))),"")</f>
        <v/>
      </c>
      <c r="AI58" s="138" t="str">
        <f t="shared" si="5"/>
        <v/>
      </c>
      <c r="AJ58" s="102" t="str">
        <f t="shared" si="15"/>
        <v/>
      </c>
      <c r="AK58" s="138" t="str">
        <f t="shared" si="7"/>
        <v/>
      </c>
      <c r="AL58" s="102" t="str">
        <f>IFERROR(IF(AND(W57="Impacto",W58="Impacto"),(AL57-(+AL57*AD58)),IF(AND(W57="Probabilidad",W58="Impacto"),(AL56-(+AL56*AD58)),IF(W58="Probabilidad",AL57,""))),"")</f>
        <v/>
      </c>
      <c r="AM58" s="103" t="str">
        <f t="shared" si="16"/>
        <v/>
      </c>
      <c r="AN58" s="398"/>
      <c r="AO58" s="149"/>
      <c r="AP58" s="148"/>
      <c r="AQ58" s="104"/>
      <c r="AR58" s="104"/>
      <c r="AS58" s="149"/>
      <c r="AT58" s="104"/>
      <c r="AU58" s="149"/>
      <c r="AV58" s="104"/>
      <c r="AW58" s="149"/>
      <c r="AX58" s="104"/>
      <c r="AY58" s="149"/>
      <c r="AZ58" s="147"/>
      <c r="BA58" s="149"/>
      <c r="BB58" s="149"/>
      <c r="BC58" s="148"/>
      <c r="BD58" s="104"/>
      <c r="BE58" s="144"/>
      <c r="BF58" s="149"/>
      <c r="BG58" s="149"/>
      <c r="BH58" s="148"/>
      <c r="BI58" s="104"/>
      <c r="BJ58" s="144"/>
      <c r="BK58" s="149"/>
      <c r="BL58" s="149"/>
      <c r="BM58" s="148"/>
      <c r="BN58" s="104"/>
      <c r="BO58" s="144"/>
      <c r="BP58" s="149"/>
      <c r="BQ58" s="149"/>
      <c r="BR58" s="148"/>
      <c r="BS58" s="104"/>
      <c r="BT58" s="144"/>
      <c r="BU58" s="104"/>
      <c r="BV58" s="149"/>
      <c r="BW58" s="149"/>
      <c r="BX58" s="149"/>
      <c r="BY58" s="104"/>
      <c r="BZ58" s="149"/>
      <c r="CA58" s="149"/>
      <c r="CB58" s="104"/>
      <c r="CC58" s="149"/>
      <c r="CD58" s="148"/>
      <c r="CE58" s="149"/>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row>
    <row r="59" spans="1:109" ht="15.75" customHeight="1" x14ac:dyDescent="0.3">
      <c r="A59" s="316">
        <v>10</v>
      </c>
      <c r="B59" s="317"/>
      <c r="C59" s="317"/>
      <c r="D59" s="317"/>
      <c r="E59" s="348"/>
      <c r="F59" s="317"/>
      <c r="G59" s="317"/>
      <c r="H59" s="317"/>
      <c r="I59" s="149"/>
      <c r="J59" s="149"/>
      <c r="K59" s="317"/>
      <c r="L59" s="348"/>
      <c r="M59" s="316"/>
      <c r="N59" s="361" t="str">
        <f>IF(M59&lt;=0,"",IF(M59&lt;=2,"Muy Baja",IF(M59&lt;=24,"Baja",IF(M59&lt;=500,"Media",IF(M59&lt;=5000,"Alta","Muy Alta")))))</f>
        <v/>
      </c>
      <c r="O59" s="364" t="str">
        <f>IF(N59="","",IF(N59="Muy Baja",0.2,IF(N59="Baja",0.4,IF(N59="Media",0.6,IF(N59="Alta",0.8,IF(N59="Muy Alta",1,))))))</f>
        <v/>
      </c>
      <c r="P59" s="400"/>
      <c r="Q59" s="364">
        <f ca="1">IF(NOT(ISERROR(MATCH(P59,'Tabla Impacto'!$B$221:$B$223,0))),'Tabla Impacto'!$F$223&amp;"Por favor no seleccionar los criterios de impacto(Afectación Económica o presupuestal y Pérdida Reputacional)",P59)</f>
        <v>0</v>
      </c>
      <c r="R59" s="361" t="str">
        <f ca="1">IF(OR(Q59='Tabla Impacto'!$C$11,Q59='Tabla Impacto'!$D$11),"Leve",IF(OR(Q59='Tabla Impacto'!$C$12,Q59='Tabla Impacto'!$D$12),"Menor",IF(OR(Q59='Tabla Impacto'!$C$13,Q59='Tabla Impacto'!$D$13),"Moderado",IF(OR(Q59='Tabla Impacto'!$C$14,Q59='Tabla Impacto'!$D$14),"Mayor",IF(OR(Q59='Tabla Impacto'!$C$15,Q59='Tabla Impacto'!$D$15),"Catastrófico","")))))</f>
        <v/>
      </c>
      <c r="S59" s="364" t="str">
        <f ca="1">IF(R59="","",IF(R59="Leve",0.2,IF(R59="Menor",0.4,IF(R59="Moderado",0.6,IF(R59="Mayor",0.8,IF(R59="Catastrófico",1,))))))</f>
        <v/>
      </c>
      <c r="T59" s="347" t="str">
        <f ca="1">IF(OR(AND(N59="Muy Baja",R59="Leve"),AND(N59="Muy Baja",R59="Menor"),AND(N59="Baja",R59="Leve")),"Bajo",IF(OR(AND(N59="Muy baja",R59="Moderado"),AND(N59="Baja",R59="Menor"),AND(N59="Baja",R59="Moderado"),AND(N59="Media",R59="Leve"),AND(N59="Media",R59="Menor"),AND(N59="Media",R59="Moderado"),AND(N59="Alta",R59="Leve"),AND(N59="Alta",R59="Menor")),"Moderado",IF(OR(AND(N59="Muy Baja",R59="Mayor"),AND(N59="Baja",R59="Mayor"),AND(N59="Media",R59="Mayor"),AND(N59="Alta",R59="Moderado"),AND(N59="Alta",R59="Mayor"),AND(N59="Muy Alta",R59="Leve"),AND(N59="Muy Alta",R59="Menor"),AND(N59="Muy Alta",R59="Moderado"),AND(N59="Muy Alta",R59="Mayor")),"Alto",IF(OR(AND(N59="Muy Baja",R59="Catastrófico"),AND(N59="Baja",R59="Catastrófico"),AND(N59="Media",R59="Catastrófico"),AND(N59="Alta",R59="Catastrófico"),AND(N59="Muy Alta",R59="Catastrófico")),"Extremo",""))))</f>
        <v/>
      </c>
      <c r="U59" s="148">
        <v>1</v>
      </c>
      <c r="V59" s="100"/>
      <c r="W59" s="151" t="str">
        <f t="shared" si="14"/>
        <v/>
      </c>
      <c r="X59" s="166"/>
      <c r="Y59" s="166"/>
      <c r="Z59" s="166"/>
      <c r="AA59" s="166"/>
      <c r="AB59" s="140"/>
      <c r="AC59" s="140"/>
      <c r="AD59" s="141" t="str">
        <f t="shared" si="4"/>
        <v/>
      </c>
      <c r="AE59" s="140"/>
      <c r="AF59" s="140"/>
      <c r="AG59" s="140"/>
      <c r="AH59" s="184" t="str">
        <f>IFERROR(IF(W59="Probabilidad",(O59-(+O59*AD59)),IF(W59="Impacto",O59,"")),"")</f>
        <v/>
      </c>
      <c r="AI59" s="138" t="str">
        <f>IFERROR(IF(AH59="","",IF(AH59&lt;=0.2,"Muy Baja",IF(AH59&lt;=0.4,"Baja",IF(AH59&lt;=0.6,"Media",IF(AH59&lt;=0.8,"Alta","Muy Alta"))))),"")</f>
        <v/>
      </c>
      <c r="AJ59" s="102" t="str">
        <f t="shared" si="15"/>
        <v/>
      </c>
      <c r="AK59" s="138" t="str">
        <f>IFERROR(IF(AL59="","",IF(AL59&lt;=0.2,"Leve",IF(AL59&lt;=0.4,"Menor",IF(AL59&lt;=0.6,"Moderado",IF(AL59&lt;=0.8,"Mayor","Catastrófico"))))),"")</f>
        <v/>
      </c>
      <c r="AL59" s="102" t="str">
        <f>IFERROR(IF(W59="Impacto",(S59-(+S59*AD59)),IF(W59="Probabilidad",S59,"")),"")</f>
        <v/>
      </c>
      <c r="AM59" s="103" t="str">
        <f t="shared" si="16"/>
        <v/>
      </c>
      <c r="AN59" s="396"/>
      <c r="AO59" s="149"/>
      <c r="AP59" s="148"/>
      <c r="AQ59" s="104"/>
      <c r="AR59" s="104"/>
      <c r="AS59" s="149"/>
      <c r="AT59" s="104"/>
      <c r="AU59" s="149"/>
      <c r="AV59" s="104"/>
      <c r="AW59" s="149"/>
      <c r="AX59" s="104"/>
      <c r="AY59" s="149"/>
      <c r="AZ59" s="147"/>
      <c r="BA59" s="149"/>
      <c r="BB59" s="149"/>
      <c r="BC59" s="148"/>
      <c r="BD59" s="104"/>
      <c r="BE59" s="144"/>
      <c r="BF59" s="149"/>
      <c r="BG59" s="149"/>
      <c r="BH59" s="148"/>
      <c r="BI59" s="104"/>
      <c r="BJ59" s="144"/>
      <c r="BK59" s="149"/>
      <c r="BL59" s="149"/>
      <c r="BM59" s="148"/>
      <c r="BN59" s="104"/>
      <c r="BO59" s="144"/>
      <c r="BP59" s="149"/>
      <c r="BQ59" s="149"/>
      <c r="BR59" s="148"/>
      <c r="BS59" s="104"/>
      <c r="BT59" s="144"/>
      <c r="BU59" s="104"/>
      <c r="BV59" s="149"/>
      <c r="BW59" s="149"/>
      <c r="BX59" s="149"/>
      <c r="BY59" s="104"/>
      <c r="BZ59" s="149"/>
      <c r="CA59" s="149"/>
      <c r="CB59" s="104"/>
      <c r="CC59" s="149"/>
      <c r="CD59" s="148"/>
      <c r="CE59" s="149"/>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row>
    <row r="60" spans="1:109" ht="15.75" customHeight="1" x14ac:dyDescent="0.3">
      <c r="A60" s="316"/>
      <c r="B60" s="317"/>
      <c r="C60" s="317"/>
      <c r="D60" s="317"/>
      <c r="E60" s="348"/>
      <c r="F60" s="317"/>
      <c r="G60" s="317"/>
      <c r="H60" s="317"/>
      <c r="I60" s="149"/>
      <c r="J60" s="149"/>
      <c r="K60" s="317"/>
      <c r="L60" s="348"/>
      <c r="M60" s="316"/>
      <c r="N60" s="361"/>
      <c r="O60" s="364"/>
      <c r="P60" s="400"/>
      <c r="Q60" s="364">
        <f>IF(NOT(ISERROR(MATCH(P60,_xlfn.ANCHORARRAY(E71),0))),O73&amp;"Por favor no seleccionar los criterios de impacto",P60)</f>
        <v>0</v>
      </c>
      <c r="R60" s="361"/>
      <c r="S60" s="364"/>
      <c r="T60" s="347"/>
      <c r="U60" s="148">
        <v>2</v>
      </c>
      <c r="V60" s="100"/>
      <c r="W60" s="151" t="str">
        <f t="shared" si="14"/>
        <v/>
      </c>
      <c r="X60" s="166"/>
      <c r="Y60" s="166"/>
      <c r="Z60" s="166"/>
      <c r="AA60" s="166"/>
      <c r="AB60" s="140"/>
      <c r="AC60" s="140"/>
      <c r="AD60" s="141" t="str">
        <f t="shared" si="4"/>
        <v/>
      </c>
      <c r="AE60" s="140"/>
      <c r="AF60" s="140"/>
      <c r="AG60" s="140"/>
      <c r="AH60" s="184" t="str">
        <f>IFERROR(IF(AND(W59="Probabilidad",W60="Probabilidad"),(AJ59-(+AJ59*AD60)),IF(W60="Probabilidad",(O59-(+O59*AD60)),IF(W60="Impacto",AJ59,""))),"")</f>
        <v/>
      </c>
      <c r="AI60" s="138" t="str">
        <f t="shared" si="5"/>
        <v/>
      </c>
      <c r="AJ60" s="102" t="str">
        <f t="shared" si="15"/>
        <v/>
      </c>
      <c r="AK60" s="138" t="str">
        <f t="shared" si="7"/>
        <v/>
      </c>
      <c r="AL60" s="102" t="str">
        <f>IFERROR(IF(AND(W59="Impacto",W60="Impacto"),(AL53-(+AL53*AD60)),IF(W60="Impacto",($S$59-(+$S$59*AD60)),IF(W60="Probabilidad",AL53,""))),"")</f>
        <v/>
      </c>
      <c r="AM60" s="103" t="str">
        <f t="shared" si="16"/>
        <v/>
      </c>
      <c r="AN60" s="397"/>
      <c r="AO60" s="149"/>
      <c r="AP60" s="148"/>
      <c r="AQ60" s="104"/>
      <c r="AR60" s="104"/>
      <c r="AS60" s="149"/>
      <c r="AT60" s="104"/>
      <c r="AU60" s="149"/>
      <c r="AV60" s="104"/>
      <c r="AW60" s="149"/>
      <c r="AX60" s="104"/>
      <c r="AY60" s="149"/>
      <c r="AZ60" s="147"/>
      <c r="BA60" s="149"/>
      <c r="BB60" s="149"/>
      <c r="BC60" s="148"/>
      <c r="BD60" s="104"/>
      <c r="BE60" s="144"/>
      <c r="BF60" s="149"/>
      <c r="BG60" s="149"/>
      <c r="BH60" s="148"/>
      <c r="BI60" s="104"/>
      <c r="BJ60" s="144"/>
      <c r="BK60" s="149"/>
      <c r="BL60" s="149"/>
      <c r="BM60" s="148"/>
      <c r="BN60" s="104"/>
      <c r="BO60" s="144"/>
      <c r="BP60" s="149"/>
      <c r="BQ60" s="149"/>
      <c r="BR60" s="148"/>
      <c r="BS60" s="104"/>
      <c r="BT60" s="144"/>
      <c r="BU60" s="104"/>
      <c r="BV60" s="149"/>
      <c r="BW60" s="149"/>
      <c r="BX60" s="149"/>
      <c r="BY60" s="104"/>
      <c r="BZ60" s="149"/>
      <c r="CA60" s="149"/>
      <c r="CB60" s="104"/>
      <c r="CC60" s="149"/>
      <c r="CD60" s="148"/>
      <c r="CE60" s="149"/>
    </row>
    <row r="61" spans="1:109" ht="15.75" customHeight="1" x14ac:dyDescent="0.3">
      <c r="A61" s="316"/>
      <c r="B61" s="317"/>
      <c r="C61" s="317"/>
      <c r="D61" s="317"/>
      <c r="E61" s="348"/>
      <c r="F61" s="317"/>
      <c r="G61" s="317"/>
      <c r="H61" s="317"/>
      <c r="I61" s="149"/>
      <c r="J61" s="149"/>
      <c r="K61" s="317"/>
      <c r="L61" s="348"/>
      <c r="M61" s="316"/>
      <c r="N61" s="361"/>
      <c r="O61" s="364"/>
      <c r="P61" s="400"/>
      <c r="Q61" s="364">
        <f>IF(NOT(ISERROR(MATCH(P61,_xlfn.ANCHORARRAY(E72),0))),O74&amp;"Por favor no seleccionar los criterios de impacto",P61)</f>
        <v>0</v>
      </c>
      <c r="R61" s="361"/>
      <c r="S61" s="364"/>
      <c r="T61" s="347"/>
      <c r="U61" s="148">
        <v>3</v>
      </c>
      <c r="V61" s="105"/>
      <c r="W61" s="151" t="str">
        <f t="shared" si="14"/>
        <v/>
      </c>
      <c r="X61" s="166"/>
      <c r="Y61" s="166"/>
      <c r="Z61" s="166"/>
      <c r="AA61" s="166"/>
      <c r="AB61" s="140"/>
      <c r="AC61" s="140"/>
      <c r="AD61" s="141" t="str">
        <f t="shared" si="4"/>
        <v/>
      </c>
      <c r="AE61" s="140"/>
      <c r="AF61" s="140"/>
      <c r="AG61" s="140"/>
      <c r="AH61" s="184" t="str">
        <f>IFERROR(IF(AND(W60="Probabilidad",W61="Probabilidad"),(AJ60-(+AJ60*AD61)),IF(AND(W60="Impacto",W61="Probabilidad"),(AJ59-(+AJ59*AD61)),IF(W61="Impacto",AJ60,""))),"")</f>
        <v/>
      </c>
      <c r="AI61" s="138" t="str">
        <f t="shared" si="5"/>
        <v/>
      </c>
      <c r="AJ61" s="102" t="str">
        <f t="shared" si="15"/>
        <v/>
      </c>
      <c r="AK61" s="138" t="str">
        <f t="shared" si="7"/>
        <v/>
      </c>
      <c r="AL61" s="102" t="str">
        <f>IFERROR(IF(AND(W60="Impacto",W61="Impacto"),(AL60-(+AL60*AD61)),IF(AND(W60="Probabilidad",W61="Impacto"),(AL59-(+AL59*AD61)),IF(W61="Probabilidad",AL60,""))),"")</f>
        <v/>
      </c>
      <c r="AM61" s="103" t="str">
        <f t="shared" si="16"/>
        <v/>
      </c>
      <c r="AN61" s="397"/>
      <c r="AO61" s="149"/>
      <c r="AP61" s="148"/>
      <c r="AQ61" s="104"/>
      <c r="AR61" s="104"/>
      <c r="AS61" s="149"/>
      <c r="AT61" s="104"/>
      <c r="AU61" s="149"/>
      <c r="AV61" s="104"/>
      <c r="AW61" s="149"/>
      <c r="AX61" s="104"/>
      <c r="AY61" s="149"/>
      <c r="AZ61" s="147"/>
      <c r="BA61" s="149"/>
      <c r="BB61" s="149"/>
      <c r="BC61" s="148"/>
      <c r="BD61" s="104"/>
      <c r="BE61" s="144"/>
      <c r="BF61" s="149"/>
      <c r="BG61" s="149"/>
      <c r="BH61" s="148"/>
      <c r="BI61" s="104"/>
      <c r="BJ61" s="144"/>
      <c r="BK61" s="149"/>
      <c r="BL61" s="149"/>
      <c r="BM61" s="148"/>
      <c r="BN61" s="104"/>
      <c r="BO61" s="144"/>
      <c r="BP61" s="149"/>
      <c r="BQ61" s="149"/>
      <c r="BR61" s="148"/>
      <c r="BS61" s="104"/>
      <c r="BT61" s="144"/>
      <c r="BU61" s="104"/>
      <c r="BV61" s="149"/>
      <c r="BW61" s="149"/>
      <c r="BX61" s="149"/>
      <c r="BY61" s="104"/>
      <c r="BZ61" s="149"/>
      <c r="CA61" s="149"/>
      <c r="CB61" s="104"/>
      <c r="CC61" s="149"/>
      <c r="CD61" s="148"/>
      <c r="CE61" s="149"/>
    </row>
    <row r="62" spans="1:109" ht="15.75" customHeight="1" x14ac:dyDescent="0.3">
      <c r="A62" s="316"/>
      <c r="B62" s="317"/>
      <c r="C62" s="317"/>
      <c r="D62" s="317"/>
      <c r="E62" s="348"/>
      <c r="F62" s="317"/>
      <c r="G62" s="317"/>
      <c r="H62" s="317"/>
      <c r="I62" s="149"/>
      <c r="J62" s="149"/>
      <c r="K62" s="317"/>
      <c r="L62" s="348"/>
      <c r="M62" s="316"/>
      <c r="N62" s="361"/>
      <c r="O62" s="364"/>
      <c r="P62" s="400"/>
      <c r="Q62" s="364">
        <f>IF(NOT(ISERROR(MATCH(P62,_xlfn.ANCHORARRAY(E73),0))),O75&amp;"Por favor no seleccionar los criterios de impacto",P62)</f>
        <v>0</v>
      </c>
      <c r="R62" s="361"/>
      <c r="S62" s="364"/>
      <c r="T62" s="347"/>
      <c r="U62" s="148">
        <v>4</v>
      </c>
      <c r="V62" s="100"/>
      <c r="W62" s="151" t="str">
        <f t="shared" si="14"/>
        <v/>
      </c>
      <c r="X62" s="166"/>
      <c r="Y62" s="166"/>
      <c r="Z62" s="166"/>
      <c r="AA62" s="166"/>
      <c r="AB62" s="140"/>
      <c r="AC62" s="140"/>
      <c r="AD62" s="141" t="str">
        <f t="shared" si="4"/>
        <v/>
      </c>
      <c r="AE62" s="140"/>
      <c r="AF62" s="140"/>
      <c r="AG62" s="140"/>
      <c r="AH62" s="184" t="str">
        <f>IFERROR(IF(AND(W61="Probabilidad",W62="Probabilidad"),(AJ61-(+AJ61*AD62)),IF(AND(W61="Impacto",W62="Probabilidad"),(AJ60-(+AJ60*AD62)),IF(W62="Impacto",AJ61,""))),"")</f>
        <v/>
      </c>
      <c r="AI62" s="138" t="str">
        <f t="shared" si="5"/>
        <v/>
      </c>
      <c r="AJ62" s="102" t="str">
        <f t="shared" si="15"/>
        <v/>
      </c>
      <c r="AK62" s="138" t="str">
        <f t="shared" si="7"/>
        <v/>
      </c>
      <c r="AL62" s="102" t="str">
        <f>IFERROR(IF(AND(W61="Impacto",W62="Impacto"),(AL61-(+AL61*AD62)),IF(AND(W61="Probabilidad",W62="Impacto"),(AL60-(+AL60*AD62)),IF(W62="Probabilidad",AL61,""))),"")</f>
        <v/>
      </c>
      <c r="AM62" s="103" t="str">
        <f t="shared" si="16"/>
        <v/>
      </c>
      <c r="AN62" s="397"/>
      <c r="AO62" s="149"/>
      <c r="AP62" s="148"/>
      <c r="AQ62" s="104"/>
      <c r="AR62" s="104"/>
      <c r="AS62" s="149"/>
      <c r="AT62" s="104"/>
      <c r="AU62" s="149"/>
      <c r="AV62" s="104"/>
      <c r="AW62" s="149"/>
      <c r="AX62" s="104"/>
      <c r="AY62" s="149"/>
      <c r="AZ62" s="147"/>
      <c r="BA62" s="149"/>
      <c r="BB62" s="149"/>
      <c r="BC62" s="148"/>
      <c r="BD62" s="104"/>
      <c r="BE62" s="144"/>
      <c r="BF62" s="149"/>
      <c r="BG62" s="149"/>
      <c r="BH62" s="148"/>
      <c r="BI62" s="104"/>
      <c r="BJ62" s="144"/>
      <c r="BK62" s="149"/>
      <c r="BL62" s="149"/>
      <c r="BM62" s="148"/>
      <c r="BN62" s="104"/>
      <c r="BO62" s="144"/>
      <c r="BP62" s="149"/>
      <c r="BQ62" s="149"/>
      <c r="BR62" s="148"/>
      <c r="BS62" s="104"/>
      <c r="BT62" s="144"/>
      <c r="BU62" s="104"/>
      <c r="BV62" s="149"/>
      <c r="BW62" s="149"/>
      <c r="BX62" s="149"/>
      <c r="BY62" s="104"/>
      <c r="BZ62" s="149"/>
      <c r="CA62" s="149"/>
      <c r="CB62" s="104"/>
      <c r="CC62" s="149"/>
      <c r="CD62" s="148"/>
      <c r="CE62" s="149"/>
    </row>
    <row r="63" spans="1:109" ht="15.75" customHeight="1" x14ac:dyDescent="0.3">
      <c r="A63" s="316"/>
      <c r="B63" s="317"/>
      <c r="C63" s="317"/>
      <c r="D63" s="317"/>
      <c r="E63" s="348"/>
      <c r="F63" s="317"/>
      <c r="G63" s="317"/>
      <c r="H63" s="317"/>
      <c r="I63" s="149"/>
      <c r="J63" s="149"/>
      <c r="K63" s="317"/>
      <c r="L63" s="348"/>
      <c r="M63" s="316"/>
      <c r="N63" s="361"/>
      <c r="O63" s="364"/>
      <c r="P63" s="400"/>
      <c r="Q63" s="364">
        <f>IF(NOT(ISERROR(MATCH(P63,_xlfn.ANCHORARRAY(E74),0))),O76&amp;"Por favor no seleccionar los criterios de impacto",P63)</f>
        <v>0</v>
      </c>
      <c r="R63" s="361"/>
      <c r="S63" s="364"/>
      <c r="T63" s="347"/>
      <c r="U63" s="148">
        <v>5</v>
      </c>
      <c r="V63" s="100"/>
      <c r="W63" s="151" t="str">
        <f t="shared" si="14"/>
        <v/>
      </c>
      <c r="X63" s="166"/>
      <c r="Y63" s="166"/>
      <c r="Z63" s="166"/>
      <c r="AA63" s="166"/>
      <c r="AB63" s="140"/>
      <c r="AC63" s="140"/>
      <c r="AD63" s="141" t="str">
        <f t="shared" si="4"/>
        <v/>
      </c>
      <c r="AE63" s="140"/>
      <c r="AF63" s="140"/>
      <c r="AG63" s="140"/>
      <c r="AH63" s="184" t="str">
        <f>IFERROR(IF(AND(W62="Probabilidad",W63="Probabilidad"),(AJ62-(+AJ62*AD63)),IF(AND(W62="Impacto",W63="Probabilidad"),(AJ61-(+AJ61*AD63)),IF(W63="Impacto",AJ62,""))),"")</f>
        <v/>
      </c>
      <c r="AI63" s="138" t="str">
        <f t="shared" si="5"/>
        <v/>
      </c>
      <c r="AJ63" s="102" t="str">
        <f t="shared" si="15"/>
        <v/>
      </c>
      <c r="AK63" s="138" t="str">
        <f t="shared" si="7"/>
        <v/>
      </c>
      <c r="AL63" s="102" t="str">
        <f>IFERROR(IF(AND(W62="Impacto",W63="Impacto"),(AL62-(+AL62*AD63)),IF(AND(W62="Probabilidad",W63="Impacto"),(AL61-(+AL61*AD63)),IF(W63="Probabilidad",AL62,""))),"")</f>
        <v/>
      </c>
      <c r="AM63" s="103" t="str">
        <f t="shared" si="16"/>
        <v/>
      </c>
      <c r="AN63" s="397"/>
      <c r="AO63" s="149"/>
      <c r="AP63" s="148"/>
      <c r="AQ63" s="104"/>
      <c r="AR63" s="104"/>
      <c r="AS63" s="149"/>
      <c r="AT63" s="104"/>
      <c r="AU63" s="149"/>
      <c r="AV63" s="104"/>
      <c r="AW63" s="149"/>
      <c r="AX63" s="104"/>
      <c r="AY63" s="149"/>
      <c r="AZ63" s="147"/>
      <c r="BA63" s="149"/>
      <c r="BB63" s="149"/>
      <c r="BC63" s="148"/>
      <c r="BD63" s="104"/>
      <c r="BE63" s="144"/>
      <c r="BF63" s="149"/>
      <c r="BG63" s="149"/>
      <c r="BH63" s="148"/>
      <c r="BI63" s="104"/>
      <c r="BJ63" s="144"/>
      <c r="BK63" s="149"/>
      <c r="BL63" s="149"/>
      <c r="BM63" s="148"/>
      <c r="BN63" s="104"/>
      <c r="BO63" s="144"/>
      <c r="BP63" s="149"/>
      <c r="BQ63" s="149"/>
      <c r="BR63" s="148"/>
      <c r="BS63" s="104"/>
      <c r="BT63" s="144"/>
      <c r="BU63" s="104"/>
      <c r="BV63" s="149"/>
      <c r="BW63" s="149"/>
      <c r="BX63" s="149"/>
      <c r="BY63" s="104"/>
      <c r="BZ63" s="149"/>
      <c r="CA63" s="149"/>
      <c r="CB63" s="104"/>
      <c r="CC63" s="149"/>
      <c r="CD63" s="148"/>
      <c r="CE63" s="149"/>
    </row>
    <row r="64" spans="1:109" ht="15.75" customHeight="1" x14ac:dyDescent="0.3">
      <c r="A64" s="316"/>
      <c r="B64" s="317"/>
      <c r="C64" s="317"/>
      <c r="D64" s="317"/>
      <c r="E64" s="348"/>
      <c r="F64" s="317"/>
      <c r="G64" s="317"/>
      <c r="H64" s="317"/>
      <c r="I64" s="149"/>
      <c r="J64" s="149"/>
      <c r="K64" s="317"/>
      <c r="L64" s="348"/>
      <c r="M64" s="316"/>
      <c r="N64" s="361"/>
      <c r="O64" s="364"/>
      <c r="P64" s="400"/>
      <c r="Q64" s="364">
        <f>IF(NOT(ISERROR(MATCH(P64,_xlfn.ANCHORARRAY(E75),0))),O77&amp;"Por favor no seleccionar los criterios de impacto",P64)</f>
        <v>0</v>
      </c>
      <c r="R64" s="361"/>
      <c r="S64" s="364"/>
      <c r="T64" s="347"/>
      <c r="U64" s="148">
        <v>6</v>
      </c>
      <c r="V64" s="100"/>
      <c r="W64" s="151" t="str">
        <f t="shared" si="14"/>
        <v/>
      </c>
      <c r="X64" s="166"/>
      <c r="Y64" s="166"/>
      <c r="Z64" s="166"/>
      <c r="AA64" s="166"/>
      <c r="AB64" s="140"/>
      <c r="AC64" s="140"/>
      <c r="AD64" s="141" t="str">
        <f t="shared" si="4"/>
        <v/>
      </c>
      <c r="AE64" s="140"/>
      <c r="AF64" s="140"/>
      <c r="AG64" s="140"/>
      <c r="AH64" s="184" t="str">
        <f>IFERROR(IF(AND(W63="Probabilidad",W64="Probabilidad"),(AJ63-(+AJ63*AD64)),IF(AND(W63="Impacto",W64="Probabilidad"),(AJ62-(+AJ62*AD64)),IF(W64="Impacto",AJ63,""))),"")</f>
        <v/>
      </c>
      <c r="AI64" s="138" t="str">
        <f t="shared" si="5"/>
        <v/>
      </c>
      <c r="AJ64" s="102" t="str">
        <f t="shared" si="15"/>
        <v/>
      </c>
      <c r="AK64" s="138" t="str">
        <f t="shared" si="7"/>
        <v/>
      </c>
      <c r="AL64" s="102" t="str">
        <f>IFERROR(IF(AND(W63="Impacto",W64="Impacto"),(AL63-(+AL63*AD64)),IF(AND(W63="Probabilidad",W64="Impacto"),(AL62-(+AL62*AD64)),IF(W64="Probabilidad",AL63,""))),"")</f>
        <v/>
      </c>
      <c r="AM64" s="103" t="str">
        <f t="shared" si="16"/>
        <v/>
      </c>
      <c r="AN64" s="398"/>
      <c r="AO64" s="149"/>
      <c r="AP64" s="148"/>
      <c r="AQ64" s="104"/>
      <c r="AR64" s="104"/>
      <c r="AS64" s="149"/>
      <c r="AT64" s="104"/>
      <c r="AU64" s="149"/>
      <c r="AV64" s="104"/>
      <c r="AW64" s="149"/>
      <c r="AX64" s="104"/>
      <c r="AY64" s="149"/>
      <c r="AZ64" s="147"/>
      <c r="BA64" s="149"/>
      <c r="BB64" s="149"/>
      <c r="BC64" s="148"/>
      <c r="BD64" s="104"/>
      <c r="BE64" s="144"/>
      <c r="BF64" s="149"/>
      <c r="BG64" s="149"/>
      <c r="BH64" s="148"/>
      <c r="BI64" s="104"/>
      <c r="BJ64" s="144"/>
      <c r="BK64" s="149"/>
      <c r="BL64" s="149"/>
      <c r="BM64" s="148"/>
      <c r="BN64" s="104"/>
      <c r="BO64" s="144"/>
      <c r="BP64" s="149"/>
      <c r="BQ64" s="149"/>
      <c r="BR64" s="148"/>
      <c r="BS64" s="104"/>
      <c r="BT64" s="144"/>
      <c r="BU64" s="104"/>
      <c r="BV64" s="149"/>
      <c r="BW64" s="149"/>
      <c r="BX64" s="149"/>
      <c r="BY64" s="104"/>
      <c r="BZ64" s="149"/>
      <c r="CA64" s="149"/>
      <c r="CB64" s="104"/>
      <c r="CC64" s="149"/>
      <c r="CD64" s="148"/>
      <c r="CE64" s="149"/>
    </row>
  </sheetData>
  <sheetProtection algorithmName="SHA-512" hashValue="fuc3kXKGTjC9jExO+Q/ejTCHntlI7Zoblw1tndeNWScP8S/PPAZn11pbI4bPNuCjxeeGw338QMDxSc8fBjy6vw==" saltValue="cx/FYtZJS1qPwcHBJwFHDQ==" spinCount="100000" sheet="1" objects="1" scenarios="1" formatCells="0" formatColumns="0" formatRows="0"/>
  <dataConsolidate link="1"/>
  <mergeCells count="277">
    <mergeCell ref="F35:F40"/>
    <mergeCell ref="F41:F46"/>
    <mergeCell ref="F47:F52"/>
    <mergeCell ref="G35:G40"/>
    <mergeCell ref="G41:G46"/>
    <mergeCell ref="G47:G52"/>
    <mergeCell ref="Q59:Q64"/>
    <mergeCell ref="R59:R64"/>
    <mergeCell ref="P41:P46"/>
    <mergeCell ref="Q47:Q52"/>
    <mergeCell ref="R47:R52"/>
    <mergeCell ref="M35:M40"/>
    <mergeCell ref="N35:N40"/>
    <mergeCell ref="O35:O40"/>
    <mergeCell ref="P35:P40"/>
    <mergeCell ref="L35:L40"/>
    <mergeCell ref="S59:S64"/>
    <mergeCell ref="T59:T64"/>
    <mergeCell ref="AN59:AN64"/>
    <mergeCell ref="G3:G4"/>
    <mergeCell ref="G5:G10"/>
    <mergeCell ref="G11:G16"/>
    <mergeCell ref="G17:G22"/>
    <mergeCell ref="G23:G28"/>
    <mergeCell ref="K59:K64"/>
    <mergeCell ref="M59:M64"/>
    <mergeCell ref="N59:N64"/>
    <mergeCell ref="O59:O64"/>
    <mergeCell ref="P59:P64"/>
    <mergeCell ref="S53:S58"/>
    <mergeCell ref="T53:T58"/>
    <mergeCell ref="AN53:AN58"/>
    <mergeCell ref="Q53:Q58"/>
    <mergeCell ref="R53:R58"/>
    <mergeCell ref="AN47:AN52"/>
    <mergeCell ref="O47:O52"/>
    <mergeCell ref="P47:P52"/>
    <mergeCell ref="J3:J4"/>
    <mergeCell ref="AN41:AN46"/>
    <mergeCell ref="O41:O46"/>
    <mergeCell ref="A59:A64"/>
    <mergeCell ref="B59:B64"/>
    <mergeCell ref="C59:C64"/>
    <mergeCell ref="D59:D64"/>
    <mergeCell ref="H59:H64"/>
    <mergeCell ref="M53:M58"/>
    <mergeCell ref="N53:N58"/>
    <mergeCell ref="O53:O58"/>
    <mergeCell ref="P53:P58"/>
    <mergeCell ref="A53:A58"/>
    <mergeCell ref="B53:B58"/>
    <mergeCell ref="C53:C58"/>
    <mergeCell ref="D53:D58"/>
    <mergeCell ref="H53:H58"/>
    <mergeCell ref="E53:E58"/>
    <mergeCell ref="K53:K58"/>
    <mergeCell ref="L53:L58"/>
    <mergeCell ref="L59:L64"/>
    <mergeCell ref="E59:E64"/>
    <mergeCell ref="F53:F58"/>
    <mergeCell ref="F59:F64"/>
    <mergeCell ref="G53:G58"/>
    <mergeCell ref="G59:G64"/>
    <mergeCell ref="A47:A52"/>
    <mergeCell ref="B47:B52"/>
    <mergeCell ref="C47:C52"/>
    <mergeCell ref="D47:D52"/>
    <mergeCell ref="H47:H52"/>
    <mergeCell ref="E41:E46"/>
    <mergeCell ref="K41:K46"/>
    <mergeCell ref="M41:M46"/>
    <mergeCell ref="N41:N46"/>
    <mergeCell ref="A41:A46"/>
    <mergeCell ref="B41:B46"/>
    <mergeCell ref="C41:C46"/>
    <mergeCell ref="D41:D46"/>
    <mergeCell ref="L47:L52"/>
    <mergeCell ref="S47:S52"/>
    <mergeCell ref="T47:T52"/>
    <mergeCell ref="E47:E52"/>
    <mergeCell ref="K47:K52"/>
    <mergeCell ref="M47:M52"/>
    <mergeCell ref="N47:N52"/>
    <mergeCell ref="Q41:Q46"/>
    <mergeCell ref="R41:R46"/>
    <mergeCell ref="S41:S46"/>
    <mergeCell ref="T41:T46"/>
    <mergeCell ref="H41:H46"/>
    <mergeCell ref="L41:L46"/>
    <mergeCell ref="AN29:AN34"/>
    <mergeCell ref="A35:A40"/>
    <mergeCell ref="B35:B40"/>
    <mergeCell ref="C35:C40"/>
    <mergeCell ref="D35:D40"/>
    <mergeCell ref="H35:H40"/>
    <mergeCell ref="E35:E40"/>
    <mergeCell ref="K35:K40"/>
    <mergeCell ref="O29:O34"/>
    <mergeCell ref="P29:P34"/>
    <mergeCell ref="Q29:Q34"/>
    <mergeCell ref="R29:R34"/>
    <mergeCell ref="S29:S34"/>
    <mergeCell ref="T29:T34"/>
    <mergeCell ref="E29:E34"/>
    <mergeCell ref="K29:K34"/>
    <mergeCell ref="M29:M34"/>
    <mergeCell ref="N29:N34"/>
    <mergeCell ref="S35:S40"/>
    <mergeCell ref="T35:T40"/>
    <mergeCell ref="AN35:AN40"/>
    <mergeCell ref="Q35:Q40"/>
    <mergeCell ref="R35:R40"/>
    <mergeCell ref="L29:L34"/>
    <mergeCell ref="A29:A34"/>
    <mergeCell ref="B29:B34"/>
    <mergeCell ref="C29:C34"/>
    <mergeCell ref="D29:D34"/>
    <mergeCell ref="H29:H34"/>
    <mergeCell ref="E23:E28"/>
    <mergeCell ref="K23:K28"/>
    <mergeCell ref="M23:M28"/>
    <mergeCell ref="N23:N28"/>
    <mergeCell ref="L23:L28"/>
    <mergeCell ref="F23:F28"/>
    <mergeCell ref="F29:F34"/>
    <mergeCell ref="G29:G34"/>
    <mergeCell ref="A23:A28"/>
    <mergeCell ref="B23:B28"/>
    <mergeCell ref="C23:C28"/>
    <mergeCell ref="D23:D28"/>
    <mergeCell ref="H23:H28"/>
    <mergeCell ref="R17:R22"/>
    <mergeCell ref="Q23:Q28"/>
    <mergeCell ref="R23:R28"/>
    <mergeCell ref="S23:S28"/>
    <mergeCell ref="T23:T28"/>
    <mergeCell ref="AN23:AN28"/>
    <mergeCell ref="O23:O28"/>
    <mergeCell ref="P23:P28"/>
    <mergeCell ref="L17:L22"/>
    <mergeCell ref="M17:M22"/>
    <mergeCell ref="N17:N22"/>
    <mergeCell ref="O17:O22"/>
    <mergeCell ref="P17:P22"/>
    <mergeCell ref="AN17:AN22"/>
    <mergeCell ref="Q17:Q22"/>
    <mergeCell ref="A17:A22"/>
    <mergeCell ref="B17:B22"/>
    <mergeCell ref="AN11:AN16"/>
    <mergeCell ref="Q11:Q16"/>
    <mergeCell ref="R11:R16"/>
    <mergeCell ref="S11:S16"/>
    <mergeCell ref="T11:T16"/>
    <mergeCell ref="F5:F10"/>
    <mergeCell ref="C17:C22"/>
    <mergeCell ref="D17:D22"/>
    <mergeCell ref="H17:H22"/>
    <mergeCell ref="E17:E22"/>
    <mergeCell ref="K17:K22"/>
    <mergeCell ref="O11:O16"/>
    <mergeCell ref="P11:P16"/>
    <mergeCell ref="E11:E16"/>
    <mergeCell ref="K11:K16"/>
    <mergeCell ref="M11:M16"/>
    <mergeCell ref="N11:N16"/>
    <mergeCell ref="L11:L16"/>
    <mergeCell ref="F11:F16"/>
    <mergeCell ref="F17:F22"/>
    <mergeCell ref="S17:S22"/>
    <mergeCell ref="T17:T22"/>
    <mergeCell ref="A11:A16"/>
    <mergeCell ref="B11:B16"/>
    <mergeCell ref="C11:C16"/>
    <mergeCell ref="D11:D16"/>
    <mergeCell ref="H11:H16"/>
    <mergeCell ref="E5:E10"/>
    <mergeCell ref="K5:K10"/>
    <mergeCell ref="M5:M10"/>
    <mergeCell ref="N5:N10"/>
    <mergeCell ref="L5:L10"/>
    <mergeCell ref="CD3:CD4"/>
    <mergeCell ref="CE3:CE4"/>
    <mergeCell ref="A5:A10"/>
    <mergeCell ref="B5:B10"/>
    <mergeCell ref="C5:C10"/>
    <mergeCell ref="D5:D10"/>
    <mergeCell ref="H5:H10"/>
    <mergeCell ref="BX3:BX4"/>
    <mergeCell ref="BY3:BY4"/>
    <mergeCell ref="BZ3:BZ4"/>
    <mergeCell ref="CA3:CA4"/>
    <mergeCell ref="CB3:CB4"/>
    <mergeCell ref="CC3:CC4"/>
    <mergeCell ref="BU3:BU4"/>
    <mergeCell ref="BV3:BV4"/>
    <mergeCell ref="BW3:BW4"/>
    <mergeCell ref="Q5:Q10"/>
    <mergeCell ref="R5:R10"/>
    <mergeCell ref="S5:S10"/>
    <mergeCell ref="T5:T10"/>
    <mergeCell ref="AN5:AN10"/>
    <mergeCell ref="O5:O10"/>
    <mergeCell ref="P5:P10"/>
    <mergeCell ref="AM3:AM4"/>
    <mergeCell ref="AN3:AN4"/>
    <mergeCell ref="W3:W4"/>
    <mergeCell ref="X3:AA3"/>
    <mergeCell ref="AB3:AG3"/>
    <mergeCell ref="AH3:AH4"/>
    <mergeCell ref="AI3:AI4"/>
    <mergeCell ref="AJ3:AJ4"/>
    <mergeCell ref="BH3:BH4"/>
    <mergeCell ref="BB3:BB4"/>
    <mergeCell ref="BC3:BC4"/>
    <mergeCell ref="BD3:BD4"/>
    <mergeCell ref="BE3:BE4"/>
    <mergeCell ref="BF3:BF4"/>
    <mergeCell ref="BG3:BG4"/>
    <mergeCell ref="E3:E4"/>
    <mergeCell ref="K3:K4"/>
    <mergeCell ref="M3:M4"/>
    <mergeCell ref="N3:N4"/>
    <mergeCell ref="O3:O4"/>
    <mergeCell ref="P3:P4"/>
    <mergeCell ref="L3:L4"/>
    <mergeCell ref="AK3:AK4"/>
    <mergeCell ref="AL3:AL4"/>
    <mergeCell ref="I3:I4"/>
    <mergeCell ref="F3:F4"/>
    <mergeCell ref="CB2:CE2"/>
    <mergeCell ref="A2:L2"/>
    <mergeCell ref="M2:T2"/>
    <mergeCell ref="BU2:BX2"/>
    <mergeCell ref="BY2:CA2"/>
    <mergeCell ref="A3:A4"/>
    <mergeCell ref="B3:B4"/>
    <mergeCell ref="C3:C4"/>
    <mergeCell ref="D3:D4"/>
    <mergeCell ref="H3:H4"/>
    <mergeCell ref="U2:AG2"/>
    <mergeCell ref="AH2:AN2"/>
    <mergeCell ref="Q3:Q4"/>
    <mergeCell ref="R3:R4"/>
    <mergeCell ref="S3:S4"/>
    <mergeCell ref="T3:T4"/>
    <mergeCell ref="U3:U4"/>
    <mergeCell ref="V3:V4"/>
    <mergeCell ref="BO3:BO4"/>
    <mergeCell ref="BP3:BP4"/>
    <mergeCell ref="BQ3:BQ4"/>
    <mergeCell ref="BR3:BR4"/>
    <mergeCell ref="BS3:BS4"/>
    <mergeCell ref="BT3:BT4"/>
    <mergeCell ref="AO2:AZ2"/>
    <mergeCell ref="BA2:BE2"/>
    <mergeCell ref="BF2:BJ2"/>
    <mergeCell ref="BK2:BO2"/>
    <mergeCell ref="BP2:BT2"/>
    <mergeCell ref="AO3:AO4"/>
    <mergeCell ref="AP3:AP4"/>
    <mergeCell ref="AQ3:AQ4"/>
    <mergeCell ref="AR3:AR4"/>
    <mergeCell ref="AS3:AS4"/>
    <mergeCell ref="AT3:AT4"/>
    <mergeCell ref="AU3:AU4"/>
    <mergeCell ref="AV3:AV4"/>
    <mergeCell ref="AW3:AW4"/>
    <mergeCell ref="AX3:AX4"/>
    <mergeCell ref="AY3:AY4"/>
    <mergeCell ref="AZ3:AZ4"/>
    <mergeCell ref="BA3:BA4"/>
    <mergeCell ref="BI3:BI4"/>
    <mergeCell ref="BJ3:BJ4"/>
    <mergeCell ref="BK3:BK4"/>
    <mergeCell ref="BL3:BL4"/>
    <mergeCell ref="BM3:BM4"/>
    <mergeCell ref="BN3:BN4"/>
  </mergeCells>
  <conditionalFormatting sqref="N5 N11">
    <cfRule type="cellIs" dxfId="244" priority="241" operator="equal">
      <formula>"Muy Alta"</formula>
    </cfRule>
    <cfRule type="cellIs" dxfId="243" priority="242" operator="equal">
      <formula>"Alta"</formula>
    </cfRule>
    <cfRule type="cellIs" dxfId="242" priority="243" operator="equal">
      <formula>"Media"</formula>
    </cfRule>
    <cfRule type="cellIs" dxfId="241" priority="244" operator="equal">
      <formula>"Baja"</formula>
    </cfRule>
    <cfRule type="cellIs" dxfId="240" priority="245" operator="equal">
      <formula>"Muy Baja"</formula>
    </cfRule>
  </conditionalFormatting>
  <conditionalFormatting sqref="R5 R11 R17 R23 R29 R35 R41 R47 R53 R59">
    <cfRule type="cellIs" dxfId="239" priority="236" operator="equal">
      <formula>"Catastrófico"</formula>
    </cfRule>
    <cfRule type="cellIs" dxfId="238" priority="237" operator="equal">
      <formula>"Mayor"</formula>
    </cfRule>
    <cfRule type="cellIs" dxfId="237" priority="238" operator="equal">
      <formula>"Moderado"</formula>
    </cfRule>
    <cfRule type="cellIs" dxfId="236" priority="239" operator="equal">
      <formula>"Menor"</formula>
    </cfRule>
    <cfRule type="cellIs" dxfId="235" priority="240" operator="equal">
      <formula>"Leve"</formula>
    </cfRule>
  </conditionalFormatting>
  <conditionalFormatting sqref="T5">
    <cfRule type="cellIs" dxfId="234" priority="232" operator="equal">
      <formula>"Extremo"</formula>
    </cfRule>
    <cfRule type="cellIs" dxfId="233" priority="233" operator="equal">
      <formula>"Alto"</formula>
    </cfRule>
    <cfRule type="cellIs" dxfId="232" priority="234" operator="equal">
      <formula>"Moderado"</formula>
    </cfRule>
    <cfRule type="cellIs" dxfId="231" priority="235" operator="equal">
      <formula>"Bajo"</formula>
    </cfRule>
  </conditionalFormatting>
  <conditionalFormatting sqref="AI6:AI10">
    <cfRule type="cellIs" dxfId="230" priority="227" operator="equal">
      <formula>"Muy Alta"</formula>
    </cfRule>
    <cfRule type="cellIs" dxfId="229" priority="228" operator="equal">
      <formula>"Alta"</formula>
    </cfRule>
    <cfRule type="cellIs" dxfId="228" priority="229" operator="equal">
      <formula>"Media"</formula>
    </cfRule>
    <cfRule type="cellIs" dxfId="227" priority="230" operator="equal">
      <formula>"Baja"</formula>
    </cfRule>
    <cfRule type="cellIs" dxfId="226" priority="231" operator="equal">
      <formula>"Muy Baja"</formula>
    </cfRule>
  </conditionalFormatting>
  <conditionalFormatting sqref="AK6:AK10">
    <cfRule type="cellIs" dxfId="225" priority="222" operator="equal">
      <formula>"Catastrófico"</formula>
    </cfRule>
    <cfRule type="cellIs" dxfId="224" priority="223" operator="equal">
      <formula>"Mayor"</formula>
    </cfRule>
    <cfRule type="cellIs" dxfId="223" priority="224" operator="equal">
      <formula>"Moderado"</formula>
    </cfRule>
    <cfRule type="cellIs" dxfId="222" priority="225" operator="equal">
      <formula>"Menor"</formula>
    </cfRule>
    <cfRule type="cellIs" dxfId="221" priority="226" operator="equal">
      <formula>"Leve"</formula>
    </cfRule>
  </conditionalFormatting>
  <conditionalFormatting sqref="AM6:AM10">
    <cfRule type="cellIs" dxfId="220" priority="218" operator="equal">
      <formula>"Extremo"</formula>
    </cfRule>
    <cfRule type="cellIs" dxfId="219" priority="219" operator="equal">
      <formula>"Alto"</formula>
    </cfRule>
    <cfRule type="cellIs" dxfId="218" priority="220" operator="equal">
      <formula>"Moderado"</formula>
    </cfRule>
    <cfRule type="cellIs" dxfId="217" priority="221" operator="equal">
      <formula>"Bajo"</formula>
    </cfRule>
  </conditionalFormatting>
  <conditionalFormatting sqref="N53">
    <cfRule type="cellIs" dxfId="216" priority="57" operator="equal">
      <formula>"Muy Alta"</formula>
    </cfRule>
    <cfRule type="cellIs" dxfId="215" priority="58" operator="equal">
      <formula>"Alta"</formula>
    </cfRule>
    <cfRule type="cellIs" dxfId="214" priority="59" operator="equal">
      <formula>"Media"</formula>
    </cfRule>
    <cfRule type="cellIs" dxfId="213" priority="60" operator="equal">
      <formula>"Baja"</formula>
    </cfRule>
    <cfRule type="cellIs" dxfId="212" priority="61" operator="equal">
      <formula>"Muy Baja"</formula>
    </cfRule>
  </conditionalFormatting>
  <conditionalFormatting sqref="T11">
    <cfRule type="cellIs" dxfId="211" priority="214" operator="equal">
      <formula>"Extremo"</formula>
    </cfRule>
    <cfRule type="cellIs" dxfId="210" priority="215" operator="equal">
      <formula>"Alto"</formula>
    </cfRule>
    <cfRule type="cellIs" dxfId="209" priority="216" operator="equal">
      <formula>"Moderado"</formula>
    </cfRule>
    <cfRule type="cellIs" dxfId="208" priority="217" operator="equal">
      <formula>"Bajo"</formula>
    </cfRule>
  </conditionalFormatting>
  <conditionalFormatting sqref="AI11:AI16">
    <cfRule type="cellIs" dxfId="207" priority="209" operator="equal">
      <formula>"Muy Alta"</formula>
    </cfRule>
    <cfRule type="cellIs" dxfId="206" priority="210" operator="equal">
      <formula>"Alta"</formula>
    </cfRule>
    <cfRule type="cellIs" dxfId="205" priority="211" operator="equal">
      <formula>"Media"</formula>
    </cfRule>
    <cfRule type="cellIs" dxfId="204" priority="212" operator="equal">
      <formula>"Baja"</formula>
    </cfRule>
    <cfRule type="cellIs" dxfId="203" priority="213" operator="equal">
      <formula>"Muy Baja"</formula>
    </cfRule>
  </conditionalFormatting>
  <conditionalFormatting sqref="AK11:AK16">
    <cfRule type="cellIs" dxfId="202" priority="204" operator="equal">
      <formula>"Catastrófico"</formula>
    </cfRule>
    <cfRule type="cellIs" dxfId="201" priority="205" operator="equal">
      <formula>"Mayor"</formula>
    </cfRule>
    <cfRule type="cellIs" dxfId="200" priority="206" operator="equal">
      <formula>"Moderado"</formula>
    </cfRule>
    <cfRule type="cellIs" dxfId="199" priority="207" operator="equal">
      <formula>"Menor"</formula>
    </cfRule>
    <cfRule type="cellIs" dxfId="198" priority="208" operator="equal">
      <formula>"Leve"</formula>
    </cfRule>
  </conditionalFormatting>
  <conditionalFormatting sqref="AM11:AM16">
    <cfRule type="cellIs" dxfId="197" priority="200" operator="equal">
      <formula>"Extremo"</formula>
    </cfRule>
    <cfRule type="cellIs" dxfId="196" priority="201" operator="equal">
      <formula>"Alto"</formula>
    </cfRule>
    <cfRule type="cellIs" dxfId="195" priority="202" operator="equal">
      <formula>"Moderado"</formula>
    </cfRule>
    <cfRule type="cellIs" dxfId="194" priority="203" operator="equal">
      <formula>"Bajo"</formula>
    </cfRule>
  </conditionalFormatting>
  <conditionalFormatting sqref="N17">
    <cfRule type="cellIs" dxfId="193" priority="195" operator="equal">
      <formula>"Muy Alta"</formula>
    </cfRule>
    <cfRule type="cellIs" dxfId="192" priority="196" operator="equal">
      <formula>"Alta"</formula>
    </cfRule>
    <cfRule type="cellIs" dxfId="191" priority="197" operator="equal">
      <formula>"Media"</formula>
    </cfRule>
    <cfRule type="cellIs" dxfId="190" priority="198" operator="equal">
      <formula>"Baja"</formula>
    </cfRule>
    <cfRule type="cellIs" dxfId="189" priority="199" operator="equal">
      <formula>"Muy Baja"</formula>
    </cfRule>
  </conditionalFormatting>
  <conditionalFormatting sqref="T17">
    <cfRule type="cellIs" dxfId="188" priority="191" operator="equal">
      <formula>"Extremo"</formula>
    </cfRule>
    <cfRule type="cellIs" dxfId="187" priority="192" operator="equal">
      <formula>"Alto"</formula>
    </cfRule>
    <cfRule type="cellIs" dxfId="186" priority="193" operator="equal">
      <formula>"Moderado"</formula>
    </cfRule>
    <cfRule type="cellIs" dxfId="185" priority="194" operator="equal">
      <formula>"Bajo"</formula>
    </cfRule>
  </conditionalFormatting>
  <conditionalFormatting sqref="AI17:AI22">
    <cfRule type="cellIs" dxfId="184" priority="186" operator="equal">
      <formula>"Muy Alta"</formula>
    </cfRule>
    <cfRule type="cellIs" dxfId="183" priority="187" operator="equal">
      <formula>"Alta"</formula>
    </cfRule>
    <cfRule type="cellIs" dxfId="182" priority="188" operator="equal">
      <formula>"Media"</formula>
    </cfRule>
    <cfRule type="cellIs" dxfId="181" priority="189" operator="equal">
      <formula>"Baja"</formula>
    </cfRule>
    <cfRule type="cellIs" dxfId="180" priority="190" operator="equal">
      <formula>"Muy Baja"</formula>
    </cfRule>
  </conditionalFormatting>
  <conditionalFormatting sqref="AK17:AK22">
    <cfRule type="cellIs" dxfId="179" priority="181" operator="equal">
      <formula>"Catastrófico"</formula>
    </cfRule>
    <cfRule type="cellIs" dxfId="178" priority="182" operator="equal">
      <formula>"Mayor"</formula>
    </cfRule>
    <cfRule type="cellIs" dxfId="177" priority="183" operator="equal">
      <formula>"Moderado"</formula>
    </cfRule>
    <cfRule type="cellIs" dxfId="176" priority="184" operator="equal">
      <formula>"Menor"</formula>
    </cfRule>
    <cfRule type="cellIs" dxfId="175" priority="185" operator="equal">
      <formula>"Leve"</formula>
    </cfRule>
  </conditionalFormatting>
  <conditionalFormatting sqref="AM17:AM22">
    <cfRule type="cellIs" dxfId="174" priority="177" operator="equal">
      <formula>"Extremo"</formula>
    </cfRule>
    <cfRule type="cellIs" dxfId="173" priority="178" operator="equal">
      <formula>"Alto"</formula>
    </cfRule>
    <cfRule type="cellIs" dxfId="172" priority="179" operator="equal">
      <formula>"Moderado"</formula>
    </cfRule>
    <cfRule type="cellIs" dxfId="171" priority="180" operator="equal">
      <formula>"Bajo"</formula>
    </cfRule>
  </conditionalFormatting>
  <conditionalFormatting sqref="N23">
    <cfRule type="cellIs" dxfId="170" priority="172" operator="equal">
      <formula>"Muy Alta"</formula>
    </cfRule>
    <cfRule type="cellIs" dxfId="169" priority="173" operator="equal">
      <formula>"Alta"</formula>
    </cfRule>
    <cfRule type="cellIs" dxfId="168" priority="174" operator="equal">
      <formula>"Media"</formula>
    </cfRule>
    <cfRule type="cellIs" dxfId="167" priority="175" operator="equal">
      <formula>"Baja"</formula>
    </cfRule>
    <cfRule type="cellIs" dxfId="166" priority="176" operator="equal">
      <formula>"Muy Baja"</formula>
    </cfRule>
  </conditionalFormatting>
  <conditionalFormatting sqref="T23">
    <cfRule type="cellIs" dxfId="165" priority="168" operator="equal">
      <formula>"Extremo"</formula>
    </cfRule>
    <cfRule type="cellIs" dxfId="164" priority="169" operator="equal">
      <formula>"Alto"</formula>
    </cfRule>
    <cfRule type="cellIs" dxfId="163" priority="170" operator="equal">
      <formula>"Moderado"</formula>
    </cfRule>
    <cfRule type="cellIs" dxfId="162" priority="171" operator="equal">
      <formula>"Bajo"</formula>
    </cfRule>
  </conditionalFormatting>
  <conditionalFormatting sqref="AI23:AI28">
    <cfRule type="cellIs" dxfId="161" priority="163" operator="equal">
      <formula>"Muy Alta"</formula>
    </cfRule>
    <cfRule type="cellIs" dxfId="160" priority="164" operator="equal">
      <formula>"Alta"</formula>
    </cfRule>
    <cfRule type="cellIs" dxfId="159" priority="165" operator="equal">
      <formula>"Media"</formula>
    </cfRule>
    <cfRule type="cellIs" dxfId="158" priority="166" operator="equal">
      <formula>"Baja"</formula>
    </cfRule>
    <cfRule type="cellIs" dxfId="157" priority="167" operator="equal">
      <formula>"Muy Baja"</formula>
    </cfRule>
  </conditionalFormatting>
  <conditionalFormatting sqref="AK23:AK28">
    <cfRule type="cellIs" dxfId="156" priority="158" operator="equal">
      <formula>"Catastrófico"</formula>
    </cfRule>
    <cfRule type="cellIs" dxfId="155" priority="159" operator="equal">
      <formula>"Mayor"</formula>
    </cfRule>
    <cfRule type="cellIs" dxfId="154" priority="160" operator="equal">
      <formula>"Moderado"</formula>
    </cfRule>
    <cfRule type="cellIs" dxfId="153" priority="161" operator="equal">
      <formula>"Menor"</formula>
    </cfRule>
    <cfRule type="cellIs" dxfId="152" priority="162" operator="equal">
      <formula>"Leve"</formula>
    </cfRule>
  </conditionalFormatting>
  <conditionalFormatting sqref="AM23:AM28">
    <cfRule type="cellIs" dxfId="151" priority="154" operator="equal">
      <formula>"Extremo"</formula>
    </cfRule>
    <cfRule type="cellIs" dxfId="150" priority="155" operator="equal">
      <formula>"Alto"</formula>
    </cfRule>
    <cfRule type="cellIs" dxfId="149" priority="156" operator="equal">
      <formula>"Moderado"</formula>
    </cfRule>
    <cfRule type="cellIs" dxfId="148" priority="157" operator="equal">
      <formula>"Bajo"</formula>
    </cfRule>
  </conditionalFormatting>
  <conditionalFormatting sqref="N29">
    <cfRule type="cellIs" dxfId="147" priority="149" operator="equal">
      <formula>"Muy Alta"</formula>
    </cfRule>
    <cfRule type="cellIs" dxfId="146" priority="150" operator="equal">
      <formula>"Alta"</formula>
    </cfRule>
    <cfRule type="cellIs" dxfId="145" priority="151" operator="equal">
      <formula>"Media"</formula>
    </cfRule>
    <cfRule type="cellIs" dxfId="144" priority="152" operator="equal">
      <formula>"Baja"</formula>
    </cfRule>
    <cfRule type="cellIs" dxfId="143" priority="153" operator="equal">
      <formula>"Muy Baja"</formula>
    </cfRule>
  </conditionalFormatting>
  <conditionalFormatting sqref="T29">
    <cfRule type="cellIs" dxfId="142" priority="145" operator="equal">
      <formula>"Extremo"</formula>
    </cfRule>
    <cfRule type="cellIs" dxfId="141" priority="146" operator="equal">
      <formula>"Alto"</formula>
    </cfRule>
    <cfRule type="cellIs" dxfId="140" priority="147" operator="equal">
      <formula>"Moderado"</formula>
    </cfRule>
    <cfRule type="cellIs" dxfId="139" priority="148" operator="equal">
      <formula>"Bajo"</formula>
    </cfRule>
  </conditionalFormatting>
  <conditionalFormatting sqref="AI29:AI34">
    <cfRule type="cellIs" dxfId="138" priority="140" operator="equal">
      <formula>"Muy Alta"</formula>
    </cfRule>
    <cfRule type="cellIs" dxfId="137" priority="141" operator="equal">
      <formula>"Alta"</formula>
    </cfRule>
    <cfRule type="cellIs" dxfId="136" priority="142" operator="equal">
      <formula>"Media"</formula>
    </cfRule>
    <cfRule type="cellIs" dxfId="135" priority="143" operator="equal">
      <formula>"Baja"</formula>
    </cfRule>
    <cfRule type="cellIs" dxfId="134" priority="144" operator="equal">
      <formula>"Muy Baja"</formula>
    </cfRule>
  </conditionalFormatting>
  <conditionalFormatting sqref="AK29:AK34">
    <cfRule type="cellIs" dxfId="133" priority="135" operator="equal">
      <formula>"Catastrófico"</formula>
    </cfRule>
    <cfRule type="cellIs" dxfId="132" priority="136" operator="equal">
      <formula>"Mayor"</formula>
    </cfRule>
    <cfRule type="cellIs" dxfId="131" priority="137" operator="equal">
      <formula>"Moderado"</formula>
    </cfRule>
    <cfRule type="cellIs" dxfId="130" priority="138" operator="equal">
      <formula>"Menor"</formula>
    </cfRule>
    <cfRule type="cellIs" dxfId="129" priority="139" operator="equal">
      <formula>"Leve"</formula>
    </cfRule>
  </conditionalFormatting>
  <conditionalFormatting sqref="AM29:AM34">
    <cfRule type="cellIs" dxfId="128" priority="131" operator="equal">
      <formula>"Extremo"</formula>
    </cfRule>
    <cfRule type="cellIs" dxfId="127" priority="132" operator="equal">
      <formula>"Alto"</formula>
    </cfRule>
    <cfRule type="cellIs" dxfId="126" priority="133" operator="equal">
      <formula>"Moderado"</formula>
    </cfRule>
    <cfRule type="cellIs" dxfId="125" priority="134" operator="equal">
      <formula>"Bajo"</formula>
    </cfRule>
  </conditionalFormatting>
  <conditionalFormatting sqref="N35">
    <cfRule type="cellIs" dxfId="124" priority="126" operator="equal">
      <formula>"Muy Alta"</formula>
    </cfRule>
    <cfRule type="cellIs" dxfId="123" priority="127" operator="equal">
      <formula>"Alta"</formula>
    </cfRule>
    <cfRule type="cellIs" dxfId="122" priority="128" operator="equal">
      <formula>"Media"</formula>
    </cfRule>
    <cfRule type="cellIs" dxfId="121" priority="129" operator="equal">
      <formula>"Baja"</formula>
    </cfRule>
    <cfRule type="cellIs" dxfId="120" priority="130" operator="equal">
      <formula>"Muy Baja"</formula>
    </cfRule>
  </conditionalFormatting>
  <conditionalFormatting sqref="T35">
    <cfRule type="cellIs" dxfId="119" priority="122" operator="equal">
      <formula>"Extremo"</formula>
    </cfRule>
    <cfRule type="cellIs" dxfId="118" priority="123" operator="equal">
      <formula>"Alto"</formula>
    </cfRule>
    <cfRule type="cellIs" dxfId="117" priority="124" operator="equal">
      <formula>"Moderado"</formula>
    </cfRule>
    <cfRule type="cellIs" dxfId="116" priority="125" operator="equal">
      <formula>"Bajo"</formula>
    </cfRule>
  </conditionalFormatting>
  <conditionalFormatting sqref="AI35:AI40">
    <cfRule type="cellIs" dxfId="115" priority="117" operator="equal">
      <formula>"Muy Alta"</formula>
    </cfRule>
    <cfRule type="cellIs" dxfId="114" priority="118" operator="equal">
      <formula>"Alta"</formula>
    </cfRule>
    <cfRule type="cellIs" dxfId="113" priority="119" operator="equal">
      <formula>"Media"</formula>
    </cfRule>
    <cfRule type="cellIs" dxfId="112" priority="120" operator="equal">
      <formula>"Baja"</formula>
    </cfRule>
    <cfRule type="cellIs" dxfId="111" priority="121" operator="equal">
      <formula>"Muy Baja"</formula>
    </cfRule>
  </conditionalFormatting>
  <conditionalFormatting sqref="AK35:AK40">
    <cfRule type="cellIs" dxfId="110" priority="112" operator="equal">
      <formula>"Catastrófico"</formula>
    </cfRule>
    <cfRule type="cellIs" dxfId="109" priority="113" operator="equal">
      <formula>"Mayor"</formula>
    </cfRule>
    <cfRule type="cellIs" dxfId="108" priority="114" operator="equal">
      <formula>"Moderado"</formula>
    </cfRule>
    <cfRule type="cellIs" dxfId="107" priority="115" operator="equal">
      <formula>"Menor"</formula>
    </cfRule>
    <cfRule type="cellIs" dxfId="106" priority="116" operator="equal">
      <formula>"Leve"</formula>
    </cfRule>
  </conditionalFormatting>
  <conditionalFormatting sqref="AM35:AM40">
    <cfRule type="cellIs" dxfId="105" priority="108" operator="equal">
      <formula>"Extremo"</formula>
    </cfRule>
    <cfRule type="cellIs" dxfId="104" priority="109" operator="equal">
      <formula>"Alto"</formula>
    </cfRule>
    <cfRule type="cellIs" dxfId="103" priority="110" operator="equal">
      <formula>"Moderado"</formula>
    </cfRule>
    <cfRule type="cellIs" dxfId="102" priority="111" operator="equal">
      <formula>"Bajo"</formula>
    </cfRule>
  </conditionalFormatting>
  <conditionalFormatting sqref="N41">
    <cfRule type="cellIs" dxfId="101" priority="103" operator="equal">
      <formula>"Muy Alta"</formula>
    </cfRule>
    <cfRule type="cellIs" dxfId="100" priority="104" operator="equal">
      <formula>"Alta"</formula>
    </cfRule>
    <cfRule type="cellIs" dxfId="99" priority="105" operator="equal">
      <formula>"Media"</formula>
    </cfRule>
    <cfRule type="cellIs" dxfId="98" priority="106" operator="equal">
      <formula>"Baja"</formula>
    </cfRule>
    <cfRule type="cellIs" dxfId="97" priority="107" operator="equal">
      <formula>"Muy Baja"</formula>
    </cfRule>
  </conditionalFormatting>
  <conditionalFormatting sqref="T41">
    <cfRule type="cellIs" dxfId="96" priority="99" operator="equal">
      <formula>"Extremo"</formula>
    </cfRule>
    <cfRule type="cellIs" dxfId="95" priority="100" operator="equal">
      <formula>"Alto"</formula>
    </cfRule>
    <cfRule type="cellIs" dxfId="94" priority="101" operator="equal">
      <formula>"Moderado"</formula>
    </cfRule>
    <cfRule type="cellIs" dxfId="93" priority="102" operator="equal">
      <formula>"Bajo"</formula>
    </cfRule>
  </conditionalFormatting>
  <conditionalFormatting sqref="AI41:AI46">
    <cfRule type="cellIs" dxfId="92" priority="94" operator="equal">
      <formula>"Muy Alta"</formula>
    </cfRule>
    <cfRule type="cellIs" dxfId="91" priority="95" operator="equal">
      <formula>"Alta"</formula>
    </cfRule>
    <cfRule type="cellIs" dxfId="90" priority="96" operator="equal">
      <formula>"Media"</formula>
    </cfRule>
    <cfRule type="cellIs" dxfId="89" priority="97" operator="equal">
      <formula>"Baja"</formula>
    </cfRule>
    <cfRule type="cellIs" dxfId="88" priority="98" operator="equal">
      <formula>"Muy Baja"</formula>
    </cfRule>
  </conditionalFormatting>
  <conditionalFormatting sqref="AK41:AK46">
    <cfRule type="cellIs" dxfId="87" priority="89" operator="equal">
      <formula>"Catastrófico"</formula>
    </cfRule>
    <cfRule type="cellIs" dxfId="86" priority="90" operator="equal">
      <formula>"Mayor"</formula>
    </cfRule>
    <cfRule type="cellIs" dxfId="85" priority="91" operator="equal">
      <formula>"Moderado"</formula>
    </cfRule>
    <cfRule type="cellIs" dxfId="84" priority="92" operator="equal">
      <formula>"Menor"</formula>
    </cfRule>
    <cfRule type="cellIs" dxfId="83" priority="93" operator="equal">
      <formula>"Leve"</formula>
    </cfRule>
  </conditionalFormatting>
  <conditionalFormatting sqref="AM41:AM46">
    <cfRule type="cellIs" dxfId="82" priority="85" operator="equal">
      <formula>"Extremo"</formula>
    </cfRule>
    <cfRule type="cellIs" dxfId="81" priority="86" operator="equal">
      <formula>"Alto"</formula>
    </cfRule>
    <cfRule type="cellIs" dxfId="80" priority="87" operator="equal">
      <formula>"Moderado"</formula>
    </cfRule>
    <cfRule type="cellIs" dxfId="79" priority="88" operator="equal">
      <formula>"Bajo"</formula>
    </cfRule>
  </conditionalFormatting>
  <conditionalFormatting sqref="N47">
    <cfRule type="cellIs" dxfId="78" priority="80" operator="equal">
      <formula>"Muy Alta"</formula>
    </cfRule>
    <cfRule type="cellIs" dxfId="77" priority="81" operator="equal">
      <formula>"Alta"</formula>
    </cfRule>
    <cfRule type="cellIs" dxfId="76" priority="82" operator="equal">
      <formula>"Media"</formula>
    </cfRule>
    <cfRule type="cellIs" dxfId="75" priority="83" operator="equal">
      <formula>"Baja"</formula>
    </cfRule>
    <cfRule type="cellIs" dxfId="74" priority="84" operator="equal">
      <formula>"Muy Baja"</formula>
    </cfRule>
  </conditionalFormatting>
  <conditionalFormatting sqref="T47">
    <cfRule type="cellIs" dxfId="73" priority="76" operator="equal">
      <formula>"Extremo"</formula>
    </cfRule>
    <cfRule type="cellIs" dxfId="72" priority="77" operator="equal">
      <formula>"Alto"</formula>
    </cfRule>
    <cfRule type="cellIs" dxfId="71" priority="78" operator="equal">
      <formula>"Moderado"</formula>
    </cfRule>
    <cfRule type="cellIs" dxfId="70" priority="79" operator="equal">
      <formula>"Bajo"</formula>
    </cfRule>
  </conditionalFormatting>
  <conditionalFormatting sqref="AI47:AI52">
    <cfRule type="cellIs" dxfId="69" priority="71" operator="equal">
      <formula>"Muy Alta"</formula>
    </cfRule>
    <cfRule type="cellIs" dxfId="68" priority="72" operator="equal">
      <formula>"Alta"</formula>
    </cfRule>
    <cfRule type="cellIs" dxfId="67" priority="73" operator="equal">
      <formula>"Media"</formula>
    </cfRule>
    <cfRule type="cellIs" dxfId="66" priority="74" operator="equal">
      <formula>"Baja"</formula>
    </cfRule>
    <cfRule type="cellIs" dxfId="65" priority="75" operator="equal">
      <formula>"Muy Baja"</formula>
    </cfRule>
  </conditionalFormatting>
  <conditionalFormatting sqref="AK47:AK52">
    <cfRule type="cellIs" dxfId="64" priority="66" operator="equal">
      <formula>"Catastrófico"</formula>
    </cfRule>
    <cfRule type="cellIs" dxfId="63" priority="67" operator="equal">
      <formula>"Mayor"</formula>
    </cfRule>
    <cfRule type="cellIs" dxfId="62" priority="68" operator="equal">
      <formula>"Moderado"</formula>
    </cfRule>
    <cfRule type="cellIs" dxfId="61" priority="69" operator="equal">
      <formula>"Menor"</formula>
    </cfRule>
    <cfRule type="cellIs" dxfId="60" priority="70" operator="equal">
      <formula>"Leve"</formula>
    </cfRule>
  </conditionalFormatting>
  <conditionalFormatting sqref="AM47:AM52">
    <cfRule type="cellIs" dxfId="59" priority="62" operator="equal">
      <formula>"Extremo"</formula>
    </cfRule>
    <cfRule type="cellIs" dxfId="58" priority="63" operator="equal">
      <formula>"Alto"</formula>
    </cfRule>
    <cfRule type="cellIs" dxfId="57" priority="64" operator="equal">
      <formula>"Moderado"</formula>
    </cfRule>
    <cfRule type="cellIs" dxfId="56" priority="65" operator="equal">
      <formula>"Bajo"</formula>
    </cfRule>
  </conditionalFormatting>
  <conditionalFormatting sqref="T53">
    <cfRule type="cellIs" dxfId="55" priority="53" operator="equal">
      <formula>"Extremo"</formula>
    </cfRule>
    <cfRule type="cellIs" dxfId="54" priority="54" operator="equal">
      <formula>"Alto"</formula>
    </cfRule>
    <cfRule type="cellIs" dxfId="53" priority="55" operator="equal">
      <formula>"Moderado"</formula>
    </cfRule>
    <cfRule type="cellIs" dxfId="52" priority="56" operator="equal">
      <formula>"Bajo"</formula>
    </cfRule>
  </conditionalFormatting>
  <conditionalFormatting sqref="AI53:AI58">
    <cfRule type="cellIs" dxfId="51" priority="48" operator="equal">
      <formula>"Muy Alta"</formula>
    </cfRule>
    <cfRule type="cellIs" dxfId="50" priority="49" operator="equal">
      <formula>"Alta"</formula>
    </cfRule>
    <cfRule type="cellIs" dxfId="49" priority="50" operator="equal">
      <formula>"Media"</formula>
    </cfRule>
    <cfRule type="cellIs" dxfId="48" priority="51" operator="equal">
      <formula>"Baja"</formula>
    </cfRule>
    <cfRule type="cellIs" dxfId="47" priority="52" operator="equal">
      <formula>"Muy Baja"</formula>
    </cfRule>
  </conditionalFormatting>
  <conditionalFormatting sqref="AK53:AK58">
    <cfRule type="cellIs" dxfId="46" priority="43" operator="equal">
      <formula>"Catastrófico"</formula>
    </cfRule>
    <cfRule type="cellIs" dxfId="45" priority="44" operator="equal">
      <formula>"Mayor"</formula>
    </cfRule>
    <cfRule type="cellIs" dxfId="44" priority="45" operator="equal">
      <formula>"Moderado"</formula>
    </cfRule>
    <cfRule type="cellIs" dxfId="43" priority="46" operator="equal">
      <formula>"Menor"</formula>
    </cfRule>
    <cfRule type="cellIs" dxfId="42" priority="47" operator="equal">
      <formula>"Leve"</formula>
    </cfRule>
  </conditionalFormatting>
  <conditionalFormatting sqref="AM53:AM58">
    <cfRule type="cellIs" dxfId="41" priority="39" operator="equal">
      <formula>"Extremo"</formula>
    </cfRule>
    <cfRule type="cellIs" dxfId="40" priority="40" operator="equal">
      <formula>"Alto"</formula>
    </cfRule>
    <cfRule type="cellIs" dxfId="39" priority="41" operator="equal">
      <formula>"Moderado"</formula>
    </cfRule>
    <cfRule type="cellIs" dxfId="38" priority="42" operator="equal">
      <formula>"Bajo"</formula>
    </cfRule>
  </conditionalFormatting>
  <conditionalFormatting sqref="N59">
    <cfRule type="cellIs" dxfId="37" priority="34" operator="equal">
      <formula>"Muy Alta"</formula>
    </cfRule>
    <cfRule type="cellIs" dxfId="36" priority="35" operator="equal">
      <formula>"Alta"</formula>
    </cfRule>
    <cfRule type="cellIs" dxfId="35" priority="36" operator="equal">
      <formula>"Media"</formula>
    </cfRule>
    <cfRule type="cellIs" dxfId="34" priority="37" operator="equal">
      <formula>"Baja"</formula>
    </cfRule>
    <cfRule type="cellIs" dxfId="33" priority="38" operator="equal">
      <formula>"Muy Baja"</formula>
    </cfRule>
  </conditionalFormatting>
  <conditionalFormatting sqref="T59">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AI59:AI64">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K59:AK64">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M59:AM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Q5:Q64">
    <cfRule type="containsText" dxfId="14" priority="15" operator="containsText" text="❌">
      <formula>NOT(ISERROR(SEARCH("❌",Q5)))</formula>
    </cfRule>
  </conditionalFormatting>
  <conditionalFormatting sqref="AI5">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K5">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M5">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0866141732283472" right="0.70866141732283472" top="0.86614173228346458" bottom="0.74803149606299213" header="0.31496062992125984" footer="0.31496062992125984"/>
  <pageSetup scale="41" orientation="landscape" r:id="rId1"/>
  <headerFooter>
    <oddHeader>&amp;L&amp;G&amp;C&amp;"Arial,Negrita"&amp;12MAPA Y PLAN DE MANEJO DE RIESGOS Y OPORTUNIDADES</oddHeader>
    <oddFooter>&amp;L&amp;G&amp;C&amp;N&amp;RDES-FM-12
V11</oddFooter>
  </headerFooter>
  <legacyDrawing r:id="rId2"/>
  <legacyDrawingHF r:id="rId3"/>
  <extLst>
    <ext xmlns:x14="http://schemas.microsoft.com/office/spreadsheetml/2009/9/main" uri="{CCE6A557-97BC-4b89-ADB6-D9C93CAAB3DF}">
      <x14:dataValidations xmlns:xm="http://schemas.microsoft.com/office/excel/2006/main" count="18">
        <x14:dataValidation type="list" allowBlank="1" showInputMessage="1" showErrorMessage="1" xr:uid="{C20546F6-39DB-4A3D-BD4C-EF53779AB840}">
          <x14:formula1>
            <xm:f>Hoja1!$A$23:$A$24</xm:f>
          </x14:formula1>
          <xm:sqref>BE5:BE64 BJ5:BJ64 BO5:BO64 BT5:BT64</xm:sqref>
        </x14:dataValidation>
        <x14:dataValidation type="list" allowBlank="1" showInputMessage="1" showErrorMessage="1" xr:uid="{9876A568-F894-4B90-9C8C-2B1211DEB128}">
          <x14:formula1>
            <xm:f>'Opciones Tratamiento'!$B$20:$B$22</xm:f>
          </x14:formula1>
          <xm:sqref>AZ5:AZ64</xm:sqref>
        </x14:dataValidation>
        <x14:dataValidation type="list" allowBlank="1" showInputMessage="1" showErrorMessage="1" xr:uid="{F0AC44DF-8083-410B-9651-ED4525E4899C}">
          <x14:formula1>
            <xm:f>Hoja1!$A$26:$A$39</xm:f>
          </x14:formula1>
          <xm:sqref>B5:B64</xm:sqref>
        </x14:dataValidation>
        <x14:dataValidation type="list" allowBlank="1" showInputMessage="1" showErrorMessage="1" xr:uid="{E2FD72F5-BB69-4E2E-A065-47ED479BE898}">
          <x14:formula1>
            <xm:f>Hoja1!$B$26:$B$39</xm:f>
          </x14:formula1>
          <xm:sqref>C5:C64</xm:sqref>
        </x14:dataValidation>
        <x14:dataValidation type="list" allowBlank="1" showInputMessage="1" showErrorMessage="1" xr:uid="{0CA24C9E-7F8E-4F63-B48D-84FE89F7D02F}">
          <x14:formula1>
            <xm:f>'seguridad info'!$A$2:$A$9</xm:f>
          </x14:formula1>
          <xm:sqref>G5:G64</xm:sqref>
        </x14:dataValidation>
        <x14:dataValidation type="list" allowBlank="1" showInputMessage="1" showErrorMessage="1" xr:uid="{CE547126-0B71-4503-88BE-63C55F6F1FDE}">
          <x14:formula1>
            <xm:f>'Opciones Tratamiento'!$E$2:$E$4</xm:f>
          </x14:formula1>
          <xm:sqref>H5:H64</xm:sqref>
        </x14:dataValidation>
        <x14:dataValidation type="list" allowBlank="1" showInputMessage="1" showErrorMessage="1" xr:uid="{6A87AE3F-628A-4FD6-96FA-F345953E6751}">
          <x14:formula1>
            <xm:f>'seguridad info'!$B$13:$B$51</xm:f>
          </x14:formula1>
          <xm:sqref>I5:I64</xm:sqref>
        </x14:dataValidation>
        <x14:dataValidation type="list" allowBlank="1" showInputMessage="1" showErrorMessage="1" xr:uid="{2135382E-6996-4E1E-95E6-30F118713305}">
          <x14:formula1>
            <xm:f>'seguridad info'!$B$55:$B$110</xm:f>
          </x14:formula1>
          <xm:sqref>J5:J64</xm:sqref>
        </x14:dataValidation>
        <x14:dataValidation type="list" allowBlank="1" showInputMessage="1" showErrorMessage="1" xr:uid="{9C363260-16DC-4591-A339-78E9EAA97504}">
          <x14:formula1>
            <xm:f>'Opciones Tratamiento'!$B$13:$B$17</xm:f>
          </x14:formula1>
          <xm:sqref>K5:K64</xm:sqref>
        </x14:dataValidation>
        <x14:dataValidation type="list" allowBlank="1" showInputMessage="1" showErrorMessage="1" xr:uid="{3D319962-32F3-46F5-9681-99E8A032ECDF}">
          <x14:formula1>
            <xm:f>'seguridad info'!$A$113:$A$115</xm:f>
          </x14:formula1>
          <xm:sqref>L5:L64</xm:sqref>
        </x14:dataValidation>
        <x14:dataValidation type="list" allowBlank="1" showInputMessage="1" showErrorMessage="1" xr:uid="{7AE6CF23-EC5C-473C-A3EC-BCCC5BECFB9F}">
          <x14:formula1>
            <xm:f>'Tabla Impacto'!$F$210:$F$221</xm:f>
          </x14:formula1>
          <xm:sqref>P5:P64</xm:sqref>
        </x14:dataValidation>
        <x14:dataValidation type="list" allowBlank="1" showInputMessage="1" showErrorMessage="1" xr:uid="{CB2F1DA2-7856-43C7-8A6E-D00E9F8D43FA}">
          <x14:formula1>
            <xm:f>'Opciones Tratamiento'!$B$28:$B$29</xm:f>
          </x14:formula1>
          <xm:sqref>X5:AA64</xm:sqref>
        </x14:dataValidation>
        <x14:dataValidation type="list" allowBlank="1" showInputMessage="1" showErrorMessage="1" xr:uid="{14F3B1C0-6686-4891-8180-E5FB6EE4E4A1}">
          <x14:formula1>
            <xm:f>Hoja1!$A$12:$A$14</xm:f>
          </x14:formula1>
          <xm:sqref>AG5:AG64</xm:sqref>
        </x14:dataValidation>
        <x14:dataValidation type="list" allowBlank="1" showInputMessage="1" showErrorMessage="1" xr:uid="{A7EB2075-7CEA-4D1E-9C1D-5A79345DCF06}">
          <x14:formula1>
            <xm:f>Hoja1!$A$10:$A$11</xm:f>
          </x14:formula1>
          <xm:sqref>AF5:AF64</xm:sqref>
        </x14:dataValidation>
        <x14:dataValidation type="list" allowBlank="1" showInputMessage="1" showErrorMessage="1" xr:uid="{41114FC7-138E-4FBB-A631-54F6139E660D}">
          <x14:formula1>
            <xm:f>Hoja1!$A$8:$A$9</xm:f>
          </x14:formula1>
          <xm:sqref>AE5:AE64</xm:sqref>
        </x14:dataValidation>
        <x14:dataValidation type="list" allowBlank="1" showInputMessage="1" showErrorMessage="1" xr:uid="{B362517C-9CB1-461C-A772-F0ADCAB6745A}">
          <x14:formula1>
            <xm:f>Hoja1!$A$6:$A$7</xm:f>
          </x14:formula1>
          <xm:sqref>AC5:AC64</xm:sqref>
        </x14:dataValidation>
        <x14:dataValidation type="list" allowBlank="1" showInputMessage="1" showErrorMessage="1" xr:uid="{6F302A78-E97E-42C2-83AF-895FC9002F42}">
          <x14:formula1>
            <xm:f>Hoja1!$A$3:$A$5</xm:f>
          </x14:formula1>
          <xm:sqref>AB5:AB64</xm:sqref>
        </x14:dataValidation>
        <x14:dataValidation type="list" allowBlank="1" showInputMessage="1" showErrorMessage="1" xr:uid="{0D0D0007-F443-474B-BE78-EF3995E60780}">
          <x14:formula1>
            <xm:f>'Opciones Tratamiento'!$B$2:$B$5</xm:f>
          </x14:formula1>
          <xm:sqref>AN5:AN64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F9100-52AA-406F-BCD7-A160F7F12E9C}">
  <dimension ref="A1:Y64"/>
  <sheetViews>
    <sheetView zoomScaleNormal="100" workbookViewId="0">
      <selection activeCell="C5" sqref="C5:C10"/>
    </sheetView>
  </sheetViews>
  <sheetFormatPr baseColWidth="10" defaultRowHeight="16.5" x14ac:dyDescent="0.3"/>
  <cols>
    <col min="1" max="1" width="4" style="2" bestFit="1" customWidth="1"/>
    <col min="2" max="3" width="18.7109375" style="95" customWidth="1"/>
    <col min="4" max="4" width="25.85546875" style="95" customWidth="1"/>
    <col min="5" max="5" width="14.140625" style="2" customWidth="1"/>
    <col min="6" max="6" width="17.5703125" style="2" customWidth="1"/>
    <col min="7" max="7" width="32.42578125" style="1" customWidth="1"/>
    <col min="8" max="8" width="30" style="1" customWidth="1"/>
    <col min="9" max="9" width="18.85546875" style="1" customWidth="1"/>
    <col min="10" max="10" width="22.140625" style="1" customWidth="1"/>
    <col min="11" max="11" width="20.5703125" style="1" customWidth="1"/>
    <col min="12" max="12" width="18.5703125" style="1" customWidth="1"/>
    <col min="13" max="13" width="20.5703125" style="1" customWidth="1"/>
    <col min="14" max="14" width="18.5703125" style="1" customWidth="1"/>
    <col min="15" max="15" width="20.5703125" style="1" customWidth="1"/>
    <col min="16" max="16" width="18.5703125" style="1" customWidth="1"/>
    <col min="17" max="17" width="20.5703125" style="1" customWidth="1"/>
    <col min="18" max="18" width="18.5703125" style="1" customWidth="1"/>
    <col min="19" max="19" width="21" style="1" customWidth="1"/>
    <col min="20" max="20" width="20.5703125" style="1" customWidth="1"/>
    <col min="21" max="21" width="23" style="1" customWidth="1"/>
    <col min="22" max="22" width="18.5703125" style="1" customWidth="1"/>
    <col min="23" max="23" width="20.5703125" style="1" customWidth="1"/>
    <col min="24" max="24" width="18.5703125" style="1" customWidth="1"/>
    <col min="25" max="25" width="21" style="1" customWidth="1"/>
  </cols>
  <sheetData>
    <row r="1" spans="1:25" x14ac:dyDescent="0.3">
      <c r="H1" s="3"/>
      <c r="I1" s="3"/>
      <c r="J1" s="3"/>
      <c r="K1" s="3"/>
      <c r="L1" s="3"/>
      <c r="M1" s="3"/>
      <c r="N1" s="3"/>
      <c r="O1" s="3"/>
      <c r="P1" s="3"/>
      <c r="Q1" s="3"/>
      <c r="R1" s="3"/>
      <c r="S1" s="3"/>
      <c r="T1" s="3"/>
      <c r="U1" s="3"/>
      <c r="V1" s="3"/>
      <c r="W1" s="3"/>
      <c r="X1" s="3"/>
      <c r="Y1" s="3"/>
    </row>
    <row r="2" spans="1:25" x14ac:dyDescent="0.25">
      <c r="A2" s="406" t="s">
        <v>468</v>
      </c>
      <c r="B2" s="407"/>
      <c r="C2" s="407"/>
      <c r="D2" s="407"/>
      <c r="E2" s="407"/>
      <c r="F2" s="407"/>
      <c r="G2" s="407"/>
      <c r="H2" s="408" t="s">
        <v>469</v>
      </c>
      <c r="I2" s="408"/>
      <c r="J2" s="408"/>
      <c r="K2" s="408"/>
      <c r="L2" s="408"/>
      <c r="M2" s="408"/>
      <c r="N2" s="408"/>
      <c r="O2" s="408"/>
      <c r="P2" s="408"/>
      <c r="Q2" s="408"/>
      <c r="R2" s="408"/>
      <c r="S2" s="408"/>
      <c r="T2" s="409" t="s">
        <v>280</v>
      </c>
      <c r="U2" s="409"/>
      <c r="V2" s="409"/>
      <c r="W2" s="401" t="s">
        <v>470</v>
      </c>
      <c r="X2" s="401"/>
      <c r="Y2" s="401"/>
    </row>
    <row r="3" spans="1:25" ht="15" customHeight="1" x14ac:dyDescent="0.25">
      <c r="A3" s="402" t="s">
        <v>0</v>
      </c>
      <c r="B3" s="403" t="s">
        <v>185</v>
      </c>
      <c r="C3" s="403" t="s">
        <v>186</v>
      </c>
      <c r="D3" s="403" t="s">
        <v>187</v>
      </c>
      <c r="E3" s="404" t="s">
        <v>2</v>
      </c>
      <c r="F3" s="403" t="s">
        <v>471</v>
      </c>
      <c r="G3" s="404" t="s">
        <v>472</v>
      </c>
      <c r="H3" s="405" t="s">
        <v>208</v>
      </c>
      <c r="I3" s="405" t="s">
        <v>32</v>
      </c>
      <c r="J3" s="405" t="s">
        <v>209</v>
      </c>
      <c r="K3" s="405" t="s">
        <v>34</v>
      </c>
      <c r="L3" s="405" t="s">
        <v>460</v>
      </c>
      <c r="M3" s="405" t="s">
        <v>34</v>
      </c>
      <c r="N3" s="405" t="s">
        <v>461</v>
      </c>
      <c r="O3" s="405" t="s">
        <v>34</v>
      </c>
      <c r="P3" s="405" t="s">
        <v>462</v>
      </c>
      <c r="Q3" s="405" t="s">
        <v>34</v>
      </c>
      <c r="R3" s="405" t="s">
        <v>463</v>
      </c>
      <c r="S3" s="405" t="s">
        <v>35</v>
      </c>
      <c r="T3" s="411" t="s">
        <v>34</v>
      </c>
      <c r="U3" s="411" t="s">
        <v>281</v>
      </c>
      <c r="V3" s="411" t="s">
        <v>473</v>
      </c>
      <c r="W3" s="410" t="s">
        <v>34</v>
      </c>
      <c r="X3" s="410" t="s">
        <v>474</v>
      </c>
      <c r="Y3" s="410" t="s">
        <v>35</v>
      </c>
    </row>
    <row r="4" spans="1:25" ht="15" customHeight="1" x14ac:dyDescent="0.25">
      <c r="A4" s="402"/>
      <c r="B4" s="403"/>
      <c r="C4" s="403"/>
      <c r="D4" s="403"/>
      <c r="E4" s="404"/>
      <c r="F4" s="403"/>
      <c r="G4" s="404"/>
      <c r="H4" s="405"/>
      <c r="I4" s="405"/>
      <c r="J4" s="405"/>
      <c r="K4" s="405"/>
      <c r="L4" s="405"/>
      <c r="M4" s="405"/>
      <c r="N4" s="405"/>
      <c r="O4" s="405"/>
      <c r="P4" s="405"/>
      <c r="Q4" s="405"/>
      <c r="R4" s="405"/>
      <c r="S4" s="405"/>
      <c r="T4" s="411"/>
      <c r="U4" s="411"/>
      <c r="V4" s="411"/>
      <c r="W4" s="410"/>
      <c r="X4" s="410"/>
      <c r="Y4" s="410"/>
    </row>
    <row r="5" spans="1:25" s="182" customFormat="1" ht="85.5" customHeight="1" x14ac:dyDescent="0.25">
      <c r="A5" s="316">
        <v>1</v>
      </c>
      <c r="B5" s="317"/>
      <c r="C5" s="349"/>
      <c r="D5" s="349"/>
      <c r="E5" s="317"/>
      <c r="F5" s="317"/>
      <c r="G5" s="348"/>
      <c r="H5" s="149"/>
      <c r="I5" s="148"/>
      <c r="J5" s="104"/>
      <c r="K5" s="104"/>
      <c r="L5" s="149"/>
      <c r="M5" s="104"/>
      <c r="N5" s="149"/>
      <c r="O5" s="104"/>
      <c r="P5" s="149"/>
      <c r="Q5" s="104"/>
      <c r="R5" s="149"/>
      <c r="S5" s="148"/>
      <c r="T5" s="104"/>
      <c r="U5" s="149"/>
      <c r="V5" s="149"/>
      <c r="W5" s="104"/>
      <c r="X5" s="149"/>
      <c r="Y5" s="148"/>
    </row>
    <row r="6" spans="1:25" s="182" customFormat="1" ht="31.5" customHeight="1" x14ac:dyDescent="0.25">
      <c r="A6" s="316"/>
      <c r="B6" s="317"/>
      <c r="C6" s="349"/>
      <c r="D6" s="349"/>
      <c r="E6" s="317"/>
      <c r="F6" s="317"/>
      <c r="G6" s="348"/>
      <c r="H6" s="149"/>
      <c r="I6" s="148"/>
      <c r="J6" s="104"/>
      <c r="K6" s="104"/>
      <c r="L6" s="149"/>
      <c r="M6" s="104"/>
      <c r="N6" s="149"/>
      <c r="O6" s="104"/>
      <c r="P6" s="149"/>
      <c r="Q6" s="104"/>
      <c r="R6" s="149"/>
      <c r="S6" s="148"/>
      <c r="T6" s="104"/>
      <c r="U6" s="149"/>
      <c r="V6" s="149"/>
      <c r="W6" s="104"/>
      <c r="X6" s="149"/>
      <c r="Y6" s="148"/>
    </row>
    <row r="7" spans="1:25" s="182" customFormat="1" ht="23.25" customHeight="1" x14ac:dyDescent="0.25">
      <c r="A7" s="316"/>
      <c r="B7" s="317"/>
      <c r="C7" s="349"/>
      <c r="D7" s="349"/>
      <c r="E7" s="317"/>
      <c r="F7" s="317"/>
      <c r="G7" s="348"/>
      <c r="H7" s="149"/>
      <c r="I7" s="148"/>
      <c r="J7" s="104"/>
      <c r="K7" s="104"/>
      <c r="L7" s="149"/>
      <c r="M7" s="104"/>
      <c r="N7" s="149"/>
      <c r="O7" s="104"/>
      <c r="P7" s="149"/>
      <c r="Q7" s="104"/>
      <c r="R7" s="149"/>
      <c r="S7" s="148"/>
      <c r="T7" s="104"/>
      <c r="U7" s="149"/>
      <c r="V7" s="149"/>
      <c r="W7" s="104"/>
      <c r="X7" s="149"/>
      <c r="Y7" s="148"/>
    </row>
    <row r="8" spans="1:25" s="182" customFormat="1" ht="25.5" customHeight="1" x14ac:dyDescent="0.25">
      <c r="A8" s="316"/>
      <c r="B8" s="317"/>
      <c r="C8" s="349"/>
      <c r="D8" s="349"/>
      <c r="E8" s="317"/>
      <c r="F8" s="317"/>
      <c r="G8" s="348"/>
      <c r="H8" s="149"/>
      <c r="I8" s="148"/>
      <c r="J8" s="104"/>
      <c r="K8" s="104"/>
      <c r="L8" s="149"/>
      <c r="M8" s="104"/>
      <c r="N8" s="149"/>
      <c r="O8" s="104"/>
      <c r="P8" s="149"/>
      <c r="Q8" s="104"/>
      <c r="R8" s="149"/>
      <c r="S8" s="148"/>
      <c r="T8" s="104"/>
      <c r="U8" s="149"/>
      <c r="V8" s="149"/>
      <c r="W8" s="104"/>
      <c r="X8" s="149"/>
      <c r="Y8" s="148"/>
    </row>
    <row r="9" spans="1:25" s="182" customFormat="1" ht="26.25" customHeight="1" x14ac:dyDescent="0.25">
      <c r="A9" s="316"/>
      <c r="B9" s="317"/>
      <c r="C9" s="349"/>
      <c r="D9" s="349"/>
      <c r="E9" s="317"/>
      <c r="F9" s="317"/>
      <c r="G9" s="348"/>
      <c r="H9" s="149"/>
      <c r="I9" s="148"/>
      <c r="J9" s="104"/>
      <c r="K9" s="104"/>
      <c r="L9" s="149"/>
      <c r="M9" s="104"/>
      <c r="N9" s="149"/>
      <c r="O9" s="104"/>
      <c r="P9" s="149"/>
      <c r="Q9" s="104"/>
      <c r="R9" s="149"/>
      <c r="S9" s="148"/>
      <c r="T9" s="104"/>
      <c r="U9" s="149"/>
      <c r="V9" s="149"/>
      <c r="W9" s="104"/>
      <c r="X9" s="149"/>
      <c r="Y9" s="148"/>
    </row>
    <row r="10" spans="1:25" s="182" customFormat="1" ht="35.25" customHeight="1" x14ac:dyDescent="0.25">
      <c r="A10" s="316"/>
      <c r="B10" s="317"/>
      <c r="C10" s="349"/>
      <c r="D10" s="349"/>
      <c r="E10" s="317"/>
      <c r="F10" s="317"/>
      <c r="G10" s="348"/>
      <c r="H10" s="149"/>
      <c r="I10" s="148"/>
      <c r="J10" s="104"/>
      <c r="K10" s="104"/>
      <c r="L10" s="149"/>
      <c r="M10" s="104"/>
      <c r="N10" s="149"/>
      <c r="O10" s="104"/>
      <c r="P10" s="149"/>
      <c r="Q10" s="104"/>
      <c r="R10" s="149"/>
      <c r="S10" s="148"/>
      <c r="T10" s="104"/>
      <c r="U10" s="149"/>
      <c r="V10" s="149"/>
      <c r="W10" s="104"/>
      <c r="X10" s="149"/>
      <c r="Y10" s="148"/>
    </row>
    <row r="11" spans="1:25" s="182" customFormat="1" ht="15" customHeight="1" x14ac:dyDescent="0.25">
      <c r="A11" s="316">
        <v>2</v>
      </c>
      <c r="B11" s="317"/>
      <c r="C11" s="317"/>
      <c r="D11" s="317"/>
      <c r="E11" s="317"/>
      <c r="F11" s="317"/>
      <c r="G11" s="348"/>
      <c r="H11" s="149"/>
      <c r="I11" s="148"/>
      <c r="J11" s="104"/>
      <c r="K11" s="104"/>
      <c r="L11" s="149"/>
      <c r="M11" s="104"/>
      <c r="N11" s="149"/>
      <c r="O11" s="104"/>
      <c r="P11" s="149"/>
      <c r="Q11" s="104"/>
      <c r="R11" s="149"/>
      <c r="S11" s="148"/>
      <c r="T11" s="104"/>
      <c r="U11" s="149"/>
      <c r="V11" s="149"/>
      <c r="W11" s="104"/>
      <c r="X11" s="149"/>
      <c r="Y11" s="148"/>
    </row>
    <row r="12" spans="1:25" s="182" customFormat="1" ht="15" customHeight="1" x14ac:dyDescent="0.25">
      <c r="A12" s="316"/>
      <c r="B12" s="317"/>
      <c r="C12" s="317"/>
      <c r="D12" s="317"/>
      <c r="E12" s="317"/>
      <c r="F12" s="317"/>
      <c r="G12" s="348"/>
      <c r="H12" s="149"/>
      <c r="I12" s="148"/>
      <c r="J12" s="104"/>
      <c r="K12" s="104"/>
      <c r="L12" s="149"/>
      <c r="M12" s="104"/>
      <c r="N12" s="149"/>
      <c r="O12" s="104"/>
      <c r="P12" s="149"/>
      <c r="Q12" s="104"/>
      <c r="R12" s="149"/>
      <c r="S12" s="148"/>
      <c r="T12" s="104"/>
      <c r="U12" s="149"/>
      <c r="V12" s="149"/>
      <c r="W12" s="104"/>
      <c r="X12" s="149"/>
      <c r="Y12" s="148"/>
    </row>
    <row r="13" spans="1:25" s="182" customFormat="1" ht="15" customHeight="1" x14ac:dyDescent="0.25">
      <c r="A13" s="316"/>
      <c r="B13" s="317"/>
      <c r="C13" s="317"/>
      <c r="D13" s="317"/>
      <c r="E13" s="317"/>
      <c r="F13" s="317"/>
      <c r="G13" s="348"/>
      <c r="H13" s="149"/>
      <c r="I13" s="148"/>
      <c r="J13" s="104"/>
      <c r="K13" s="104"/>
      <c r="L13" s="149"/>
      <c r="M13" s="104"/>
      <c r="N13" s="149"/>
      <c r="O13" s="104"/>
      <c r="P13" s="149"/>
      <c r="Q13" s="104"/>
      <c r="R13" s="149"/>
      <c r="S13" s="148"/>
      <c r="T13" s="104"/>
      <c r="U13" s="149"/>
      <c r="V13" s="149"/>
      <c r="W13" s="104"/>
      <c r="X13" s="149"/>
      <c r="Y13" s="148"/>
    </row>
    <row r="14" spans="1:25" s="182" customFormat="1" ht="15" customHeight="1" x14ac:dyDescent="0.25">
      <c r="A14" s="316"/>
      <c r="B14" s="317"/>
      <c r="C14" s="317"/>
      <c r="D14" s="317"/>
      <c r="E14" s="317"/>
      <c r="F14" s="317"/>
      <c r="G14" s="348"/>
      <c r="H14" s="149"/>
      <c r="I14" s="148"/>
      <c r="J14" s="104"/>
      <c r="K14" s="104"/>
      <c r="L14" s="149"/>
      <c r="M14" s="104"/>
      <c r="N14" s="149"/>
      <c r="O14" s="104"/>
      <c r="P14" s="149"/>
      <c r="Q14" s="104"/>
      <c r="R14" s="149"/>
      <c r="S14" s="148"/>
      <c r="T14" s="104"/>
      <c r="U14" s="149"/>
      <c r="V14" s="149"/>
      <c r="W14" s="104"/>
      <c r="X14" s="149"/>
      <c r="Y14" s="148"/>
    </row>
    <row r="15" spans="1:25" s="182" customFormat="1" ht="15" customHeight="1" x14ac:dyDescent="0.25">
      <c r="A15" s="316"/>
      <c r="B15" s="317"/>
      <c r="C15" s="317"/>
      <c r="D15" s="317"/>
      <c r="E15" s="317"/>
      <c r="F15" s="317"/>
      <c r="G15" s="348"/>
      <c r="H15" s="149"/>
      <c r="I15" s="148"/>
      <c r="J15" s="104"/>
      <c r="K15" s="104"/>
      <c r="L15" s="149"/>
      <c r="M15" s="104"/>
      <c r="N15" s="149"/>
      <c r="O15" s="104"/>
      <c r="P15" s="149"/>
      <c r="Q15" s="104"/>
      <c r="R15" s="149"/>
      <c r="S15" s="148"/>
      <c r="T15" s="104"/>
      <c r="U15" s="149"/>
      <c r="V15" s="149"/>
      <c r="W15" s="104"/>
      <c r="X15" s="149"/>
      <c r="Y15" s="148"/>
    </row>
    <row r="16" spans="1:25" s="182" customFormat="1" ht="15" customHeight="1" x14ac:dyDescent="0.25">
      <c r="A16" s="316"/>
      <c r="B16" s="317"/>
      <c r="C16" s="317"/>
      <c r="D16" s="317"/>
      <c r="E16" s="317"/>
      <c r="F16" s="317"/>
      <c r="G16" s="348"/>
      <c r="H16" s="149"/>
      <c r="I16" s="148"/>
      <c r="J16" s="104"/>
      <c r="K16" s="104"/>
      <c r="L16" s="149"/>
      <c r="M16" s="104"/>
      <c r="N16" s="149"/>
      <c r="O16" s="104"/>
      <c r="P16" s="149"/>
      <c r="Q16" s="104"/>
      <c r="R16" s="149"/>
      <c r="S16" s="148"/>
      <c r="T16" s="104"/>
      <c r="U16" s="149"/>
      <c r="V16" s="149"/>
      <c r="W16" s="104"/>
      <c r="X16" s="149"/>
      <c r="Y16" s="148"/>
    </row>
    <row r="17" spans="1:25" s="182" customFormat="1" ht="15" customHeight="1" x14ac:dyDescent="0.25">
      <c r="A17" s="316">
        <v>3</v>
      </c>
      <c r="B17" s="317"/>
      <c r="C17" s="317"/>
      <c r="D17" s="317"/>
      <c r="E17" s="317"/>
      <c r="F17" s="317"/>
      <c r="G17" s="348"/>
      <c r="H17" s="149"/>
      <c r="I17" s="148"/>
      <c r="J17" s="104"/>
      <c r="K17" s="104"/>
      <c r="L17" s="149"/>
      <c r="M17" s="104"/>
      <c r="N17" s="149"/>
      <c r="O17" s="104"/>
      <c r="P17" s="149"/>
      <c r="Q17" s="104"/>
      <c r="R17" s="149"/>
      <c r="S17" s="148"/>
      <c r="T17" s="104"/>
      <c r="U17" s="149"/>
      <c r="V17" s="149"/>
      <c r="W17" s="104"/>
      <c r="X17" s="149"/>
      <c r="Y17" s="148"/>
    </row>
    <row r="18" spans="1:25" s="182" customFormat="1" ht="15" customHeight="1" x14ac:dyDescent="0.25">
      <c r="A18" s="316"/>
      <c r="B18" s="317"/>
      <c r="C18" s="317"/>
      <c r="D18" s="317"/>
      <c r="E18" s="317"/>
      <c r="F18" s="317"/>
      <c r="G18" s="348"/>
      <c r="H18" s="149"/>
      <c r="I18" s="148"/>
      <c r="J18" s="104"/>
      <c r="K18" s="104"/>
      <c r="L18" s="149"/>
      <c r="M18" s="104"/>
      <c r="N18" s="149"/>
      <c r="O18" s="104"/>
      <c r="P18" s="149"/>
      <c r="Q18" s="104"/>
      <c r="R18" s="149"/>
      <c r="S18" s="148"/>
      <c r="T18" s="104"/>
      <c r="U18" s="149"/>
      <c r="V18" s="149"/>
      <c r="W18" s="104"/>
      <c r="X18" s="149"/>
      <c r="Y18" s="148"/>
    </row>
    <row r="19" spans="1:25" s="182" customFormat="1" ht="15" customHeight="1" x14ac:dyDescent="0.25">
      <c r="A19" s="316"/>
      <c r="B19" s="317"/>
      <c r="C19" s="317"/>
      <c r="D19" s="317"/>
      <c r="E19" s="317"/>
      <c r="F19" s="317"/>
      <c r="G19" s="348"/>
      <c r="H19" s="149"/>
      <c r="I19" s="148"/>
      <c r="J19" s="104"/>
      <c r="K19" s="104"/>
      <c r="L19" s="149"/>
      <c r="M19" s="104"/>
      <c r="N19" s="149"/>
      <c r="O19" s="104"/>
      <c r="P19" s="149"/>
      <c r="Q19" s="104"/>
      <c r="R19" s="149"/>
      <c r="S19" s="148"/>
      <c r="T19" s="104"/>
      <c r="U19" s="149"/>
      <c r="V19" s="149"/>
      <c r="W19" s="104"/>
      <c r="X19" s="149"/>
      <c r="Y19" s="148"/>
    </row>
    <row r="20" spans="1:25" s="182" customFormat="1" ht="15" customHeight="1" x14ac:dyDescent="0.25">
      <c r="A20" s="316"/>
      <c r="B20" s="317"/>
      <c r="C20" s="317"/>
      <c r="D20" s="317"/>
      <c r="E20" s="317"/>
      <c r="F20" s="317"/>
      <c r="G20" s="348"/>
      <c r="H20" s="149"/>
      <c r="I20" s="148"/>
      <c r="J20" s="104"/>
      <c r="K20" s="104"/>
      <c r="L20" s="149"/>
      <c r="M20" s="104"/>
      <c r="N20" s="149"/>
      <c r="O20" s="104"/>
      <c r="P20" s="149"/>
      <c r="Q20" s="104"/>
      <c r="R20" s="149"/>
      <c r="S20" s="148"/>
      <c r="T20" s="104"/>
      <c r="U20" s="149"/>
      <c r="V20" s="149"/>
      <c r="W20" s="104"/>
      <c r="X20" s="149"/>
      <c r="Y20" s="148"/>
    </row>
    <row r="21" spans="1:25" s="182" customFormat="1" ht="15" customHeight="1" x14ac:dyDescent="0.25">
      <c r="A21" s="316"/>
      <c r="B21" s="317"/>
      <c r="C21" s="317"/>
      <c r="D21" s="317"/>
      <c r="E21" s="317"/>
      <c r="F21" s="317"/>
      <c r="G21" s="348"/>
      <c r="H21" s="149"/>
      <c r="I21" s="148"/>
      <c r="J21" s="104"/>
      <c r="K21" s="104"/>
      <c r="L21" s="149"/>
      <c r="M21" s="104"/>
      <c r="N21" s="149"/>
      <c r="O21" s="104"/>
      <c r="P21" s="149"/>
      <c r="Q21" s="104"/>
      <c r="R21" s="149"/>
      <c r="S21" s="148"/>
      <c r="T21" s="104"/>
      <c r="U21" s="149"/>
      <c r="V21" s="149"/>
      <c r="W21" s="104"/>
      <c r="X21" s="149"/>
      <c r="Y21" s="148"/>
    </row>
    <row r="22" spans="1:25" s="182" customFormat="1" ht="15" customHeight="1" x14ac:dyDescent="0.25">
      <c r="A22" s="316"/>
      <c r="B22" s="317"/>
      <c r="C22" s="317"/>
      <c r="D22" s="317"/>
      <c r="E22" s="317"/>
      <c r="F22" s="317"/>
      <c r="G22" s="348"/>
      <c r="H22" s="149"/>
      <c r="I22" s="148"/>
      <c r="J22" s="104"/>
      <c r="K22" s="104"/>
      <c r="L22" s="149"/>
      <c r="M22" s="104"/>
      <c r="N22" s="149"/>
      <c r="O22" s="104"/>
      <c r="P22" s="149"/>
      <c r="Q22" s="104"/>
      <c r="R22" s="149"/>
      <c r="S22" s="148"/>
      <c r="T22" s="104"/>
      <c r="U22" s="149"/>
      <c r="V22" s="149"/>
      <c r="W22" s="104"/>
      <c r="X22" s="149"/>
      <c r="Y22" s="148"/>
    </row>
    <row r="23" spans="1:25" s="182" customFormat="1" ht="15" customHeight="1" x14ac:dyDescent="0.25">
      <c r="A23" s="316">
        <v>4</v>
      </c>
      <c r="B23" s="317"/>
      <c r="C23" s="317"/>
      <c r="D23" s="317"/>
      <c r="E23" s="317"/>
      <c r="F23" s="317"/>
      <c r="G23" s="348"/>
      <c r="H23" s="149"/>
      <c r="I23" s="148"/>
      <c r="J23" s="104"/>
      <c r="K23" s="104"/>
      <c r="L23" s="149"/>
      <c r="M23" s="104"/>
      <c r="N23" s="149"/>
      <c r="O23" s="104"/>
      <c r="P23" s="149"/>
      <c r="Q23" s="104"/>
      <c r="R23" s="149"/>
      <c r="S23" s="148"/>
      <c r="T23" s="104"/>
      <c r="U23" s="149"/>
      <c r="V23" s="149"/>
      <c r="W23" s="104"/>
      <c r="X23" s="149"/>
      <c r="Y23" s="148"/>
    </row>
    <row r="24" spans="1:25" s="182" customFormat="1" ht="15" customHeight="1" x14ac:dyDescent="0.25">
      <c r="A24" s="316"/>
      <c r="B24" s="317"/>
      <c r="C24" s="317"/>
      <c r="D24" s="317"/>
      <c r="E24" s="317"/>
      <c r="F24" s="317"/>
      <c r="G24" s="348"/>
      <c r="H24" s="149"/>
      <c r="I24" s="148"/>
      <c r="J24" s="104"/>
      <c r="K24" s="104"/>
      <c r="L24" s="149"/>
      <c r="M24" s="104"/>
      <c r="N24" s="149"/>
      <c r="O24" s="104"/>
      <c r="P24" s="149"/>
      <c r="Q24" s="104"/>
      <c r="R24" s="149"/>
      <c r="S24" s="148"/>
      <c r="T24" s="104"/>
      <c r="U24" s="149"/>
      <c r="V24" s="149"/>
      <c r="W24" s="104"/>
      <c r="X24" s="149"/>
      <c r="Y24" s="148"/>
    </row>
    <row r="25" spans="1:25" s="182" customFormat="1" ht="15" customHeight="1" x14ac:dyDescent="0.25">
      <c r="A25" s="316"/>
      <c r="B25" s="317"/>
      <c r="C25" s="317"/>
      <c r="D25" s="317"/>
      <c r="E25" s="317"/>
      <c r="F25" s="317"/>
      <c r="G25" s="348"/>
      <c r="H25" s="149"/>
      <c r="I25" s="148"/>
      <c r="J25" s="104"/>
      <c r="K25" s="104"/>
      <c r="L25" s="149"/>
      <c r="M25" s="104"/>
      <c r="N25" s="149"/>
      <c r="O25" s="104"/>
      <c r="P25" s="149"/>
      <c r="Q25" s="104"/>
      <c r="R25" s="149"/>
      <c r="S25" s="148"/>
      <c r="T25" s="104"/>
      <c r="U25" s="149"/>
      <c r="V25" s="149"/>
      <c r="W25" s="104"/>
      <c r="X25" s="149"/>
      <c r="Y25" s="148"/>
    </row>
    <row r="26" spans="1:25" s="182" customFormat="1" ht="15" customHeight="1" x14ac:dyDescent="0.25">
      <c r="A26" s="316"/>
      <c r="B26" s="317"/>
      <c r="C26" s="317"/>
      <c r="D26" s="317"/>
      <c r="E26" s="317"/>
      <c r="F26" s="317"/>
      <c r="G26" s="348"/>
      <c r="H26" s="149"/>
      <c r="I26" s="148"/>
      <c r="J26" s="104"/>
      <c r="K26" s="104"/>
      <c r="L26" s="149"/>
      <c r="M26" s="104"/>
      <c r="N26" s="149"/>
      <c r="O26" s="104"/>
      <c r="P26" s="149"/>
      <c r="Q26" s="104"/>
      <c r="R26" s="149"/>
      <c r="S26" s="148"/>
      <c r="T26" s="104"/>
      <c r="U26" s="149"/>
      <c r="V26" s="149"/>
      <c r="W26" s="104"/>
      <c r="X26" s="149"/>
      <c r="Y26" s="148"/>
    </row>
    <row r="27" spans="1:25" s="182" customFormat="1" ht="15" customHeight="1" x14ac:dyDescent="0.25">
      <c r="A27" s="316"/>
      <c r="B27" s="317"/>
      <c r="C27" s="317"/>
      <c r="D27" s="317"/>
      <c r="E27" s="317"/>
      <c r="F27" s="317"/>
      <c r="G27" s="348"/>
      <c r="H27" s="149"/>
      <c r="I27" s="148"/>
      <c r="J27" s="104"/>
      <c r="K27" s="104"/>
      <c r="L27" s="149"/>
      <c r="M27" s="104"/>
      <c r="N27" s="149"/>
      <c r="O27" s="104"/>
      <c r="P27" s="149"/>
      <c r="Q27" s="104"/>
      <c r="R27" s="149"/>
      <c r="S27" s="148"/>
      <c r="T27" s="104"/>
      <c r="U27" s="149"/>
      <c r="V27" s="149"/>
      <c r="W27" s="104"/>
      <c r="X27" s="149"/>
      <c r="Y27" s="148"/>
    </row>
    <row r="28" spans="1:25" s="182" customFormat="1" ht="15" customHeight="1" x14ac:dyDescent="0.25">
      <c r="A28" s="316"/>
      <c r="B28" s="317"/>
      <c r="C28" s="317"/>
      <c r="D28" s="317"/>
      <c r="E28" s="317"/>
      <c r="F28" s="317"/>
      <c r="G28" s="348"/>
      <c r="H28" s="149"/>
      <c r="I28" s="148"/>
      <c r="J28" s="104"/>
      <c r="K28" s="104"/>
      <c r="L28" s="149"/>
      <c r="M28" s="104"/>
      <c r="N28" s="149"/>
      <c r="O28" s="104"/>
      <c r="P28" s="149"/>
      <c r="Q28" s="104"/>
      <c r="R28" s="149"/>
      <c r="S28" s="148"/>
      <c r="T28" s="104"/>
      <c r="U28" s="149"/>
      <c r="V28" s="149"/>
      <c r="W28" s="104"/>
      <c r="X28" s="149"/>
      <c r="Y28" s="148"/>
    </row>
    <row r="29" spans="1:25" s="182" customFormat="1" ht="15" customHeight="1" x14ac:dyDescent="0.25">
      <c r="A29" s="316">
        <v>5</v>
      </c>
      <c r="B29" s="317"/>
      <c r="C29" s="317"/>
      <c r="D29" s="317"/>
      <c r="E29" s="317"/>
      <c r="F29" s="317"/>
      <c r="G29" s="348"/>
      <c r="H29" s="149"/>
      <c r="I29" s="148"/>
      <c r="J29" s="104"/>
      <c r="K29" s="104"/>
      <c r="L29" s="149"/>
      <c r="M29" s="104"/>
      <c r="N29" s="149"/>
      <c r="O29" s="104"/>
      <c r="P29" s="149"/>
      <c r="Q29" s="104"/>
      <c r="R29" s="149"/>
      <c r="S29" s="148"/>
      <c r="T29" s="104"/>
      <c r="U29" s="149"/>
      <c r="V29" s="149"/>
      <c r="W29" s="104"/>
      <c r="X29" s="149"/>
      <c r="Y29" s="148"/>
    </row>
    <row r="30" spans="1:25" s="182" customFormat="1" ht="15" customHeight="1" x14ac:dyDescent="0.25">
      <c r="A30" s="316"/>
      <c r="B30" s="317"/>
      <c r="C30" s="317"/>
      <c r="D30" s="317"/>
      <c r="E30" s="317"/>
      <c r="F30" s="317"/>
      <c r="G30" s="348"/>
      <c r="H30" s="149"/>
      <c r="I30" s="148"/>
      <c r="J30" s="104"/>
      <c r="K30" s="104"/>
      <c r="L30" s="149"/>
      <c r="M30" s="104"/>
      <c r="N30" s="149"/>
      <c r="O30" s="104"/>
      <c r="P30" s="149"/>
      <c r="Q30" s="104"/>
      <c r="R30" s="149"/>
      <c r="S30" s="148"/>
      <c r="T30" s="104"/>
      <c r="U30" s="149"/>
      <c r="V30" s="149"/>
      <c r="W30" s="104"/>
      <c r="X30" s="149"/>
      <c r="Y30" s="148"/>
    </row>
    <row r="31" spans="1:25" s="182" customFormat="1" ht="15" customHeight="1" x14ac:dyDescent="0.25">
      <c r="A31" s="316"/>
      <c r="B31" s="317"/>
      <c r="C31" s="317"/>
      <c r="D31" s="317"/>
      <c r="E31" s="317"/>
      <c r="F31" s="317"/>
      <c r="G31" s="348"/>
      <c r="H31" s="149"/>
      <c r="I31" s="148"/>
      <c r="J31" s="104"/>
      <c r="K31" s="104"/>
      <c r="L31" s="149"/>
      <c r="M31" s="104"/>
      <c r="N31" s="149"/>
      <c r="O31" s="104"/>
      <c r="P31" s="149"/>
      <c r="Q31" s="104"/>
      <c r="R31" s="149"/>
      <c r="S31" s="148"/>
      <c r="T31" s="104"/>
      <c r="U31" s="149"/>
      <c r="V31" s="149"/>
      <c r="W31" s="104"/>
      <c r="X31" s="149"/>
      <c r="Y31" s="148"/>
    </row>
    <row r="32" spans="1:25" s="182" customFormat="1" ht="15" customHeight="1" x14ac:dyDescent="0.25">
      <c r="A32" s="316"/>
      <c r="B32" s="317"/>
      <c r="C32" s="317"/>
      <c r="D32" s="317"/>
      <c r="E32" s="317"/>
      <c r="F32" s="317"/>
      <c r="G32" s="348"/>
      <c r="H32" s="149"/>
      <c r="I32" s="148"/>
      <c r="J32" s="104"/>
      <c r="K32" s="104"/>
      <c r="L32" s="149"/>
      <c r="M32" s="104"/>
      <c r="N32" s="149"/>
      <c r="O32" s="104"/>
      <c r="P32" s="149"/>
      <c r="Q32" s="104"/>
      <c r="R32" s="149"/>
      <c r="S32" s="148"/>
      <c r="T32" s="104"/>
      <c r="U32" s="149"/>
      <c r="V32" s="149"/>
      <c r="W32" s="104"/>
      <c r="X32" s="149"/>
      <c r="Y32" s="148"/>
    </row>
    <row r="33" spans="1:25" s="182" customFormat="1" ht="15" customHeight="1" x14ac:dyDescent="0.25">
      <c r="A33" s="316"/>
      <c r="B33" s="317"/>
      <c r="C33" s="317"/>
      <c r="D33" s="317"/>
      <c r="E33" s="317"/>
      <c r="F33" s="317"/>
      <c r="G33" s="348"/>
      <c r="H33" s="149"/>
      <c r="I33" s="148"/>
      <c r="J33" s="104"/>
      <c r="K33" s="104"/>
      <c r="L33" s="149"/>
      <c r="M33" s="104"/>
      <c r="N33" s="149"/>
      <c r="O33" s="104"/>
      <c r="P33" s="149"/>
      <c r="Q33" s="104"/>
      <c r="R33" s="149"/>
      <c r="S33" s="148"/>
      <c r="T33" s="104"/>
      <c r="U33" s="149"/>
      <c r="V33" s="149"/>
      <c r="W33" s="104"/>
      <c r="X33" s="149"/>
      <c r="Y33" s="148"/>
    </row>
    <row r="34" spans="1:25" s="182" customFormat="1" ht="15" customHeight="1" x14ac:dyDescent="0.25">
      <c r="A34" s="316"/>
      <c r="B34" s="317"/>
      <c r="C34" s="317"/>
      <c r="D34" s="317"/>
      <c r="E34" s="317"/>
      <c r="F34" s="317"/>
      <c r="G34" s="348"/>
      <c r="H34" s="149"/>
      <c r="I34" s="148"/>
      <c r="J34" s="104"/>
      <c r="K34" s="104"/>
      <c r="L34" s="149"/>
      <c r="M34" s="104"/>
      <c r="N34" s="149"/>
      <c r="O34" s="104"/>
      <c r="P34" s="149"/>
      <c r="Q34" s="104"/>
      <c r="R34" s="149"/>
      <c r="S34" s="148"/>
      <c r="T34" s="104"/>
      <c r="U34" s="149"/>
      <c r="V34" s="149"/>
      <c r="W34" s="104"/>
      <c r="X34" s="149"/>
      <c r="Y34" s="148"/>
    </row>
    <row r="35" spans="1:25" s="182" customFormat="1" ht="15" customHeight="1" x14ac:dyDescent="0.25">
      <c r="A35" s="316">
        <v>6</v>
      </c>
      <c r="B35" s="317"/>
      <c r="C35" s="317"/>
      <c r="D35" s="317"/>
      <c r="E35" s="317"/>
      <c r="F35" s="317"/>
      <c r="G35" s="348"/>
      <c r="H35" s="149"/>
      <c r="I35" s="148"/>
      <c r="J35" s="104"/>
      <c r="K35" s="104"/>
      <c r="L35" s="149"/>
      <c r="M35" s="104"/>
      <c r="N35" s="149"/>
      <c r="O35" s="104"/>
      <c r="P35" s="149"/>
      <c r="Q35" s="104"/>
      <c r="R35" s="149"/>
      <c r="S35" s="148"/>
      <c r="T35" s="104"/>
      <c r="U35" s="149"/>
      <c r="V35" s="149"/>
      <c r="W35" s="104"/>
      <c r="X35" s="149"/>
      <c r="Y35" s="148"/>
    </row>
    <row r="36" spans="1:25" s="182" customFormat="1" ht="15" customHeight="1" x14ac:dyDescent="0.25">
      <c r="A36" s="316"/>
      <c r="B36" s="317"/>
      <c r="C36" s="317"/>
      <c r="D36" s="317"/>
      <c r="E36" s="317"/>
      <c r="F36" s="317"/>
      <c r="G36" s="348"/>
      <c r="H36" s="149"/>
      <c r="I36" s="148"/>
      <c r="J36" s="104"/>
      <c r="K36" s="104"/>
      <c r="L36" s="149"/>
      <c r="M36" s="104"/>
      <c r="N36" s="149"/>
      <c r="O36" s="104"/>
      <c r="P36" s="149"/>
      <c r="Q36" s="104"/>
      <c r="R36" s="149"/>
      <c r="S36" s="148"/>
      <c r="T36" s="104"/>
      <c r="U36" s="149"/>
      <c r="V36" s="149"/>
      <c r="W36" s="104"/>
      <c r="X36" s="149"/>
      <c r="Y36" s="148"/>
    </row>
    <row r="37" spans="1:25" s="182" customFormat="1" ht="15" customHeight="1" x14ac:dyDescent="0.25">
      <c r="A37" s="316"/>
      <c r="B37" s="317"/>
      <c r="C37" s="317"/>
      <c r="D37" s="317"/>
      <c r="E37" s="317"/>
      <c r="F37" s="317"/>
      <c r="G37" s="348"/>
      <c r="H37" s="149"/>
      <c r="I37" s="148"/>
      <c r="J37" s="104"/>
      <c r="K37" s="104"/>
      <c r="L37" s="149"/>
      <c r="M37" s="104"/>
      <c r="N37" s="149"/>
      <c r="O37" s="104"/>
      <c r="P37" s="149"/>
      <c r="Q37" s="104"/>
      <c r="R37" s="149"/>
      <c r="S37" s="148"/>
      <c r="T37" s="104"/>
      <c r="U37" s="149"/>
      <c r="V37" s="149"/>
      <c r="W37" s="104"/>
      <c r="X37" s="149"/>
      <c r="Y37" s="148"/>
    </row>
    <row r="38" spans="1:25" s="182" customFormat="1" ht="15" customHeight="1" x14ac:dyDescent="0.25">
      <c r="A38" s="316"/>
      <c r="B38" s="317"/>
      <c r="C38" s="317"/>
      <c r="D38" s="317"/>
      <c r="E38" s="317"/>
      <c r="F38" s="317"/>
      <c r="G38" s="348"/>
      <c r="H38" s="149"/>
      <c r="I38" s="148"/>
      <c r="J38" s="104"/>
      <c r="K38" s="104"/>
      <c r="L38" s="149"/>
      <c r="M38" s="104"/>
      <c r="N38" s="149"/>
      <c r="O38" s="104"/>
      <c r="P38" s="149"/>
      <c r="Q38" s="104"/>
      <c r="R38" s="149"/>
      <c r="S38" s="148"/>
      <c r="T38" s="104"/>
      <c r="U38" s="149"/>
      <c r="V38" s="149"/>
      <c r="W38" s="104"/>
      <c r="X38" s="149"/>
      <c r="Y38" s="148"/>
    </row>
    <row r="39" spans="1:25" s="182" customFormat="1" ht="15" customHeight="1" x14ac:dyDescent="0.25">
      <c r="A39" s="316"/>
      <c r="B39" s="317"/>
      <c r="C39" s="317"/>
      <c r="D39" s="317"/>
      <c r="E39" s="317"/>
      <c r="F39" s="317"/>
      <c r="G39" s="348"/>
      <c r="H39" s="149"/>
      <c r="I39" s="148"/>
      <c r="J39" s="104"/>
      <c r="K39" s="104"/>
      <c r="L39" s="149"/>
      <c r="M39" s="104"/>
      <c r="N39" s="149"/>
      <c r="O39" s="104"/>
      <c r="P39" s="149"/>
      <c r="Q39" s="104"/>
      <c r="R39" s="149"/>
      <c r="S39" s="148"/>
      <c r="T39" s="104"/>
      <c r="U39" s="149"/>
      <c r="V39" s="149"/>
      <c r="W39" s="104"/>
      <c r="X39" s="149"/>
      <c r="Y39" s="148"/>
    </row>
    <row r="40" spans="1:25" s="182" customFormat="1" ht="15" customHeight="1" x14ac:dyDescent="0.25">
      <c r="A40" s="316"/>
      <c r="B40" s="317"/>
      <c r="C40" s="317"/>
      <c r="D40" s="317"/>
      <c r="E40" s="317"/>
      <c r="F40" s="317"/>
      <c r="G40" s="348"/>
      <c r="H40" s="149"/>
      <c r="I40" s="148"/>
      <c r="J40" s="104"/>
      <c r="K40" s="104"/>
      <c r="L40" s="149"/>
      <c r="M40" s="104"/>
      <c r="N40" s="149"/>
      <c r="O40" s="104"/>
      <c r="P40" s="149"/>
      <c r="Q40" s="104"/>
      <c r="R40" s="149"/>
      <c r="S40" s="148"/>
      <c r="T40" s="104"/>
      <c r="U40" s="149"/>
      <c r="V40" s="149"/>
      <c r="W40" s="104"/>
      <c r="X40" s="149"/>
      <c r="Y40" s="148"/>
    </row>
    <row r="41" spans="1:25" s="182" customFormat="1" ht="15" customHeight="1" x14ac:dyDescent="0.25">
      <c r="A41" s="316">
        <v>7</v>
      </c>
      <c r="B41" s="317"/>
      <c r="C41" s="317"/>
      <c r="D41" s="317"/>
      <c r="E41" s="317"/>
      <c r="F41" s="317"/>
      <c r="G41" s="348"/>
      <c r="H41" s="149"/>
      <c r="I41" s="148"/>
      <c r="J41" s="104"/>
      <c r="K41" s="104"/>
      <c r="L41" s="149"/>
      <c r="M41" s="104"/>
      <c r="N41" s="149"/>
      <c r="O41" s="104"/>
      <c r="P41" s="149"/>
      <c r="Q41" s="104"/>
      <c r="R41" s="149"/>
      <c r="S41" s="148"/>
      <c r="T41" s="104"/>
      <c r="U41" s="149"/>
      <c r="V41" s="149"/>
      <c r="W41" s="104"/>
      <c r="X41" s="149"/>
      <c r="Y41" s="148"/>
    </row>
    <row r="42" spans="1:25" s="182" customFormat="1" ht="15" customHeight="1" x14ac:dyDescent="0.25">
      <c r="A42" s="316"/>
      <c r="B42" s="317"/>
      <c r="C42" s="317"/>
      <c r="D42" s="317"/>
      <c r="E42" s="317"/>
      <c r="F42" s="317"/>
      <c r="G42" s="348"/>
      <c r="H42" s="149"/>
      <c r="I42" s="148"/>
      <c r="J42" s="104"/>
      <c r="K42" s="104"/>
      <c r="L42" s="149"/>
      <c r="M42" s="104"/>
      <c r="N42" s="149"/>
      <c r="O42" s="104"/>
      <c r="P42" s="149"/>
      <c r="Q42" s="104"/>
      <c r="R42" s="149"/>
      <c r="S42" s="148"/>
      <c r="T42" s="104"/>
      <c r="U42" s="149"/>
      <c r="V42" s="149"/>
      <c r="W42" s="104"/>
      <c r="X42" s="149"/>
      <c r="Y42" s="148"/>
    </row>
    <row r="43" spans="1:25" s="182" customFormat="1" ht="15" customHeight="1" x14ac:dyDescent="0.25">
      <c r="A43" s="316"/>
      <c r="B43" s="317"/>
      <c r="C43" s="317"/>
      <c r="D43" s="317"/>
      <c r="E43" s="317"/>
      <c r="F43" s="317"/>
      <c r="G43" s="348"/>
      <c r="H43" s="149"/>
      <c r="I43" s="148"/>
      <c r="J43" s="104"/>
      <c r="K43" s="104"/>
      <c r="L43" s="149"/>
      <c r="M43" s="104"/>
      <c r="N43" s="149"/>
      <c r="O43" s="104"/>
      <c r="P43" s="149"/>
      <c r="Q43" s="104"/>
      <c r="R43" s="149"/>
      <c r="S43" s="148"/>
      <c r="T43" s="104"/>
      <c r="U43" s="149"/>
      <c r="V43" s="149"/>
      <c r="W43" s="104"/>
      <c r="X43" s="149"/>
      <c r="Y43" s="148"/>
    </row>
    <row r="44" spans="1:25" s="182" customFormat="1" ht="15" customHeight="1" x14ac:dyDescent="0.25">
      <c r="A44" s="316"/>
      <c r="B44" s="317"/>
      <c r="C44" s="317"/>
      <c r="D44" s="317"/>
      <c r="E44" s="317"/>
      <c r="F44" s="317"/>
      <c r="G44" s="348"/>
      <c r="H44" s="149"/>
      <c r="I44" s="148"/>
      <c r="J44" s="104"/>
      <c r="K44" s="104"/>
      <c r="L44" s="149"/>
      <c r="M44" s="104"/>
      <c r="N44" s="149"/>
      <c r="O44" s="104"/>
      <c r="P44" s="149"/>
      <c r="Q44" s="104"/>
      <c r="R44" s="149"/>
      <c r="S44" s="148"/>
      <c r="T44" s="104"/>
      <c r="U44" s="149"/>
      <c r="V44" s="149"/>
      <c r="W44" s="104"/>
      <c r="X44" s="149"/>
      <c r="Y44" s="148"/>
    </row>
    <row r="45" spans="1:25" s="182" customFormat="1" ht="15" customHeight="1" x14ac:dyDescent="0.25">
      <c r="A45" s="316"/>
      <c r="B45" s="317"/>
      <c r="C45" s="317"/>
      <c r="D45" s="317"/>
      <c r="E45" s="317"/>
      <c r="F45" s="317"/>
      <c r="G45" s="348"/>
      <c r="H45" s="149"/>
      <c r="I45" s="148"/>
      <c r="J45" s="104"/>
      <c r="K45" s="104"/>
      <c r="L45" s="149"/>
      <c r="M45" s="104"/>
      <c r="N45" s="149"/>
      <c r="O45" s="104"/>
      <c r="P45" s="149"/>
      <c r="Q45" s="104"/>
      <c r="R45" s="149"/>
      <c r="S45" s="148"/>
      <c r="T45" s="104"/>
      <c r="U45" s="149"/>
      <c r="V45" s="149"/>
      <c r="W45" s="104"/>
      <c r="X45" s="149"/>
      <c r="Y45" s="148"/>
    </row>
    <row r="46" spans="1:25" s="182" customFormat="1" ht="15" customHeight="1" x14ac:dyDescent="0.25">
      <c r="A46" s="316"/>
      <c r="B46" s="317"/>
      <c r="C46" s="317"/>
      <c r="D46" s="317"/>
      <c r="E46" s="317"/>
      <c r="F46" s="317"/>
      <c r="G46" s="348"/>
      <c r="H46" s="149"/>
      <c r="I46" s="148"/>
      <c r="J46" s="104"/>
      <c r="K46" s="104"/>
      <c r="L46" s="149"/>
      <c r="M46" s="104"/>
      <c r="N46" s="149"/>
      <c r="O46" s="104"/>
      <c r="P46" s="149"/>
      <c r="Q46" s="104"/>
      <c r="R46" s="149"/>
      <c r="S46" s="148"/>
      <c r="T46" s="104"/>
      <c r="U46" s="149"/>
      <c r="V46" s="149"/>
      <c r="W46" s="104"/>
      <c r="X46" s="149"/>
      <c r="Y46" s="148"/>
    </row>
    <row r="47" spans="1:25" s="182" customFormat="1" ht="15" customHeight="1" x14ac:dyDescent="0.25">
      <c r="A47" s="316">
        <v>8</v>
      </c>
      <c r="B47" s="317"/>
      <c r="C47" s="317"/>
      <c r="D47" s="317"/>
      <c r="E47" s="317"/>
      <c r="F47" s="317"/>
      <c r="G47" s="348"/>
      <c r="H47" s="149"/>
      <c r="I47" s="148"/>
      <c r="J47" s="104"/>
      <c r="K47" s="104"/>
      <c r="L47" s="149"/>
      <c r="M47" s="104"/>
      <c r="N47" s="149"/>
      <c r="O47" s="104"/>
      <c r="P47" s="149"/>
      <c r="Q47" s="104"/>
      <c r="R47" s="149"/>
      <c r="S47" s="148"/>
      <c r="T47" s="104"/>
      <c r="U47" s="149"/>
      <c r="V47" s="149"/>
      <c r="W47" s="104"/>
      <c r="X47" s="149"/>
      <c r="Y47" s="148"/>
    </row>
    <row r="48" spans="1:25" s="182" customFormat="1" ht="15" customHeight="1" x14ac:dyDescent="0.25">
      <c r="A48" s="316"/>
      <c r="B48" s="317"/>
      <c r="C48" s="317"/>
      <c r="D48" s="317"/>
      <c r="E48" s="317"/>
      <c r="F48" s="317"/>
      <c r="G48" s="348"/>
      <c r="H48" s="149"/>
      <c r="I48" s="148"/>
      <c r="J48" s="104"/>
      <c r="K48" s="104"/>
      <c r="L48" s="149"/>
      <c r="M48" s="104"/>
      <c r="N48" s="149"/>
      <c r="O48" s="104"/>
      <c r="P48" s="149"/>
      <c r="Q48" s="104"/>
      <c r="R48" s="149"/>
      <c r="S48" s="148"/>
      <c r="T48" s="104"/>
      <c r="U48" s="149"/>
      <c r="V48" s="149"/>
      <c r="W48" s="104"/>
      <c r="X48" s="149"/>
      <c r="Y48" s="148"/>
    </row>
    <row r="49" spans="1:25" s="182" customFormat="1" ht="15" customHeight="1" x14ac:dyDescent="0.25">
      <c r="A49" s="316"/>
      <c r="B49" s="317"/>
      <c r="C49" s="317"/>
      <c r="D49" s="317"/>
      <c r="E49" s="317"/>
      <c r="F49" s="317"/>
      <c r="G49" s="348"/>
      <c r="H49" s="149"/>
      <c r="I49" s="148"/>
      <c r="J49" s="104"/>
      <c r="K49" s="104"/>
      <c r="L49" s="149"/>
      <c r="M49" s="104"/>
      <c r="N49" s="149"/>
      <c r="O49" s="104"/>
      <c r="P49" s="149"/>
      <c r="Q49" s="104"/>
      <c r="R49" s="149"/>
      <c r="S49" s="148"/>
      <c r="T49" s="104"/>
      <c r="U49" s="149"/>
      <c r="V49" s="149"/>
      <c r="W49" s="104"/>
      <c r="X49" s="149"/>
      <c r="Y49" s="148"/>
    </row>
    <row r="50" spans="1:25" s="182" customFormat="1" ht="15" customHeight="1" x14ac:dyDescent="0.25">
      <c r="A50" s="316"/>
      <c r="B50" s="317"/>
      <c r="C50" s="317"/>
      <c r="D50" s="317"/>
      <c r="E50" s="317"/>
      <c r="F50" s="317"/>
      <c r="G50" s="348"/>
      <c r="H50" s="149"/>
      <c r="I50" s="148"/>
      <c r="J50" s="104"/>
      <c r="K50" s="104"/>
      <c r="L50" s="149"/>
      <c r="M50" s="104"/>
      <c r="N50" s="149"/>
      <c r="O50" s="104"/>
      <c r="P50" s="149"/>
      <c r="Q50" s="104"/>
      <c r="R50" s="149"/>
      <c r="S50" s="148"/>
      <c r="T50" s="104"/>
      <c r="U50" s="149"/>
      <c r="V50" s="149"/>
      <c r="W50" s="104"/>
      <c r="X50" s="149"/>
      <c r="Y50" s="148"/>
    </row>
    <row r="51" spans="1:25" s="182" customFormat="1" ht="15" customHeight="1" x14ac:dyDescent="0.25">
      <c r="A51" s="316"/>
      <c r="B51" s="317"/>
      <c r="C51" s="317"/>
      <c r="D51" s="317"/>
      <c r="E51" s="317"/>
      <c r="F51" s="317"/>
      <c r="G51" s="348"/>
      <c r="H51" s="149"/>
      <c r="I51" s="148"/>
      <c r="J51" s="104"/>
      <c r="K51" s="104"/>
      <c r="L51" s="149"/>
      <c r="M51" s="104"/>
      <c r="N51" s="149"/>
      <c r="O51" s="104"/>
      <c r="P51" s="149"/>
      <c r="Q51" s="104"/>
      <c r="R51" s="149"/>
      <c r="S51" s="148"/>
      <c r="T51" s="104"/>
      <c r="U51" s="149"/>
      <c r="V51" s="149"/>
      <c r="W51" s="104"/>
      <c r="X51" s="149"/>
      <c r="Y51" s="148"/>
    </row>
    <row r="52" spans="1:25" s="182" customFormat="1" ht="15" customHeight="1" x14ac:dyDescent="0.25">
      <c r="A52" s="316"/>
      <c r="B52" s="317"/>
      <c r="C52" s="317"/>
      <c r="D52" s="317"/>
      <c r="E52" s="317"/>
      <c r="F52" s="317"/>
      <c r="G52" s="348"/>
      <c r="H52" s="149"/>
      <c r="I52" s="148"/>
      <c r="J52" s="104"/>
      <c r="K52" s="104"/>
      <c r="L52" s="149"/>
      <c r="M52" s="104"/>
      <c r="N52" s="149"/>
      <c r="O52" s="104"/>
      <c r="P52" s="149"/>
      <c r="Q52" s="104"/>
      <c r="R52" s="149"/>
      <c r="S52" s="148"/>
      <c r="T52" s="104"/>
      <c r="U52" s="149"/>
      <c r="V52" s="149"/>
      <c r="W52" s="104"/>
      <c r="X52" s="149"/>
      <c r="Y52" s="148"/>
    </row>
    <row r="53" spans="1:25" s="182" customFormat="1" ht="15" customHeight="1" x14ac:dyDescent="0.25">
      <c r="A53" s="316">
        <v>9</v>
      </c>
      <c r="B53" s="317"/>
      <c r="C53" s="317"/>
      <c r="D53" s="317"/>
      <c r="E53" s="317"/>
      <c r="F53" s="317"/>
      <c r="G53" s="348"/>
      <c r="H53" s="149"/>
      <c r="I53" s="148"/>
      <c r="J53" s="104"/>
      <c r="K53" s="104"/>
      <c r="L53" s="149"/>
      <c r="M53" s="104"/>
      <c r="N53" s="149"/>
      <c r="O53" s="104"/>
      <c r="P53" s="149"/>
      <c r="Q53" s="104"/>
      <c r="R53" s="149"/>
      <c r="S53" s="148"/>
      <c r="T53" s="104"/>
      <c r="U53" s="149"/>
      <c r="V53" s="149"/>
      <c r="W53" s="104"/>
      <c r="X53" s="149"/>
      <c r="Y53" s="148"/>
    </row>
    <row r="54" spans="1:25" s="182" customFormat="1" ht="15" customHeight="1" x14ac:dyDescent="0.25">
      <c r="A54" s="316"/>
      <c r="B54" s="317"/>
      <c r="C54" s="317"/>
      <c r="D54" s="317"/>
      <c r="E54" s="317"/>
      <c r="F54" s="317"/>
      <c r="G54" s="348"/>
      <c r="H54" s="149"/>
      <c r="I54" s="148"/>
      <c r="J54" s="104"/>
      <c r="K54" s="104"/>
      <c r="L54" s="149"/>
      <c r="M54" s="104"/>
      <c r="N54" s="149"/>
      <c r="O54" s="104"/>
      <c r="P54" s="149"/>
      <c r="Q54" s="104"/>
      <c r="R54" s="149"/>
      <c r="S54" s="148"/>
      <c r="T54" s="104"/>
      <c r="U54" s="149"/>
      <c r="V54" s="149"/>
      <c r="W54" s="104"/>
      <c r="X54" s="149"/>
      <c r="Y54" s="148"/>
    </row>
    <row r="55" spans="1:25" s="182" customFormat="1" ht="15" customHeight="1" x14ac:dyDescent="0.25">
      <c r="A55" s="316"/>
      <c r="B55" s="317"/>
      <c r="C55" s="317"/>
      <c r="D55" s="317"/>
      <c r="E55" s="317"/>
      <c r="F55" s="317"/>
      <c r="G55" s="348"/>
      <c r="H55" s="149"/>
      <c r="I55" s="148"/>
      <c r="J55" s="104"/>
      <c r="K55" s="104"/>
      <c r="L55" s="149"/>
      <c r="M55" s="104"/>
      <c r="N55" s="149"/>
      <c r="O55" s="104"/>
      <c r="P55" s="149"/>
      <c r="Q55" s="104"/>
      <c r="R55" s="149"/>
      <c r="S55" s="148"/>
      <c r="T55" s="104"/>
      <c r="U55" s="149"/>
      <c r="V55" s="149"/>
      <c r="W55" s="104"/>
      <c r="X55" s="149"/>
      <c r="Y55" s="148"/>
    </row>
    <row r="56" spans="1:25" s="182" customFormat="1" ht="15" customHeight="1" x14ac:dyDescent="0.25">
      <c r="A56" s="316"/>
      <c r="B56" s="317"/>
      <c r="C56" s="317"/>
      <c r="D56" s="317"/>
      <c r="E56" s="317"/>
      <c r="F56" s="317"/>
      <c r="G56" s="348"/>
      <c r="H56" s="149"/>
      <c r="I56" s="148"/>
      <c r="J56" s="104"/>
      <c r="K56" s="104"/>
      <c r="L56" s="149"/>
      <c r="M56" s="104"/>
      <c r="N56" s="149"/>
      <c r="O56" s="104"/>
      <c r="P56" s="149"/>
      <c r="Q56" s="104"/>
      <c r="R56" s="149"/>
      <c r="S56" s="148"/>
      <c r="T56" s="104"/>
      <c r="U56" s="149"/>
      <c r="V56" s="149"/>
      <c r="W56" s="104"/>
      <c r="X56" s="149"/>
      <c r="Y56" s="148"/>
    </row>
    <row r="57" spans="1:25" s="182" customFormat="1" ht="15" customHeight="1" x14ac:dyDescent="0.25">
      <c r="A57" s="316"/>
      <c r="B57" s="317"/>
      <c r="C57" s="317"/>
      <c r="D57" s="317"/>
      <c r="E57" s="317"/>
      <c r="F57" s="317"/>
      <c r="G57" s="348"/>
      <c r="H57" s="149"/>
      <c r="I57" s="148"/>
      <c r="J57" s="104"/>
      <c r="K57" s="104"/>
      <c r="L57" s="149"/>
      <c r="M57" s="104"/>
      <c r="N57" s="149"/>
      <c r="O57" s="104"/>
      <c r="P57" s="149"/>
      <c r="Q57" s="104"/>
      <c r="R57" s="149"/>
      <c r="S57" s="148"/>
      <c r="T57" s="104"/>
      <c r="U57" s="149"/>
      <c r="V57" s="149"/>
      <c r="W57" s="104"/>
      <c r="X57" s="149"/>
      <c r="Y57" s="148"/>
    </row>
    <row r="58" spans="1:25" s="182" customFormat="1" ht="15" customHeight="1" x14ac:dyDescent="0.25">
      <c r="A58" s="316"/>
      <c r="B58" s="317"/>
      <c r="C58" s="317"/>
      <c r="D58" s="317"/>
      <c r="E58" s="317"/>
      <c r="F58" s="317"/>
      <c r="G58" s="348"/>
      <c r="H58" s="149"/>
      <c r="I58" s="148"/>
      <c r="J58" s="104"/>
      <c r="K58" s="104"/>
      <c r="L58" s="149"/>
      <c r="M58" s="104"/>
      <c r="N58" s="149"/>
      <c r="O58" s="104"/>
      <c r="P58" s="149"/>
      <c r="Q58" s="104"/>
      <c r="R58" s="149"/>
      <c r="S58" s="148"/>
      <c r="T58" s="104"/>
      <c r="U58" s="149"/>
      <c r="V58" s="149"/>
      <c r="W58" s="104"/>
      <c r="X58" s="149"/>
      <c r="Y58" s="148"/>
    </row>
    <row r="59" spans="1:25" s="182" customFormat="1" ht="15" customHeight="1" x14ac:dyDescent="0.25">
      <c r="A59" s="316">
        <v>10</v>
      </c>
      <c r="B59" s="317"/>
      <c r="C59" s="317"/>
      <c r="D59" s="317"/>
      <c r="E59" s="317"/>
      <c r="F59" s="317"/>
      <c r="G59" s="348"/>
      <c r="H59" s="149"/>
      <c r="I59" s="148"/>
      <c r="J59" s="104"/>
      <c r="K59" s="104"/>
      <c r="L59" s="149"/>
      <c r="M59" s="104"/>
      <c r="N59" s="149"/>
      <c r="O59" s="104"/>
      <c r="P59" s="149"/>
      <c r="Q59" s="104"/>
      <c r="R59" s="149"/>
      <c r="S59" s="148"/>
      <c r="T59" s="104"/>
      <c r="U59" s="149"/>
      <c r="V59" s="149"/>
      <c r="W59" s="104"/>
      <c r="X59" s="149"/>
      <c r="Y59" s="148"/>
    </row>
    <row r="60" spans="1:25" s="182" customFormat="1" ht="15" customHeight="1" x14ac:dyDescent="0.25">
      <c r="A60" s="316"/>
      <c r="B60" s="317"/>
      <c r="C60" s="317"/>
      <c r="D60" s="317"/>
      <c r="E60" s="317"/>
      <c r="F60" s="317"/>
      <c r="G60" s="348"/>
      <c r="H60" s="149"/>
      <c r="I60" s="148"/>
      <c r="J60" s="104"/>
      <c r="K60" s="104"/>
      <c r="L60" s="149"/>
      <c r="M60" s="104"/>
      <c r="N60" s="149"/>
      <c r="O60" s="104"/>
      <c r="P60" s="149"/>
      <c r="Q60" s="104"/>
      <c r="R60" s="149"/>
      <c r="S60" s="148"/>
      <c r="T60" s="104"/>
      <c r="U60" s="149"/>
      <c r="V60" s="149"/>
      <c r="W60" s="104"/>
      <c r="X60" s="149"/>
      <c r="Y60" s="148"/>
    </row>
    <row r="61" spans="1:25" s="182" customFormat="1" ht="15" customHeight="1" x14ac:dyDescent="0.25">
      <c r="A61" s="316"/>
      <c r="B61" s="317"/>
      <c r="C61" s="317"/>
      <c r="D61" s="317"/>
      <c r="E61" s="317"/>
      <c r="F61" s="317"/>
      <c r="G61" s="348"/>
      <c r="H61" s="149"/>
      <c r="I61" s="148"/>
      <c r="J61" s="104"/>
      <c r="K61" s="104"/>
      <c r="L61" s="149"/>
      <c r="M61" s="104"/>
      <c r="N61" s="149"/>
      <c r="O61" s="104"/>
      <c r="P61" s="149"/>
      <c r="Q61" s="104"/>
      <c r="R61" s="149"/>
      <c r="S61" s="148"/>
      <c r="T61" s="104"/>
      <c r="U61" s="149"/>
      <c r="V61" s="149"/>
      <c r="W61" s="104"/>
      <c r="X61" s="149"/>
      <c r="Y61" s="148"/>
    </row>
    <row r="62" spans="1:25" s="182" customFormat="1" ht="15" customHeight="1" x14ac:dyDescent="0.25">
      <c r="A62" s="316"/>
      <c r="B62" s="317"/>
      <c r="C62" s="317"/>
      <c r="D62" s="317"/>
      <c r="E62" s="317"/>
      <c r="F62" s="317"/>
      <c r="G62" s="348"/>
      <c r="H62" s="149"/>
      <c r="I62" s="148"/>
      <c r="J62" s="104"/>
      <c r="K62" s="104"/>
      <c r="L62" s="149"/>
      <c r="M62" s="104"/>
      <c r="N62" s="149"/>
      <c r="O62" s="104"/>
      <c r="P62" s="149"/>
      <c r="Q62" s="104"/>
      <c r="R62" s="149"/>
      <c r="S62" s="148"/>
      <c r="T62" s="104"/>
      <c r="U62" s="149"/>
      <c r="V62" s="149"/>
      <c r="W62" s="104"/>
      <c r="X62" s="149"/>
      <c r="Y62" s="148"/>
    </row>
    <row r="63" spans="1:25" s="182" customFormat="1" ht="15" customHeight="1" x14ac:dyDescent="0.25">
      <c r="A63" s="316"/>
      <c r="B63" s="317"/>
      <c r="C63" s="317"/>
      <c r="D63" s="317"/>
      <c r="E63" s="317"/>
      <c r="F63" s="317"/>
      <c r="G63" s="348"/>
      <c r="H63" s="149"/>
      <c r="I63" s="148"/>
      <c r="J63" s="104"/>
      <c r="K63" s="104"/>
      <c r="L63" s="149"/>
      <c r="M63" s="104"/>
      <c r="N63" s="149"/>
      <c r="O63" s="104"/>
      <c r="P63" s="149"/>
      <c r="Q63" s="104"/>
      <c r="R63" s="149"/>
      <c r="S63" s="148"/>
      <c r="T63" s="104"/>
      <c r="U63" s="149"/>
      <c r="V63" s="149"/>
      <c r="W63" s="104"/>
      <c r="X63" s="149"/>
      <c r="Y63" s="148"/>
    </row>
    <row r="64" spans="1:25" s="182" customFormat="1" ht="15" customHeight="1" x14ac:dyDescent="0.25">
      <c r="A64" s="316"/>
      <c r="B64" s="317"/>
      <c r="C64" s="317"/>
      <c r="D64" s="317"/>
      <c r="E64" s="317"/>
      <c r="F64" s="317"/>
      <c r="G64" s="348"/>
      <c r="H64" s="149"/>
      <c r="I64" s="148"/>
      <c r="J64" s="104"/>
      <c r="K64" s="104"/>
      <c r="L64" s="149"/>
      <c r="M64" s="104"/>
      <c r="N64" s="149"/>
      <c r="O64" s="104"/>
      <c r="P64" s="149"/>
      <c r="Q64" s="104"/>
      <c r="R64" s="149"/>
      <c r="S64" s="148"/>
      <c r="T64" s="104"/>
      <c r="U64" s="149"/>
      <c r="V64" s="149"/>
      <c r="W64" s="104"/>
      <c r="X64" s="149"/>
      <c r="Y64" s="148"/>
    </row>
  </sheetData>
  <sheetProtection algorithmName="SHA-512" hashValue="oq1xc5uJNZYNuBQKwy3Zufy1Gdqltq+B6DPbltjEcwHpMDSVu39Bvr7Pk+FQYRrBfyntXaR1Ll++vWMjMZadlA==" saltValue="9fdKTg21t4Ttn7js894ccg==" spinCount="100000" sheet="1" objects="1" scenarios="1" formatCells="0" formatColumns="0" formatRows="0"/>
  <mergeCells count="99">
    <mergeCell ref="B59:B64"/>
    <mergeCell ref="C59:C64"/>
    <mergeCell ref="D59:D64"/>
    <mergeCell ref="E59:E64"/>
    <mergeCell ref="G59:G64"/>
    <mergeCell ref="F59:F64"/>
    <mergeCell ref="F53:F58"/>
    <mergeCell ref="G53:G58"/>
    <mergeCell ref="A47:A52"/>
    <mergeCell ref="B47:B52"/>
    <mergeCell ref="C47:C52"/>
    <mergeCell ref="D47:D52"/>
    <mergeCell ref="E47:E52"/>
    <mergeCell ref="F47:F52"/>
    <mergeCell ref="A53:A58"/>
    <mergeCell ref="B53:B58"/>
    <mergeCell ref="C53:C58"/>
    <mergeCell ref="D53:D58"/>
    <mergeCell ref="E53:E58"/>
    <mergeCell ref="A59:A64"/>
    <mergeCell ref="F41:F46"/>
    <mergeCell ref="G41:G46"/>
    <mergeCell ref="A35:A40"/>
    <mergeCell ref="B35:B40"/>
    <mergeCell ref="C35:C40"/>
    <mergeCell ref="D35:D40"/>
    <mergeCell ref="E35:E40"/>
    <mergeCell ref="F35:F40"/>
    <mergeCell ref="A41:A46"/>
    <mergeCell ref="B41:B46"/>
    <mergeCell ref="C41:C46"/>
    <mergeCell ref="D41:D46"/>
    <mergeCell ref="E41:E46"/>
    <mergeCell ref="G35:G40"/>
    <mergeCell ref="G47:G52"/>
    <mergeCell ref="F29:F34"/>
    <mergeCell ref="G29:G34"/>
    <mergeCell ref="A23:A28"/>
    <mergeCell ref="B23:B28"/>
    <mergeCell ref="C23:C28"/>
    <mergeCell ref="D23:D28"/>
    <mergeCell ref="E23:E28"/>
    <mergeCell ref="F23:F28"/>
    <mergeCell ref="A29:A34"/>
    <mergeCell ref="B29:B34"/>
    <mergeCell ref="C29:C34"/>
    <mergeCell ref="D29:D34"/>
    <mergeCell ref="E29:E34"/>
    <mergeCell ref="G23:G28"/>
    <mergeCell ref="F17:F22"/>
    <mergeCell ref="G17:G22"/>
    <mergeCell ref="A11:A16"/>
    <mergeCell ref="B11:B16"/>
    <mergeCell ref="C11:C16"/>
    <mergeCell ref="D11:D16"/>
    <mergeCell ref="E11:E16"/>
    <mergeCell ref="F11:F16"/>
    <mergeCell ref="A17:A22"/>
    <mergeCell ref="B17:B22"/>
    <mergeCell ref="C17:C22"/>
    <mergeCell ref="D17:D22"/>
    <mergeCell ref="E17:E22"/>
    <mergeCell ref="G11:G16"/>
    <mergeCell ref="F5:F10"/>
    <mergeCell ref="G5:G10"/>
    <mergeCell ref="S3:S4"/>
    <mergeCell ref="T3:T4"/>
    <mergeCell ref="U3:U4"/>
    <mergeCell ref="G3:G4"/>
    <mergeCell ref="H3:H4"/>
    <mergeCell ref="O3:O4"/>
    <mergeCell ref="P3:P4"/>
    <mergeCell ref="M3:M4"/>
    <mergeCell ref="N3:N4"/>
    <mergeCell ref="K3:K4"/>
    <mergeCell ref="L3:L4"/>
    <mergeCell ref="I3:I4"/>
    <mergeCell ref="J3:J4"/>
    <mergeCell ref="A5:A10"/>
    <mergeCell ref="B5:B10"/>
    <mergeCell ref="C5:C10"/>
    <mergeCell ref="D5:D10"/>
    <mergeCell ref="E5:E10"/>
    <mergeCell ref="W2:Y2"/>
    <mergeCell ref="A3:A4"/>
    <mergeCell ref="B3:B4"/>
    <mergeCell ref="C3:C4"/>
    <mergeCell ref="D3:D4"/>
    <mergeCell ref="E3:E4"/>
    <mergeCell ref="F3:F4"/>
    <mergeCell ref="Q3:Q4"/>
    <mergeCell ref="R3:R4"/>
    <mergeCell ref="A2:G2"/>
    <mergeCell ref="H2:S2"/>
    <mergeCell ref="T2:V2"/>
    <mergeCell ref="Y3:Y4"/>
    <mergeCell ref="V3:V4"/>
    <mergeCell ref="W3:W4"/>
    <mergeCell ref="X3:X4"/>
  </mergeCells>
  <pageMargins left="0.70866141732283472" right="0.70866141732283472" top="0.74803149606299213" bottom="0.74803149606299213" header="0.31496062992125984" footer="0.31496062992125984"/>
  <pageSetup paperSize="9" scale="52" orientation="landscape" r:id="rId1"/>
  <headerFooter>
    <oddHeader>&amp;L&amp;G&amp;C&amp;"Arial,Negrita"&amp;12MAPA Y PLAN DE MANEJO DE RIESGOS Y OPORTUNIDADES</oddHeader>
    <oddFooter>&amp;L&amp;G&amp;C&amp;N&amp;RDES-FM-12
V11</oddFooter>
  </headerFooter>
  <colBreaks count="1" manualBreakCount="1">
    <brk id="13" max="63" man="1"/>
  </colBreaks>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DF6AD84E-3965-4617-8A8E-C88D4DEA0827}">
          <x14:formula1>
            <xm:f>Hoja1!$A$26:$A$39</xm:f>
          </x14:formula1>
          <xm:sqref>B5:B64</xm:sqref>
        </x14:dataValidation>
        <x14:dataValidation type="list" allowBlank="1" showInputMessage="1" showErrorMessage="1" xr:uid="{2C433F0B-6284-4476-BCF7-E597BB3541DC}">
          <x14:formula1>
            <xm:f>Hoja1!$B$26:$B$39</xm:f>
          </x14:formula1>
          <xm:sqref>C5:C64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U140"/>
  <sheetViews>
    <sheetView zoomScale="50" zoomScaleNormal="50" workbookViewId="0">
      <selection activeCell="AX20" sqref="AX20"/>
    </sheetView>
  </sheetViews>
  <sheetFormatPr baseColWidth="10" defaultRowHeight="15" x14ac:dyDescent="0.25"/>
  <cols>
    <col min="2" max="39" width="5.7109375" customWidth="1"/>
    <col min="41" max="46" width="5.7109375" customWidth="1"/>
  </cols>
  <sheetData>
    <row r="1" spans="1:99"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row>
    <row r="2" spans="1:99" ht="18" customHeight="1" x14ac:dyDescent="0.25">
      <c r="A2" s="58"/>
      <c r="B2" s="499" t="s">
        <v>150</v>
      </c>
      <c r="C2" s="499"/>
      <c r="D2" s="499"/>
      <c r="E2" s="499"/>
      <c r="F2" s="499"/>
      <c r="G2" s="499"/>
      <c r="H2" s="499"/>
      <c r="I2" s="499"/>
      <c r="J2" s="466" t="s">
        <v>2</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row>
    <row r="3" spans="1:99" ht="18.75" customHeight="1" x14ac:dyDescent="0.25">
      <c r="A3" s="58"/>
      <c r="B3" s="499"/>
      <c r="C3" s="499"/>
      <c r="D3" s="499"/>
      <c r="E3" s="499"/>
      <c r="F3" s="499"/>
      <c r="G3" s="499"/>
      <c r="H3" s="499"/>
      <c r="I3" s="499"/>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row>
    <row r="4" spans="1:99" ht="15" customHeight="1" x14ac:dyDescent="0.25">
      <c r="A4" s="58"/>
      <c r="B4" s="499"/>
      <c r="C4" s="499"/>
      <c r="D4" s="499"/>
      <c r="E4" s="499"/>
      <c r="F4" s="499"/>
      <c r="G4" s="499"/>
      <c r="H4" s="499"/>
      <c r="I4" s="499"/>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row>
    <row r="5" spans="1:99"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row>
    <row r="6" spans="1:99" ht="15" customHeight="1" x14ac:dyDescent="0.25">
      <c r="A6" s="58"/>
      <c r="B6" s="412" t="s">
        <v>4</v>
      </c>
      <c r="C6" s="412"/>
      <c r="D6" s="413"/>
      <c r="E6" s="450" t="s">
        <v>110</v>
      </c>
      <c r="F6" s="451"/>
      <c r="G6" s="451"/>
      <c r="H6" s="451"/>
      <c r="I6" s="452"/>
      <c r="J6" s="462" t="e">
        <f>IF(AND(' RIESGOS DE GESTION'!#REF!="Muy Alta",' RIESGOS DE GESTION'!#REF!="Leve"),CONCATENATE("R",' RIESGOS DE GESTION'!#REF!),"")</f>
        <v>#REF!</v>
      </c>
      <c r="K6" s="463"/>
      <c r="L6" s="463" t="e">
        <f>IF(AND(' RIESGOS DE GESTION'!#REF!="Muy Alta",' RIESGOS DE GESTION'!#REF!="Leve"),CONCATENATE("R",' RIESGOS DE GESTION'!#REF!),"")</f>
        <v>#REF!</v>
      </c>
      <c r="M6" s="463"/>
      <c r="N6" s="463" t="e">
        <f>IF(AND(' RIESGOS DE GESTION'!#REF!="Muy Alta",' RIESGOS DE GESTION'!#REF!="Leve"),CONCATENATE("R",' RIESGOS DE GESTION'!#REF!),"")</f>
        <v>#REF!</v>
      </c>
      <c r="O6" s="465"/>
      <c r="P6" s="462" t="e">
        <f>IF(AND(' RIESGOS DE GESTION'!#REF!="Muy Alta",' RIESGOS DE GESTION'!#REF!="Menor"),CONCATENATE("R",' RIESGOS DE GESTION'!#REF!),"")</f>
        <v>#REF!</v>
      </c>
      <c r="Q6" s="463"/>
      <c r="R6" s="463" t="e">
        <f>IF(AND(' RIESGOS DE GESTION'!#REF!="Muy Alta",' RIESGOS DE GESTION'!#REF!="Menor"),CONCATENATE("R",' RIESGOS DE GESTION'!#REF!),"")</f>
        <v>#REF!</v>
      </c>
      <c r="S6" s="463"/>
      <c r="T6" s="463" t="e">
        <f>IF(AND(' RIESGOS DE GESTION'!#REF!="Muy Alta",' RIESGOS DE GESTION'!#REF!="Menor"),CONCATENATE("R",' RIESGOS DE GESTION'!#REF!),"")</f>
        <v>#REF!</v>
      </c>
      <c r="U6" s="465"/>
      <c r="V6" s="462" t="e">
        <f>IF(AND(' RIESGOS DE GESTION'!#REF!="Muy Alta",' RIESGOS DE GESTION'!#REF!="Moderado"),CONCATENATE("R",' RIESGOS DE GESTION'!#REF!),"")</f>
        <v>#REF!</v>
      </c>
      <c r="W6" s="463"/>
      <c r="X6" s="463" t="e">
        <f>IF(AND(' RIESGOS DE GESTION'!#REF!="Muy Alta",' RIESGOS DE GESTION'!#REF!="Moderado"),CONCATENATE("R",' RIESGOS DE GESTION'!#REF!),"")</f>
        <v>#REF!</v>
      </c>
      <c r="Y6" s="463"/>
      <c r="Z6" s="463" t="e">
        <f>IF(AND(' RIESGOS DE GESTION'!#REF!="Muy Alta",' RIESGOS DE GESTION'!#REF!="Moderado"),CONCATENATE("R",' RIESGOS DE GESTION'!#REF!),"")</f>
        <v>#REF!</v>
      </c>
      <c r="AA6" s="465"/>
      <c r="AB6" s="462" t="e">
        <f>IF(AND(' RIESGOS DE GESTION'!#REF!="Muy Alta",' RIESGOS DE GESTION'!#REF!="Mayor"),CONCATENATE("R",' RIESGOS DE GESTION'!#REF!),"")</f>
        <v>#REF!</v>
      </c>
      <c r="AC6" s="463"/>
      <c r="AD6" s="463" t="e">
        <f>IF(AND(' RIESGOS DE GESTION'!#REF!="Muy Alta",' RIESGOS DE GESTION'!#REF!="Mayor"),CONCATENATE("R",' RIESGOS DE GESTION'!#REF!),"")</f>
        <v>#REF!</v>
      </c>
      <c r="AE6" s="463"/>
      <c r="AF6" s="463" t="e">
        <f>IF(AND(' RIESGOS DE GESTION'!#REF!="Muy Alta",' RIESGOS DE GESTION'!#REF!="Mayor"),CONCATENATE("R",' RIESGOS DE GESTION'!#REF!),"")</f>
        <v>#REF!</v>
      </c>
      <c r="AG6" s="465"/>
      <c r="AH6" s="478" t="e">
        <f>IF(AND(' RIESGOS DE GESTION'!#REF!="Muy Alta",' RIESGOS DE GESTION'!#REF!="Catastrófico"),CONCATENATE("R",' RIESGOS DE GESTION'!#REF!),"")</f>
        <v>#REF!</v>
      </c>
      <c r="AI6" s="479"/>
      <c r="AJ6" s="479" t="e">
        <f>IF(AND(' RIESGOS DE GESTION'!#REF!="Muy Alta",' RIESGOS DE GESTION'!#REF!="Catastrófico"),CONCATENATE("R",' RIESGOS DE GESTION'!#REF!),"")</f>
        <v>#REF!</v>
      </c>
      <c r="AK6" s="479"/>
      <c r="AL6" s="479" t="e">
        <f>IF(AND(' RIESGOS DE GESTION'!#REF!="Muy Alta",' RIESGOS DE GESTION'!#REF!="Catastrófico"),CONCATENATE("R",' RIESGOS DE GESTION'!#REF!),"")</f>
        <v>#REF!</v>
      </c>
      <c r="AM6" s="480"/>
      <c r="AO6" s="414" t="s">
        <v>73</v>
      </c>
      <c r="AP6" s="415"/>
      <c r="AQ6" s="415"/>
      <c r="AR6" s="415"/>
      <c r="AS6" s="415"/>
      <c r="AT6" s="416"/>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row>
    <row r="7" spans="1:99" ht="15" customHeight="1" x14ac:dyDescent="0.25">
      <c r="A7" s="58"/>
      <c r="B7" s="412"/>
      <c r="C7" s="412"/>
      <c r="D7" s="413"/>
      <c r="E7" s="453"/>
      <c r="F7" s="454"/>
      <c r="G7" s="454"/>
      <c r="H7" s="454"/>
      <c r="I7" s="455"/>
      <c r="J7" s="464"/>
      <c r="K7" s="461"/>
      <c r="L7" s="461"/>
      <c r="M7" s="461"/>
      <c r="N7" s="461"/>
      <c r="O7" s="460"/>
      <c r="P7" s="464"/>
      <c r="Q7" s="461"/>
      <c r="R7" s="461"/>
      <c r="S7" s="461"/>
      <c r="T7" s="461"/>
      <c r="U7" s="460"/>
      <c r="V7" s="464"/>
      <c r="W7" s="461"/>
      <c r="X7" s="461"/>
      <c r="Y7" s="461"/>
      <c r="Z7" s="461"/>
      <c r="AA7" s="460"/>
      <c r="AB7" s="464"/>
      <c r="AC7" s="461"/>
      <c r="AD7" s="461"/>
      <c r="AE7" s="461"/>
      <c r="AF7" s="461"/>
      <c r="AG7" s="460"/>
      <c r="AH7" s="472"/>
      <c r="AI7" s="473"/>
      <c r="AJ7" s="473"/>
      <c r="AK7" s="473"/>
      <c r="AL7" s="473"/>
      <c r="AM7" s="474"/>
      <c r="AN7" s="58"/>
      <c r="AO7" s="417"/>
      <c r="AP7" s="418"/>
      <c r="AQ7" s="418"/>
      <c r="AR7" s="418"/>
      <c r="AS7" s="418"/>
      <c r="AT7" s="419"/>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row>
    <row r="8" spans="1:99" ht="15" customHeight="1" x14ac:dyDescent="0.25">
      <c r="A8" s="58"/>
      <c r="B8" s="412"/>
      <c r="C8" s="412"/>
      <c r="D8" s="413"/>
      <c r="E8" s="453"/>
      <c r="F8" s="454"/>
      <c r="G8" s="454"/>
      <c r="H8" s="454"/>
      <c r="I8" s="455"/>
      <c r="J8" s="464" t="e">
        <f>IF(AND(' RIESGOS DE GESTION'!#REF!="Muy Alta",' RIESGOS DE GESTION'!#REF!="Leve"),CONCATENATE("R",' RIESGOS DE GESTION'!#REF!),"")</f>
        <v>#REF!</v>
      </c>
      <c r="K8" s="461"/>
      <c r="L8" s="459" t="e">
        <f>IF(AND(' RIESGOS DE GESTION'!#REF!="Muy Alta",' RIESGOS DE GESTION'!#REF!="Leve"),CONCATENATE("R",' RIESGOS DE GESTION'!#REF!),"")</f>
        <v>#REF!</v>
      </c>
      <c r="M8" s="459"/>
      <c r="N8" s="459" t="e">
        <f>IF(AND(' RIESGOS DE GESTION'!#REF!="Muy Alta",' RIESGOS DE GESTION'!#REF!="Leve"),CONCATENATE("R",' RIESGOS DE GESTION'!#REF!),"")</f>
        <v>#REF!</v>
      </c>
      <c r="O8" s="460"/>
      <c r="P8" s="464" t="e">
        <f>IF(AND(' RIESGOS DE GESTION'!#REF!="Muy Alta",' RIESGOS DE GESTION'!#REF!="Menor"),CONCATENATE("R",' RIESGOS DE GESTION'!#REF!),"")</f>
        <v>#REF!</v>
      </c>
      <c r="Q8" s="461"/>
      <c r="R8" s="459" t="e">
        <f>IF(AND(' RIESGOS DE GESTION'!#REF!="Muy Alta",' RIESGOS DE GESTION'!#REF!="Menor"),CONCATENATE("R",' RIESGOS DE GESTION'!#REF!),"")</f>
        <v>#REF!</v>
      </c>
      <c r="S8" s="459"/>
      <c r="T8" s="459" t="e">
        <f>IF(AND(' RIESGOS DE GESTION'!#REF!="Muy Alta",' RIESGOS DE GESTION'!#REF!="Menor"),CONCATENATE("R",' RIESGOS DE GESTION'!#REF!),"")</f>
        <v>#REF!</v>
      </c>
      <c r="U8" s="460"/>
      <c r="V8" s="464" t="e">
        <f>IF(AND(' RIESGOS DE GESTION'!#REF!="Muy Alta",' RIESGOS DE GESTION'!#REF!="Moderado"),CONCATENATE("R",' RIESGOS DE GESTION'!#REF!),"")</f>
        <v>#REF!</v>
      </c>
      <c r="W8" s="461"/>
      <c r="X8" s="459" t="e">
        <f>IF(AND(' RIESGOS DE GESTION'!#REF!="Muy Alta",' RIESGOS DE GESTION'!#REF!="Moderado"),CONCATENATE("R",' RIESGOS DE GESTION'!#REF!),"")</f>
        <v>#REF!</v>
      </c>
      <c r="Y8" s="459"/>
      <c r="Z8" s="459" t="e">
        <f>IF(AND(' RIESGOS DE GESTION'!#REF!="Muy Alta",' RIESGOS DE GESTION'!#REF!="Moderado"),CONCATENATE("R",' RIESGOS DE GESTION'!#REF!),"")</f>
        <v>#REF!</v>
      </c>
      <c r="AA8" s="460"/>
      <c r="AB8" s="464" t="e">
        <f>IF(AND(' RIESGOS DE GESTION'!#REF!="Muy Alta",' RIESGOS DE GESTION'!#REF!="Mayor"),CONCATENATE("R",' RIESGOS DE GESTION'!#REF!),"")</f>
        <v>#REF!</v>
      </c>
      <c r="AC8" s="461"/>
      <c r="AD8" s="459" t="e">
        <f>IF(AND(' RIESGOS DE GESTION'!#REF!="Muy Alta",' RIESGOS DE GESTION'!#REF!="Mayor"),CONCATENATE("R",' RIESGOS DE GESTION'!#REF!),"")</f>
        <v>#REF!</v>
      </c>
      <c r="AE8" s="459"/>
      <c r="AF8" s="459" t="e">
        <f>IF(AND(' RIESGOS DE GESTION'!#REF!="Muy Alta",' RIESGOS DE GESTION'!#REF!="Mayor"),CONCATENATE("R",' RIESGOS DE GESTION'!#REF!),"")</f>
        <v>#REF!</v>
      </c>
      <c r="AG8" s="460"/>
      <c r="AH8" s="472" t="e">
        <f>IF(AND(' RIESGOS DE GESTION'!#REF!="Muy Alta",' RIESGOS DE GESTION'!#REF!="Catastrófico"),CONCATENATE("R",' RIESGOS DE GESTION'!#REF!),"")</f>
        <v>#REF!</v>
      </c>
      <c r="AI8" s="473"/>
      <c r="AJ8" s="473" t="e">
        <f>IF(AND(' RIESGOS DE GESTION'!#REF!="Muy Alta",' RIESGOS DE GESTION'!#REF!="Catastrófico"),CONCATENATE("R",' RIESGOS DE GESTION'!#REF!),"")</f>
        <v>#REF!</v>
      </c>
      <c r="AK8" s="473"/>
      <c r="AL8" s="473" t="e">
        <f>IF(AND(' RIESGOS DE GESTION'!#REF!="Muy Alta",' RIESGOS DE GESTION'!#REF!="Catastrófico"),CONCATENATE("R",' RIESGOS DE GESTION'!#REF!),"")</f>
        <v>#REF!</v>
      </c>
      <c r="AM8" s="474"/>
      <c r="AN8" s="58"/>
      <c r="AO8" s="417"/>
      <c r="AP8" s="418"/>
      <c r="AQ8" s="418"/>
      <c r="AR8" s="418"/>
      <c r="AS8" s="418"/>
      <c r="AT8" s="419"/>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99" ht="15" customHeight="1" x14ac:dyDescent="0.25">
      <c r="A9" s="58"/>
      <c r="B9" s="412"/>
      <c r="C9" s="412"/>
      <c r="D9" s="413"/>
      <c r="E9" s="453"/>
      <c r="F9" s="454"/>
      <c r="G9" s="454"/>
      <c r="H9" s="454"/>
      <c r="I9" s="455"/>
      <c r="J9" s="464"/>
      <c r="K9" s="461"/>
      <c r="L9" s="459"/>
      <c r="M9" s="459"/>
      <c r="N9" s="459"/>
      <c r="O9" s="460"/>
      <c r="P9" s="464"/>
      <c r="Q9" s="461"/>
      <c r="R9" s="459"/>
      <c r="S9" s="459"/>
      <c r="T9" s="459"/>
      <c r="U9" s="460"/>
      <c r="V9" s="464"/>
      <c r="W9" s="461"/>
      <c r="X9" s="459"/>
      <c r="Y9" s="459"/>
      <c r="Z9" s="459"/>
      <c r="AA9" s="460"/>
      <c r="AB9" s="464"/>
      <c r="AC9" s="461"/>
      <c r="AD9" s="459"/>
      <c r="AE9" s="459"/>
      <c r="AF9" s="459"/>
      <c r="AG9" s="460"/>
      <c r="AH9" s="472"/>
      <c r="AI9" s="473"/>
      <c r="AJ9" s="473"/>
      <c r="AK9" s="473"/>
      <c r="AL9" s="473"/>
      <c r="AM9" s="474"/>
      <c r="AN9" s="58"/>
      <c r="AO9" s="417"/>
      <c r="AP9" s="418"/>
      <c r="AQ9" s="418"/>
      <c r="AR9" s="418"/>
      <c r="AS9" s="418"/>
      <c r="AT9" s="419"/>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99" ht="15" customHeight="1" x14ac:dyDescent="0.25">
      <c r="A10" s="58"/>
      <c r="B10" s="412"/>
      <c r="C10" s="412"/>
      <c r="D10" s="413"/>
      <c r="E10" s="453"/>
      <c r="F10" s="454"/>
      <c r="G10" s="454"/>
      <c r="H10" s="454"/>
      <c r="I10" s="455"/>
      <c r="J10" s="464" t="e">
        <f>IF(AND(' RIESGOS DE GESTION'!#REF!="Muy Alta",' RIESGOS DE GESTION'!#REF!="Leve"),CONCATENATE("R",' RIESGOS DE GESTION'!#REF!),"")</f>
        <v>#REF!</v>
      </c>
      <c r="K10" s="461"/>
      <c r="L10" s="459" t="e">
        <f>IF(AND(' RIESGOS DE GESTION'!#REF!="Muy Alta",' RIESGOS DE GESTION'!#REF!="Leve"),CONCATENATE("R",' RIESGOS DE GESTION'!#REF!),"")</f>
        <v>#REF!</v>
      </c>
      <c r="M10" s="459"/>
      <c r="N10" s="459" t="e">
        <f>IF(AND(' RIESGOS DE GESTION'!#REF!="Muy Alta",' RIESGOS DE GESTION'!#REF!="Leve"),CONCATENATE("R",' RIESGOS DE GESTION'!#REF!),"")</f>
        <v>#REF!</v>
      </c>
      <c r="O10" s="460"/>
      <c r="P10" s="464" t="e">
        <f>IF(AND(' RIESGOS DE GESTION'!#REF!="Muy Alta",' RIESGOS DE GESTION'!#REF!="Menor"),CONCATENATE("R",' RIESGOS DE GESTION'!#REF!),"")</f>
        <v>#REF!</v>
      </c>
      <c r="Q10" s="461"/>
      <c r="R10" s="459" t="e">
        <f>IF(AND(' RIESGOS DE GESTION'!#REF!="Muy Alta",' RIESGOS DE GESTION'!#REF!="Menor"),CONCATENATE("R",' RIESGOS DE GESTION'!#REF!),"")</f>
        <v>#REF!</v>
      </c>
      <c r="S10" s="459"/>
      <c r="T10" s="459" t="e">
        <f>IF(AND(' RIESGOS DE GESTION'!#REF!="Muy Alta",' RIESGOS DE GESTION'!#REF!="Menor"),CONCATENATE("R",' RIESGOS DE GESTION'!#REF!),"")</f>
        <v>#REF!</v>
      </c>
      <c r="U10" s="460"/>
      <c r="V10" s="464" t="e">
        <f>IF(AND(' RIESGOS DE GESTION'!#REF!="Muy Alta",' RIESGOS DE GESTION'!#REF!="Moderado"),CONCATENATE("R",' RIESGOS DE GESTION'!#REF!),"")</f>
        <v>#REF!</v>
      </c>
      <c r="W10" s="461"/>
      <c r="X10" s="459" t="e">
        <f>IF(AND(' RIESGOS DE GESTION'!#REF!="Muy Alta",' RIESGOS DE GESTION'!#REF!="Moderado"),CONCATENATE("R",' RIESGOS DE GESTION'!#REF!),"")</f>
        <v>#REF!</v>
      </c>
      <c r="Y10" s="459"/>
      <c r="Z10" s="459" t="e">
        <f>IF(AND(' RIESGOS DE GESTION'!#REF!="Muy Alta",' RIESGOS DE GESTION'!#REF!="Moderado"),CONCATENATE("R",' RIESGOS DE GESTION'!#REF!),"")</f>
        <v>#REF!</v>
      </c>
      <c r="AA10" s="460"/>
      <c r="AB10" s="464" t="e">
        <f>IF(AND(' RIESGOS DE GESTION'!#REF!="Muy Alta",' RIESGOS DE GESTION'!#REF!="Mayor"),CONCATENATE("R",' RIESGOS DE GESTION'!#REF!),"")</f>
        <v>#REF!</v>
      </c>
      <c r="AC10" s="461"/>
      <c r="AD10" s="459" t="e">
        <f>IF(AND(' RIESGOS DE GESTION'!#REF!="Muy Alta",' RIESGOS DE GESTION'!#REF!="Mayor"),CONCATENATE("R",' RIESGOS DE GESTION'!#REF!),"")</f>
        <v>#REF!</v>
      </c>
      <c r="AE10" s="459"/>
      <c r="AF10" s="459" t="e">
        <f>IF(AND(' RIESGOS DE GESTION'!#REF!="Muy Alta",' RIESGOS DE GESTION'!#REF!="Mayor"),CONCATENATE("R",' RIESGOS DE GESTION'!#REF!),"")</f>
        <v>#REF!</v>
      </c>
      <c r="AG10" s="460"/>
      <c r="AH10" s="472" t="e">
        <f>IF(AND(' RIESGOS DE GESTION'!#REF!="Muy Alta",' RIESGOS DE GESTION'!#REF!="Catastrófico"),CONCATENATE("R",' RIESGOS DE GESTION'!#REF!),"")</f>
        <v>#REF!</v>
      </c>
      <c r="AI10" s="473"/>
      <c r="AJ10" s="473" t="e">
        <f>IF(AND(' RIESGOS DE GESTION'!#REF!="Muy Alta",' RIESGOS DE GESTION'!#REF!="Catastrófico"),CONCATENATE("R",' RIESGOS DE GESTION'!#REF!),"")</f>
        <v>#REF!</v>
      </c>
      <c r="AK10" s="473"/>
      <c r="AL10" s="473" t="e">
        <f>IF(AND(' RIESGOS DE GESTION'!#REF!="Muy Alta",' RIESGOS DE GESTION'!#REF!="Catastrófico"),CONCATENATE("R",' RIESGOS DE GESTION'!#REF!),"")</f>
        <v>#REF!</v>
      </c>
      <c r="AM10" s="474"/>
      <c r="AN10" s="58"/>
      <c r="AO10" s="417"/>
      <c r="AP10" s="418"/>
      <c r="AQ10" s="418"/>
      <c r="AR10" s="418"/>
      <c r="AS10" s="418"/>
      <c r="AT10" s="419"/>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99" ht="15" customHeight="1" x14ac:dyDescent="0.25">
      <c r="A11" s="58"/>
      <c r="B11" s="412"/>
      <c r="C11" s="412"/>
      <c r="D11" s="413"/>
      <c r="E11" s="453"/>
      <c r="F11" s="454"/>
      <c r="G11" s="454"/>
      <c r="H11" s="454"/>
      <c r="I11" s="455"/>
      <c r="J11" s="464"/>
      <c r="K11" s="461"/>
      <c r="L11" s="459"/>
      <c r="M11" s="459"/>
      <c r="N11" s="459"/>
      <c r="O11" s="460"/>
      <c r="P11" s="464"/>
      <c r="Q11" s="461"/>
      <c r="R11" s="459"/>
      <c r="S11" s="459"/>
      <c r="T11" s="459"/>
      <c r="U11" s="460"/>
      <c r="V11" s="464"/>
      <c r="W11" s="461"/>
      <c r="X11" s="459"/>
      <c r="Y11" s="459"/>
      <c r="Z11" s="459"/>
      <c r="AA11" s="460"/>
      <c r="AB11" s="464"/>
      <c r="AC11" s="461"/>
      <c r="AD11" s="459"/>
      <c r="AE11" s="459"/>
      <c r="AF11" s="459"/>
      <c r="AG11" s="460"/>
      <c r="AH11" s="472"/>
      <c r="AI11" s="473"/>
      <c r="AJ11" s="473"/>
      <c r="AK11" s="473"/>
      <c r="AL11" s="473"/>
      <c r="AM11" s="474"/>
      <c r="AN11" s="58"/>
      <c r="AO11" s="417"/>
      <c r="AP11" s="418"/>
      <c r="AQ11" s="418"/>
      <c r="AR11" s="418"/>
      <c r="AS11" s="418"/>
      <c r="AT11" s="419"/>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99" ht="15" customHeight="1" x14ac:dyDescent="0.25">
      <c r="A12" s="58"/>
      <c r="B12" s="412"/>
      <c r="C12" s="412"/>
      <c r="D12" s="413"/>
      <c r="E12" s="453"/>
      <c r="F12" s="454"/>
      <c r="G12" s="454"/>
      <c r="H12" s="454"/>
      <c r="I12" s="455"/>
      <c r="J12" s="464" t="e">
        <f>IF(AND(' RIESGOS DE GESTION'!#REF!="Muy Alta",' RIESGOS DE GESTION'!#REF!="Leve"),CONCATENATE("R",' RIESGOS DE GESTION'!#REF!),"")</f>
        <v>#REF!</v>
      </c>
      <c r="K12" s="461"/>
      <c r="L12" s="459" t="e">
        <f>IF(AND(' RIESGOS DE GESTION'!#REF!="Muy Alta",' RIESGOS DE GESTION'!#REF!="Leve"),CONCATENATE("R",' RIESGOS DE GESTION'!#REF!),"")</f>
        <v>#REF!</v>
      </c>
      <c r="M12" s="459"/>
      <c r="N12" s="459" t="e">
        <f>IF(AND(' RIESGOS DE GESTION'!#REF!="Muy Alta",' RIESGOS DE GESTION'!#REF!="Leve"),CONCATENATE("R",' RIESGOS DE GESTION'!#REF!),"")</f>
        <v>#REF!</v>
      </c>
      <c r="O12" s="460"/>
      <c r="P12" s="464" t="e">
        <f>IF(AND(' RIESGOS DE GESTION'!#REF!="Muy Alta",' RIESGOS DE GESTION'!#REF!="Menor"),CONCATENATE("R",' RIESGOS DE GESTION'!#REF!),"")</f>
        <v>#REF!</v>
      </c>
      <c r="Q12" s="461"/>
      <c r="R12" s="459" t="e">
        <f>IF(AND(' RIESGOS DE GESTION'!#REF!="Muy Alta",' RIESGOS DE GESTION'!#REF!="Menor"),CONCATENATE("R",' RIESGOS DE GESTION'!#REF!),"")</f>
        <v>#REF!</v>
      </c>
      <c r="S12" s="459"/>
      <c r="T12" s="459" t="e">
        <f>IF(AND(' RIESGOS DE GESTION'!#REF!="Muy Alta",' RIESGOS DE GESTION'!#REF!="Menor"),CONCATENATE("R",' RIESGOS DE GESTION'!#REF!),"")</f>
        <v>#REF!</v>
      </c>
      <c r="U12" s="460"/>
      <c r="V12" s="464" t="e">
        <f>IF(AND(' RIESGOS DE GESTION'!#REF!="Muy Alta",' RIESGOS DE GESTION'!#REF!="Moderado"),CONCATENATE("R",' RIESGOS DE GESTION'!#REF!),"")</f>
        <v>#REF!</v>
      </c>
      <c r="W12" s="461"/>
      <c r="X12" s="459" t="e">
        <f>IF(AND(' RIESGOS DE GESTION'!#REF!="Muy Alta",' RIESGOS DE GESTION'!#REF!="Moderado"),CONCATENATE("R",' RIESGOS DE GESTION'!#REF!),"")</f>
        <v>#REF!</v>
      </c>
      <c r="Y12" s="459"/>
      <c r="Z12" s="459" t="e">
        <f>IF(AND(' RIESGOS DE GESTION'!#REF!="Muy Alta",' RIESGOS DE GESTION'!#REF!="Moderado"),CONCATENATE("R",' RIESGOS DE GESTION'!#REF!),"")</f>
        <v>#REF!</v>
      </c>
      <c r="AA12" s="460"/>
      <c r="AB12" s="464" t="e">
        <f>IF(AND(' RIESGOS DE GESTION'!#REF!="Muy Alta",' RIESGOS DE GESTION'!#REF!="Mayor"),CONCATENATE("R",' RIESGOS DE GESTION'!#REF!),"")</f>
        <v>#REF!</v>
      </c>
      <c r="AC12" s="461"/>
      <c r="AD12" s="459" t="e">
        <f>IF(AND(' RIESGOS DE GESTION'!#REF!="Muy Alta",' RIESGOS DE GESTION'!#REF!="Mayor"),CONCATENATE("R",' RIESGOS DE GESTION'!#REF!),"")</f>
        <v>#REF!</v>
      </c>
      <c r="AE12" s="459"/>
      <c r="AF12" s="459" t="e">
        <f>IF(AND(' RIESGOS DE GESTION'!#REF!="Muy Alta",' RIESGOS DE GESTION'!#REF!="Mayor"),CONCATENATE("R",' RIESGOS DE GESTION'!#REF!),"")</f>
        <v>#REF!</v>
      </c>
      <c r="AG12" s="460"/>
      <c r="AH12" s="472" t="e">
        <f>IF(AND(' RIESGOS DE GESTION'!#REF!="Muy Alta",' RIESGOS DE GESTION'!#REF!="Catastrófico"),CONCATENATE("R",' RIESGOS DE GESTION'!#REF!),"")</f>
        <v>#REF!</v>
      </c>
      <c r="AI12" s="473"/>
      <c r="AJ12" s="473" t="e">
        <f>IF(AND(' RIESGOS DE GESTION'!#REF!="Muy Alta",' RIESGOS DE GESTION'!#REF!="Catastrófico"),CONCATENATE("R",' RIESGOS DE GESTION'!#REF!),"")</f>
        <v>#REF!</v>
      </c>
      <c r="AK12" s="473"/>
      <c r="AL12" s="473" t="e">
        <f>IF(AND(' RIESGOS DE GESTION'!#REF!="Muy Alta",' RIESGOS DE GESTION'!#REF!="Catastrófico"),CONCATENATE("R",' RIESGOS DE GESTION'!#REF!),"")</f>
        <v>#REF!</v>
      </c>
      <c r="AM12" s="474"/>
      <c r="AN12" s="58"/>
      <c r="AO12" s="417"/>
      <c r="AP12" s="418"/>
      <c r="AQ12" s="418"/>
      <c r="AR12" s="418"/>
      <c r="AS12" s="418"/>
      <c r="AT12" s="419"/>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99" ht="15.75" customHeight="1" thickBot="1" x14ac:dyDescent="0.3">
      <c r="A13" s="58"/>
      <c r="B13" s="412"/>
      <c r="C13" s="412"/>
      <c r="D13" s="413"/>
      <c r="E13" s="456"/>
      <c r="F13" s="457"/>
      <c r="G13" s="457"/>
      <c r="H13" s="457"/>
      <c r="I13" s="458"/>
      <c r="J13" s="464"/>
      <c r="K13" s="461"/>
      <c r="L13" s="461"/>
      <c r="M13" s="461"/>
      <c r="N13" s="461"/>
      <c r="O13" s="460"/>
      <c r="P13" s="464"/>
      <c r="Q13" s="461"/>
      <c r="R13" s="461"/>
      <c r="S13" s="461"/>
      <c r="T13" s="461"/>
      <c r="U13" s="460"/>
      <c r="V13" s="464"/>
      <c r="W13" s="461"/>
      <c r="X13" s="461"/>
      <c r="Y13" s="461"/>
      <c r="Z13" s="461"/>
      <c r="AA13" s="460"/>
      <c r="AB13" s="464"/>
      <c r="AC13" s="461"/>
      <c r="AD13" s="461"/>
      <c r="AE13" s="461"/>
      <c r="AF13" s="461"/>
      <c r="AG13" s="460"/>
      <c r="AH13" s="475"/>
      <c r="AI13" s="476"/>
      <c r="AJ13" s="476"/>
      <c r="AK13" s="476"/>
      <c r="AL13" s="476"/>
      <c r="AM13" s="477"/>
      <c r="AN13" s="58"/>
      <c r="AO13" s="420"/>
      <c r="AP13" s="421"/>
      <c r="AQ13" s="421"/>
      <c r="AR13" s="421"/>
      <c r="AS13" s="421"/>
      <c r="AT13" s="422"/>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99" ht="15" customHeight="1" x14ac:dyDescent="0.25">
      <c r="A14" s="58"/>
      <c r="B14" s="412"/>
      <c r="C14" s="412"/>
      <c r="D14" s="413"/>
      <c r="E14" s="450" t="s">
        <v>109</v>
      </c>
      <c r="F14" s="451"/>
      <c r="G14" s="451"/>
      <c r="H14" s="451"/>
      <c r="I14" s="451"/>
      <c r="J14" s="487" t="e">
        <f>IF(AND(' RIESGOS DE GESTION'!#REF!="Alta",' RIESGOS DE GESTION'!#REF!="Leve"),CONCATENATE("R",' RIESGOS DE GESTION'!#REF!),"")</f>
        <v>#REF!</v>
      </c>
      <c r="K14" s="488"/>
      <c r="L14" s="488" t="e">
        <f>IF(AND(' RIESGOS DE GESTION'!#REF!="Alta",' RIESGOS DE GESTION'!#REF!="Leve"),CONCATENATE("R",' RIESGOS DE GESTION'!#REF!),"")</f>
        <v>#REF!</v>
      </c>
      <c r="M14" s="488"/>
      <c r="N14" s="488" t="e">
        <f>IF(AND(' RIESGOS DE GESTION'!#REF!="Alta",' RIESGOS DE GESTION'!#REF!="Leve"),CONCATENATE("R",' RIESGOS DE GESTION'!#REF!),"")</f>
        <v>#REF!</v>
      </c>
      <c r="O14" s="489"/>
      <c r="P14" s="487" t="e">
        <f>IF(AND(' RIESGOS DE GESTION'!#REF!="Alta",' RIESGOS DE GESTION'!#REF!="Menor"),CONCATENATE("R",' RIESGOS DE GESTION'!#REF!),"")</f>
        <v>#REF!</v>
      </c>
      <c r="Q14" s="488"/>
      <c r="R14" s="488" t="e">
        <f>IF(AND(' RIESGOS DE GESTION'!#REF!="Alta",' RIESGOS DE GESTION'!#REF!="Menor"),CONCATENATE("R",' RIESGOS DE GESTION'!#REF!),"")</f>
        <v>#REF!</v>
      </c>
      <c r="S14" s="488"/>
      <c r="T14" s="488" t="e">
        <f>IF(AND(' RIESGOS DE GESTION'!#REF!="Alta",' RIESGOS DE GESTION'!#REF!="Menor"),CONCATENATE("R",' RIESGOS DE GESTION'!#REF!),"")</f>
        <v>#REF!</v>
      </c>
      <c r="U14" s="489"/>
      <c r="V14" s="462" t="e">
        <f>IF(AND(' RIESGOS DE GESTION'!#REF!="Alta",' RIESGOS DE GESTION'!#REF!="Moderado"),CONCATENATE("R",' RIESGOS DE GESTION'!#REF!),"")</f>
        <v>#REF!</v>
      </c>
      <c r="W14" s="463"/>
      <c r="X14" s="463" t="e">
        <f>IF(AND(' RIESGOS DE GESTION'!#REF!="Alta",' RIESGOS DE GESTION'!#REF!="Moderado"),CONCATENATE("R",' RIESGOS DE GESTION'!#REF!),"")</f>
        <v>#REF!</v>
      </c>
      <c r="Y14" s="463"/>
      <c r="Z14" s="463" t="e">
        <f>IF(AND(' RIESGOS DE GESTION'!#REF!="Alta",' RIESGOS DE GESTION'!#REF!="Moderado"),CONCATENATE("R",' RIESGOS DE GESTION'!#REF!),"")</f>
        <v>#REF!</v>
      </c>
      <c r="AA14" s="465"/>
      <c r="AB14" s="462" t="e">
        <f>IF(AND(' RIESGOS DE GESTION'!#REF!="Alta",' RIESGOS DE GESTION'!#REF!="Mayor"),CONCATENATE("R",' RIESGOS DE GESTION'!#REF!),"")</f>
        <v>#REF!</v>
      </c>
      <c r="AC14" s="463"/>
      <c r="AD14" s="463" t="e">
        <f>IF(AND(' RIESGOS DE GESTION'!#REF!="Alta",' RIESGOS DE GESTION'!#REF!="Mayor"),CONCATENATE("R",' RIESGOS DE GESTION'!#REF!),"")</f>
        <v>#REF!</v>
      </c>
      <c r="AE14" s="463"/>
      <c r="AF14" s="463" t="e">
        <f>IF(AND(' RIESGOS DE GESTION'!#REF!="Alta",' RIESGOS DE GESTION'!#REF!="Mayor"),CONCATENATE("R",' RIESGOS DE GESTION'!#REF!),"")</f>
        <v>#REF!</v>
      </c>
      <c r="AG14" s="465"/>
      <c r="AH14" s="478" t="e">
        <f>IF(AND(' RIESGOS DE GESTION'!#REF!="Alta",' RIESGOS DE GESTION'!#REF!="Catastrófico"),CONCATENATE("R",' RIESGOS DE GESTION'!#REF!),"")</f>
        <v>#REF!</v>
      </c>
      <c r="AI14" s="479"/>
      <c r="AJ14" s="479" t="e">
        <f>IF(AND(' RIESGOS DE GESTION'!#REF!="Alta",' RIESGOS DE GESTION'!#REF!="Catastrófico"),CONCATENATE("R",' RIESGOS DE GESTION'!#REF!),"")</f>
        <v>#REF!</v>
      </c>
      <c r="AK14" s="479"/>
      <c r="AL14" s="479" t="e">
        <f>IF(AND(' RIESGOS DE GESTION'!#REF!="Alta",' RIESGOS DE GESTION'!#REF!="Catastrófico"),CONCATENATE("R",' RIESGOS DE GESTION'!#REF!),"")</f>
        <v>#REF!</v>
      </c>
      <c r="AM14" s="480"/>
      <c r="AN14" s="58"/>
      <c r="AO14" s="423" t="s">
        <v>74</v>
      </c>
      <c r="AP14" s="424"/>
      <c r="AQ14" s="424"/>
      <c r="AR14" s="424"/>
      <c r="AS14" s="424"/>
      <c r="AT14" s="425"/>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99" ht="15" customHeight="1" x14ac:dyDescent="0.25">
      <c r="A15" s="58"/>
      <c r="B15" s="412"/>
      <c r="C15" s="412"/>
      <c r="D15" s="413"/>
      <c r="E15" s="453"/>
      <c r="F15" s="454"/>
      <c r="G15" s="454"/>
      <c r="H15" s="454"/>
      <c r="I15" s="467"/>
      <c r="J15" s="481"/>
      <c r="K15" s="482"/>
      <c r="L15" s="482"/>
      <c r="M15" s="482"/>
      <c r="N15" s="482"/>
      <c r="O15" s="483"/>
      <c r="P15" s="481"/>
      <c r="Q15" s="482"/>
      <c r="R15" s="482"/>
      <c r="S15" s="482"/>
      <c r="T15" s="482"/>
      <c r="U15" s="483"/>
      <c r="V15" s="464"/>
      <c r="W15" s="461"/>
      <c r="X15" s="461"/>
      <c r="Y15" s="461"/>
      <c r="Z15" s="461"/>
      <c r="AA15" s="460"/>
      <c r="AB15" s="464"/>
      <c r="AC15" s="461"/>
      <c r="AD15" s="461"/>
      <c r="AE15" s="461"/>
      <c r="AF15" s="461"/>
      <c r="AG15" s="460"/>
      <c r="AH15" s="472"/>
      <c r="AI15" s="473"/>
      <c r="AJ15" s="473"/>
      <c r="AK15" s="473"/>
      <c r="AL15" s="473"/>
      <c r="AM15" s="474"/>
      <c r="AN15" s="58"/>
      <c r="AO15" s="426"/>
      <c r="AP15" s="427"/>
      <c r="AQ15" s="427"/>
      <c r="AR15" s="427"/>
      <c r="AS15" s="427"/>
      <c r="AT15" s="42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row>
    <row r="16" spans="1:99" ht="15" customHeight="1" x14ac:dyDescent="0.25">
      <c r="A16" s="58"/>
      <c r="B16" s="412"/>
      <c r="C16" s="412"/>
      <c r="D16" s="413"/>
      <c r="E16" s="453"/>
      <c r="F16" s="454"/>
      <c r="G16" s="454"/>
      <c r="H16" s="454"/>
      <c r="I16" s="467"/>
      <c r="J16" s="481" t="e">
        <f>IF(AND(' RIESGOS DE GESTION'!#REF!="Alta",' RIESGOS DE GESTION'!#REF!="Leve"),CONCATENATE("R",' RIESGOS DE GESTION'!#REF!),"")</f>
        <v>#REF!</v>
      </c>
      <c r="K16" s="482"/>
      <c r="L16" s="482" t="e">
        <f>IF(AND(' RIESGOS DE GESTION'!#REF!="Alta",' RIESGOS DE GESTION'!#REF!="Leve"),CONCATENATE("R",' RIESGOS DE GESTION'!#REF!),"")</f>
        <v>#REF!</v>
      </c>
      <c r="M16" s="482"/>
      <c r="N16" s="482" t="e">
        <f>IF(AND(' RIESGOS DE GESTION'!#REF!="Alta",' RIESGOS DE GESTION'!#REF!="Leve"),CONCATENATE("R",' RIESGOS DE GESTION'!#REF!),"")</f>
        <v>#REF!</v>
      </c>
      <c r="O16" s="483"/>
      <c r="P16" s="481" t="e">
        <f>IF(AND(' RIESGOS DE GESTION'!#REF!="Alta",' RIESGOS DE GESTION'!#REF!="Menor"),CONCATENATE("R",' RIESGOS DE GESTION'!#REF!),"")</f>
        <v>#REF!</v>
      </c>
      <c r="Q16" s="482"/>
      <c r="R16" s="482" t="e">
        <f>IF(AND(' RIESGOS DE GESTION'!#REF!="Alta",' RIESGOS DE GESTION'!#REF!="Menor"),CONCATENATE("R",' RIESGOS DE GESTION'!#REF!),"")</f>
        <v>#REF!</v>
      </c>
      <c r="S16" s="482"/>
      <c r="T16" s="482" t="e">
        <f>IF(AND(' RIESGOS DE GESTION'!#REF!="Alta",' RIESGOS DE GESTION'!#REF!="Menor"),CONCATENATE("R",' RIESGOS DE GESTION'!#REF!),"")</f>
        <v>#REF!</v>
      </c>
      <c r="U16" s="483"/>
      <c r="V16" s="464" t="e">
        <f>IF(AND(' RIESGOS DE GESTION'!#REF!="Alta",' RIESGOS DE GESTION'!#REF!="Moderado"),CONCATENATE("R",' RIESGOS DE GESTION'!#REF!),"")</f>
        <v>#REF!</v>
      </c>
      <c r="W16" s="461"/>
      <c r="X16" s="459" t="e">
        <f>IF(AND(' RIESGOS DE GESTION'!#REF!="Alta",' RIESGOS DE GESTION'!#REF!="Moderado"),CONCATENATE("R",' RIESGOS DE GESTION'!#REF!),"")</f>
        <v>#REF!</v>
      </c>
      <c r="Y16" s="459"/>
      <c r="Z16" s="459" t="e">
        <f>IF(AND(' RIESGOS DE GESTION'!#REF!="Alta",' RIESGOS DE GESTION'!#REF!="Moderado"),CONCATENATE("R",' RIESGOS DE GESTION'!#REF!),"")</f>
        <v>#REF!</v>
      </c>
      <c r="AA16" s="460"/>
      <c r="AB16" s="464" t="e">
        <f>IF(AND(' RIESGOS DE GESTION'!#REF!="Alta",' RIESGOS DE GESTION'!#REF!="Mayor"),CONCATENATE("R",' RIESGOS DE GESTION'!#REF!),"")</f>
        <v>#REF!</v>
      </c>
      <c r="AC16" s="461"/>
      <c r="AD16" s="459" t="e">
        <f>IF(AND(' RIESGOS DE GESTION'!#REF!="Alta",' RIESGOS DE GESTION'!#REF!="Mayor"),CONCATENATE("R",' RIESGOS DE GESTION'!#REF!),"")</f>
        <v>#REF!</v>
      </c>
      <c r="AE16" s="459"/>
      <c r="AF16" s="459" t="e">
        <f>IF(AND(' RIESGOS DE GESTION'!#REF!="Alta",' RIESGOS DE GESTION'!#REF!="Mayor"),CONCATENATE("R",' RIESGOS DE GESTION'!#REF!),"")</f>
        <v>#REF!</v>
      </c>
      <c r="AG16" s="460"/>
      <c r="AH16" s="472" t="e">
        <f>IF(AND(' RIESGOS DE GESTION'!#REF!="Alta",' RIESGOS DE GESTION'!#REF!="Catastrófico"),CONCATENATE("R",' RIESGOS DE GESTION'!#REF!),"")</f>
        <v>#REF!</v>
      </c>
      <c r="AI16" s="473"/>
      <c r="AJ16" s="473" t="e">
        <f>IF(AND(' RIESGOS DE GESTION'!#REF!="Alta",' RIESGOS DE GESTION'!#REF!="Catastrófico"),CONCATENATE("R",' RIESGOS DE GESTION'!#REF!),"")</f>
        <v>#REF!</v>
      </c>
      <c r="AK16" s="473"/>
      <c r="AL16" s="473" t="e">
        <f>IF(AND(' RIESGOS DE GESTION'!#REF!="Alta",' RIESGOS DE GESTION'!#REF!="Catastrófico"),CONCATENATE("R",' RIESGOS DE GESTION'!#REF!),"")</f>
        <v>#REF!</v>
      </c>
      <c r="AM16" s="474"/>
      <c r="AN16" s="58"/>
      <c r="AO16" s="426"/>
      <c r="AP16" s="427"/>
      <c r="AQ16" s="427"/>
      <c r="AR16" s="427"/>
      <c r="AS16" s="427"/>
      <c r="AT16" s="42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row>
    <row r="17" spans="1:80" ht="15" customHeight="1" x14ac:dyDescent="0.25">
      <c r="A17" s="58"/>
      <c r="B17" s="412"/>
      <c r="C17" s="412"/>
      <c r="D17" s="413"/>
      <c r="E17" s="453"/>
      <c r="F17" s="454"/>
      <c r="G17" s="454"/>
      <c r="H17" s="454"/>
      <c r="I17" s="467"/>
      <c r="J17" s="481"/>
      <c r="K17" s="482"/>
      <c r="L17" s="482"/>
      <c r="M17" s="482"/>
      <c r="N17" s="482"/>
      <c r="O17" s="483"/>
      <c r="P17" s="481"/>
      <c r="Q17" s="482"/>
      <c r="R17" s="482"/>
      <c r="S17" s="482"/>
      <c r="T17" s="482"/>
      <c r="U17" s="483"/>
      <c r="V17" s="464"/>
      <c r="W17" s="461"/>
      <c r="X17" s="459"/>
      <c r="Y17" s="459"/>
      <c r="Z17" s="459"/>
      <c r="AA17" s="460"/>
      <c r="AB17" s="464"/>
      <c r="AC17" s="461"/>
      <c r="AD17" s="459"/>
      <c r="AE17" s="459"/>
      <c r="AF17" s="459"/>
      <c r="AG17" s="460"/>
      <c r="AH17" s="472"/>
      <c r="AI17" s="473"/>
      <c r="AJ17" s="473"/>
      <c r="AK17" s="473"/>
      <c r="AL17" s="473"/>
      <c r="AM17" s="474"/>
      <c r="AN17" s="58"/>
      <c r="AO17" s="426"/>
      <c r="AP17" s="427"/>
      <c r="AQ17" s="427"/>
      <c r="AR17" s="427"/>
      <c r="AS17" s="427"/>
      <c r="AT17" s="42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row>
    <row r="18" spans="1:80" ht="15" customHeight="1" x14ac:dyDescent="0.25">
      <c r="A18" s="58"/>
      <c r="B18" s="412"/>
      <c r="C18" s="412"/>
      <c r="D18" s="413"/>
      <c r="E18" s="453"/>
      <c r="F18" s="454"/>
      <c r="G18" s="454"/>
      <c r="H18" s="454"/>
      <c r="I18" s="467"/>
      <c r="J18" s="481" t="e">
        <f>IF(AND(' RIESGOS DE GESTION'!#REF!="Alta",' RIESGOS DE GESTION'!#REF!="Leve"),CONCATENATE("R",' RIESGOS DE GESTION'!#REF!),"")</f>
        <v>#REF!</v>
      </c>
      <c r="K18" s="482"/>
      <c r="L18" s="482" t="e">
        <f>IF(AND(' RIESGOS DE GESTION'!#REF!="Alta",' RIESGOS DE GESTION'!#REF!="Leve"),CONCATENATE("R",' RIESGOS DE GESTION'!#REF!),"")</f>
        <v>#REF!</v>
      </c>
      <c r="M18" s="482"/>
      <c r="N18" s="482" t="e">
        <f>IF(AND(' RIESGOS DE GESTION'!#REF!="Alta",' RIESGOS DE GESTION'!#REF!="Leve"),CONCATENATE("R",' RIESGOS DE GESTION'!#REF!),"")</f>
        <v>#REF!</v>
      </c>
      <c r="O18" s="483"/>
      <c r="P18" s="481" t="e">
        <f>IF(AND(' RIESGOS DE GESTION'!#REF!="Alta",' RIESGOS DE GESTION'!#REF!="Menor"),CONCATENATE("R",' RIESGOS DE GESTION'!#REF!),"")</f>
        <v>#REF!</v>
      </c>
      <c r="Q18" s="482"/>
      <c r="R18" s="482" t="e">
        <f>IF(AND(' RIESGOS DE GESTION'!#REF!="Alta",' RIESGOS DE GESTION'!#REF!="Menor"),CONCATENATE("R",' RIESGOS DE GESTION'!#REF!),"")</f>
        <v>#REF!</v>
      </c>
      <c r="S18" s="482"/>
      <c r="T18" s="482" t="e">
        <f>IF(AND(' RIESGOS DE GESTION'!#REF!="Alta",' RIESGOS DE GESTION'!#REF!="Menor"),CONCATENATE("R",' RIESGOS DE GESTION'!#REF!),"")</f>
        <v>#REF!</v>
      </c>
      <c r="U18" s="483"/>
      <c r="V18" s="464" t="e">
        <f>IF(AND(' RIESGOS DE GESTION'!#REF!="Alta",' RIESGOS DE GESTION'!#REF!="Moderado"),CONCATENATE("R",' RIESGOS DE GESTION'!#REF!),"")</f>
        <v>#REF!</v>
      </c>
      <c r="W18" s="461"/>
      <c r="X18" s="459" t="e">
        <f>IF(AND(' RIESGOS DE GESTION'!#REF!="Alta",' RIESGOS DE GESTION'!#REF!="Moderado"),CONCATENATE("R",' RIESGOS DE GESTION'!#REF!),"")</f>
        <v>#REF!</v>
      </c>
      <c r="Y18" s="459"/>
      <c r="Z18" s="459" t="e">
        <f>IF(AND(' RIESGOS DE GESTION'!#REF!="Alta",' RIESGOS DE GESTION'!#REF!="Moderado"),CONCATENATE("R",' RIESGOS DE GESTION'!#REF!),"")</f>
        <v>#REF!</v>
      </c>
      <c r="AA18" s="460"/>
      <c r="AB18" s="464" t="e">
        <f>IF(AND(' RIESGOS DE GESTION'!#REF!="Alta",' RIESGOS DE GESTION'!#REF!="Mayor"),CONCATENATE("R",' RIESGOS DE GESTION'!#REF!),"")</f>
        <v>#REF!</v>
      </c>
      <c r="AC18" s="461"/>
      <c r="AD18" s="459" t="e">
        <f>IF(AND(' RIESGOS DE GESTION'!#REF!="Alta",' RIESGOS DE GESTION'!#REF!="Mayor"),CONCATENATE("R",' RIESGOS DE GESTION'!#REF!),"")</f>
        <v>#REF!</v>
      </c>
      <c r="AE18" s="459"/>
      <c r="AF18" s="459" t="e">
        <f>IF(AND(' RIESGOS DE GESTION'!#REF!="Alta",' RIESGOS DE GESTION'!#REF!="Mayor"),CONCATENATE("R",' RIESGOS DE GESTION'!#REF!),"")</f>
        <v>#REF!</v>
      </c>
      <c r="AG18" s="460"/>
      <c r="AH18" s="472" t="e">
        <f>IF(AND(' RIESGOS DE GESTION'!#REF!="Alta",' RIESGOS DE GESTION'!#REF!="Catastrófico"),CONCATENATE("R",' RIESGOS DE GESTION'!#REF!),"")</f>
        <v>#REF!</v>
      </c>
      <c r="AI18" s="473"/>
      <c r="AJ18" s="473" t="e">
        <f>IF(AND(' RIESGOS DE GESTION'!#REF!="Alta",' RIESGOS DE GESTION'!#REF!="Catastrófico"),CONCATENATE("R",' RIESGOS DE GESTION'!#REF!),"")</f>
        <v>#REF!</v>
      </c>
      <c r="AK18" s="473"/>
      <c r="AL18" s="473" t="e">
        <f>IF(AND(' RIESGOS DE GESTION'!#REF!="Alta",' RIESGOS DE GESTION'!#REF!="Catastrófico"),CONCATENATE("R",' RIESGOS DE GESTION'!#REF!),"")</f>
        <v>#REF!</v>
      </c>
      <c r="AM18" s="474"/>
      <c r="AN18" s="58"/>
      <c r="AO18" s="426"/>
      <c r="AP18" s="427"/>
      <c r="AQ18" s="427"/>
      <c r="AR18" s="427"/>
      <c r="AS18" s="427"/>
      <c r="AT18" s="42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row>
    <row r="19" spans="1:80" ht="15" customHeight="1" x14ac:dyDescent="0.25">
      <c r="A19" s="58"/>
      <c r="B19" s="412"/>
      <c r="C19" s="412"/>
      <c r="D19" s="413"/>
      <c r="E19" s="453"/>
      <c r="F19" s="454"/>
      <c r="G19" s="454"/>
      <c r="H19" s="454"/>
      <c r="I19" s="467"/>
      <c r="J19" s="481"/>
      <c r="K19" s="482"/>
      <c r="L19" s="482"/>
      <c r="M19" s="482"/>
      <c r="N19" s="482"/>
      <c r="O19" s="483"/>
      <c r="P19" s="481"/>
      <c r="Q19" s="482"/>
      <c r="R19" s="482"/>
      <c r="S19" s="482"/>
      <c r="T19" s="482"/>
      <c r="U19" s="483"/>
      <c r="V19" s="464"/>
      <c r="W19" s="461"/>
      <c r="X19" s="459"/>
      <c r="Y19" s="459"/>
      <c r="Z19" s="459"/>
      <c r="AA19" s="460"/>
      <c r="AB19" s="464"/>
      <c r="AC19" s="461"/>
      <c r="AD19" s="459"/>
      <c r="AE19" s="459"/>
      <c r="AF19" s="459"/>
      <c r="AG19" s="460"/>
      <c r="AH19" s="472"/>
      <c r="AI19" s="473"/>
      <c r="AJ19" s="473"/>
      <c r="AK19" s="473"/>
      <c r="AL19" s="473"/>
      <c r="AM19" s="474"/>
      <c r="AN19" s="58"/>
      <c r="AO19" s="426"/>
      <c r="AP19" s="427"/>
      <c r="AQ19" s="427"/>
      <c r="AR19" s="427"/>
      <c r="AS19" s="427"/>
      <c r="AT19" s="42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row>
    <row r="20" spans="1:80" ht="15" customHeight="1" x14ac:dyDescent="0.25">
      <c r="A20" s="58"/>
      <c r="B20" s="412"/>
      <c r="C20" s="412"/>
      <c r="D20" s="413"/>
      <c r="E20" s="453"/>
      <c r="F20" s="454"/>
      <c r="G20" s="454"/>
      <c r="H20" s="454"/>
      <c r="I20" s="467"/>
      <c r="J20" s="481" t="e">
        <f>IF(AND(' RIESGOS DE GESTION'!#REF!="Alta",' RIESGOS DE GESTION'!#REF!="Leve"),CONCATENATE("R",' RIESGOS DE GESTION'!#REF!),"")</f>
        <v>#REF!</v>
      </c>
      <c r="K20" s="482"/>
      <c r="L20" s="482" t="e">
        <f>IF(AND(' RIESGOS DE GESTION'!#REF!="Alta",' RIESGOS DE GESTION'!#REF!="Leve"),CONCATENATE("R",' RIESGOS DE GESTION'!#REF!),"")</f>
        <v>#REF!</v>
      </c>
      <c r="M20" s="482"/>
      <c r="N20" s="482" t="e">
        <f>IF(AND(' RIESGOS DE GESTION'!#REF!="Alta",' RIESGOS DE GESTION'!#REF!="Leve"),CONCATENATE("R",' RIESGOS DE GESTION'!#REF!),"")</f>
        <v>#REF!</v>
      </c>
      <c r="O20" s="483"/>
      <c r="P20" s="481" t="e">
        <f>IF(AND(' RIESGOS DE GESTION'!#REF!="Alta",' RIESGOS DE GESTION'!#REF!="Menor"),CONCATENATE("R",' RIESGOS DE GESTION'!#REF!),"")</f>
        <v>#REF!</v>
      </c>
      <c r="Q20" s="482"/>
      <c r="R20" s="482" t="e">
        <f>IF(AND(' RIESGOS DE GESTION'!#REF!="Alta",' RIESGOS DE GESTION'!#REF!="Menor"),CONCATENATE("R",' RIESGOS DE GESTION'!#REF!),"")</f>
        <v>#REF!</v>
      </c>
      <c r="S20" s="482"/>
      <c r="T20" s="482" t="e">
        <f>IF(AND(' RIESGOS DE GESTION'!#REF!="Alta",' RIESGOS DE GESTION'!#REF!="Menor"),CONCATENATE("R",' RIESGOS DE GESTION'!#REF!),"")</f>
        <v>#REF!</v>
      </c>
      <c r="U20" s="483"/>
      <c r="V20" s="464" t="e">
        <f>IF(AND(' RIESGOS DE GESTION'!#REF!="Alta",' RIESGOS DE GESTION'!#REF!="Moderado"),CONCATENATE("R",' RIESGOS DE GESTION'!#REF!),"")</f>
        <v>#REF!</v>
      </c>
      <c r="W20" s="461"/>
      <c r="X20" s="459" t="e">
        <f>IF(AND(' RIESGOS DE GESTION'!#REF!="Alta",' RIESGOS DE GESTION'!#REF!="Moderado"),CONCATENATE("R",' RIESGOS DE GESTION'!#REF!),"")</f>
        <v>#REF!</v>
      </c>
      <c r="Y20" s="459"/>
      <c r="Z20" s="459" t="e">
        <f>IF(AND(' RIESGOS DE GESTION'!#REF!="Alta",' RIESGOS DE GESTION'!#REF!="Moderado"),CONCATENATE("R",' RIESGOS DE GESTION'!#REF!),"")</f>
        <v>#REF!</v>
      </c>
      <c r="AA20" s="460"/>
      <c r="AB20" s="464" t="e">
        <f>IF(AND(' RIESGOS DE GESTION'!#REF!="Alta",' RIESGOS DE GESTION'!#REF!="Mayor"),CONCATENATE("R",' RIESGOS DE GESTION'!#REF!),"")</f>
        <v>#REF!</v>
      </c>
      <c r="AC20" s="461"/>
      <c r="AD20" s="459" t="e">
        <f>IF(AND(' RIESGOS DE GESTION'!#REF!="Alta",' RIESGOS DE GESTION'!#REF!="Mayor"),CONCATENATE("R",' RIESGOS DE GESTION'!#REF!),"")</f>
        <v>#REF!</v>
      </c>
      <c r="AE20" s="459"/>
      <c r="AF20" s="459" t="e">
        <f>IF(AND(' RIESGOS DE GESTION'!#REF!="Alta",' RIESGOS DE GESTION'!#REF!="Mayor"),CONCATENATE("R",' RIESGOS DE GESTION'!#REF!),"")</f>
        <v>#REF!</v>
      </c>
      <c r="AG20" s="460"/>
      <c r="AH20" s="472" t="e">
        <f>IF(AND(' RIESGOS DE GESTION'!#REF!="Alta",' RIESGOS DE GESTION'!#REF!="Catastrófico"),CONCATENATE("R",' RIESGOS DE GESTION'!#REF!),"")</f>
        <v>#REF!</v>
      </c>
      <c r="AI20" s="473"/>
      <c r="AJ20" s="473" t="e">
        <f>IF(AND(' RIESGOS DE GESTION'!#REF!="Alta",' RIESGOS DE GESTION'!#REF!="Catastrófico"),CONCATENATE("R",' RIESGOS DE GESTION'!#REF!),"")</f>
        <v>#REF!</v>
      </c>
      <c r="AK20" s="473"/>
      <c r="AL20" s="473" t="e">
        <f>IF(AND(' RIESGOS DE GESTION'!#REF!="Alta",' RIESGOS DE GESTION'!#REF!="Catastrófico"),CONCATENATE("R",' RIESGOS DE GESTION'!#REF!),"")</f>
        <v>#REF!</v>
      </c>
      <c r="AM20" s="474"/>
      <c r="AN20" s="58"/>
      <c r="AO20" s="426"/>
      <c r="AP20" s="427"/>
      <c r="AQ20" s="427"/>
      <c r="AR20" s="427"/>
      <c r="AS20" s="427"/>
      <c r="AT20" s="42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row>
    <row r="21" spans="1:80" ht="15.75" customHeight="1" thickBot="1" x14ac:dyDescent="0.3">
      <c r="A21" s="58"/>
      <c r="B21" s="412"/>
      <c r="C21" s="412"/>
      <c r="D21" s="413"/>
      <c r="E21" s="456"/>
      <c r="F21" s="457"/>
      <c r="G21" s="457"/>
      <c r="H21" s="457"/>
      <c r="I21" s="457"/>
      <c r="J21" s="484"/>
      <c r="K21" s="485"/>
      <c r="L21" s="485"/>
      <c r="M21" s="485"/>
      <c r="N21" s="485"/>
      <c r="O21" s="486"/>
      <c r="P21" s="484"/>
      <c r="Q21" s="485"/>
      <c r="R21" s="485"/>
      <c r="S21" s="485"/>
      <c r="T21" s="485"/>
      <c r="U21" s="486"/>
      <c r="V21" s="469"/>
      <c r="W21" s="470"/>
      <c r="X21" s="470"/>
      <c r="Y21" s="470"/>
      <c r="Z21" s="470"/>
      <c r="AA21" s="471"/>
      <c r="AB21" s="469"/>
      <c r="AC21" s="470"/>
      <c r="AD21" s="470"/>
      <c r="AE21" s="470"/>
      <c r="AF21" s="470"/>
      <c r="AG21" s="471"/>
      <c r="AH21" s="475"/>
      <c r="AI21" s="476"/>
      <c r="AJ21" s="476"/>
      <c r="AK21" s="476"/>
      <c r="AL21" s="476"/>
      <c r="AM21" s="477"/>
      <c r="AN21" s="58"/>
      <c r="AO21" s="429"/>
      <c r="AP21" s="430"/>
      <c r="AQ21" s="430"/>
      <c r="AR21" s="430"/>
      <c r="AS21" s="430"/>
      <c r="AT21" s="431"/>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row>
    <row r="22" spans="1:80" x14ac:dyDescent="0.25">
      <c r="A22" s="58"/>
      <c r="B22" s="412"/>
      <c r="C22" s="412"/>
      <c r="D22" s="413"/>
      <c r="E22" s="450" t="s">
        <v>111</v>
      </c>
      <c r="F22" s="451"/>
      <c r="G22" s="451"/>
      <c r="H22" s="451"/>
      <c r="I22" s="452"/>
      <c r="J22" s="487" t="e">
        <f>IF(AND(' RIESGOS DE GESTION'!#REF!="Media",' RIESGOS DE GESTION'!#REF!="Leve"),CONCATENATE("R",' RIESGOS DE GESTION'!#REF!),"")</f>
        <v>#REF!</v>
      </c>
      <c r="K22" s="488"/>
      <c r="L22" s="488" t="e">
        <f>IF(AND(' RIESGOS DE GESTION'!#REF!="Media",' RIESGOS DE GESTION'!#REF!="Leve"),CONCATENATE("R",' RIESGOS DE GESTION'!#REF!),"")</f>
        <v>#REF!</v>
      </c>
      <c r="M22" s="488"/>
      <c r="N22" s="488" t="e">
        <f>IF(AND(' RIESGOS DE GESTION'!#REF!="Media",' RIESGOS DE GESTION'!#REF!="Leve"),CONCATENATE("R",' RIESGOS DE GESTION'!#REF!),"")</f>
        <v>#REF!</v>
      </c>
      <c r="O22" s="489"/>
      <c r="P22" s="487" t="e">
        <f>IF(AND(' RIESGOS DE GESTION'!#REF!="Media",' RIESGOS DE GESTION'!#REF!="Menor"),CONCATENATE("R",' RIESGOS DE GESTION'!#REF!),"")</f>
        <v>#REF!</v>
      </c>
      <c r="Q22" s="488"/>
      <c r="R22" s="488" t="e">
        <f>IF(AND(' RIESGOS DE GESTION'!#REF!="Media",' RIESGOS DE GESTION'!#REF!="Menor"),CONCATENATE("R",' RIESGOS DE GESTION'!#REF!),"")</f>
        <v>#REF!</v>
      </c>
      <c r="S22" s="488"/>
      <c r="T22" s="488" t="e">
        <f>IF(AND(' RIESGOS DE GESTION'!#REF!="Media",' RIESGOS DE GESTION'!#REF!="Menor"),CONCATENATE("R",' RIESGOS DE GESTION'!#REF!),"")</f>
        <v>#REF!</v>
      </c>
      <c r="U22" s="489"/>
      <c r="V22" s="487" t="e">
        <f>IF(AND(' RIESGOS DE GESTION'!#REF!="Media",' RIESGOS DE GESTION'!#REF!="Moderado"),CONCATENATE("R",' RIESGOS DE GESTION'!#REF!),"")</f>
        <v>#REF!</v>
      </c>
      <c r="W22" s="488"/>
      <c r="X22" s="488" t="e">
        <f>IF(AND(' RIESGOS DE GESTION'!#REF!="Media",' RIESGOS DE GESTION'!#REF!="Moderado"),CONCATENATE("R",' RIESGOS DE GESTION'!#REF!),"")</f>
        <v>#REF!</v>
      </c>
      <c r="Y22" s="488"/>
      <c r="Z22" s="488" t="e">
        <f>IF(AND(' RIESGOS DE GESTION'!#REF!="Media",' RIESGOS DE GESTION'!#REF!="Moderado"),CONCATENATE("R",' RIESGOS DE GESTION'!#REF!),"")</f>
        <v>#REF!</v>
      </c>
      <c r="AA22" s="489"/>
      <c r="AB22" s="462" t="e">
        <f>IF(AND(' RIESGOS DE GESTION'!#REF!="Media",' RIESGOS DE GESTION'!#REF!="Mayor"),CONCATENATE("R",' RIESGOS DE GESTION'!#REF!),"")</f>
        <v>#REF!</v>
      </c>
      <c r="AC22" s="463"/>
      <c r="AD22" s="463" t="e">
        <f>IF(AND(' RIESGOS DE GESTION'!#REF!="Media",' RIESGOS DE GESTION'!#REF!="Mayor"),CONCATENATE("R",' RIESGOS DE GESTION'!#REF!),"")</f>
        <v>#REF!</v>
      </c>
      <c r="AE22" s="463"/>
      <c r="AF22" s="463" t="e">
        <f>IF(AND(' RIESGOS DE GESTION'!#REF!="Media",' RIESGOS DE GESTION'!#REF!="Mayor"),CONCATENATE("R",' RIESGOS DE GESTION'!#REF!),"")</f>
        <v>#REF!</v>
      </c>
      <c r="AG22" s="465"/>
      <c r="AH22" s="478" t="e">
        <f>IF(AND(' RIESGOS DE GESTION'!#REF!="Media",' RIESGOS DE GESTION'!#REF!="Catastrófico"),CONCATENATE("R",' RIESGOS DE GESTION'!#REF!),"")</f>
        <v>#REF!</v>
      </c>
      <c r="AI22" s="479"/>
      <c r="AJ22" s="479" t="e">
        <f>IF(AND(' RIESGOS DE GESTION'!#REF!="Media",' RIESGOS DE GESTION'!#REF!="Catastrófico"),CONCATENATE("R",' RIESGOS DE GESTION'!#REF!),"")</f>
        <v>#REF!</v>
      </c>
      <c r="AK22" s="479"/>
      <c r="AL22" s="479" t="e">
        <f>IF(AND(' RIESGOS DE GESTION'!#REF!="Media",' RIESGOS DE GESTION'!#REF!="Catastrófico"),CONCATENATE("R",' RIESGOS DE GESTION'!#REF!),"")</f>
        <v>#REF!</v>
      </c>
      <c r="AM22" s="480"/>
      <c r="AN22" s="58"/>
      <c r="AO22" s="432" t="s">
        <v>75</v>
      </c>
      <c r="AP22" s="433"/>
      <c r="AQ22" s="433"/>
      <c r="AR22" s="433"/>
      <c r="AS22" s="433"/>
      <c r="AT22" s="434"/>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row>
    <row r="23" spans="1:80" x14ac:dyDescent="0.25">
      <c r="A23" s="58"/>
      <c r="B23" s="412"/>
      <c r="C23" s="412"/>
      <c r="D23" s="413"/>
      <c r="E23" s="453"/>
      <c r="F23" s="454"/>
      <c r="G23" s="454"/>
      <c r="H23" s="454"/>
      <c r="I23" s="455"/>
      <c r="J23" s="481"/>
      <c r="K23" s="482"/>
      <c r="L23" s="482"/>
      <c r="M23" s="482"/>
      <c r="N23" s="482"/>
      <c r="O23" s="483"/>
      <c r="P23" s="481"/>
      <c r="Q23" s="482"/>
      <c r="R23" s="482"/>
      <c r="S23" s="482"/>
      <c r="T23" s="482"/>
      <c r="U23" s="483"/>
      <c r="V23" s="481"/>
      <c r="W23" s="482"/>
      <c r="X23" s="482"/>
      <c r="Y23" s="482"/>
      <c r="Z23" s="482"/>
      <c r="AA23" s="483"/>
      <c r="AB23" s="464"/>
      <c r="AC23" s="461"/>
      <c r="AD23" s="461"/>
      <c r="AE23" s="461"/>
      <c r="AF23" s="461"/>
      <c r="AG23" s="460"/>
      <c r="AH23" s="472"/>
      <c r="AI23" s="473"/>
      <c r="AJ23" s="473"/>
      <c r="AK23" s="473"/>
      <c r="AL23" s="473"/>
      <c r="AM23" s="474"/>
      <c r="AN23" s="58"/>
      <c r="AO23" s="435"/>
      <c r="AP23" s="436"/>
      <c r="AQ23" s="436"/>
      <c r="AR23" s="436"/>
      <c r="AS23" s="436"/>
      <c r="AT23" s="437"/>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row>
    <row r="24" spans="1:80" x14ac:dyDescent="0.25">
      <c r="A24" s="58"/>
      <c r="B24" s="412"/>
      <c r="C24" s="412"/>
      <c r="D24" s="413"/>
      <c r="E24" s="453"/>
      <c r="F24" s="454"/>
      <c r="G24" s="454"/>
      <c r="H24" s="454"/>
      <c r="I24" s="455"/>
      <c r="J24" s="481" t="e">
        <f>IF(AND(' RIESGOS DE GESTION'!#REF!="Media",' RIESGOS DE GESTION'!#REF!="Leve"),CONCATENATE("R",' RIESGOS DE GESTION'!#REF!),"")</f>
        <v>#REF!</v>
      </c>
      <c r="K24" s="482"/>
      <c r="L24" s="482" t="e">
        <f>IF(AND(' RIESGOS DE GESTION'!#REF!="Media",' RIESGOS DE GESTION'!#REF!="Leve"),CONCATENATE("R",' RIESGOS DE GESTION'!#REF!),"")</f>
        <v>#REF!</v>
      </c>
      <c r="M24" s="482"/>
      <c r="N24" s="482" t="e">
        <f>IF(AND(' RIESGOS DE GESTION'!#REF!="Media",' RIESGOS DE GESTION'!#REF!="Leve"),CONCATENATE("R",' RIESGOS DE GESTION'!#REF!),"")</f>
        <v>#REF!</v>
      </c>
      <c r="O24" s="483"/>
      <c r="P24" s="481" t="e">
        <f>IF(AND(' RIESGOS DE GESTION'!#REF!="Media",' RIESGOS DE GESTION'!#REF!="Menor"),CONCATENATE("R",' RIESGOS DE GESTION'!#REF!),"")</f>
        <v>#REF!</v>
      </c>
      <c r="Q24" s="482"/>
      <c r="R24" s="482" t="e">
        <f>IF(AND(' RIESGOS DE GESTION'!#REF!="Media",' RIESGOS DE GESTION'!#REF!="Menor"),CONCATENATE("R",' RIESGOS DE GESTION'!#REF!),"")</f>
        <v>#REF!</v>
      </c>
      <c r="S24" s="482"/>
      <c r="T24" s="482" t="e">
        <f>IF(AND(' RIESGOS DE GESTION'!#REF!="Media",' RIESGOS DE GESTION'!#REF!="Menor"),CONCATENATE("R",' RIESGOS DE GESTION'!#REF!),"")</f>
        <v>#REF!</v>
      </c>
      <c r="U24" s="483"/>
      <c r="V24" s="481" t="e">
        <f>IF(AND(' RIESGOS DE GESTION'!#REF!="Media",' RIESGOS DE GESTION'!#REF!="Moderado"),CONCATENATE("R",' RIESGOS DE GESTION'!#REF!),"")</f>
        <v>#REF!</v>
      </c>
      <c r="W24" s="482"/>
      <c r="X24" s="482" t="e">
        <f>IF(AND(' RIESGOS DE GESTION'!#REF!="Media",' RIESGOS DE GESTION'!#REF!="Moderado"),CONCATENATE("R",' RIESGOS DE GESTION'!#REF!),"")</f>
        <v>#REF!</v>
      </c>
      <c r="Y24" s="482"/>
      <c r="Z24" s="482" t="e">
        <f>IF(AND(' RIESGOS DE GESTION'!#REF!="Media",' RIESGOS DE GESTION'!#REF!="Moderado"),CONCATENATE("R",' RIESGOS DE GESTION'!#REF!),"")</f>
        <v>#REF!</v>
      </c>
      <c r="AA24" s="483"/>
      <c r="AB24" s="464" t="e">
        <f>IF(AND(' RIESGOS DE GESTION'!#REF!="Media",' RIESGOS DE GESTION'!#REF!="Mayor"),CONCATENATE("R",' RIESGOS DE GESTION'!#REF!),"")</f>
        <v>#REF!</v>
      </c>
      <c r="AC24" s="461"/>
      <c r="AD24" s="459" t="e">
        <f>IF(AND(' RIESGOS DE GESTION'!#REF!="Media",' RIESGOS DE GESTION'!#REF!="Mayor"),CONCATENATE("R",' RIESGOS DE GESTION'!#REF!),"")</f>
        <v>#REF!</v>
      </c>
      <c r="AE24" s="459"/>
      <c r="AF24" s="459" t="e">
        <f>IF(AND(' RIESGOS DE GESTION'!#REF!="Media",' RIESGOS DE GESTION'!#REF!="Mayor"),CONCATENATE("R",' RIESGOS DE GESTION'!#REF!),"")</f>
        <v>#REF!</v>
      </c>
      <c r="AG24" s="460"/>
      <c r="AH24" s="472" t="e">
        <f>IF(AND(' RIESGOS DE GESTION'!#REF!="Media",' RIESGOS DE GESTION'!#REF!="Catastrófico"),CONCATENATE("R",' RIESGOS DE GESTION'!#REF!),"")</f>
        <v>#REF!</v>
      </c>
      <c r="AI24" s="473"/>
      <c r="AJ24" s="473" t="e">
        <f>IF(AND(' RIESGOS DE GESTION'!#REF!="Media",' RIESGOS DE GESTION'!#REF!="Catastrófico"),CONCATENATE("R",' RIESGOS DE GESTION'!#REF!),"")</f>
        <v>#REF!</v>
      </c>
      <c r="AK24" s="473"/>
      <c r="AL24" s="473" t="e">
        <f>IF(AND(' RIESGOS DE GESTION'!#REF!="Media",' RIESGOS DE GESTION'!#REF!="Catastrófico"),CONCATENATE("R",' RIESGOS DE GESTION'!#REF!),"")</f>
        <v>#REF!</v>
      </c>
      <c r="AM24" s="474"/>
      <c r="AN24" s="58"/>
      <c r="AO24" s="435"/>
      <c r="AP24" s="436"/>
      <c r="AQ24" s="436"/>
      <c r="AR24" s="436"/>
      <c r="AS24" s="436"/>
      <c r="AT24" s="437"/>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row>
    <row r="25" spans="1:80" x14ac:dyDescent="0.25">
      <c r="A25" s="58"/>
      <c r="B25" s="412"/>
      <c r="C25" s="412"/>
      <c r="D25" s="413"/>
      <c r="E25" s="453"/>
      <c r="F25" s="454"/>
      <c r="G25" s="454"/>
      <c r="H25" s="454"/>
      <c r="I25" s="455"/>
      <c r="J25" s="481"/>
      <c r="K25" s="482"/>
      <c r="L25" s="482"/>
      <c r="M25" s="482"/>
      <c r="N25" s="482"/>
      <c r="O25" s="483"/>
      <c r="P25" s="481"/>
      <c r="Q25" s="482"/>
      <c r="R25" s="482"/>
      <c r="S25" s="482"/>
      <c r="T25" s="482"/>
      <c r="U25" s="483"/>
      <c r="V25" s="481"/>
      <c r="W25" s="482"/>
      <c r="X25" s="482"/>
      <c r="Y25" s="482"/>
      <c r="Z25" s="482"/>
      <c r="AA25" s="483"/>
      <c r="AB25" s="464"/>
      <c r="AC25" s="461"/>
      <c r="AD25" s="459"/>
      <c r="AE25" s="459"/>
      <c r="AF25" s="459"/>
      <c r="AG25" s="460"/>
      <c r="AH25" s="472"/>
      <c r="AI25" s="473"/>
      <c r="AJ25" s="473"/>
      <c r="AK25" s="473"/>
      <c r="AL25" s="473"/>
      <c r="AM25" s="474"/>
      <c r="AN25" s="58"/>
      <c r="AO25" s="435"/>
      <c r="AP25" s="436"/>
      <c r="AQ25" s="436"/>
      <c r="AR25" s="436"/>
      <c r="AS25" s="436"/>
      <c r="AT25" s="437"/>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row>
    <row r="26" spans="1:80" x14ac:dyDescent="0.25">
      <c r="A26" s="58"/>
      <c r="B26" s="412"/>
      <c r="C26" s="412"/>
      <c r="D26" s="413"/>
      <c r="E26" s="453"/>
      <c r="F26" s="454"/>
      <c r="G26" s="454"/>
      <c r="H26" s="454"/>
      <c r="I26" s="455"/>
      <c r="J26" s="481" t="e">
        <f>IF(AND(' RIESGOS DE GESTION'!#REF!="Media",' RIESGOS DE GESTION'!#REF!="Leve"),CONCATENATE("R",' RIESGOS DE GESTION'!#REF!),"")</f>
        <v>#REF!</v>
      </c>
      <c r="K26" s="482"/>
      <c r="L26" s="482" t="e">
        <f>IF(AND(' RIESGOS DE GESTION'!#REF!="Media",' RIESGOS DE GESTION'!#REF!="Leve"),CONCATENATE("R",' RIESGOS DE GESTION'!#REF!),"")</f>
        <v>#REF!</v>
      </c>
      <c r="M26" s="482"/>
      <c r="N26" s="482" t="e">
        <f>IF(AND(' RIESGOS DE GESTION'!#REF!="Media",' RIESGOS DE GESTION'!#REF!="Leve"),CONCATENATE("R",' RIESGOS DE GESTION'!#REF!),"")</f>
        <v>#REF!</v>
      </c>
      <c r="O26" s="483"/>
      <c r="P26" s="481" t="e">
        <f>IF(AND(' RIESGOS DE GESTION'!#REF!="Media",' RIESGOS DE GESTION'!#REF!="Menor"),CONCATENATE("R",' RIESGOS DE GESTION'!#REF!),"")</f>
        <v>#REF!</v>
      </c>
      <c r="Q26" s="482"/>
      <c r="R26" s="482" t="e">
        <f>IF(AND(' RIESGOS DE GESTION'!#REF!="Media",' RIESGOS DE GESTION'!#REF!="Menor"),CONCATENATE("R",' RIESGOS DE GESTION'!#REF!),"")</f>
        <v>#REF!</v>
      </c>
      <c r="S26" s="482"/>
      <c r="T26" s="482" t="e">
        <f>IF(AND(' RIESGOS DE GESTION'!#REF!="Media",' RIESGOS DE GESTION'!#REF!="Menor"),CONCATENATE("R",' RIESGOS DE GESTION'!#REF!),"")</f>
        <v>#REF!</v>
      </c>
      <c r="U26" s="483"/>
      <c r="V26" s="481" t="e">
        <f>IF(AND(' RIESGOS DE GESTION'!#REF!="Media",' RIESGOS DE GESTION'!#REF!="Moderado"),CONCATENATE("R",' RIESGOS DE GESTION'!#REF!),"")</f>
        <v>#REF!</v>
      </c>
      <c r="W26" s="482"/>
      <c r="X26" s="482" t="e">
        <f>IF(AND(' RIESGOS DE GESTION'!#REF!="Media",' RIESGOS DE GESTION'!#REF!="Moderado"),CONCATENATE("R",' RIESGOS DE GESTION'!#REF!),"")</f>
        <v>#REF!</v>
      </c>
      <c r="Y26" s="482"/>
      <c r="Z26" s="482" t="e">
        <f>IF(AND(' RIESGOS DE GESTION'!#REF!="Media",' RIESGOS DE GESTION'!#REF!="Moderado"),CONCATENATE("R",' RIESGOS DE GESTION'!#REF!),"")</f>
        <v>#REF!</v>
      </c>
      <c r="AA26" s="483"/>
      <c r="AB26" s="464" t="e">
        <f>IF(AND(' RIESGOS DE GESTION'!#REF!="Media",' RIESGOS DE GESTION'!#REF!="Mayor"),CONCATENATE("R",' RIESGOS DE GESTION'!#REF!),"")</f>
        <v>#REF!</v>
      </c>
      <c r="AC26" s="461"/>
      <c r="AD26" s="459" t="e">
        <f>IF(AND(' RIESGOS DE GESTION'!#REF!="Media",' RIESGOS DE GESTION'!#REF!="Mayor"),CONCATENATE("R",' RIESGOS DE GESTION'!#REF!),"")</f>
        <v>#REF!</v>
      </c>
      <c r="AE26" s="459"/>
      <c r="AF26" s="459" t="e">
        <f>IF(AND(' RIESGOS DE GESTION'!#REF!="Media",' RIESGOS DE GESTION'!#REF!="Mayor"),CONCATENATE("R",' RIESGOS DE GESTION'!#REF!),"")</f>
        <v>#REF!</v>
      </c>
      <c r="AG26" s="460"/>
      <c r="AH26" s="472" t="e">
        <f>IF(AND(' RIESGOS DE GESTION'!#REF!="Media",' RIESGOS DE GESTION'!#REF!="Catastrófico"),CONCATENATE("R",' RIESGOS DE GESTION'!#REF!),"")</f>
        <v>#REF!</v>
      </c>
      <c r="AI26" s="473"/>
      <c r="AJ26" s="473" t="e">
        <f>IF(AND(' RIESGOS DE GESTION'!#REF!="Media",' RIESGOS DE GESTION'!#REF!="Catastrófico"),CONCATENATE("R",' RIESGOS DE GESTION'!#REF!),"")</f>
        <v>#REF!</v>
      </c>
      <c r="AK26" s="473"/>
      <c r="AL26" s="473" t="e">
        <f>IF(AND(' RIESGOS DE GESTION'!#REF!="Media",' RIESGOS DE GESTION'!#REF!="Catastrófico"),CONCATENATE("R",' RIESGOS DE GESTION'!#REF!),"")</f>
        <v>#REF!</v>
      </c>
      <c r="AM26" s="474"/>
      <c r="AN26" s="58"/>
      <c r="AO26" s="435"/>
      <c r="AP26" s="436"/>
      <c r="AQ26" s="436"/>
      <c r="AR26" s="436"/>
      <c r="AS26" s="436"/>
      <c r="AT26" s="437"/>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row>
    <row r="27" spans="1:80" x14ac:dyDescent="0.25">
      <c r="A27" s="58"/>
      <c r="B27" s="412"/>
      <c r="C27" s="412"/>
      <c r="D27" s="413"/>
      <c r="E27" s="453"/>
      <c r="F27" s="454"/>
      <c r="G27" s="454"/>
      <c r="H27" s="454"/>
      <c r="I27" s="455"/>
      <c r="J27" s="481"/>
      <c r="K27" s="482"/>
      <c r="L27" s="482"/>
      <c r="M27" s="482"/>
      <c r="N27" s="482"/>
      <c r="O27" s="483"/>
      <c r="P27" s="481"/>
      <c r="Q27" s="482"/>
      <c r="R27" s="482"/>
      <c r="S27" s="482"/>
      <c r="T27" s="482"/>
      <c r="U27" s="483"/>
      <c r="V27" s="481"/>
      <c r="W27" s="482"/>
      <c r="X27" s="482"/>
      <c r="Y27" s="482"/>
      <c r="Z27" s="482"/>
      <c r="AA27" s="483"/>
      <c r="AB27" s="464"/>
      <c r="AC27" s="461"/>
      <c r="AD27" s="459"/>
      <c r="AE27" s="459"/>
      <c r="AF27" s="459"/>
      <c r="AG27" s="460"/>
      <c r="AH27" s="472"/>
      <c r="AI27" s="473"/>
      <c r="AJ27" s="473"/>
      <c r="AK27" s="473"/>
      <c r="AL27" s="473"/>
      <c r="AM27" s="474"/>
      <c r="AN27" s="58"/>
      <c r="AO27" s="435"/>
      <c r="AP27" s="436"/>
      <c r="AQ27" s="436"/>
      <c r="AR27" s="436"/>
      <c r="AS27" s="436"/>
      <c r="AT27" s="437"/>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row>
    <row r="28" spans="1:80" x14ac:dyDescent="0.25">
      <c r="A28" s="58"/>
      <c r="B28" s="412"/>
      <c r="C28" s="412"/>
      <c r="D28" s="413"/>
      <c r="E28" s="453"/>
      <c r="F28" s="454"/>
      <c r="G28" s="454"/>
      <c r="H28" s="454"/>
      <c r="I28" s="455"/>
      <c r="J28" s="481" t="e">
        <f>IF(AND(' RIESGOS DE GESTION'!#REF!="Media",' RIESGOS DE GESTION'!#REF!="Leve"),CONCATENATE("R",' RIESGOS DE GESTION'!#REF!),"")</f>
        <v>#REF!</v>
      </c>
      <c r="K28" s="482"/>
      <c r="L28" s="482" t="e">
        <f>IF(AND(' RIESGOS DE GESTION'!#REF!="Media",' RIESGOS DE GESTION'!#REF!="Leve"),CONCATENATE("R",' RIESGOS DE GESTION'!#REF!),"")</f>
        <v>#REF!</v>
      </c>
      <c r="M28" s="482"/>
      <c r="N28" s="482" t="e">
        <f>IF(AND(' RIESGOS DE GESTION'!#REF!="Media",' RIESGOS DE GESTION'!#REF!="Leve"),CONCATENATE("R",' RIESGOS DE GESTION'!#REF!),"")</f>
        <v>#REF!</v>
      </c>
      <c r="O28" s="483"/>
      <c r="P28" s="481" t="e">
        <f>IF(AND(' RIESGOS DE GESTION'!#REF!="Media",' RIESGOS DE GESTION'!#REF!="Menor"),CONCATENATE("R",' RIESGOS DE GESTION'!#REF!),"")</f>
        <v>#REF!</v>
      </c>
      <c r="Q28" s="482"/>
      <c r="R28" s="482" t="e">
        <f>IF(AND(' RIESGOS DE GESTION'!#REF!="Media",' RIESGOS DE GESTION'!#REF!="Menor"),CONCATENATE("R",' RIESGOS DE GESTION'!#REF!),"")</f>
        <v>#REF!</v>
      </c>
      <c r="S28" s="482"/>
      <c r="T28" s="482" t="e">
        <f>IF(AND(' RIESGOS DE GESTION'!#REF!="Media",' RIESGOS DE GESTION'!#REF!="Menor"),CONCATENATE("R",' RIESGOS DE GESTION'!#REF!),"")</f>
        <v>#REF!</v>
      </c>
      <c r="U28" s="483"/>
      <c r="V28" s="481" t="e">
        <f>IF(AND(' RIESGOS DE GESTION'!#REF!="Media",' RIESGOS DE GESTION'!#REF!="Moderado"),CONCATENATE("R",' RIESGOS DE GESTION'!#REF!),"")</f>
        <v>#REF!</v>
      </c>
      <c r="W28" s="482"/>
      <c r="X28" s="482" t="e">
        <f>IF(AND(' RIESGOS DE GESTION'!#REF!="Media",' RIESGOS DE GESTION'!#REF!="Moderado"),CONCATENATE("R",' RIESGOS DE GESTION'!#REF!),"")</f>
        <v>#REF!</v>
      </c>
      <c r="Y28" s="482"/>
      <c r="Z28" s="482" t="e">
        <f>IF(AND(' RIESGOS DE GESTION'!#REF!="Media",' RIESGOS DE GESTION'!#REF!="Moderado"),CONCATENATE("R",' RIESGOS DE GESTION'!#REF!),"")</f>
        <v>#REF!</v>
      </c>
      <c r="AA28" s="483"/>
      <c r="AB28" s="464" t="e">
        <f>IF(AND(' RIESGOS DE GESTION'!#REF!="Media",' RIESGOS DE GESTION'!#REF!="Mayor"),CONCATENATE("R",' RIESGOS DE GESTION'!#REF!),"")</f>
        <v>#REF!</v>
      </c>
      <c r="AC28" s="461"/>
      <c r="AD28" s="459" t="e">
        <f>IF(AND(' RIESGOS DE GESTION'!#REF!="Media",' RIESGOS DE GESTION'!#REF!="Mayor"),CONCATENATE("R",' RIESGOS DE GESTION'!#REF!),"")</f>
        <v>#REF!</v>
      </c>
      <c r="AE28" s="459"/>
      <c r="AF28" s="459" t="e">
        <f>IF(AND(' RIESGOS DE GESTION'!#REF!="Media",' RIESGOS DE GESTION'!#REF!="Mayor"),CONCATENATE("R",' RIESGOS DE GESTION'!#REF!),"")</f>
        <v>#REF!</v>
      </c>
      <c r="AG28" s="460"/>
      <c r="AH28" s="472" t="e">
        <f>IF(AND(' RIESGOS DE GESTION'!#REF!="Media",' RIESGOS DE GESTION'!#REF!="Catastrófico"),CONCATENATE("R",' RIESGOS DE GESTION'!#REF!),"")</f>
        <v>#REF!</v>
      </c>
      <c r="AI28" s="473"/>
      <c r="AJ28" s="473" t="e">
        <f>IF(AND(' RIESGOS DE GESTION'!#REF!="Media",' RIESGOS DE GESTION'!#REF!="Catastrófico"),CONCATENATE("R",' RIESGOS DE GESTION'!#REF!),"")</f>
        <v>#REF!</v>
      </c>
      <c r="AK28" s="473"/>
      <c r="AL28" s="473" t="e">
        <f>IF(AND(' RIESGOS DE GESTION'!#REF!="Media",' RIESGOS DE GESTION'!#REF!="Catastrófico"),CONCATENATE("R",' RIESGOS DE GESTION'!#REF!),"")</f>
        <v>#REF!</v>
      </c>
      <c r="AM28" s="474"/>
      <c r="AN28" s="58"/>
      <c r="AO28" s="435"/>
      <c r="AP28" s="436"/>
      <c r="AQ28" s="436"/>
      <c r="AR28" s="436"/>
      <c r="AS28" s="436"/>
      <c r="AT28" s="437"/>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row>
    <row r="29" spans="1:80" ht="15.75" thickBot="1" x14ac:dyDescent="0.3">
      <c r="A29" s="58"/>
      <c r="B29" s="412"/>
      <c r="C29" s="412"/>
      <c r="D29" s="413"/>
      <c r="E29" s="456"/>
      <c r="F29" s="457"/>
      <c r="G29" s="457"/>
      <c r="H29" s="457"/>
      <c r="I29" s="458"/>
      <c r="J29" s="481"/>
      <c r="K29" s="482"/>
      <c r="L29" s="482"/>
      <c r="M29" s="482"/>
      <c r="N29" s="482"/>
      <c r="O29" s="483"/>
      <c r="P29" s="484"/>
      <c r="Q29" s="485"/>
      <c r="R29" s="485"/>
      <c r="S29" s="485"/>
      <c r="T29" s="485"/>
      <c r="U29" s="486"/>
      <c r="V29" s="484"/>
      <c r="W29" s="485"/>
      <c r="X29" s="485"/>
      <c r="Y29" s="485"/>
      <c r="Z29" s="485"/>
      <c r="AA29" s="486"/>
      <c r="AB29" s="469"/>
      <c r="AC29" s="470"/>
      <c r="AD29" s="470"/>
      <c r="AE29" s="470"/>
      <c r="AF29" s="470"/>
      <c r="AG29" s="471"/>
      <c r="AH29" s="475"/>
      <c r="AI29" s="476"/>
      <c r="AJ29" s="476"/>
      <c r="AK29" s="476"/>
      <c r="AL29" s="476"/>
      <c r="AM29" s="477"/>
      <c r="AN29" s="58"/>
      <c r="AO29" s="438"/>
      <c r="AP29" s="439"/>
      <c r="AQ29" s="439"/>
      <c r="AR29" s="439"/>
      <c r="AS29" s="439"/>
      <c r="AT29" s="440"/>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row>
    <row r="30" spans="1:80" x14ac:dyDescent="0.25">
      <c r="A30" s="58"/>
      <c r="B30" s="412"/>
      <c r="C30" s="412"/>
      <c r="D30" s="413"/>
      <c r="E30" s="450" t="s">
        <v>108</v>
      </c>
      <c r="F30" s="451"/>
      <c r="G30" s="451"/>
      <c r="H30" s="451"/>
      <c r="I30" s="451"/>
      <c r="J30" s="496" t="e">
        <f>IF(AND(' RIESGOS DE GESTION'!#REF!="Baja",' RIESGOS DE GESTION'!#REF!="Leve"),CONCATENATE("R",' RIESGOS DE GESTION'!#REF!),"")</f>
        <v>#REF!</v>
      </c>
      <c r="K30" s="497"/>
      <c r="L30" s="497" t="e">
        <f>IF(AND(' RIESGOS DE GESTION'!#REF!="Baja",' RIESGOS DE GESTION'!#REF!="Leve"),CONCATENATE("R",' RIESGOS DE GESTION'!#REF!),"")</f>
        <v>#REF!</v>
      </c>
      <c r="M30" s="497"/>
      <c r="N30" s="497" t="e">
        <f>IF(AND(' RIESGOS DE GESTION'!#REF!="Baja",' RIESGOS DE GESTION'!#REF!="Leve"),CONCATENATE("R",' RIESGOS DE GESTION'!#REF!),"")</f>
        <v>#REF!</v>
      </c>
      <c r="O30" s="498"/>
      <c r="P30" s="488" t="e">
        <f>IF(AND(' RIESGOS DE GESTION'!#REF!="Baja",' RIESGOS DE GESTION'!#REF!="Menor"),CONCATENATE("R",' RIESGOS DE GESTION'!#REF!),"")</f>
        <v>#REF!</v>
      </c>
      <c r="Q30" s="488"/>
      <c r="R30" s="488" t="e">
        <f>IF(AND(' RIESGOS DE GESTION'!#REF!="Baja",' RIESGOS DE GESTION'!#REF!="Menor"),CONCATENATE("R",' RIESGOS DE GESTION'!#REF!),"")</f>
        <v>#REF!</v>
      </c>
      <c r="S30" s="488"/>
      <c r="T30" s="488" t="e">
        <f>IF(AND(' RIESGOS DE GESTION'!#REF!="Baja",' RIESGOS DE GESTION'!#REF!="Menor"),CONCATENATE("R",' RIESGOS DE GESTION'!#REF!),"")</f>
        <v>#REF!</v>
      </c>
      <c r="U30" s="489"/>
      <c r="V30" s="487" t="e">
        <f>IF(AND(' RIESGOS DE GESTION'!#REF!="Baja",' RIESGOS DE GESTION'!#REF!="Moderado"),CONCATENATE("R",' RIESGOS DE GESTION'!#REF!),"")</f>
        <v>#REF!</v>
      </c>
      <c r="W30" s="488"/>
      <c r="X30" s="488" t="e">
        <f>IF(AND(' RIESGOS DE GESTION'!#REF!="Baja",' RIESGOS DE GESTION'!#REF!="Moderado"),CONCATENATE("R",' RIESGOS DE GESTION'!#REF!),"")</f>
        <v>#REF!</v>
      </c>
      <c r="Y30" s="488"/>
      <c r="Z30" s="488" t="e">
        <f>IF(AND(' RIESGOS DE GESTION'!#REF!="Baja",' RIESGOS DE GESTION'!#REF!="Moderado"),CONCATENATE("R",' RIESGOS DE GESTION'!#REF!),"")</f>
        <v>#REF!</v>
      </c>
      <c r="AA30" s="489"/>
      <c r="AB30" s="462" t="e">
        <f>IF(AND(' RIESGOS DE GESTION'!#REF!="Baja",' RIESGOS DE GESTION'!#REF!="Mayor"),CONCATENATE("R",' RIESGOS DE GESTION'!#REF!),"")</f>
        <v>#REF!</v>
      </c>
      <c r="AC30" s="463"/>
      <c r="AD30" s="463" t="e">
        <f>IF(AND(' RIESGOS DE GESTION'!#REF!="Baja",' RIESGOS DE GESTION'!#REF!="Mayor"),CONCATENATE("R",' RIESGOS DE GESTION'!#REF!),"")</f>
        <v>#REF!</v>
      </c>
      <c r="AE30" s="463"/>
      <c r="AF30" s="463" t="e">
        <f>IF(AND(' RIESGOS DE GESTION'!#REF!="Baja",' RIESGOS DE GESTION'!#REF!="Mayor"),CONCATENATE("R",' RIESGOS DE GESTION'!#REF!),"")</f>
        <v>#REF!</v>
      </c>
      <c r="AG30" s="465"/>
      <c r="AH30" s="478" t="e">
        <f>IF(AND(' RIESGOS DE GESTION'!#REF!="Baja",' RIESGOS DE GESTION'!#REF!="Catastrófico"),CONCATENATE("R",' RIESGOS DE GESTION'!#REF!),"")</f>
        <v>#REF!</v>
      </c>
      <c r="AI30" s="479"/>
      <c r="AJ30" s="479" t="e">
        <f>IF(AND(' RIESGOS DE GESTION'!#REF!="Baja",' RIESGOS DE GESTION'!#REF!="Catastrófico"),CONCATENATE("R",' RIESGOS DE GESTION'!#REF!),"")</f>
        <v>#REF!</v>
      </c>
      <c r="AK30" s="479"/>
      <c r="AL30" s="479" t="e">
        <f>IF(AND(' RIESGOS DE GESTION'!#REF!="Baja",' RIESGOS DE GESTION'!#REF!="Catastrófico"),CONCATENATE("R",' RIESGOS DE GESTION'!#REF!),"")</f>
        <v>#REF!</v>
      </c>
      <c r="AM30" s="480"/>
      <c r="AN30" s="58"/>
      <c r="AO30" s="441" t="s">
        <v>76</v>
      </c>
      <c r="AP30" s="442"/>
      <c r="AQ30" s="442"/>
      <c r="AR30" s="442"/>
      <c r="AS30" s="442"/>
      <c r="AT30" s="443"/>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row>
    <row r="31" spans="1:80" x14ac:dyDescent="0.25">
      <c r="A31" s="58"/>
      <c r="B31" s="412"/>
      <c r="C31" s="412"/>
      <c r="D31" s="413"/>
      <c r="E31" s="453"/>
      <c r="F31" s="454"/>
      <c r="G31" s="454"/>
      <c r="H31" s="454"/>
      <c r="I31" s="467"/>
      <c r="J31" s="492"/>
      <c r="K31" s="490"/>
      <c r="L31" s="490"/>
      <c r="M31" s="490"/>
      <c r="N31" s="490"/>
      <c r="O31" s="491"/>
      <c r="P31" s="482"/>
      <c r="Q31" s="482"/>
      <c r="R31" s="482"/>
      <c r="S31" s="482"/>
      <c r="T31" s="482"/>
      <c r="U31" s="483"/>
      <c r="V31" s="481"/>
      <c r="W31" s="482"/>
      <c r="X31" s="482"/>
      <c r="Y31" s="482"/>
      <c r="Z31" s="482"/>
      <c r="AA31" s="483"/>
      <c r="AB31" s="464"/>
      <c r="AC31" s="461"/>
      <c r="AD31" s="461"/>
      <c r="AE31" s="461"/>
      <c r="AF31" s="461"/>
      <c r="AG31" s="460"/>
      <c r="AH31" s="472"/>
      <c r="AI31" s="473"/>
      <c r="AJ31" s="473"/>
      <c r="AK31" s="473"/>
      <c r="AL31" s="473"/>
      <c r="AM31" s="474"/>
      <c r="AN31" s="58"/>
      <c r="AO31" s="444"/>
      <c r="AP31" s="445"/>
      <c r="AQ31" s="445"/>
      <c r="AR31" s="445"/>
      <c r="AS31" s="445"/>
      <c r="AT31" s="446"/>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row>
    <row r="32" spans="1:80" x14ac:dyDescent="0.25">
      <c r="A32" s="58"/>
      <c r="B32" s="412"/>
      <c r="C32" s="412"/>
      <c r="D32" s="413"/>
      <c r="E32" s="453"/>
      <c r="F32" s="454"/>
      <c r="G32" s="454"/>
      <c r="H32" s="454"/>
      <c r="I32" s="467"/>
      <c r="J32" s="492" t="e">
        <f>IF(AND(' RIESGOS DE GESTION'!#REF!="Baja",' RIESGOS DE GESTION'!#REF!="Leve"),CONCATENATE("R",' RIESGOS DE GESTION'!#REF!),"")</f>
        <v>#REF!</v>
      </c>
      <c r="K32" s="490"/>
      <c r="L32" s="490" t="e">
        <f>IF(AND(' RIESGOS DE GESTION'!#REF!="Baja",' RIESGOS DE GESTION'!#REF!="Leve"),CONCATENATE("R",' RIESGOS DE GESTION'!#REF!),"")</f>
        <v>#REF!</v>
      </c>
      <c r="M32" s="490"/>
      <c r="N32" s="490" t="e">
        <f>IF(AND(' RIESGOS DE GESTION'!#REF!="Baja",' RIESGOS DE GESTION'!#REF!="Leve"),CONCATENATE("R",' RIESGOS DE GESTION'!#REF!),"")</f>
        <v>#REF!</v>
      </c>
      <c r="O32" s="491"/>
      <c r="P32" s="482" t="e">
        <f>IF(AND(' RIESGOS DE GESTION'!#REF!="Baja",' RIESGOS DE GESTION'!#REF!="Menor"),CONCATENATE("R",' RIESGOS DE GESTION'!#REF!),"")</f>
        <v>#REF!</v>
      </c>
      <c r="Q32" s="482"/>
      <c r="R32" s="482" t="e">
        <f>IF(AND(' RIESGOS DE GESTION'!#REF!="Baja",' RIESGOS DE GESTION'!#REF!="Menor"),CONCATENATE("R",' RIESGOS DE GESTION'!#REF!),"")</f>
        <v>#REF!</v>
      </c>
      <c r="S32" s="482"/>
      <c r="T32" s="482" t="e">
        <f>IF(AND(' RIESGOS DE GESTION'!#REF!="Baja",' RIESGOS DE GESTION'!#REF!="Menor"),CONCATENATE("R",' RIESGOS DE GESTION'!#REF!),"")</f>
        <v>#REF!</v>
      </c>
      <c r="U32" s="483"/>
      <c r="V32" s="481" t="e">
        <f>IF(AND(' RIESGOS DE GESTION'!#REF!="Baja",' RIESGOS DE GESTION'!#REF!="Moderado"),CONCATENATE("R",' RIESGOS DE GESTION'!#REF!),"")</f>
        <v>#REF!</v>
      </c>
      <c r="W32" s="482"/>
      <c r="X32" s="482" t="e">
        <f>IF(AND(' RIESGOS DE GESTION'!#REF!="Baja",' RIESGOS DE GESTION'!#REF!="Moderado"),CONCATENATE("R",' RIESGOS DE GESTION'!#REF!),"")</f>
        <v>#REF!</v>
      </c>
      <c r="Y32" s="482"/>
      <c r="Z32" s="482" t="e">
        <f>IF(AND(' RIESGOS DE GESTION'!#REF!="Baja",' RIESGOS DE GESTION'!#REF!="Moderado"),CONCATENATE("R",' RIESGOS DE GESTION'!#REF!),"")</f>
        <v>#REF!</v>
      </c>
      <c r="AA32" s="483"/>
      <c r="AB32" s="464" t="e">
        <f>IF(AND(' RIESGOS DE GESTION'!#REF!="Baja",' RIESGOS DE GESTION'!#REF!="Mayor"),CONCATENATE("R",' RIESGOS DE GESTION'!#REF!),"")</f>
        <v>#REF!</v>
      </c>
      <c r="AC32" s="461"/>
      <c r="AD32" s="459" t="e">
        <f>IF(AND(' RIESGOS DE GESTION'!#REF!="Baja",' RIESGOS DE GESTION'!#REF!="Mayor"),CONCATENATE("R",' RIESGOS DE GESTION'!#REF!),"")</f>
        <v>#REF!</v>
      </c>
      <c r="AE32" s="459"/>
      <c r="AF32" s="459" t="e">
        <f>IF(AND(' RIESGOS DE GESTION'!#REF!="Baja",' RIESGOS DE GESTION'!#REF!="Mayor"),CONCATENATE("R",' RIESGOS DE GESTION'!#REF!),"")</f>
        <v>#REF!</v>
      </c>
      <c r="AG32" s="460"/>
      <c r="AH32" s="472" t="e">
        <f>IF(AND(' RIESGOS DE GESTION'!#REF!="Baja",' RIESGOS DE GESTION'!#REF!="Catastrófico"),CONCATENATE("R",' RIESGOS DE GESTION'!#REF!),"")</f>
        <v>#REF!</v>
      </c>
      <c r="AI32" s="473"/>
      <c r="AJ32" s="473" t="e">
        <f>IF(AND(' RIESGOS DE GESTION'!#REF!="Baja",' RIESGOS DE GESTION'!#REF!="Catastrófico"),CONCATENATE("R",' RIESGOS DE GESTION'!#REF!),"")</f>
        <v>#REF!</v>
      </c>
      <c r="AK32" s="473"/>
      <c r="AL32" s="473" t="e">
        <f>IF(AND(' RIESGOS DE GESTION'!#REF!="Baja",' RIESGOS DE GESTION'!#REF!="Catastrófico"),CONCATENATE("R",' RIESGOS DE GESTION'!#REF!),"")</f>
        <v>#REF!</v>
      </c>
      <c r="AM32" s="474"/>
      <c r="AN32" s="58"/>
      <c r="AO32" s="444"/>
      <c r="AP32" s="445"/>
      <c r="AQ32" s="445"/>
      <c r="AR32" s="445"/>
      <c r="AS32" s="445"/>
      <c r="AT32" s="446"/>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row>
    <row r="33" spans="1:80" x14ac:dyDescent="0.25">
      <c r="A33" s="58"/>
      <c r="B33" s="412"/>
      <c r="C33" s="412"/>
      <c r="D33" s="413"/>
      <c r="E33" s="453"/>
      <c r="F33" s="454"/>
      <c r="G33" s="454"/>
      <c r="H33" s="454"/>
      <c r="I33" s="467"/>
      <c r="J33" s="492"/>
      <c r="K33" s="490"/>
      <c r="L33" s="490"/>
      <c r="M33" s="490"/>
      <c r="N33" s="490"/>
      <c r="O33" s="491"/>
      <c r="P33" s="482"/>
      <c r="Q33" s="482"/>
      <c r="R33" s="482"/>
      <c r="S33" s="482"/>
      <c r="T33" s="482"/>
      <c r="U33" s="483"/>
      <c r="V33" s="481"/>
      <c r="W33" s="482"/>
      <c r="X33" s="482"/>
      <c r="Y33" s="482"/>
      <c r="Z33" s="482"/>
      <c r="AA33" s="483"/>
      <c r="AB33" s="464"/>
      <c r="AC33" s="461"/>
      <c r="AD33" s="459"/>
      <c r="AE33" s="459"/>
      <c r="AF33" s="459"/>
      <c r="AG33" s="460"/>
      <c r="AH33" s="472"/>
      <c r="AI33" s="473"/>
      <c r="AJ33" s="473"/>
      <c r="AK33" s="473"/>
      <c r="AL33" s="473"/>
      <c r="AM33" s="474"/>
      <c r="AN33" s="58"/>
      <c r="AO33" s="444"/>
      <c r="AP33" s="445"/>
      <c r="AQ33" s="445"/>
      <c r="AR33" s="445"/>
      <c r="AS33" s="445"/>
      <c r="AT33" s="446"/>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row>
    <row r="34" spans="1:80" x14ac:dyDescent="0.25">
      <c r="A34" s="58"/>
      <c r="B34" s="412"/>
      <c r="C34" s="412"/>
      <c r="D34" s="413"/>
      <c r="E34" s="453"/>
      <c r="F34" s="454"/>
      <c r="G34" s="454"/>
      <c r="H34" s="454"/>
      <c r="I34" s="467"/>
      <c r="J34" s="492" t="e">
        <f>IF(AND(' RIESGOS DE GESTION'!#REF!="Baja",' RIESGOS DE GESTION'!#REF!="Leve"),CONCATENATE("R",' RIESGOS DE GESTION'!#REF!),"")</f>
        <v>#REF!</v>
      </c>
      <c r="K34" s="490"/>
      <c r="L34" s="490" t="e">
        <f>IF(AND(' RIESGOS DE GESTION'!#REF!="Baja",' RIESGOS DE GESTION'!#REF!="Leve"),CONCATENATE("R",' RIESGOS DE GESTION'!#REF!),"")</f>
        <v>#REF!</v>
      </c>
      <c r="M34" s="490"/>
      <c r="N34" s="490" t="e">
        <f>IF(AND(' RIESGOS DE GESTION'!#REF!="Baja",' RIESGOS DE GESTION'!#REF!="Leve"),CONCATENATE("R",' RIESGOS DE GESTION'!#REF!),"")</f>
        <v>#REF!</v>
      </c>
      <c r="O34" s="491"/>
      <c r="P34" s="482" t="e">
        <f>IF(AND(' RIESGOS DE GESTION'!#REF!="Baja",' RIESGOS DE GESTION'!#REF!="Menor"),CONCATENATE("R",' RIESGOS DE GESTION'!#REF!),"")</f>
        <v>#REF!</v>
      </c>
      <c r="Q34" s="482"/>
      <c r="R34" s="482" t="e">
        <f>IF(AND(' RIESGOS DE GESTION'!#REF!="Baja",' RIESGOS DE GESTION'!#REF!="Menor"),CONCATENATE("R",' RIESGOS DE GESTION'!#REF!),"")</f>
        <v>#REF!</v>
      </c>
      <c r="S34" s="482"/>
      <c r="T34" s="482" t="e">
        <f>IF(AND(' RIESGOS DE GESTION'!#REF!="Baja",' RIESGOS DE GESTION'!#REF!="Menor"),CONCATENATE("R",' RIESGOS DE GESTION'!#REF!),"")</f>
        <v>#REF!</v>
      </c>
      <c r="U34" s="483"/>
      <c r="V34" s="481" t="e">
        <f>IF(AND(' RIESGOS DE GESTION'!#REF!="Baja",' RIESGOS DE GESTION'!#REF!="Moderado"),CONCATENATE("R",' RIESGOS DE GESTION'!#REF!),"")</f>
        <v>#REF!</v>
      </c>
      <c r="W34" s="482"/>
      <c r="X34" s="482" t="e">
        <f>IF(AND(' RIESGOS DE GESTION'!#REF!="Baja",' RIESGOS DE GESTION'!#REF!="Moderado"),CONCATENATE("R",' RIESGOS DE GESTION'!#REF!),"")</f>
        <v>#REF!</v>
      </c>
      <c r="Y34" s="482"/>
      <c r="Z34" s="482" t="e">
        <f>IF(AND(' RIESGOS DE GESTION'!#REF!="Baja",' RIESGOS DE GESTION'!#REF!="Moderado"),CONCATENATE("R",' RIESGOS DE GESTION'!#REF!),"")</f>
        <v>#REF!</v>
      </c>
      <c r="AA34" s="483"/>
      <c r="AB34" s="464" t="e">
        <f>IF(AND(' RIESGOS DE GESTION'!#REF!="Baja",' RIESGOS DE GESTION'!#REF!="Mayor"),CONCATENATE("R",' RIESGOS DE GESTION'!#REF!),"")</f>
        <v>#REF!</v>
      </c>
      <c r="AC34" s="461"/>
      <c r="AD34" s="459" t="e">
        <f>IF(AND(' RIESGOS DE GESTION'!#REF!="Baja",' RIESGOS DE GESTION'!#REF!="Mayor"),CONCATENATE("R",' RIESGOS DE GESTION'!#REF!),"")</f>
        <v>#REF!</v>
      </c>
      <c r="AE34" s="459"/>
      <c r="AF34" s="459" t="e">
        <f>IF(AND(' RIESGOS DE GESTION'!#REF!="Baja",' RIESGOS DE GESTION'!#REF!="Mayor"),CONCATENATE("R",' RIESGOS DE GESTION'!#REF!),"")</f>
        <v>#REF!</v>
      </c>
      <c r="AG34" s="460"/>
      <c r="AH34" s="472" t="e">
        <f>IF(AND(' RIESGOS DE GESTION'!#REF!="Baja",' RIESGOS DE GESTION'!#REF!="Catastrófico"),CONCATENATE("R",' RIESGOS DE GESTION'!#REF!),"")</f>
        <v>#REF!</v>
      </c>
      <c r="AI34" s="473"/>
      <c r="AJ34" s="473" t="e">
        <f>IF(AND(' RIESGOS DE GESTION'!#REF!="Baja",' RIESGOS DE GESTION'!#REF!="Catastrófico"),CONCATENATE("R",' RIESGOS DE GESTION'!#REF!),"")</f>
        <v>#REF!</v>
      </c>
      <c r="AK34" s="473"/>
      <c r="AL34" s="473" t="e">
        <f>IF(AND(' RIESGOS DE GESTION'!#REF!="Baja",' RIESGOS DE GESTION'!#REF!="Catastrófico"),CONCATENATE("R",' RIESGOS DE GESTION'!#REF!),"")</f>
        <v>#REF!</v>
      </c>
      <c r="AM34" s="474"/>
      <c r="AN34" s="58"/>
      <c r="AO34" s="444"/>
      <c r="AP34" s="445"/>
      <c r="AQ34" s="445"/>
      <c r="AR34" s="445"/>
      <c r="AS34" s="445"/>
      <c r="AT34" s="446"/>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row>
    <row r="35" spans="1:80" x14ac:dyDescent="0.25">
      <c r="A35" s="58"/>
      <c r="B35" s="412"/>
      <c r="C35" s="412"/>
      <c r="D35" s="413"/>
      <c r="E35" s="453"/>
      <c r="F35" s="454"/>
      <c r="G35" s="454"/>
      <c r="H35" s="454"/>
      <c r="I35" s="467"/>
      <c r="J35" s="492"/>
      <c r="K35" s="490"/>
      <c r="L35" s="490"/>
      <c r="M35" s="490"/>
      <c r="N35" s="490"/>
      <c r="O35" s="491"/>
      <c r="P35" s="482"/>
      <c r="Q35" s="482"/>
      <c r="R35" s="482"/>
      <c r="S35" s="482"/>
      <c r="T35" s="482"/>
      <c r="U35" s="483"/>
      <c r="V35" s="481"/>
      <c r="W35" s="482"/>
      <c r="X35" s="482"/>
      <c r="Y35" s="482"/>
      <c r="Z35" s="482"/>
      <c r="AA35" s="483"/>
      <c r="AB35" s="464"/>
      <c r="AC35" s="461"/>
      <c r="AD35" s="459"/>
      <c r="AE35" s="459"/>
      <c r="AF35" s="459"/>
      <c r="AG35" s="460"/>
      <c r="AH35" s="472"/>
      <c r="AI35" s="473"/>
      <c r="AJ35" s="473"/>
      <c r="AK35" s="473"/>
      <c r="AL35" s="473"/>
      <c r="AM35" s="474"/>
      <c r="AN35" s="58"/>
      <c r="AO35" s="444"/>
      <c r="AP35" s="445"/>
      <c r="AQ35" s="445"/>
      <c r="AR35" s="445"/>
      <c r="AS35" s="445"/>
      <c r="AT35" s="446"/>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row>
    <row r="36" spans="1:80" x14ac:dyDescent="0.25">
      <c r="A36" s="58"/>
      <c r="B36" s="412"/>
      <c r="C36" s="412"/>
      <c r="D36" s="413"/>
      <c r="E36" s="453"/>
      <c r="F36" s="454"/>
      <c r="G36" s="454"/>
      <c r="H36" s="454"/>
      <c r="I36" s="467"/>
      <c r="J36" s="492" t="e">
        <f>IF(AND(' RIESGOS DE GESTION'!#REF!="Baja",' RIESGOS DE GESTION'!#REF!="Leve"),CONCATENATE("R",' RIESGOS DE GESTION'!#REF!),"")</f>
        <v>#REF!</v>
      </c>
      <c r="K36" s="490"/>
      <c r="L36" s="490" t="e">
        <f>IF(AND(' RIESGOS DE GESTION'!#REF!="Baja",' RIESGOS DE GESTION'!#REF!="Leve"),CONCATENATE("R",' RIESGOS DE GESTION'!#REF!),"")</f>
        <v>#REF!</v>
      </c>
      <c r="M36" s="490"/>
      <c r="N36" s="490" t="e">
        <f>IF(AND(' RIESGOS DE GESTION'!#REF!="Baja",' RIESGOS DE GESTION'!#REF!="Leve"),CONCATENATE("R",' RIESGOS DE GESTION'!#REF!),"")</f>
        <v>#REF!</v>
      </c>
      <c r="O36" s="491"/>
      <c r="P36" s="482" t="e">
        <f>IF(AND(' RIESGOS DE GESTION'!#REF!="Baja",' RIESGOS DE GESTION'!#REF!="Menor"),CONCATENATE("R",' RIESGOS DE GESTION'!#REF!),"")</f>
        <v>#REF!</v>
      </c>
      <c r="Q36" s="482"/>
      <c r="R36" s="482" t="e">
        <f>IF(AND(' RIESGOS DE GESTION'!#REF!="Baja",' RIESGOS DE GESTION'!#REF!="Menor"),CONCATENATE("R",' RIESGOS DE GESTION'!#REF!),"")</f>
        <v>#REF!</v>
      </c>
      <c r="S36" s="482"/>
      <c r="T36" s="482" t="e">
        <f>IF(AND(' RIESGOS DE GESTION'!#REF!="Baja",' RIESGOS DE GESTION'!#REF!="Menor"),CONCATENATE("R",' RIESGOS DE GESTION'!#REF!),"")</f>
        <v>#REF!</v>
      </c>
      <c r="U36" s="483"/>
      <c r="V36" s="481" t="e">
        <f>IF(AND(' RIESGOS DE GESTION'!#REF!="Baja",' RIESGOS DE GESTION'!#REF!="Moderado"),CONCATENATE("R",' RIESGOS DE GESTION'!#REF!),"")</f>
        <v>#REF!</v>
      </c>
      <c r="W36" s="482"/>
      <c r="X36" s="482" t="e">
        <f>IF(AND(' RIESGOS DE GESTION'!#REF!="Baja",' RIESGOS DE GESTION'!#REF!="Moderado"),CONCATENATE("R",' RIESGOS DE GESTION'!#REF!),"")</f>
        <v>#REF!</v>
      </c>
      <c r="Y36" s="482"/>
      <c r="Z36" s="482" t="e">
        <f>IF(AND(' RIESGOS DE GESTION'!#REF!="Baja",' RIESGOS DE GESTION'!#REF!="Moderado"),CONCATENATE("R",' RIESGOS DE GESTION'!#REF!),"")</f>
        <v>#REF!</v>
      </c>
      <c r="AA36" s="483"/>
      <c r="AB36" s="464" t="e">
        <f>IF(AND(' RIESGOS DE GESTION'!#REF!="Baja",' RIESGOS DE GESTION'!#REF!="Mayor"),CONCATENATE("R",' RIESGOS DE GESTION'!#REF!),"")</f>
        <v>#REF!</v>
      </c>
      <c r="AC36" s="461"/>
      <c r="AD36" s="459" t="e">
        <f>IF(AND(' RIESGOS DE GESTION'!#REF!="Baja",' RIESGOS DE GESTION'!#REF!="Mayor"),CONCATENATE("R",' RIESGOS DE GESTION'!#REF!),"")</f>
        <v>#REF!</v>
      </c>
      <c r="AE36" s="459"/>
      <c r="AF36" s="459" t="e">
        <f>IF(AND(' RIESGOS DE GESTION'!#REF!="Baja",' RIESGOS DE GESTION'!#REF!="Mayor"),CONCATENATE("R",' RIESGOS DE GESTION'!#REF!),"")</f>
        <v>#REF!</v>
      </c>
      <c r="AG36" s="460"/>
      <c r="AH36" s="472" t="e">
        <f>IF(AND(' RIESGOS DE GESTION'!#REF!="Baja",' RIESGOS DE GESTION'!#REF!="Catastrófico"),CONCATENATE("R",' RIESGOS DE GESTION'!#REF!),"")</f>
        <v>#REF!</v>
      </c>
      <c r="AI36" s="473"/>
      <c r="AJ36" s="473" t="e">
        <f>IF(AND(' RIESGOS DE GESTION'!#REF!="Baja",' RIESGOS DE GESTION'!#REF!="Catastrófico"),CONCATENATE("R",' RIESGOS DE GESTION'!#REF!),"")</f>
        <v>#REF!</v>
      </c>
      <c r="AK36" s="473"/>
      <c r="AL36" s="473" t="e">
        <f>IF(AND(' RIESGOS DE GESTION'!#REF!="Baja",' RIESGOS DE GESTION'!#REF!="Catastrófico"),CONCATENATE("R",' RIESGOS DE GESTION'!#REF!),"")</f>
        <v>#REF!</v>
      </c>
      <c r="AM36" s="474"/>
      <c r="AN36" s="58"/>
      <c r="AO36" s="444"/>
      <c r="AP36" s="445"/>
      <c r="AQ36" s="445"/>
      <c r="AR36" s="445"/>
      <c r="AS36" s="445"/>
      <c r="AT36" s="446"/>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row>
    <row r="37" spans="1:80" ht="15.75" thickBot="1" x14ac:dyDescent="0.3">
      <c r="A37" s="58"/>
      <c r="B37" s="412"/>
      <c r="C37" s="412"/>
      <c r="D37" s="413"/>
      <c r="E37" s="456"/>
      <c r="F37" s="457"/>
      <c r="G37" s="457"/>
      <c r="H37" s="457"/>
      <c r="I37" s="457"/>
      <c r="J37" s="493"/>
      <c r="K37" s="494"/>
      <c r="L37" s="494"/>
      <c r="M37" s="494"/>
      <c r="N37" s="494"/>
      <c r="O37" s="495"/>
      <c r="P37" s="485"/>
      <c r="Q37" s="485"/>
      <c r="R37" s="485"/>
      <c r="S37" s="485"/>
      <c r="T37" s="485"/>
      <c r="U37" s="486"/>
      <c r="V37" s="484"/>
      <c r="W37" s="485"/>
      <c r="X37" s="485"/>
      <c r="Y37" s="485"/>
      <c r="Z37" s="485"/>
      <c r="AA37" s="486"/>
      <c r="AB37" s="469"/>
      <c r="AC37" s="470"/>
      <c r="AD37" s="470"/>
      <c r="AE37" s="470"/>
      <c r="AF37" s="470"/>
      <c r="AG37" s="471"/>
      <c r="AH37" s="475"/>
      <c r="AI37" s="476"/>
      <c r="AJ37" s="476"/>
      <c r="AK37" s="476"/>
      <c r="AL37" s="476"/>
      <c r="AM37" s="477"/>
      <c r="AN37" s="58"/>
      <c r="AO37" s="447"/>
      <c r="AP37" s="448"/>
      <c r="AQ37" s="448"/>
      <c r="AR37" s="448"/>
      <c r="AS37" s="448"/>
      <c r="AT37" s="449"/>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row>
    <row r="38" spans="1:80" x14ac:dyDescent="0.25">
      <c r="A38" s="58"/>
      <c r="B38" s="412"/>
      <c r="C38" s="412"/>
      <c r="D38" s="413"/>
      <c r="E38" s="450" t="s">
        <v>107</v>
      </c>
      <c r="F38" s="451"/>
      <c r="G38" s="451"/>
      <c r="H38" s="451"/>
      <c r="I38" s="452"/>
      <c r="J38" s="496" t="e">
        <f>IF(AND(' RIESGOS DE GESTION'!#REF!="Muy Baja",' RIESGOS DE GESTION'!#REF!="Leve"),CONCATENATE("R",' RIESGOS DE GESTION'!#REF!),"")</f>
        <v>#REF!</v>
      </c>
      <c r="K38" s="497"/>
      <c r="L38" s="497" t="e">
        <f>IF(AND(' RIESGOS DE GESTION'!#REF!="Muy Baja",' RIESGOS DE GESTION'!#REF!="Leve"),CONCATENATE("R",' RIESGOS DE GESTION'!#REF!),"")</f>
        <v>#REF!</v>
      </c>
      <c r="M38" s="497"/>
      <c r="N38" s="497" t="e">
        <f>IF(AND(' RIESGOS DE GESTION'!#REF!="Muy Baja",' RIESGOS DE GESTION'!#REF!="Leve"),CONCATENATE("R",' RIESGOS DE GESTION'!#REF!),"")</f>
        <v>#REF!</v>
      </c>
      <c r="O38" s="498"/>
      <c r="P38" s="496" t="e">
        <f>IF(AND(' RIESGOS DE GESTION'!#REF!="Muy Baja",' RIESGOS DE GESTION'!#REF!="Menor"),CONCATENATE("R",' RIESGOS DE GESTION'!#REF!),"")</f>
        <v>#REF!</v>
      </c>
      <c r="Q38" s="497"/>
      <c r="R38" s="497" t="e">
        <f>IF(AND(' RIESGOS DE GESTION'!#REF!="Muy Baja",' RIESGOS DE GESTION'!#REF!="Menor"),CONCATENATE("R",' RIESGOS DE GESTION'!#REF!),"")</f>
        <v>#REF!</v>
      </c>
      <c r="S38" s="497"/>
      <c r="T38" s="497" t="e">
        <f>IF(AND(' RIESGOS DE GESTION'!#REF!="Muy Baja",' RIESGOS DE GESTION'!#REF!="Menor"),CONCATENATE("R",' RIESGOS DE GESTION'!#REF!),"")</f>
        <v>#REF!</v>
      </c>
      <c r="U38" s="498"/>
      <c r="V38" s="487" t="e">
        <f>IF(AND(' RIESGOS DE GESTION'!#REF!="Muy Baja",' RIESGOS DE GESTION'!#REF!="Moderado"),CONCATENATE("R",' RIESGOS DE GESTION'!#REF!),"")</f>
        <v>#REF!</v>
      </c>
      <c r="W38" s="488"/>
      <c r="X38" s="488" t="e">
        <f>IF(AND(' RIESGOS DE GESTION'!#REF!="Muy Baja",' RIESGOS DE GESTION'!#REF!="Moderado"),CONCATENATE("R",' RIESGOS DE GESTION'!#REF!),"")</f>
        <v>#REF!</v>
      </c>
      <c r="Y38" s="488"/>
      <c r="Z38" s="488" t="e">
        <f>IF(AND(' RIESGOS DE GESTION'!#REF!="Muy Baja",' RIESGOS DE GESTION'!#REF!="Moderado"),CONCATENATE("R",' RIESGOS DE GESTION'!#REF!),"")</f>
        <v>#REF!</v>
      </c>
      <c r="AA38" s="489"/>
      <c r="AB38" s="462" t="e">
        <f>IF(AND(' RIESGOS DE GESTION'!#REF!="Muy Baja",' RIESGOS DE GESTION'!#REF!="Mayor"),CONCATENATE("R",' RIESGOS DE GESTION'!#REF!),"")</f>
        <v>#REF!</v>
      </c>
      <c r="AC38" s="463"/>
      <c r="AD38" s="463" t="e">
        <f>IF(AND(' RIESGOS DE GESTION'!#REF!="Muy Baja",' RIESGOS DE GESTION'!#REF!="Mayor"),CONCATENATE("R",' RIESGOS DE GESTION'!#REF!),"")</f>
        <v>#REF!</v>
      </c>
      <c r="AE38" s="463"/>
      <c r="AF38" s="463" t="e">
        <f>IF(AND(' RIESGOS DE GESTION'!#REF!="Muy Baja",' RIESGOS DE GESTION'!#REF!="Mayor"),CONCATENATE("R",' RIESGOS DE GESTION'!#REF!),"")</f>
        <v>#REF!</v>
      </c>
      <c r="AG38" s="465"/>
      <c r="AH38" s="478" t="e">
        <f>IF(AND(' RIESGOS DE GESTION'!#REF!="Muy Baja",' RIESGOS DE GESTION'!#REF!="Catastrófico"),CONCATENATE("R",' RIESGOS DE GESTION'!#REF!),"")</f>
        <v>#REF!</v>
      </c>
      <c r="AI38" s="479"/>
      <c r="AJ38" s="479" t="e">
        <f>IF(AND(' RIESGOS DE GESTION'!#REF!="Muy Baja",' RIESGOS DE GESTION'!#REF!="Catastrófico"),CONCATENATE("R",' RIESGOS DE GESTION'!#REF!),"")</f>
        <v>#REF!</v>
      </c>
      <c r="AK38" s="479"/>
      <c r="AL38" s="479" t="e">
        <f>IF(AND(' RIESGOS DE GESTION'!#REF!="Muy Baja",' RIESGOS DE GESTION'!#REF!="Catastrófico"),CONCATENATE("R",' RIESGOS DE GESTION'!#REF!),"")</f>
        <v>#REF!</v>
      </c>
      <c r="AM38" s="480"/>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row>
    <row r="39" spans="1:80" x14ac:dyDescent="0.25">
      <c r="A39" s="58"/>
      <c r="B39" s="412"/>
      <c r="C39" s="412"/>
      <c r="D39" s="413"/>
      <c r="E39" s="453"/>
      <c r="F39" s="454"/>
      <c r="G39" s="454"/>
      <c r="H39" s="454"/>
      <c r="I39" s="455"/>
      <c r="J39" s="492"/>
      <c r="K39" s="490"/>
      <c r="L39" s="490"/>
      <c r="M39" s="490"/>
      <c r="N39" s="490"/>
      <c r="O39" s="491"/>
      <c r="P39" s="492"/>
      <c r="Q39" s="490"/>
      <c r="R39" s="490"/>
      <c r="S39" s="490"/>
      <c r="T39" s="490"/>
      <c r="U39" s="491"/>
      <c r="V39" s="481"/>
      <c r="W39" s="482"/>
      <c r="X39" s="482"/>
      <c r="Y39" s="482"/>
      <c r="Z39" s="482"/>
      <c r="AA39" s="483"/>
      <c r="AB39" s="464"/>
      <c r="AC39" s="461"/>
      <c r="AD39" s="461"/>
      <c r="AE39" s="461"/>
      <c r="AF39" s="461"/>
      <c r="AG39" s="460"/>
      <c r="AH39" s="472"/>
      <c r="AI39" s="473"/>
      <c r="AJ39" s="473"/>
      <c r="AK39" s="473"/>
      <c r="AL39" s="473"/>
      <c r="AM39" s="474"/>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row>
    <row r="40" spans="1:80" x14ac:dyDescent="0.25">
      <c r="A40" s="58"/>
      <c r="B40" s="412"/>
      <c r="C40" s="412"/>
      <c r="D40" s="413"/>
      <c r="E40" s="453"/>
      <c r="F40" s="454"/>
      <c r="G40" s="454"/>
      <c r="H40" s="454"/>
      <c r="I40" s="455"/>
      <c r="J40" s="492" t="e">
        <f>IF(AND(' RIESGOS DE GESTION'!#REF!="Muy Baja",' RIESGOS DE GESTION'!#REF!="Leve"),CONCATENATE("R",' RIESGOS DE GESTION'!#REF!),"")</f>
        <v>#REF!</v>
      </c>
      <c r="K40" s="490"/>
      <c r="L40" s="490" t="e">
        <f>IF(AND(' RIESGOS DE GESTION'!#REF!="Muy Baja",' RIESGOS DE GESTION'!#REF!="Leve"),CONCATENATE("R",' RIESGOS DE GESTION'!#REF!),"")</f>
        <v>#REF!</v>
      </c>
      <c r="M40" s="490"/>
      <c r="N40" s="490" t="e">
        <f>IF(AND(' RIESGOS DE GESTION'!#REF!="Muy Baja",' RIESGOS DE GESTION'!#REF!="Leve"),CONCATENATE("R",' RIESGOS DE GESTION'!#REF!),"")</f>
        <v>#REF!</v>
      </c>
      <c r="O40" s="491"/>
      <c r="P40" s="492" t="e">
        <f>IF(AND(' RIESGOS DE GESTION'!#REF!="Muy Baja",' RIESGOS DE GESTION'!#REF!="Menor"),CONCATENATE("R",' RIESGOS DE GESTION'!#REF!),"")</f>
        <v>#REF!</v>
      </c>
      <c r="Q40" s="490"/>
      <c r="R40" s="490" t="e">
        <f>IF(AND(' RIESGOS DE GESTION'!#REF!="Muy Baja",' RIESGOS DE GESTION'!#REF!="Menor"),CONCATENATE("R",' RIESGOS DE GESTION'!#REF!),"")</f>
        <v>#REF!</v>
      </c>
      <c r="S40" s="490"/>
      <c r="T40" s="490" t="e">
        <f>IF(AND(' RIESGOS DE GESTION'!#REF!="Muy Baja",' RIESGOS DE GESTION'!#REF!="Menor"),CONCATENATE("R",' RIESGOS DE GESTION'!#REF!),"")</f>
        <v>#REF!</v>
      </c>
      <c r="U40" s="491"/>
      <c r="V40" s="481" t="e">
        <f>IF(AND(' RIESGOS DE GESTION'!#REF!="Muy Baja",' RIESGOS DE GESTION'!#REF!="Moderado"),CONCATENATE("R",' RIESGOS DE GESTION'!#REF!),"")</f>
        <v>#REF!</v>
      </c>
      <c r="W40" s="482"/>
      <c r="X40" s="482" t="e">
        <f>IF(AND(' RIESGOS DE GESTION'!#REF!="Muy Baja",' RIESGOS DE GESTION'!#REF!="Moderado"),CONCATENATE("R",' RIESGOS DE GESTION'!#REF!),"")</f>
        <v>#REF!</v>
      </c>
      <c r="Y40" s="482"/>
      <c r="Z40" s="482" t="e">
        <f>IF(AND(' RIESGOS DE GESTION'!#REF!="Muy Baja",' RIESGOS DE GESTION'!#REF!="Moderado"),CONCATENATE("R",' RIESGOS DE GESTION'!#REF!),"")</f>
        <v>#REF!</v>
      </c>
      <c r="AA40" s="483"/>
      <c r="AB40" s="464" t="e">
        <f>IF(AND(' RIESGOS DE GESTION'!#REF!="Muy Baja",' RIESGOS DE GESTION'!#REF!="Mayor"),CONCATENATE("R",' RIESGOS DE GESTION'!#REF!),"")</f>
        <v>#REF!</v>
      </c>
      <c r="AC40" s="461"/>
      <c r="AD40" s="459" t="e">
        <f>IF(AND(' RIESGOS DE GESTION'!#REF!="Muy Baja",' RIESGOS DE GESTION'!#REF!="Mayor"),CONCATENATE("R",' RIESGOS DE GESTION'!#REF!),"")</f>
        <v>#REF!</v>
      </c>
      <c r="AE40" s="459"/>
      <c r="AF40" s="459" t="e">
        <f>IF(AND(' RIESGOS DE GESTION'!#REF!="Muy Baja",' RIESGOS DE GESTION'!#REF!="Mayor"),CONCATENATE("R",' RIESGOS DE GESTION'!#REF!),"")</f>
        <v>#REF!</v>
      </c>
      <c r="AG40" s="460"/>
      <c r="AH40" s="472" t="e">
        <f>IF(AND(' RIESGOS DE GESTION'!#REF!="Muy Baja",' RIESGOS DE GESTION'!#REF!="Catastrófico"),CONCATENATE("R",' RIESGOS DE GESTION'!#REF!),"")</f>
        <v>#REF!</v>
      </c>
      <c r="AI40" s="473"/>
      <c r="AJ40" s="473" t="e">
        <f>IF(AND(' RIESGOS DE GESTION'!#REF!="Muy Baja",' RIESGOS DE GESTION'!#REF!="Catastrófico"),CONCATENATE("R",' RIESGOS DE GESTION'!#REF!),"")</f>
        <v>#REF!</v>
      </c>
      <c r="AK40" s="473"/>
      <c r="AL40" s="473" t="e">
        <f>IF(AND(' RIESGOS DE GESTION'!#REF!="Muy Baja",' RIESGOS DE GESTION'!#REF!="Catastrófico"),CONCATENATE("R",' RIESGOS DE GESTION'!#REF!),"")</f>
        <v>#REF!</v>
      </c>
      <c r="AM40" s="474"/>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row>
    <row r="41" spans="1:80" x14ac:dyDescent="0.25">
      <c r="A41" s="58"/>
      <c r="B41" s="412"/>
      <c r="C41" s="412"/>
      <c r="D41" s="413"/>
      <c r="E41" s="453"/>
      <c r="F41" s="454"/>
      <c r="G41" s="454"/>
      <c r="H41" s="454"/>
      <c r="I41" s="455"/>
      <c r="J41" s="492"/>
      <c r="K41" s="490"/>
      <c r="L41" s="490"/>
      <c r="M41" s="490"/>
      <c r="N41" s="490"/>
      <c r="O41" s="491"/>
      <c r="P41" s="492"/>
      <c r="Q41" s="490"/>
      <c r="R41" s="490"/>
      <c r="S41" s="490"/>
      <c r="T41" s="490"/>
      <c r="U41" s="491"/>
      <c r="V41" s="481"/>
      <c r="W41" s="482"/>
      <c r="X41" s="482"/>
      <c r="Y41" s="482"/>
      <c r="Z41" s="482"/>
      <c r="AA41" s="483"/>
      <c r="AB41" s="464"/>
      <c r="AC41" s="461"/>
      <c r="AD41" s="459"/>
      <c r="AE41" s="459"/>
      <c r="AF41" s="459"/>
      <c r="AG41" s="460"/>
      <c r="AH41" s="472"/>
      <c r="AI41" s="473"/>
      <c r="AJ41" s="473"/>
      <c r="AK41" s="473"/>
      <c r="AL41" s="473"/>
      <c r="AM41" s="474"/>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row>
    <row r="42" spans="1:80" x14ac:dyDescent="0.25">
      <c r="A42" s="58"/>
      <c r="B42" s="412"/>
      <c r="C42" s="412"/>
      <c r="D42" s="413"/>
      <c r="E42" s="453"/>
      <c r="F42" s="454"/>
      <c r="G42" s="454"/>
      <c r="H42" s="454"/>
      <c r="I42" s="455"/>
      <c r="J42" s="492" t="e">
        <f>IF(AND(' RIESGOS DE GESTION'!#REF!="Muy Baja",' RIESGOS DE GESTION'!#REF!="Leve"),CONCATENATE("R",' RIESGOS DE GESTION'!#REF!),"")</f>
        <v>#REF!</v>
      </c>
      <c r="K42" s="490"/>
      <c r="L42" s="490" t="e">
        <f>IF(AND(' RIESGOS DE GESTION'!#REF!="Muy Baja",' RIESGOS DE GESTION'!#REF!="Leve"),CONCATENATE("R",' RIESGOS DE GESTION'!#REF!),"")</f>
        <v>#REF!</v>
      </c>
      <c r="M42" s="490"/>
      <c r="N42" s="490" t="e">
        <f>IF(AND(' RIESGOS DE GESTION'!#REF!="Muy Baja",' RIESGOS DE GESTION'!#REF!="Leve"),CONCATENATE("R",' RIESGOS DE GESTION'!#REF!),"")</f>
        <v>#REF!</v>
      </c>
      <c r="O42" s="491"/>
      <c r="P42" s="492" t="e">
        <f>IF(AND(' RIESGOS DE GESTION'!#REF!="Muy Baja",' RIESGOS DE GESTION'!#REF!="Menor"),CONCATENATE("R",' RIESGOS DE GESTION'!#REF!),"")</f>
        <v>#REF!</v>
      </c>
      <c r="Q42" s="490"/>
      <c r="R42" s="490" t="e">
        <f>IF(AND(' RIESGOS DE GESTION'!#REF!="Muy Baja",' RIESGOS DE GESTION'!#REF!="Menor"),CONCATENATE("R",' RIESGOS DE GESTION'!#REF!),"")</f>
        <v>#REF!</v>
      </c>
      <c r="S42" s="490"/>
      <c r="T42" s="490" t="e">
        <f>IF(AND(' RIESGOS DE GESTION'!#REF!="Muy Baja",' RIESGOS DE GESTION'!#REF!="Menor"),CONCATENATE("R",' RIESGOS DE GESTION'!#REF!),"")</f>
        <v>#REF!</v>
      </c>
      <c r="U42" s="491"/>
      <c r="V42" s="481" t="e">
        <f>IF(AND(' RIESGOS DE GESTION'!#REF!="Muy Baja",' RIESGOS DE GESTION'!#REF!="Moderado"),CONCATENATE("R",' RIESGOS DE GESTION'!#REF!),"")</f>
        <v>#REF!</v>
      </c>
      <c r="W42" s="482"/>
      <c r="X42" s="482" t="e">
        <f>IF(AND(' RIESGOS DE GESTION'!#REF!="Muy Baja",' RIESGOS DE GESTION'!#REF!="Moderado"),CONCATENATE("R",' RIESGOS DE GESTION'!#REF!),"")</f>
        <v>#REF!</v>
      </c>
      <c r="Y42" s="482"/>
      <c r="Z42" s="482" t="e">
        <f>IF(AND(' RIESGOS DE GESTION'!#REF!="Muy Baja",' RIESGOS DE GESTION'!#REF!="Moderado"),CONCATENATE("R",' RIESGOS DE GESTION'!#REF!),"")</f>
        <v>#REF!</v>
      </c>
      <c r="AA42" s="483"/>
      <c r="AB42" s="464" t="e">
        <f>IF(AND(' RIESGOS DE GESTION'!#REF!="Muy Baja",' RIESGOS DE GESTION'!#REF!="Mayor"),CONCATENATE("R",' RIESGOS DE GESTION'!#REF!),"")</f>
        <v>#REF!</v>
      </c>
      <c r="AC42" s="461"/>
      <c r="AD42" s="459" t="e">
        <f>IF(AND(' RIESGOS DE GESTION'!#REF!="Muy Baja",' RIESGOS DE GESTION'!#REF!="Mayor"),CONCATENATE("R",' RIESGOS DE GESTION'!#REF!),"")</f>
        <v>#REF!</v>
      </c>
      <c r="AE42" s="459"/>
      <c r="AF42" s="459" t="e">
        <f>IF(AND(' RIESGOS DE GESTION'!#REF!="Muy Baja",' RIESGOS DE GESTION'!#REF!="Mayor"),CONCATENATE("R",' RIESGOS DE GESTION'!#REF!),"")</f>
        <v>#REF!</v>
      </c>
      <c r="AG42" s="460"/>
      <c r="AH42" s="472" t="e">
        <f>IF(AND(' RIESGOS DE GESTION'!#REF!="Muy Baja",' RIESGOS DE GESTION'!#REF!="Catastrófico"),CONCATENATE("R",' RIESGOS DE GESTION'!#REF!),"")</f>
        <v>#REF!</v>
      </c>
      <c r="AI42" s="473"/>
      <c r="AJ42" s="473" t="e">
        <f>IF(AND(' RIESGOS DE GESTION'!#REF!="Muy Baja",' RIESGOS DE GESTION'!#REF!="Catastrófico"),CONCATENATE("R",' RIESGOS DE GESTION'!#REF!),"")</f>
        <v>#REF!</v>
      </c>
      <c r="AK42" s="473"/>
      <c r="AL42" s="473" t="e">
        <f>IF(AND(' RIESGOS DE GESTION'!#REF!="Muy Baja",' RIESGOS DE GESTION'!#REF!="Catastrófico"),CONCATENATE("R",' RIESGOS DE GESTION'!#REF!),"")</f>
        <v>#REF!</v>
      </c>
      <c r="AM42" s="474"/>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row>
    <row r="43" spans="1:80" x14ac:dyDescent="0.25">
      <c r="A43" s="58"/>
      <c r="B43" s="412"/>
      <c r="C43" s="412"/>
      <c r="D43" s="413"/>
      <c r="E43" s="453"/>
      <c r="F43" s="454"/>
      <c r="G43" s="454"/>
      <c r="H43" s="454"/>
      <c r="I43" s="455"/>
      <c r="J43" s="492"/>
      <c r="K43" s="490"/>
      <c r="L43" s="490"/>
      <c r="M43" s="490"/>
      <c r="N43" s="490"/>
      <c r="O43" s="491"/>
      <c r="P43" s="492"/>
      <c r="Q43" s="490"/>
      <c r="R43" s="490"/>
      <c r="S43" s="490"/>
      <c r="T43" s="490"/>
      <c r="U43" s="491"/>
      <c r="V43" s="481"/>
      <c r="W43" s="482"/>
      <c r="X43" s="482"/>
      <c r="Y43" s="482"/>
      <c r="Z43" s="482"/>
      <c r="AA43" s="483"/>
      <c r="AB43" s="464"/>
      <c r="AC43" s="461"/>
      <c r="AD43" s="459"/>
      <c r="AE43" s="459"/>
      <c r="AF43" s="459"/>
      <c r="AG43" s="460"/>
      <c r="AH43" s="472"/>
      <c r="AI43" s="473"/>
      <c r="AJ43" s="473"/>
      <c r="AK43" s="473"/>
      <c r="AL43" s="473"/>
      <c r="AM43" s="474"/>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row>
    <row r="44" spans="1:80" x14ac:dyDescent="0.25">
      <c r="A44" s="58"/>
      <c r="B44" s="412"/>
      <c r="C44" s="412"/>
      <c r="D44" s="413"/>
      <c r="E44" s="453"/>
      <c r="F44" s="454"/>
      <c r="G44" s="454"/>
      <c r="H44" s="454"/>
      <c r="I44" s="455"/>
      <c r="J44" s="492" t="e">
        <f>IF(AND(' RIESGOS DE GESTION'!#REF!="Muy Baja",' RIESGOS DE GESTION'!#REF!="Leve"),CONCATENATE("R",' RIESGOS DE GESTION'!#REF!),"")</f>
        <v>#REF!</v>
      </c>
      <c r="K44" s="490"/>
      <c r="L44" s="490" t="e">
        <f>IF(AND(' RIESGOS DE GESTION'!#REF!="Muy Baja",' RIESGOS DE GESTION'!#REF!="Leve"),CONCATENATE("R",' RIESGOS DE GESTION'!#REF!),"")</f>
        <v>#REF!</v>
      </c>
      <c r="M44" s="490"/>
      <c r="N44" s="490" t="e">
        <f>IF(AND(' RIESGOS DE GESTION'!#REF!="Muy Baja",' RIESGOS DE GESTION'!#REF!="Leve"),CONCATENATE("R",' RIESGOS DE GESTION'!#REF!),"")</f>
        <v>#REF!</v>
      </c>
      <c r="O44" s="491"/>
      <c r="P44" s="492" t="e">
        <f>IF(AND(' RIESGOS DE GESTION'!#REF!="Muy Baja",' RIESGOS DE GESTION'!#REF!="Menor"),CONCATENATE("R",' RIESGOS DE GESTION'!#REF!),"")</f>
        <v>#REF!</v>
      </c>
      <c r="Q44" s="490"/>
      <c r="R44" s="490" t="e">
        <f>IF(AND(' RIESGOS DE GESTION'!#REF!="Muy Baja",' RIESGOS DE GESTION'!#REF!="Menor"),CONCATENATE("R",' RIESGOS DE GESTION'!#REF!),"")</f>
        <v>#REF!</v>
      </c>
      <c r="S44" s="490"/>
      <c r="T44" s="490" t="e">
        <f>IF(AND(' RIESGOS DE GESTION'!#REF!="Muy Baja",' RIESGOS DE GESTION'!#REF!="Menor"),CONCATENATE("R",' RIESGOS DE GESTION'!#REF!),"")</f>
        <v>#REF!</v>
      </c>
      <c r="U44" s="491"/>
      <c r="V44" s="481" t="e">
        <f>IF(AND(' RIESGOS DE GESTION'!#REF!="Muy Baja",' RIESGOS DE GESTION'!#REF!="Moderado"),CONCATENATE("R",' RIESGOS DE GESTION'!#REF!),"")</f>
        <v>#REF!</v>
      </c>
      <c r="W44" s="482"/>
      <c r="X44" s="482" t="e">
        <f>IF(AND(' RIESGOS DE GESTION'!#REF!="Muy Baja",' RIESGOS DE GESTION'!#REF!="Moderado"),CONCATENATE("R",' RIESGOS DE GESTION'!#REF!),"")</f>
        <v>#REF!</v>
      </c>
      <c r="Y44" s="482"/>
      <c r="Z44" s="482" t="e">
        <f>IF(AND(' RIESGOS DE GESTION'!#REF!="Muy Baja",' RIESGOS DE GESTION'!#REF!="Moderado"),CONCATENATE("R",' RIESGOS DE GESTION'!#REF!),"")</f>
        <v>#REF!</v>
      </c>
      <c r="AA44" s="483"/>
      <c r="AB44" s="464" t="e">
        <f>IF(AND(' RIESGOS DE GESTION'!#REF!="Muy Baja",' RIESGOS DE GESTION'!#REF!="Mayor"),CONCATENATE("R",' RIESGOS DE GESTION'!#REF!),"")</f>
        <v>#REF!</v>
      </c>
      <c r="AC44" s="461"/>
      <c r="AD44" s="459" t="e">
        <f>IF(AND(' RIESGOS DE GESTION'!#REF!="Muy Baja",' RIESGOS DE GESTION'!#REF!="Mayor"),CONCATENATE("R",' RIESGOS DE GESTION'!#REF!),"")</f>
        <v>#REF!</v>
      </c>
      <c r="AE44" s="459"/>
      <c r="AF44" s="459" t="e">
        <f>IF(AND(' RIESGOS DE GESTION'!#REF!="Muy Baja",' RIESGOS DE GESTION'!#REF!="Mayor"),CONCATENATE("R",' RIESGOS DE GESTION'!#REF!),"")</f>
        <v>#REF!</v>
      </c>
      <c r="AG44" s="460"/>
      <c r="AH44" s="472" t="e">
        <f>IF(AND(' RIESGOS DE GESTION'!#REF!="Muy Baja",' RIESGOS DE GESTION'!#REF!="Catastrófico"),CONCATENATE("R",' RIESGOS DE GESTION'!#REF!),"")</f>
        <v>#REF!</v>
      </c>
      <c r="AI44" s="473"/>
      <c r="AJ44" s="473" t="e">
        <f>IF(AND(' RIESGOS DE GESTION'!#REF!="Muy Baja",' RIESGOS DE GESTION'!#REF!="Catastrófico"),CONCATENATE("R",' RIESGOS DE GESTION'!#REF!),"")</f>
        <v>#REF!</v>
      </c>
      <c r="AK44" s="473"/>
      <c r="AL44" s="473" t="e">
        <f>IF(AND(' RIESGOS DE GESTION'!#REF!="Muy Baja",' RIESGOS DE GESTION'!#REF!="Catastrófico"),CONCATENATE("R",' RIESGOS DE GESTION'!#REF!),"")</f>
        <v>#REF!</v>
      </c>
      <c r="AM44" s="474"/>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row>
    <row r="45" spans="1:80" ht="15.75" thickBot="1" x14ac:dyDescent="0.3">
      <c r="A45" s="58"/>
      <c r="B45" s="412"/>
      <c r="C45" s="412"/>
      <c r="D45" s="413"/>
      <c r="E45" s="456"/>
      <c r="F45" s="457"/>
      <c r="G45" s="457"/>
      <c r="H45" s="457"/>
      <c r="I45" s="458"/>
      <c r="J45" s="493"/>
      <c r="K45" s="494"/>
      <c r="L45" s="494"/>
      <c r="M45" s="494"/>
      <c r="N45" s="494"/>
      <c r="O45" s="495"/>
      <c r="P45" s="493"/>
      <c r="Q45" s="494"/>
      <c r="R45" s="494"/>
      <c r="S45" s="494"/>
      <c r="T45" s="494"/>
      <c r="U45" s="495"/>
      <c r="V45" s="484"/>
      <c r="W45" s="485"/>
      <c r="X45" s="485"/>
      <c r="Y45" s="485"/>
      <c r="Z45" s="485"/>
      <c r="AA45" s="486"/>
      <c r="AB45" s="469"/>
      <c r="AC45" s="470"/>
      <c r="AD45" s="470"/>
      <c r="AE45" s="470"/>
      <c r="AF45" s="470"/>
      <c r="AG45" s="471"/>
      <c r="AH45" s="475"/>
      <c r="AI45" s="476"/>
      <c r="AJ45" s="476"/>
      <c r="AK45" s="476"/>
      <c r="AL45" s="476"/>
      <c r="AM45" s="477"/>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row>
    <row r="46" spans="1:80" x14ac:dyDescent="0.25">
      <c r="A46" s="58"/>
      <c r="B46" s="58"/>
      <c r="C46" s="58"/>
      <c r="D46" s="58"/>
      <c r="E46" s="58"/>
      <c r="F46" s="58"/>
      <c r="G46" s="58"/>
      <c r="H46" s="58"/>
      <c r="I46" s="58"/>
      <c r="J46" s="450" t="s">
        <v>106</v>
      </c>
      <c r="K46" s="451"/>
      <c r="L46" s="451"/>
      <c r="M46" s="451"/>
      <c r="N46" s="451"/>
      <c r="O46" s="452"/>
      <c r="P46" s="450" t="s">
        <v>105</v>
      </c>
      <c r="Q46" s="451"/>
      <c r="R46" s="451"/>
      <c r="S46" s="451"/>
      <c r="T46" s="451"/>
      <c r="U46" s="452"/>
      <c r="V46" s="450" t="s">
        <v>104</v>
      </c>
      <c r="W46" s="451"/>
      <c r="X46" s="451"/>
      <c r="Y46" s="451"/>
      <c r="Z46" s="451"/>
      <c r="AA46" s="452"/>
      <c r="AB46" s="450" t="s">
        <v>103</v>
      </c>
      <c r="AC46" s="468"/>
      <c r="AD46" s="451"/>
      <c r="AE46" s="451"/>
      <c r="AF46" s="451"/>
      <c r="AG46" s="452"/>
      <c r="AH46" s="450" t="s">
        <v>102</v>
      </c>
      <c r="AI46" s="451"/>
      <c r="AJ46" s="451"/>
      <c r="AK46" s="451"/>
      <c r="AL46" s="451"/>
      <c r="AM46" s="452"/>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x14ac:dyDescent="0.25">
      <c r="A47" s="58"/>
      <c r="B47" s="58"/>
      <c r="C47" s="58"/>
      <c r="D47" s="58"/>
      <c r="E47" s="58"/>
      <c r="F47" s="58"/>
      <c r="G47" s="58"/>
      <c r="H47" s="58"/>
      <c r="I47" s="58"/>
      <c r="J47" s="453"/>
      <c r="K47" s="454"/>
      <c r="L47" s="454"/>
      <c r="M47" s="454"/>
      <c r="N47" s="454"/>
      <c r="O47" s="455"/>
      <c r="P47" s="453"/>
      <c r="Q47" s="454"/>
      <c r="R47" s="454"/>
      <c r="S47" s="454"/>
      <c r="T47" s="454"/>
      <c r="U47" s="455"/>
      <c r="V47" s="453"/>
      <c r="W47" s="454"/>
      <c r="X47" s="454"/>
      <c r="Y47" s="454"/>
      <c r="Z47" s="454"/>
      <c r="AA47" s="455"/>
      <c r="AB47" s="453"/>
      <c r="AC47" s="454"/>
      <c r="AD47" s="454"/>
      <c r="AE47" s="454"/>
      <c r="AF47" s="454"/>
      <c r="AG47" s="455"/>
      <c r="AH47" s="453"/>
      <c r="AI47" s="454"/>
      <c r="AJ47" s="454"/>
      <c r="AK47" s="454"/>
      <c r="AL47" s="454"/>
      <c r="AM47" s="455"/>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x14ac:dyDescent="0.25">
      <c r="A48" s="58"/>
      <c r="B48" s="58"/>
      <c r="C48" s="58"/>
      <c r="D48" s="58"/>
      <c r="E48" s="58"/>
      <c r="F48" s="58"/>
      <c r="G48" s="58"/>
      <c r="H48" s="58"/>
      <c r="I48" s="58"/>
      <c r="J48" s="453"/>
      <c r="K48" s="454"/>
      <c r="L48" s="454"/>
      <c r="M48" s="454"/>
      <c r="N48" s="454"/>
      <c r="O48" s="455"/>
      <c r="P48" s="453"/>
      <c r="Q48" s="454"/>
      <c r="R48" s="454"/>
      <c r="S48" s="454"/>
      <c r="T48" s="454"/>
      <c r="U48" s="455"/>
      <c r="V48" s="453"/>
      <c r="W48" s="454"/>
      <c r="X48" s="454"/>
      <c r="Y48" s="454"/>
      <c r="Z48" s="454"/>
      <c r="AA48" s="455"/>
      <c r="AB48" s="453"/>
      <c r="AC48" s="454"/>
      <c r="AD48" s="454"/>
      <c r="AE48" s="454"/>
      <c r="AF48" s="454"/>
      <c r="AG48" s="455"/>
      <c r="AH48" s="453"/>
      <c r="AI48" s="454"/>
      <c r="AJ48" s="454"/>
      <c r="AK48" s="454"/>
      <c r="AL48" s="454"/>
      <c r="AM48" s="455"/>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x14ac:dyDescent="0.25">
      <c r="A49" s="58"/>
      <c r="B49" s="58"/>
      <c r="C49" s="58"/>
      <c r="D49" s="58"/>
      <c r="E49" s="58"/>
      <c r="F49" s="58"/>
      <c r="G49" s="58"/>
      <c r="H49" s="58"/>
      <c r="I49" s="58"/>
      <c r="J49" s="453"/>
      <c r="K49" s="454"/>
      <c r="L49" s="454"/>
      <c r="M49" s="454"/>
      <c r="N49" s="454"/>
      <c r="O49" s="455"/>
      <c r="P49" s="453"/>
      <c r="Q49" s="454"/>
      <c r="R49" s="454"/>
      <c r="S49" s="454"/>
      <c r="T49" s="454"/>
      <c r="U49" s="455"/>
      <c r="V49" s="453"/>
      <c r="W49" s="454"/>
      <c r="X49" s="454"/>
      <c r="Y49" s="454"/>
      <c r="Z49" s="454"/>
      <c r="AA49" s="455"/>
      <c r="AB49" s="453"/>
      <c r="AC49" s="454"/>
      <c r="AD49" s="454"/>
      <c r="AE49" s="454"/>
      <c r="AF49" s="454"/>
      <c r="AG49" s="455"/>
      <c r="AH49" s="453"/>
      <c r="AI49" s="454"/>
      <c r="AJ49" s="454"/>
      <c r="AK49" s="454"/>
      <c r="AL49" s="454"/>
      <c r="AM49" s="455"/>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x14ac:dyDescent="0.25">
      <c r="A50" s="58"/>
      <c r="B50" s="58"/>
      <c r="C50" s="58"/>
      <c r="D50" s="58"/>
      <c r="E50" s="58"/>
      <c r="F50" s="58"/>
      <c r="G50" s="58"/>
      <c r="H50" s="58"/>
      <c r="I50" s="58"/>
      <c r="J50" s="453"/>
      <c r="K50" s="454"/>
      <c r="L50" s="454"/>
      <c r="M50" s="454"/>
      <c r="N50" s="454"/>
      <c r="O50" s="455"/>
      <c r="P50" s="453"/>
      <c r="Q50" s="454"/>
      <c r="R50" s="454"/>
      <c r="S50" s="454"/>
      <c r="T50" s="454"/>
      <c r="U50" s="455"/>
      <c r="V50" s="453"/>
      <c r="W50" s="454"/>
      <c r="X50" s="454"/>
      <c r="Y50" s="454"/>
      <c r="Z50" s="454"/>
      <c r="AA50" s="455"/>
      <c r="AB50" s="453"/>
      <c r="AC50" s="454"/>
      <c r="AD50" s="454"/>
      <c r="AE50" s="454"/>
      <c r="AF50" s="454"/>
      <c r="AG50" s="455"/>
      <c r="AH50" s="453"/>
      <c r="AI50" s="454"/>
      <c r="AJ50" s="454"/>
      <c r="AK50" s="454"/>
      <c r="AL50" s="454"/>
      <c r="AM50" s="455"/>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75" thickBot="1" x14ac:dyDescent="0.3">
      <c r="A51" s="58"/>
      <c r="B51" s="58"/>
      <c r="C51" s="58"/>
      <c r="D51" s="58"/>
      <c r="E51" s="58"/>
      <c r="F51" s="58"/>
      <c r="G51" s="58"/>
      <c r="H51" s="58"/>
      <c r="I51" s="58"/>
      <c r="J51" s="456"/>
      <c r="K51" s="457"/>
      <c r="L51" s="457"/>
      <c r="M51" s="457"/>
      <c r="N51" s="457"/>
      <c r="O51" s="458"/>
      <c r="P51" s="456"/>
      <c r="Q51" s="457"/>
      <c r="R51" s="457"/>
      <c r="S51" s="457"/>
      <c r="T51" s="457"/>
      <c r="U51" s="458"/>
      <c r="V51" s="456"/>
      <c r="W51" s="457"/>
      <c r="X51" s="457"/>
      <c r="Y51" s="457"/>
      <c r="Z51" s="457"/>
      <c r="AA51" s="458"/>
      <c r="AB51" s="456"/>
      <c r="AC51" s="457"/>
      <c r="AD51" s="457"/>
      <c r="AE51" s="457"/>
      <c r="AF51" s="457"/>
      <c r="AG51" s="458"/>
      <c r="AH51" s="456"/>
      <c r="AI51" s="457"/>
      <c r="AJ51" s="457"/>
      <c r="AK51" s="457"/>
      <c r="AL51" s="457"/>
      <c r="AM51" s="4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x14ac:dyDescent="0.2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25">
      <c r="A53" s="58"/>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25">
      <c r="A54" s="58"/>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x14ac:dyDescent="0.2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2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2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2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2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2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x14ac:dyDescent="0.2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row>
    <row r="63" spans="1:80" x14ac:dyDescent="0.2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row>
    <row r="64" spans="1:80" x14ac:dyDescent="0.2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row>
    <row r="65" spans="1:80"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row>
    <row r="66" spans="1:80"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row>
    <row r="67" spans="1:80"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row>
    <row r="68" spans="1:80"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row>
    <row r="69" spans="1:80"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row>
    <row r="70" spans="1:80"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row>
    <row r="71" spans="1:80"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row>
    <row r="72" spans="1:80"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row>
    <row r="73" spans="1:80"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row>
    <row r="74" spans="1:80"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row>
    <row r="75" spans="1:80"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row>
    <row r="76" spans="1:80"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row>
    <row r="77" spans="1:80"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row>
    <row r="78" spans="1:80"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row>
    <row r="79" spans="1:80"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row>
    <row r="80" spans="1:80"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row>
    <row r="81" spans="1:63"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row>
    <row r="82" spans="1:63"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row>
    <row r="83" spans="1:63"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row>
    <row r="84" spans="1:63"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row>
    <row r="85" spans="1:63"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row>
    <row r="86" spans="1:63"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row>
    <row r="87" spans="1:63"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row>
    <row r="88" spans="1:63"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row>
    <row r="89" spans="1:63"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row>
    <row r="90" spans="1:63"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row>
    <row r="91" spans="1:63"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row>
    <row r="92" spans="1:63"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row>
    <row r="93" spans="1:63"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row>
    <row r="94" spans="1:63"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row>
    <row r="95" spans="1:63"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row>
    <row r="96" spans="1:63"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row>
    <row r="97" spans="1:63"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row>
    <row r="98" spans="1:63"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row>
    <row r="99" spans="1:63"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row>
    <row r="100" spans="1:63"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row>
    <row r="101" spans="1:63"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row>
    <row r="102" spans="1:63"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row>
    <row r="103" spans="1:63"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row>
    <row r="104" spans="1:63"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row>
    <row r="105" spans="1:63"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row>
    <row r="106" spans="1:63"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row>
    <row r="107" spans="1:63"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row>
    <row r="108" spans="1:63"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row>
    <row r="109" spans="1:63"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c r="BI109" s="58"/>
      <c r="BJ109" s="58"/>
      <c r="BK109" s="58"/>
    </row>
    <row r="110" spans="1:63"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row>
    <row r="111" spans="1:63"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c r="BI111" s="58"/>
      <c r="BJ111" s="58"/>
      <c r="BK111" s="58"/>
    </row>
    <row r="112" spans="1:63"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row>
    <row r="113" spans="1:63"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row>
    <row r="114" spans="1:63"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row>
    <row r="115" spans="1:63"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row>
    <row r="116" spans="1:63"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row>
    <row r="117" spans="1:63"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row>
    <row r="118" spans="1:63"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c r="BI118" s="58"/>
      <c r="BJ118" s="58"/>
      <c r="BK118" s="58"/>
    </row>
    <row r="119" spans="1:63"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row>
    <row r="120" spans="1:63"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row>
    <row r="121" spans="1:63"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row>
    <row r="122" spans="1:63" x14ac:dyDescent="0.25">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c r="BI122" s="58"/>
      <c r="BJ122" s="58"/>
      <c r="BK122" s="58"/>
    </row>
    <row r="123" spans="1:63" x14ac:dyDescent="0.25">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row>
    <row r="124" spans="1:63" x14ac:dyDescent="0.25">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c r="BI124" s="58"/>
      <c r="BJ124" s="58"/>
      <c r="BK124" s="58"/>
    </row>
    <row r="125" spans="1:63" x14ac:dyDescent="0.25">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row>
    <row r="126" spans="1:63" x14ac:dyDescent="0.25">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c r="BI126" s="58"/>
      <c r="BJ126" s="58"/>
      <c r="BK126" s="58"/>
    </row>
    <row r="127" spans="1:63" x14ac:dyDescent="0.25">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row>
    <row r="128" spans="1:63" x14ac:dyDescent="0.25">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c r="BI128" s="58"/>
      <c r="BJ128" s="58"/>
      <c r="BK128" s="58"/>
    </row>
    <row r="129" spans="2:63" x14ac:dyDescent="0.25">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c r="BI129" s="58"/>
      <c r="BJ129" s="58"/>
      <c r="BK129" s="58"/>
    </row>
    <row r="130" spans="2:63" x14ac:dyDescent="0.25">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c r="BI130" s="58"/>
      <c r="BJ130" s="58"/>
      <c r="BK130" s="58"/>
    </row>
    <row r="131" spans="2:63" x14ac:dyDescent="0.25">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c r="BI131" s="58"/>
      <c r="BJ131" s="58"/>
      <c r="BK131" s="58"/>
    </row>
    <row r="132" spans="2:63" x14ac:dyDescent="0.25">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row>
    <row r="133" spans="2:63" x14ac:dyDescent="0.25">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c r="BI133" s="58"/>
      <c r="BJ133" s="58"/>
      <c r="BK133" s="58"/>
    </row>
    <row r="134" spans="2:63" x14ac:dyDescent="0.25">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c r="BI134" s="58"/>
      <c r="BJ134" s="58"/>
      <c r="BK134" s="58"/>
    </row>
    <row r="135" spans="2:63" x14ac:dyDescent="0.25">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c r="BI135" s="58"/>
      <c r="BJ135" s="58"/>
      <c r="BK135" s="58"/>
    </row>
    <row r="136" spans="2:63" x14ac:dyDescent="0.25">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row>
    <row r="137" spans="2:63" x14ac:dyDescent="0.25">
      <c r="B137" s="58"/>
      <c r="C137" s="58"/>
      <c r="D137" s="58"/>
      <c r="E137" s="58"/>
      <c r="F137" s="58"/>
      <c r="G137" s="58"/>
      <c r="H137" s="58"/>
      <c r="I137" s="58"/>
    </row>
    <row r="138" spans="2:63" x14ac:dyDescent="0.25">
      <c r="B138" s="58"/>
      <c r="C138" s="58"/>
      <c r="D138" s="58"/>
      <c r="E138" s="58"/>
      <c r="F138" s="58"/>
      <c r="G138" s="58"/>
      <c r="H138" s="58"/>
      <c r="I138" s="58"/>
    </row>
    <row r="139" spans="2:63" x14ac:dyDescent="0.25">
      <c r="B139" s="58"/>
      <c r="C139" s="58"/>
      <c r="D139" s="58"/>
      <c r="E139" s="58"/>
      <c r="F139" s="58"/>
      <c r="G139" s="58"/>
      <c r="H139" s="58"/>
      <c r="I139" s="58"/>
    </row>
    <row r="140" spans="2:63" x14ac:dyDescent="0.25">
      <c r="B140" s="58"/>
      <c r="C140" s="58"/>
      <c r="D140" s="58"/>
      <c r="E140" s="58"/>
      <c r="F140" s="58"/>
      <c r="G140" s="58"/>
      <c r="H140" s="58"/>
      <c r="I140" s="58"/>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M248"/>
  <sheetViews>
    <sheetView zoomScale="50" zoomScaleNormal="50" workbookViewId="0">
      <selection activeCell="A2" sqref="A2"/>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row>
    <row r="2" spans="1:91" ht="18" customHeight="1" x14ac:dyDescent="0.25">
      <c r="A2" s="58"/>
      <c r="B2" s="526" t="s">
        <v>149</v>
      </c>
      <c r="C2" s="527"/>
      <c r="D2" s="527"/>
      <c r="E2" s="527"/>
      <c r="F2" s="527"/>
      <c r="G2" s="527"/>
      <c r="H2" s="527"/>
      <c r="I2" s="527"/>
      <c r="J2" s="466" t="s">
        <v>2</v>
      </c>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row>
    <row r="3" spans="1:91" ht="18.75" customHeight="1" x14ac:dyDescent="0.25">
      <c r="A3" s="58"/>
      <c r="B3" s="527"/>
      <c r="C3" s="527"/>
      <c r="D3" s="527"/>
      <c r="E3" s="527"/>
      <c r="F3" s="527"/>
      <c r="G3" s="527"/>
      <c r="H3" s="527"/>
      <c r="I3" s="527"/>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row>
    <row r="4" spans="1:91" ht="15" customHeight="1" x14ac:dyDescent="0.25">
      <c r="A4" s="58"/>
      <c r="B4" s="527"/>
      <c r="C4" s="527"/>
      <c r="D4" s="527"/>
      <c r="E4" s="527"/>
      <c r="F4" s="527"/>
      <c r="G4" s="527"/>
      <c r="H4" s="527"/>
      <c r="I4" s="527"/>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M4" s="466"/>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row>
    <row r="5" spans="1:91" ht="15.75" thickBot="1" x14ac:dyDescent="0.3">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row>
    <row r="6" spans="1:91" ht="15" customHeight="1" x14ac:dyDescent="0.25">
      <c r="A6" s="58"/>
      <c r="B6" s="412" t="s">
        <v>4</v>
      </c>
      <c r="C6" s="412"/>
      <c r="D6" s="413"/>
      <c r="E6" s="509" t="s">
        <v>110</v>
      </c>
      <c r="F6" s="510"/>
      <c r="G6" s="510"/>
      <c r="H6" s="510"/>
      <c r="I6" s="528"/>
      <c r="J6" s="20" t="e">
        <f>IF(AND(' RIESGOS DE GESTION'!#REF!="Muy Alta",' RIESGOS DE GESTION'!#REF!="Leve"),CONCATENATE("R1C",' RIESGOS DE GESTION'!#REF!),"")</f>
        <v>#REF!</v>
      </c>
      <c r="K6" s="21" t="e">
        <f>IF(AND(' RIESGOS DE GESTION'!#REF!="Muy Alta",' RIESGOS DE GESTION'!#REF!="Leve"),CONCATENATE("R1C",' RIESGOS DE GESTION'!#REF!),"")</f>
        <v>#REF!</v>
      </c>
      <c r="L6" s="21" t="e">
        <f>IF(AND(' RIESGOS DE GESTION'!#REF!="Muy Alta",' RIESGOS DE GESTION'!#REF!="Leve"),CONCATENATE("R1C",' RIESGOS DE GESTION'!#REF!),"")</f>
        <v>#REF!</v>
      </c>
      <c r="M6" s="21" t="e">
        <f>IF(AND(' RIESGOS DE GESTION'!#REF!="Muy Alta",' RIESGOS DE GESTION'!#REF!="Leve"),CONCATENATE("R1C",' RIESGOS DE GESTION'!#REF!),"")</f>
        <v>#REF!</v>
      </c>
      <c r="N6" s="21" t="e">
        <f>IF(AND(' RIESGOS DE GESTION'!#REF!="Muy Alta",' RIESGOS DE GESTION'!#REF!="Leve"),CONCATENATE("R1C",' RIESGOS DE GESTION'!#REF!),"")</f>
        <v>#REF!</v>
      </c>
      <c r="O6" s="22" t="e">
        <f>IF(AND(' RIESGOS DE GESTION'!#REF!="Muy Alta",' RIESGOS DE GESTION'!#REF!="Leve"),CONCATENATE("R1C",' RIESGOS DE GESTION'!#REF!),"")</f>
        <v>#REF!</v>
      </c>
      <c r="P6" s="20" t="e">
        <f>IF(AND(' RIESGOS DE GESTION'!#REF!="Muy Alta",' RIESGOS DE GESTION'!#REF!="Menor"),CONCATENATE("R1C",' RIESGOS DE GESTION'!#REF!),"")</f>
        <v>#REF!</v>
      </c>
      <c r="Q6" s="21" t="e">
        <f>IF(AND(' RIESGOS DE GESTION'!#REF!="Muy Alta",' RIESGOS DE GESTION'!#REF!="Menor"),CONCATENATE("R1C",' RIESGOS DE GESTION'!#REF!),"")</f>
        <v>#REF!</v>
      </c>
      <c r="R6" s="21" t="e">
        <f>IF(AND(' RIESGOS DE GESTION'!#REF!="Muy Alta",' RIESGOS DE GESTION'!#REF!="Menor"),CONCATENATE("R1C",' RIESGOS DE GESTION'!#REF!),"")</f>
        <v>#REF!</v>
      </c>
      <c r="S6" s="21" t="e">
        <f>IF(AND(' RIESGOS DE GESTION'!#REF!="Muy Alta",' RIESGOS DE GESTION'!#REF!="Menor"),CONCATENATE("R1C",' RIESGOS DE GESTION'!#REF!),"")</f>
        <v>#REF!</v>
      </c>
      <c r="T6" s="21" t="e">
        <f>IF(AND(' RIESGOS DE GESTION'!#REF!="Muy Alta",' RIESGOS DE GESTION'!#REF!="Menor"),CONCATENATE("R1C",' RIESGOS DE GESTION'!#REF!),"")</f>
        <v>#REF!</v>
      </c>
      <c r="U6" s="22" t="e">
        <f>IF(AND(' RIESGOS DE GESTION'!#REF!="Muy Alta",' RIESGOS DE GESTION'!#REF!="Menor"),CONCATENATE("R1C",' RIESGOS DE GESTION'!#REF!),"")</f>
        <v>#REF!</v>
      </c>
      <c r="V6" s="20" t="e">
        <f>IF(AND(' RIESGOS DE GESTION'!#REF!="Muy Alta",' RIESGOS DE GESTION'!#REF!="Moderado"),CONCATENATE("R1C",' RIESGOS DE GESTION'!#REF!),"")</f>
        <v>#REF!</v>
      </c>
      <c r="W6" s="21" t="e">
        <f>IF(AND(' RIESGOS DE GESTION'!#REF!="Muy Alta",' RIESGOS DE GESTION'!#REF!="Moderado"),CONCATENATE("R1C",' RIESGOS DE GESTION'!#REF!),"")</f>
        <v>#REF!</v>
      </c>
      <c r="X6" s="21" t="e">
        <f>IF(AND(' RIESGOS DE GESTION'!#REF!="Muy Alta",' RIESGOS DE GESTION'!#REF!="Moderado"),CONCATENATE("R1C",' RIESGOS DE GESTION'!#REF!),"")</f>
        <v>#REF!</v>
      </c>
      <c r="Y6" s="21" t="e">
        <f>IF(AND(' RIESGOS DE GESTION'!#REF!="Muy Alta",' RIESGOS DE GESTION'!#REF!="Moderado"),CONCATENATE("R1C",' RIESGOS DE GESTION'!#REF!),"")</f>
        <v>#REF!</v>
      </c>
      <c r="Z6" s="21" t="e">
        <f>IF(AND(' RIESGOS DE GESTION'!#REF!="Muy Alta",' RIESGOS DE GESTION'!#REF!="Moderado"),CONCATENATE("R1C",' RIESGOS DE GESTION'!#REF!),"")</f>
        <v>#REF!</v>
      </c>
      <c r="AA6" s="22" t="e">
        <f>IF(AND(' RIESGOS DE GESTION'!#REF!="Muy Alta",' RIESGOS DE GESTION'!#REF!="Moderado"),CONCATENATE("R1C",' RIESGOS DE GESTION'!#REF!),"")</f>
        <v>#REF!</v>
      </c>
      <c r="AB6" s="20" t="e">
        <f>IF(AND(' RIESGOS DE GESTION'!#REF!="Muy Alta",' RIESGOS DE GESTION'!#REF!="Mayor"),CONCATENATE("R1C",' RIESGOS DE GESTION'!#REF!),"")</f>
        <v>#REF!</v>
      </c>
      <c r="AC6" s="21" t="e">
        <f>IF(AND(' RIESGOS DE GESTION'!#REF!="Muy Alta",' RIESGOS DE GESTION'!#REF!="Mayor"),CONCATENATE("R1C",' RIESGOS DE GESTION'!#REF!),"")</f>
        <v>#REF!</v>
      </c>
      <c r="AD6" s="21" t="e">
        <f>IF(AND(' RIESGOS DE GESTION'!#REF!="Muy Alta",' RIESGOS DE GESTION'!#REF!="Mayor"),CONCATENATE("R1C",' RIESGOS DE GESTION'!#REF!),"")</f>
        <v>#REF!</v>
      </c>
      <c r="AE6" s="21" t="e">
        <f>IF(AND(' RIESGOS DE GESTION'!#REF!="Muy Alta",' RIESGOS DE GESTION'!#REF!="Mayor"),CONCATENATE("R1C",' RIESGOS DE GESTION'!#REF!),"")</f>
        <v>#REF!</v>
      </c>
      <c r="AF6" s="21" t="e">
        <f>IF(AND(' RIESGOS DE GESTION'!#REF!="Muy Alta",' RIESGOS DE GESTION'!#REF!="Mayor"),CONCATENATE("R1C",' RIESGOS DE GESTION'!#REF!),"")</f>
        <v>#REF!</v>
      </c>
      <c r="AG6" s="22" t="e">
        <f>IF(AND(' RIESGOS DE GESTION'!#REF!="Muy Alta",' RIESGOS DE GESTION'!#REF!="Mayor"),CONCATENATE("R1C",' RIESGOS DE GESTION'!#REF!),"")</f>
        <v>#REF!</v>
      </c>
      <c r="AH6" s="23" t="e">
        <f>IF(AND(' RIESGOS DE GESTION'!#REF!="Muy Alta",' RIESGOS DE GESTION'!#REF!="Catastrófico"),CONCATENATE("R1C",' RIESGOS DE GESTION'!#REF!),"")</f>
        <v>#REF!</v>
      </c>
      <c r="AI6" s="24" t="e">
        <f>IF(AND(' RIESGOS DE GESTION'!#REF!="Muy Alta",' RIESGOS DE GESTION'!#REF!="Catastrófico"),CONCATENATE("R1C",' RIESGOS DE GESTION'!#REF!),"")</f>
        <v>#REF!</v>
      </c>
      <c r="AJ6" s="24" t="e">
        <f>IF(AND(' RIESGOS DE GESTION'!#REF!="Muy Alta",' RIESGOS DE GESTION'!#REF!="Catastrófico"),CONCATENATE("R1C",' RIESGOS DE GESTION'!#REF!),"")</f>
        <v>#REF!</v>
      </c>
      <c r="AK6" s="24" t="e">
        <f>IF(AND(' RIESGOS DE GESTION'!#REF!="Muy Alta",' RIESGOS DE GESTION'!#REF!="Catastrófico"),CONCATENATE("R1C",' RIESGOS DE GESTION'!#REF!),"")</f>
        <v>#REF!</v>
      </c>
      <c r="AL6" s="24" t="e">
        <f>IF(AND(' RIESGOS DE GESTION'!#REF!="Muy Alta",' RIESGOS DE GESTION'!#REF!="Catastrófico"),CONCATENATE("R1C",' RIESGOS DE GESTION'!#REF!),"")</f>
        <v>#REF!</v>
      </c>
      <c r="AM6" s="25" t="e">
        <f>IF(AND(' RIESGOS DE GESTION'!#REF!="Muy Alta",' RIESGOS DE GESTION'!#REF!="Catastrófico"),CONCATENATE("R1C",' RIESGOS DE GESTION'!#REF!),"")</f>
        <v>#REF!</v>
      </c>
      <c r="AN6" s="58"/>
      <c r="AO6" s="517" t="s">
        <v>73</v>
      </c>
      <c r="AP6" s="518"/>
      <c r="AQ6" s="518"/>
      <c r="AR6" s="518"/>
      <c r="AS6" s="518"/>
      <c r="AT6" s="519"/>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row>
    <row r="7" spans="1:91" ht="15" customHeight="1" x14ac:dyDescent="0.25">
      <c r="A7" s="58"/>
      <c r="B7" s="412"/>
      <c r="C7" s="412"/>
      <c r="D7" s="413"/>
      <c r="E7" s="513"/>
      <c r="F7" s="514"/>
      <c r="G7" s="514"/>
      <c r="H7" s="514"/>
      <c r="I7" s="529"/>
      <c r="J7" s="26" t="e">
        <f>IF(AND(' RIESGOS DE GESTION'!#REF!="Muy Alta",' RIESGOS DE GESTION'!#REF!="Leve"),CONCATENATE("R2C",' RIESGOS DE GESTION'!#REF!),"")</f>
        <v>#REF!</v>
      </c>
      <c r="K7" s="27" t="e">
        <f>IF(AND(' RIESGOS DE GESTION'!#REF!="Muy Alta",' RIESGOS DE GESTION'!#REF!="Leve"),CONCATENATE("R2C",' RIESGOS DE GESTION'!#REF!),"")</f>
        <v>#REF!</v>
      </c>
      <c r="L7" s="27" t="e">
        <f>IF(AND(' RIESGOS DE GESTION'!#REF!="Muy Alta",' RIESGOS DE GESTION'!#REF!="Leve"),CONCATENATE("R2C",' RIESGOS DE GESTION'!#REF!),"")</f>
        <v>#REF!</v>
      </c>
      <c r="M7" s="27" t="e">
        <f>IF(AND(' RIESGOS DE GESTION'!#REF!="Muy Alta",' RIESGOS DE GESTION'!#REF!="Leve"),CONCATENATE("R2C",' RIESGOS DE GESTION'!#REF!),"")</f>
        <v>#REF!</v>
      </c>
      <c r="N7" s="27" t="e">
        <f>IF(AND(' RIESGOS DE GESTION'!#REF!="Muy Alta",' RIESGOS DE GESTION'!#REF!="Leve"),CONCATENATE("R2C",' RIESGOS DE GESTION'!#REF!),"")</f>
        <v>#REF!</v>
      </c>
      <c r="O7" s="28" t="e">
        <f>IF(AND(' RIESGOS DE GESTION'!#REF!="Muy Alta",' RIESGOS DE GESTION'!#REF!="Leve"),CONCATENATE("R2C",' RIESGOS DE GESTION'!#REF!),"")</f>
        <v>#REF!</v>
      </c>
      <c r="P7" s="26" t="e">
        <f>IF(AND(' RIESGOS DE GESTION'!#REF!="Muy Alta",' RIESGOS DE GESTION'!#REF!="Menor"),CONCATENATE("R2C",' RIESGOS DE GESTION'!#REF!),"")</f>
        <v>#REF!</v>
      </c>
      <c r="Q7" s="27" t="e">
        <f>IF(AND(' RIESGOS DE GESTION'!#REF!="Muy Alta",' RIESGOS DE GESTION'!#REF!="Menor"),CONCATENATE("R2C",' RIESGOS DE GESTION'!#REF!),"")</f>
        <v>#REF!</v>
      </c>
      <c r="R7" s="27" t="e">
        <f>IF(AND(' RIESGOS DE GESTION'!#REF!="Muy Alta",' RIESGOS DE GESTION'!#REF!="Menor"),CONCATENATE("R2C",' RIESGOS DE GESTION'!#REF!),"")</f>
        <v>#REF!</v>
      </c>
      <c r="S7" s="27" t="e">
        <f>IF(AND(' RIESGOS DE GESTION'!#REF!="Muy Alta",' RIESGOS DE GESTION'!#REF!="Menor"),CONCATENATE("R2C",' RIESGOS DE GESTION'!#REF!),"")</f>
        <v>#REF!</v>
      </c>
      <c r="T7" s="27" t="e">
        <f>IF(AND(' RIESGOS DE GESTION'!#REF!="Muy Alta",' RIESGOS DE GESTION'!#REF!="Menor"),CONCATENATE("R2C",' RIESGOS DE GESTION'!#REF!),"")</f>
        <v>#REF!</v>
      </c>
      <c r="U7" s="28" t="e">
        <f>IF(AND(' RIESGOS DE GESTION'!#REF!="Muy Alta",' RIESGOS DE GESTION'!#REF!="Menor"),CONCATENATE("R2C",' RIESGOS DE GESTION'!#REF!),"")</f>
        <v>#REF!</v>
      </c>
      <c r="V7" s="26" t="e">
        <f>IF(AND(' RIESGOS DE GESTION'!#REF!="Muy Alta",' RIESGOS DE GESTION'!#REF!="Moderado"),CONCATENATE("R2C",' RIESGOS DE GESTION'!#REF!),"")</f>
        <v>#REF!</v>
      </c>
      <c r="W7" s="27" t="e">
        <f>IF(AND(' RIESGOS DE GESTION'!#REF!="Muy Alta",' RIESGOS DE GESTION'!#REF!="Moderado"),CONCATENATE("R2C",' RIESGOS DE GESTION'!#REF!),"")</f>
        <v>#REF!</v>
      </c>
      <c r="X7" s="27" t="e">
        <f>IF(AND(' RIESGOS DE GESTION'!#REF!="Muy Alta",' RIESGOS DE GESTION'!#REF!="Moderado"),CONCATENATE("R2C",' RIESGOS DE GESTION'!#REF!),"")</f>
        <v>#REF!</v>
      </c>
      <c r="Y7" s="27" t="e">
        <f>IF(AND(' RIESGOS DE GESTION'!#REF!="Muy Alta",' RIESGOS DE GESTION'!#REF!="Moderado"),CONCATENATE("R2C",' RIESGOS DE GESTION'!#REF!),"")</f>
        <v>#REF!</v>
      </c>
      <c r="Z7" s="27" t="e">
        <f>IF(AND(' RIESGOS DE GESTION'!#REF!="Muy Alta",' RIESGOS DE GESTION'!#REF!="Moderado"),CONCATENATE("R2C",' RIESGOS DE GESTION'!#REF!),"")</f>
        <v>#REF!</v>
      </c>
      <c r="AA7" s="28" t="e">
        <f>IF(AND(' RIESGOS DE GESTION'!#REF!="Muy Alta",' RIESGOS DE GESTION'!#REF!="Moderado"),CONCATENATE("R2C",' RIESGOS DE GESTION'!#REF!),"")</f>
        <v>#REF!</v>
      </c>
      <c r="AB7" s="26" t="e">
        <f>IF(AND(' RIESGOS DE GESTION'!#REF!="Muy Alta",' RIESGOS DE GESTION'!#REF!="Mayor"),CONCATENATE("R2C",' RIESGOS DE GESTION'!#REF!),"")</f>
        <v>#REF!</v>
      </c>
      <c r="AC7" s="27" t="e">
        <f>IF(AND(' RIESGOS DE GESTION'!#REF!="Muy Alta",' RIESGOS DE GESTION'!#REF!="Mayor"),CONCATENATE("R2C",' RIESGOS DE GESTION'!#REF!),"")</f>
        <v>#REF!</v>
      </c>
      <c r="AD7" s="27" t="e">
        <f>IF(AND(' RIESGOS DE GESTION'!#REF!="Muy Alta",' RIESGOS DE GESTION'!#REF!="Mayor"),CONCATENATE("R2C",' RIESGOS DE GESTION'!#REF!),"")</f>
        <v>#REF!</v>
      </c>
      <c r="AE7" s="27" t="e">
        <f>IF(AND(' RIESGOS DE GESTION'!#REF!="Muy Alta",' RIESGOS DE GESTION'!#REF!="Mayor"),CONCATENATE("R2C",' RIESGOS DE GESTION'!#REF!),"")</f>
        <v>#REF!</v>
      </c>
      <c r="AF7" s="27" t="e">
        <f>IF(AND(' RIESGOS DE GESTION'!#REF!="Muy Alta",' RIESGOS DE GESTION'!#REF!="Mayor"),CONCATENATE("R2C",' RIESGOS DE GESTION'!#REF!),"")</f>
        <v>#REF!</v>
      </c>
      <c r="AG7" s="28" t="e">
        <f>IF(AND(' RIESGOS DE GESTION'!#REF!="Muy Alta",' RIESGOS DE GESTION'!#REF!="Mayor"),CONCATENATE("R2C",' RIESGOS DE GESTION'!#REF!),"")</f>
        <v>#REF!</v>
      </c>
      <c r="AH7" s="29" t="e">
        <f>IF(AND(' RIESGOS DE GESTION'!#REF!="Muy Alta",' RIESGOS DE GESTION'!#REF!="Catastrófico"),CONCATENATE("R2C",' RIESGOS DE GESTION'!#REF!),"")</f>
        <v>#REF!</v>
      </c>
      <c r="AI7" s="30" t="e">
        <f>IF(AND(' RIESGOS DE GESTION'!#REF!="Muy Alta",' RIESGOS DE GESTION'!#REF!="Catastrófico"),CONCATENATE("R2C",' RIESGOS DE GESTION'!#REF!),"")</f>
        <v>#REF!</v>
      </c>
      <c r="AJ7" s="30" t="e">
        <f>IF(AND(' RIESGOS DE GESTION'!#REF!="Muy Alta",' RIESGOS DE GESTION'!#REF!="Catastrófico"),CONCATENATE("R2C",' RIESGOS DE GESTION'!#REF!),"")</f>
        <v>#REF!</v>
      </c>
      <c r="AK7" s="30" t="e">
        <f>IF(AND(' RIESGOS DE GESTION'!#REF!="Muy Alta",' RIESGOS DE GESTION'!#REF!="Catastrófico"),CONCATENATE("R2C",' RIESGOS DE GESTION'!#REF!),"")</f>
        <v>#REF!</v>
      </c>
      <c r="AL7" s="30" t="e">
        <f>IF(AND(' RIESGOS DE GESTION'!#REF!="Muy Alta",' RIESGOS DE GESTION'!#REF!="Catastrófico"),CONCATENATE("R2C",' RIESGOS DE GESTION'!#REF!),"")</f>
        <v>#REF!</v>
      </c>
      <c r="AM7" s="31" t="e">
        <f>IF(AND(' RIESGOS DE GESTION'!#REF!="Muy Alta",' RIESGOS DE GESTION'!#REF!="Catastrófico"),CONCATENATE("R2C",' RIESGOS DE GESTION'!#REF!),"")</f>
        <v>#REF!</v>
      </c>
      <c r="AN7" s="58"/>
      <c r="AO7" s="520"/>
      <c r="AP7" s="521"/>
      <c r="AQ7" s="521"/>
      <c r="AR7" s="521"/>
      <c r="AS7" s="521"/>
      <c r="AT7" s="522"/>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row>
    <row r="8" spans="1:91" ht="15" customHeight="1" x14ac:dyDescent="0.25">
      <c r="A8" s="58"/>
      <c r="B8" s="412"/>
      <c r="C8" s="412"/>
      <c r="D8" s="413"/>
      <c r="E8" s="513"/>
      <c r="F8" s="514"/>
      <c r="G8" s="514"/>
      <c r="H8" s="514"/>
      <c r="I8" s="529"/>
      <c r="J8" s="26" t="e">
        <f>IF(AND(' RIESGOS DE GESTION'!#REF!="Muy Alta",' RIESGOS DE GESTION'!#REF!="Leve"),CONCATENATE("R3C",' RIESGOS DE GESTION'!#REF!),"")</f>
        <v>#REF!</v>
      </c>
      <c r="K8" s="27" t="e">
        <f>IF(AND(' RIESGOS DE GESTION'!#REF!="Muy Alta",' RIESGOS DE GESTION'!#REF!="Leve"),CONCATENATE("R3C",' RIESGOS DE GESTION'!#REF!),"")</f>
        <v>#REF!</v>
      </c>
      <c r="L8" s="27" t="e">
        <f>IF(AND(' RIESGOS DE GESTION'!#REF!="Muy Alta",' RIESGOS DE GESTION'!#REF!="Leve"),CONCATENATE("R3C",' RIESGOS DE GESTION'!#REF!),"")</f>
        <v>#REF!</v>
      </c>
      <c r="M8" s="27" t="e">
        <f>IF(AND(' RIESGOS DE GESTION'!#REF!="Muy Alta",' RIESGOS DE GESTION'!#REF!="Leve"),CONCATENATE("R3C",' RIESGOS DE GESTION'!#REF!),"")</f>
        <v>#REF!</v>
      </c>
      <c r="N8" s="27" t="e">
        <f>IF(AND(' RIESGOS DE GESTION'!#REF!="Muy Alta",' RIESGOS DE GESTION'!#REF!="Leve"),CONCATENATE("R3C",' RIESGOS DE GESTION'!#REF!),"")</f>
        <v>#REF!</v>
      </c>
      <c r="O8" s="28" t="e">
        <f>IF(AND(' RIESGOS DE GESTION'!#REF!="Muy Alta",' RIESGOS DE GESTION'!#REF!="Leve"),CONCATENATE("R3C",' RIESGOS DE GESTION'!#REF!),"")</f>
        <v>#REF!</v>
      </c>
      <c r="P8" s="26" t="e">
        <f>IF(AND(' RIESGOS DE GESTION'!#REF!="Muy Alta",' RIESGOS DE GESTION'!#REF!="Menor"),CONCATENATE("R3C",' RIESGOS DE GESTION'!#REF!),"")</f>
        <v>#REF!</v>
      </c>
      <c r="Q8" s="27" t="e">
        <f>IF(AND(' RIESGOS DE GESTION'!#REF!="Muy Alta",' RIESGOS DE GESTION'!#REF!="Menor"),CONCATENATE("R3C",' RIESGOS DE GESTION'!#REF!),"")</f>
        <v>#REF!</v>
      </c>
      <c r="R8" s="27" t="e">
        <f>IF(AND(' RIESGOS DE GESTION'!#REF!="Muy Alta",' RIESGOS DE GESTION'!#REF!="Menor"),CONCATENATE("R3C",' RIESGOS DE GESTION'!#REF!),"")</f>
        <v>#REF!</v>
      </c>
      <c r="S8" s="27" t="e">
        <f>IF(AND(' RIESGOS DE GESTION'!#REF!="Muy Alta",' RIESGOS DE GESTION'!#REF!="Menor"),CONCATENATE("R3C",' RIESGOS DE GESTION'!#REF!),"")</f>
        <v>#REF!</v>
      </c>
      <c r="T8" s="27" t="e">
        <f>IF(AND(' RIESGOS DE GESTION'!#REF!="Muy Alta",' RIESGOS DE GESTION'!#REF!="Menor"),CONCATENATE("R3C",' RIESGOS DE GESTION'!#REF!),"")</f>
        <v>#REF!</v>
      </c>
      <c r="U8" s="28" t="e">
        <f>IF(AND(' RIESGOS DE GESTION'!#REF!="Muy Alta",' RIESGOS DE GESTION'!#REF!="Menor"),CONCATENATE("R3C",' RIESGOS DE GESTION'!#REF!),"")</f>
        <v>#REF!</v>
      </c>
      <c r="V8" s="26" t="e">
        <f>IF(AND(' RIESGOS DE GESTION'!#REF!="Muy Alta",' RIESGOS DE GESTION'!#REF!="Moderado"),CONCATENATE("R3C",' RIESGOS DE GESTION'!#REF!),"")</f>
        <v>#REF!</v>
      </c>
      <c r="W8" s="27" t="e">
        <f>IF(AND(' RIESGOS DE GESTION'!#REF!="Muy Alta",' RIESGOS DE GESTION'!#REF!="Moderado"),CONCATENATE("R3C",' RIESGOS DE GESTION'!#REF!),"")</f>
        <v>#REF!</v>
      </c>
      <c r="X8" s="27" t="e">
        <f>IF(AND(' RIESGOS DE GESTION'!#REF!="Muy Alta",' RIESGOS DE GESTION'!#REF!="Moderado"),CONCATENATE("R3C",' RIESGOS DE GESTION'!#REF!),"")</f>
        <v>#REF!</v>
      </c>
      <c r="Y8" s="27" t="e">
        <f>IF(AND(' RIESGOS DE GESTION'!#REF!="Muy Alta",' RIESGOS DE GESTION'!#REF!="Moderado"),CONCATENATE("R3C",' RIESGOS DE GESTION'!#REF!),"")</f>
        <v>#REF!</v>
      </c>
      <c r="Z8" s="27" t="e">
        <f>IF(AND(' RIESGOS DE GESTION'!#REF!="Muy Alta",' RIESGOS DE GESTION'!#REF!="Moderado"),CONCATENATE("R3C",' RIESGOS DE GESTION'!#REF!),"")</f>
        <v>#REF!</v>
      </c>
      <c r="AA8" s="28" t="e">
        <f>IF(AND(' RIESGOS DE GESTION'!#REF!="Muy Alta",' RIESGOS DE GESTION'!#REF!="Moderado"),CONCATENATE("R3C",' RIESGOS DE GESTION'!#REF!),"")</f>
        <v>#REF!</v>
      </c>
      <c r="AB8" s="26" t="e">
        <f>IF(AND(' RIESGOS DE GESTION'!#REF!="Muy Alta",' RIESGOS DE GESTION'!#REF!="Mayor"),CONCATENATE("R3C",' RIESGOS DE GESTION'!#REF!),"")</f>
        <v>#REF!</v>
      </c>
      <c r="AC8" s="27" t="e">
        <f>IF(AND(' RIESGOS DE GESTION'!#REF!="Muy Alta",' RIESGOS DE GESTION'!#REF!="Mayor"),CONCATENATE("R3C",' RIESGOS DE GESTION'!#REF!),"")</f>
        <v>#REF!</v>
      </c>
      <c r="AD8" s="27" t="e">
        <f>IF(AND(' RIESGOS DE GESTION'!#REF!="Muy Alta",' RIESGOS DE GESTION'!#REF!="Mayor"),CONCATENATE("R3C",' RIESGOS DE GESTION'!#REF!),"")</f>
        <v>#REF!</v>
      </c>
      <c r="AE8" s="27" t="e">
        <f>IF(AND(' RIESGOS DE GESTION'!#REF!="Muy Alta",' RIESGOS DE GESTION'!#REF!="Mayor"),CONCATENATE("R3C",' RIESGOS DE GESTION'!#REF!),"")</f>
        <v>#REF!</v>
      </c>
      <c r="AF8" s="27" t="e">
        <f>IF(AND(' RIESGOS DE GESTION'!#REF!="Muy Alta",' RIESGOS DE GESTION'!#REF!="Mayor"),CONCATENATE("R3C",' RIESGOS DE GESTION'!#REF!),"")</f>
        <v>#REF!</v>
      </c>
      <c r="AG8" s="28" t="e">
        <f>IF(AND(' RIESGOS DE GESTION'!#REF!="Muy Alta",' RIESGOS DE GESTION'!#REF!="Mayor"),CONCATENATE("R3C",' RIESGOS DE GESTION'!#REF!),"")</f>
        <v>#REF!</v>
      </c>
      <c r="AH8" s="29" t="e">
        <f>IF(AND(' RIESGOS DE GESTION'!#REF!="Muy Alta",' RIESGOS DE GESTION'!#REF!="Catastrófico"),CONCATENATE("R3C",' RIESGOS DE GESTION'!#REF!),"")</f>
        <v>#REF!</v>
      </c>
      <c r="AI8" s="30" t="e">
        <f>IF(AND(' RIESGOS DE GESTION'!#REF!="Muy Alta",' RIESGOS DE GESTION'!#REF!="Catastrófico"),CONCATENATE("R3C",' RIESGOS DE GESTION'!#REF!),"")</f>
        <v>#REF!</v>
      </c>
      <c r="AJ8" s="30" t="e">
        <f>IF(AND(' RIESGOS DE GESTION'!#REF!="Muy Alta",' RIESGOS DE GESTION'!#REF!="Catastrófico"),CONCATENATE("R3C",' RIESGOS DE GESTION'!#REF!),"")</f>
        <v>#REF!</v>
      </c>
      <c r="AK8" s="30" t="e">
        <f>IF(AND(' RIESGOS DE GESTION'!#REF!="Muy Alta",' RIESGOS DE GESTION'!#REF!="Catastrófico"),CONCATENATE("R3C",' RIESGOS DE GESTION'!#REF!),"")</f>
        <v>#REF!</v>
      </c>
      <c r="AL8" s="30" t="e">
        <f>IF(AND(' RIESGOS DE GESTION'!#REF!="Muy Alta",' RIESGOS DE GESTION'!#REF!="Catastrófico"),CONCATENATE("R3C",' RIESGOS DE GESTION'!#REF!),"")</f>
        <v>#REF!</v>
      </c>
      <c r="AM8" s="31" t="e">
        <f>IF(AND(' RIESGOS DE GESTION'!#REF!="Muy Alta",' RIESGOS DE GESTION'!#REF!="Catastrófico"),CONCATENATE("R3C",' RIESGOS DE GESTION'!#REF!),"")</f>
        <v>#REF!</v>
      </c>
      <c r="AN8" s="58"/>
      <c r="AO8" s="520"/>
      <c r="AP8" s="521"/>
      <c r="AQ8" s="521"/>
      <c r="AR8" s="521"/>
      <c r="AS8" s="521"/>
      <c r="AT8" s="522"/>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row>
    <row r="9" spans="1:91" ht="15" customHeight="1" x14ac:dyDescent="0.25">
      <c r="A9" s="58"/>
      <c r="B9" s="412"/>
      <c r="C9" s="412"/>
      <c r="D9" s="413"/>
      <c r="E9" s="513"/>
      <c r="F9" s="514"/>
      <c r="G9" s="514"/>
      <c r="H9" s="514"/>
      <c r="I9" s="529"/>
      <c r="J9" s="26" t="e">
        <f>IF(AND(' RIESGOS DE GESTION'!#REF!="Muy Alta",' RIESGOS DE GESTION'!#REF!="Leve"),CONCATENATE("R4C",' RIESGOS DE GESTION'!#REF!),"")</f>
        <v>#REF!</v>
      </c>
      <c r="K9" s="27" t="e">
        <f>IF(AND(' RIESGOS DE GESTION'!#REF!="Muy Alta",' RIESGOS DE GESTION'!#REF!="Leve"),CONCATENATE("R4C",' RIESGOS DE GESTION'!#REF!),"")</f>
        <v>#REF!</v>
      </c>
      <c r="L9" s="32" t="e">
        <f>IF(AND(' RIESGOS DE GESTION'!#REF!="Muy Alta",' RIESGOS DE GESTION'!#REF!="Leve"),CONCATENATE("R4C",' RIESGOS DE GESTION'!#REF!),"")</f>
        <v>#REF!</v>
      </c>
      <c r="M9" s="32" t="e">
        <f>IF(AND(' RIESGOS DE GESTION'!#REF!="Muy Alta",' RIESGOS DE GESTION'!#REF!="Leve"),CONCATENATE("R4C",' RIESGOS DE GESTION'!#REF!),"")</f>
        <v>#REF!</v>
      </c>
      <c r="N9" s="32" t="e">
        <f>IF(AND(' RIESGOS DE GESTION'!#REF!="Muy Alta",' RIESGOS DE GESTION'!#REF!="Leve"),CONCATENATE("R4C",' RIESGOS DE GESTION'!#REF!),"")</f>
        <v>#REF!</v>
      </c>
      <c r="O9" s="28" t="e">
        <f>IF(AND(' RIESGOS DE GESTION'!#REF!="Muy Alta",' RIESGOS DE GESTION'!#REF!="Leve"),CONCATENATE("R4C",' RIESGOS DE GESTION'!#REF!),"")</f>
        <v>#REF!</v>
      </c>
      <c r="P9" s="26" t="e">
        <f>IF(AND(' RIESGOS DE GESTION'!#REF!="Muy Alta",' RIESGOS DE GESTION'!#REF!="Menor"),CONCATENATE("R4C",' RIESGOS DE GESTION'!#REF!),"")</f>
        <v>#REF!</v>
      </c>
      <c r="Q9" s="27" t="e">
        <f>IF(AND(' RIESGOS DE GESTION'!#REF!="Muy Alta",' RIESGOS DE GESTION'!#REF!="Menor"),CONCATENATE("R4C",' RIESGOS DE GESTION'!#REF!),"")</f>
        <v>#REF!</v>
      </c>
      <c r="R9" s="32" t="e">
        <f>IF(AND(' RIESGOS DE GESTION'!#REF!="Muy Alta",' RIESGOS DE GESTION'!#REF!="Menor"),CONCATENATE("R4C",' RIESGOS DE GESTION'!#REF!),"")</f>
        <v>#REF!</v>
      </c>
      <c r="S9" s="32" t="e">
        <f>IF(AND(' RIESGOS DE GESTION'!#REF!="Muy Alta",' RIESGOS DE GESTION'!#REF!="Menor"),CONCATENATE("R4C",' RIESGOS DE GESTION'!#REF!),"")</f>
        <v>#REF!</v>
      </c>
      <c r="T9" s="32" t="e">
        <f>IF(AND(' RIESGOS DE GESTION'!#REF!="Muy Alta",' RIESGOS DE GESTION'!#REF!="Menor"),CONCATENATE("R4C",' RIESGOS DE GESTION'!#REF!),"")</f>
        <v>#REF!</v>
      </c>
      <c r="U9" s="28" t="e">
        <f>IF(AND(' RIESGOS DE GESTION'!#REF!="Muy Alta",' RIESGOS DE GESTION'!#REF!="Menor"),CONCATENATE("R4C",' RIESGOS DE GESTION'!#REF!),"")</f>
        <v>#REF!</v>
      </c>
      <c r="V9" s="26" t="e">
        <f>IF(AND(' RIESGOS DE GESTION'!#REF!="Muy Alta",' RIESGOS DE GESTION'!#REF!="Moderado"),CONCATENATE("R4C",' RIESGOS DE GESTION'!#REF!),"")</f>
        <v>#REF!</v>
      </c>
      <c r="W9" s="27" t="e">
        <f>IF(AND(' RIESGOS DE GESTION'!#REF!="Muy Alta",' RIESGOS DE GESTION'!#REF!="Moderado"),CONCATENATE("R4C",' RIESGOS DE GESTION'!#REF!),"")</f>
        <v>#REF!</v>
      </c>
      <c r="X9" s="32" t="e">
        <f>IF(AND(' RIESGOS DE GESTION'!#REF!="Muy Alta",' RIESGOS DE GESTION'!#REF!="Moderado"),CONCATENATE("R4C",' RIESGOS DE GESTION'!#REF!),"")</f>
        <v>#REF!</v>
      </c>
      <c r="Y9" s="32" t="e">
        <f>IF(AND(' RIESGOS DE GESTION'!#REF!="Muy Alta",' RIESGOS DE GESTION'!#REF!="Moderado"),CONCATENATE("R4C",' RIESGOS DE GESTION'!#REF!),"")</f>
        <v>#REF!</v>
      </c>
      <c r="Z9" s="32" t="e">
        <f>IF(AND(' RIESGOS DE GESTION'!#REF!="Muy Alta",' RIESGOS DE GESTION'!#REF!="Moderado"),CONCATENATE("R4C",' RIESGOS DE GESTION'!#REF!),"")</f>
        <v>#REF!</v>
      </c>
      <c r="AA9" s="28" t="e">
        <f>IF(AND(' RIESGOS DE GESTION'!#REF!="Muy Alta",' RIESGOS DE GESTION'!#REF!="Moderado"),CONCATENATE("R4C",' RIESGOS DE GESTION'!#REF!),"")</f>
        <v>#REF!</v>
      </c>
      <c r="AB9" s="26" t="e">
        <f>IF(AND(' RIESGOS DE GESTION'!#REF!="Muy Alta",' RIESGOS DE GESTION'!#REF!="Mayor"),CONCATENATE("R4C",' RIESGOS DE GESTION'!#REF!),"")</f>
        <v>#REF!</v>
      </c>
      <c r="AC9" s="27" t="e">
        <f>IF(AND(' RIESGOS DE GESTION'!#REF!="Muy Alta",' RIESGOS DE GESTION'!#REF!="Mayor"),CONCATENATE("R4C",' RIESGOS DE GESTION'!#REF!),"")</f>
        <v>#REF!</v>
      </c>
      <c r="AD9" s="32" t="e">
        <f>IF(AND(' RIESGOS DE GESTION'!#REF!="Muy Alta",' RIESGOS DE GESTION'!#REF!="Mayor"),CONCATENATE("R4C",' RIESGOS DE GESTION'!#REF!),"")</f>
        <v>#REF!</v>
      </c>
      <c r="AE9" s="32" t="e">
        <f>IF(AND(' RIESGOS DE GESTION'!#REF!="Muy Alta",' RIESGOS DE GESTION'!#REF!="Mayor"),CONCATENATE("R4C",' RIESGOS DE GESTION'!#REF!),"")</f>
        <v>#REF!</v>
      </c>
      <c r="AF9" s="32" t="e">
        <f>IF(AND(' RIESGOS DE GESTION'!#REF!="Muy Alta",' RIESGOS DE GESTION'!#REF!="Mayor"),CONCATENATE("R4C",' RIESGOS DE GESTION'!#REF!),"")</f>
        <v>#REF!</v>
      </c>
      <c r="AG9" s="28" t="e">
        <f>IF(AND(' RIESGOS DE GESTION'!#REF!="Muy Alta",' RIESGOS DE GESTION'!#REF!="Mayor"),CONCATENATE("R4C",' RIESGOS DE GESTION'!#REF!),"")</f>
        <v>#REF!</v>
      </c>
      <c r="AH9" s="29" t="e">
        <f>IF(AND(' RIESGOS DE GESTION'!#REF!="Muy Alta",' RIESGOS DE GESTION'!#REF!="Catastrófico"),CONCATENATE("R4C",' RIESGOS DE GESTION'!#REF!),"")</f>
        <v>#REF!</v>
      </c>
      <c r="AI9" s="30" t="e">
        <f>IF(AND(' RIESGOS DE GESTION'!#REF!="Muy Alta",' RIESGOS DE GESTION'!#REF!="Catastrófico"),CONCATENATE("R4C",' RIESGOS DE GESTION'!#REF!),"")</f>
        <v>#REF!</v>
      </c>
      <c r="AJ9" s="30" t="e">
        <f>IF(AND(' RIESGOS DE GESTION'!#REF!="Muy Alta",' RIESGOS DE GESTION'!#REF!="Catastrófico"),CONCATENATE("R4C",' RIESGOS DE GESTION'!#REF!),"")</f>
        <v>#REF!</v>
      </c>
      <c r="AK9" s="30" t="e">
        <f>IF(AND(' RIESGOS DE GESTION'!#REF!="Muy Alta",' RIESGOS DE GESTION'!#REF!="Catastrófico"),CONCATENATE("R4C",' RIESGOS DE GESTION'!#REF!),"")</f>
        <v>#REF!</v>
      </c>
      <c r="AL9" s="30" t="e">
        <f>IF(AND(' RIESGOS DE GESTION'!#REF!="Muy Alta",' RIESGOS DE GESTION'!#REF!="Catastrófico"),CONCATENATE("R4C",' RIESGOS DE GESTION'!#REF!),"")</f>
        <v>#REF!</v>
      </c>
      <c r="AM9" s="31" t="e">
        <f>IF(AND(' RIESGOS DE GESTION'!#REF!="Muy Alta",' RIESGOS DE GESTION'!#REF!="Catastrófico"),CONCATENATE("R4C",' RIESGOS DE GESTION'!#REF!),"")</f>
        <v>#REF!</v>
      </c>
      <c r="AN9" s="58"/>
      <c r="AO9" s="520"/>
      <c r="AP9" s="521"/>
      <c r="AQ9" s="521"/>
      <c r="AR9" s="521"/>
      <c r="AS9" s="521"/>
      <c r="AT9" s="522"/>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row>
    <row r="10" spans="1:91" ht="15" customHeight="1" x14ac:dyDescent="0.25">
      <c r="A10" s="58"/>
      <c r="B10" s="412"/>
      <c r="C10" s="412"/>
      <c r="D10" s="413"/>
      <c r="E10" s="513"/>
      <c r="F10" s="514"/>
      <c r="G10" s="514"/>
      <c r="H10" s="514"/>
      <c r="I10" s="529"/>
      <c r="J10" s="26" t="e">
        <f>IF(AND(' RIESGOS DE GESTION'!#REF!="Muy Alta",' RIESGOS DE GESTION'!#REF!="Leve"),CONCATENATE("R5C",' RIESGOS DE GESTION'!#REF!),"")</f>
        <v>#REF!</v>
      </c>
      <c r="K10" s="27" t="e">
        <f>IF(AND(' RIESGOS DE GESTION'!#REF!="Muy Alta",' RIESGOS DE GESTION'!#REF!="Leve"),CONCATENATE("R5C",' RIESGOS DE GESTION'!#REF!),"")</f>
        <v>#REF!</v>
      </c>
      <c r="L10" s="32" t="e">
        <f>IF(AND(' RIESGOS DE GESTION'!#REF!="Muy Alta",' RIESGOS DE GESTION'!#REF!="Leve"),CONCATENATE("R5C",' RIESGOS DE GESTION'!#REF!),"")</f>
        <v>#REF!</v>
      </c>
      <c r="M10" s="32" t="e">
        <f>IF(AND(' RIESGOS DE GESTION'!#REF!="Muy Alta",' RIESGOS DE GESTION'!#REF!="Leve"),CONCATENATE("R5C",' RIESGOS DE GESTION'!#REF!),"")</f>
        <v>#REF!</v>
      </c>
      <c r="N10" s="32" t="e">
        <f>IF(AND(' RIESGOS DE GESTION'!#REF!="Muy Alta",' RIESGOS DE GESTION'!#REF!="Leve"),CONCATENATE("R5C",' RIESGOS DE GESTION'!#REF!),"")</f>
        <v>#REF!</v>
      </c>
      <c r="O10" s="28" t="e">
        <f>IF(AND(' RIESGOS DE GESTION'!#REF!="Muy Alta",' RIESGOS DE GESTION'!#REF!="Leve"),CONCATENATE("R5C",' RIESGOS DE GESTION'!#REF!),"")</f>
        <v>#REF!</v>
      </c>
      <c r="P10" s="26" t="e">
        <f>IF(AND(' RIESGOS DE GESTION'!#REF!="Muy Alta",' RIESGOS DE GESTION'!#REF!="Menor"),CONCATENATE("R5C",' RIESGOS DE GESTION'!#REF!),"")</f>
        <v>#REF!</v>
      </c>
      <c r="Q10" s="27" t="e">
        <f>IF(AND(' RIESGOS DE GESTION'!#REF!="Muy Alta",' RIESGOS DE GESTION'!#REF!="Menor"),CONCATENATE("R5C",' RIESGOS DE GESTION'!#REF!),"")</f>
        <v>#REF!</v>
      </c>
      <c r="R10" s="32" t="e">
        <f>IF(AND(' RIESGOS DE GESTION'!#REF!="Muy Alta",' RIESGOS DE GESTION'!#REF!="Menor"),CONCATENATE("R5C",' RIESGOS DE GESTION'!#REF!),"")</f>
        <v>#REF!</v>
      </c>
      <c r="S10" s="32" t="e">
        <f>IF(AND(' RIESGOS DE GESTION'!#REF!="Muy Alta",' RIESGOS DE GESTION'!#REF!="Menor"),CONCATENATE("R5C",' RIESGOS DE GESTION'!#REF!),"")</f>
        <v>#REF!</v>
      </c>
      <c r="T10" s="32" t="e">
        <f>IF(AND(' RIESGOS DE GESTION'!#REF!="Muy Alta",' RIESGOS DE GESTION'!#REF!="Menor"),CONCATENATE("R5C",' RIESGOS DE GESTION'!#REF!),"")</f>
        <v>#REF!</v>
      </c>
      <c r="U10" s="28" t="e">
        <f>IF(AND(' RIESGOS DE GESTION'!#REF!="Muy Alta",' RIESGOS DE GESTION'!#REF!="Menor"),CONCATENATE("R5C",' RIESGOS DE GESTION'!#REF!),"")</f>
        <v>#REF!</v>
      </c>
      <c r="V10" s="26" t="e">
        <f>IF(AND(' RIESGOS DE GESTION'!#REF!="Muy Alta",' RIESGOS DE GESTION'!#REF!="Moderado"),CONCATENATE("R5C",' RIESGOS DE GESTION'!#REF!),"")</f>
        <v>#REF!</v>
      </c>
      <c r="W10" s="27" t="e">
        <f>IF(AND(' RIESGOS DE GESTION'!#REF!="Muy Alta",' RIESGOS DE GESTION'!#REF!="Moderado"),CONCATENATE("R5C",' RIESGOS DE GESTION'!#REF!),"")</f>
        <v>#REF!</v>
      </c>
      <c r="X10" s="32" t="e">
        <f>IF(AND(' RIESGOS DE GESTION'!#REF!="Muy Alta",' RIESGOS DE GESTION'!#REF!="Moderado"),CONCATENATE("R5C",' RIESGOS DE GESTION'!#REF!),"")</f>
        <v>#REF!</v>
      </c>
      <c r="Y10" s="32" t="e">
        <f>IF(AND(' RIESGOS DE GESTION'!#REF!="Muy Alta",' RIESGOS DE GESTION'!#REF!="Moderado"),CONCATENATE("R5C",' RIESGOS DE GESTION'!#REF!),"")</f>
        <v>#REF!</v>
      </c>
      <c r="Z10" s="32" t="e">
        <f>IF(AND(' RIESGOS DE GESTION'!#REF!="Muy Alta",' RIESGOS DE GESTION'!#REF!="Moderado"),CONCATENATE("R5C",' RIESGOS DE GESTION'!#REF!),"")</f>
        <v>#REF!</v>
      </c>
      <c r="AA10" s="28" t="e">
        <f>IF(AND(' RIESGOS DE GESTION'!#REF!="Muy Alta",' RIESGOS DE GESTION'!#REF!="Moderado"),CONCATENATE("R5C",' RIESGOS DE GESTION'!#REF!),"")</f>
        <v>#REF!</v>
      </c>
      <c r="AB10" s="26" t="e">
        <f>IF(AND(' RIESGOS DE GESTION'!#REF!="Muy Alta",' RIESGOS DE GESTION'!#REF!="Mayor"),CONCATENATE("R5C",' RIESGOS DE GESTION'!#REF!),"")</f>
        <v>#REF!</v>
      </c>
      <c r="AC10" s="27" t="e">
        <f>IF(AND(' RIESGOS DE GESTION'!#REF!="Muy Alta",' RIESGOS DE GESTION'!#REF!="Mayor"),CONCATENATE("R5C",' RIESGOS DE GESTION'!#REF!),"")</f>
        <v>#REF!</v>
      </c>
      <c r="AD10" s="32" t="e">
        <f>IF(AND(' RIESGOS DE GESTION'!#REF!="Muy Alta",' RIESGOS DE GESTION'!#REF!="Mayor"),CONCATENATE("R5C",' RIESGOS DE GESTION'!#REF!),"")</f>
        <v>#REF!</v>
      </c>
      <c r="AE10" s="32" t="e">
        <f>IF(AND(' RIESGOS DE GESTION'!#REF!="Muy Alta",' RIESGOS DE GESTION'!#REF!="Mayor"),CONCATENATE("R5C",' RIESGOS DE GESTION'!#REF!),"")</f>
        <v>#REF!</v>
      </c>
      <c r="AF10" s="32" t="e">
        <f>IF(AND(' RIESGOS DE GESTION'!#REF!="Muy Alta",' RIESGOS DE GESTION'!#REF!="Mayor"),CONCATENATE("R5C",' RIESGOS DE GESTION'!#REF!),"")</f>
        <v>#REF!</v>
      </c>
      <c r="AG10" s="28" t="e">
        <f>IF(AND(' RIESGOS DE GESTION'!#REF!="Muy Alta",' RIESGOS DE GESTION'!#REF!="Mayor"),CONCATENATE("R5C",' RIESGOS DE GESTION'!#REF!),"")</f>
        <v>#REF!</v>
      </c>
      <c r="AH10" s="29" t="e">
        <f>IF(AND(' RIESGOS DE GESTION'!#REF!="Muy Alta",' RIESGOS DE GESTION'!#REF!="Catastrófico"),CONCATENATE("R5C",' RIESGOS DE GESTION'!#REF!),"")</f>
        <v>#REF!</v>
      </c>
      <c r="AI10" s="30" t="e">
        <f>IF(AND(' RIESGOS DE GESTION'!#REF!="Muy Alta",' RIESGOS DE GESTION'!#REF!="Catastrófico"),CONCATENATE("R5C",' RIESGOS DE GESTION'!#REF!),"")</f>
        <v>#REF!</v>
      </c>
      <c r="AJ10" s="30" t="e">
        <f>IF(AND(' RIESGOS DE GESTION'!#REF!="Muy Alta",' RIESGOS DE GESTION'!#REF!="Catastrófico"),CONCATENATE("R5C",' RIESGOS DE GESTION'!#REF!),"")</f>
        <v>#REF!</v>
      </c>
      <c r="AK10" s="30" t="e">
        <f>IF(AND(' RIESGOS DE GESTION'!#REF!="Muy Alta",' RIESGOS DE GESTION'!#REF!="Catastrófico"),CONCATENATE("R5C",' RIESGOS DE GESTION'!#REF!),"")</f>
        <v>#REF!</v>
      </c>
      <c r="AL10" s="30" t="e">
        <f>IF(AND(' RIESGOS DE GESTION'!#REF!="Muy Alta",' RIESGOS DE GESTION'!#REF!="Catastrófico"),CONCATENATE("R5C",' RIESGOS DE GESTION'!#REF!),"")</f>
        <v>#REF!</v>
      </c>
      <c r="AM10" s="31" t="e">
        <f>IF(AND(' RIESGOS DE GESTION'!#REF!="Muy Alta",' RIESGOS DE GESTION'!#REF!="Catastrófico"),CONCATENATE("R5C",' RIESGOS DE GESTION'!#REF!),"")</f>
        <v>#REF!</v>
      </c>
      <c r="AN10" s="58"/>
      <c r="AO10" s="520"/>
      <c r="AP10" s="521"/>
      <c r="AQ10" s="521"/>
      <c r="AR10" s="521"/>
      <c r="AS10" s="521"/>
      <c r="AT10" s="522"/>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row>
    <row r="11" spans="1:91" ht="15" customHeight="1" x14ac:dyDescent="0.25">
      <c r="A11" s="58"/>
      <c r="B11" s="412"/>
      <c r="C11" s="412"/>
      <c r="D11" s="413"/>
      <c r="E11" s="513"/>
      <c r="F11" s="514"/>
      <c r="G11" s="514"/>
      <c r="H11" s="514"/>
      <c r="I11" s="529"/>
      <c r="J11" s="26" t="e">
        <f>IF(AND(' RIESGOS DE GESTION'!#REF!="Muy Alta",' RIESGOS DE GESTION'!#REF!="Leve"),CONCATENATE("R6C",' RIESGOS DE GESTION'!#REF!),"")</f>
        <v>#REF!</v>
      </c>
      <c r="K11" s="27" t="e">
        <f>IF(AND(' RIESGOS DE GESTION'!#REF!="Muy Alta",' RIESGOS DE GESTION'!#REF!="Leve"),CONCATENATE("R6C",' RIESGOS DE GESTION'!#REF!),"")</f>
        <v>#REF!</v>
      </c>
      <c r="L11" s="32" t="e">
        <f>IF(AND(' RIESGOS DE GESTION'!#REF!="Muy Alta",' RIESGOS DE GESTION'!#REF!="Leve"),CONCATENATE("R6C",' RIESGOS DE GESTION'!#REF!),"")</f>
        <v>#REF!</v>
      </c>
      <c r="M11" s="32" t="e">
        <f>IF(AND(' RIESGOS DE GESTION'!#REF!="Muy Alta",' RIESGOS DE GESTION'!#REF!="Leve"),CONCATENATE("R6C",' RIESGOS DE GESTION'!#REF!),"")</f>
        <v>#REF!</v>
      </c>
      <c r="N11" s="32" t="e">
        <f>IF(AND(' RIESGOS DE GESTION'!#REF!="Muy Alta",' RIESGOS DE GESTION'!#REF!="Leve"),CONCATENATE("R6C",' RIESGOS DE GESTION'!#REF!),"")</f>
        <v>#REF!</v>
      </c>
      <c r="O11" s="28" t="e">
        <f>IF(AND(' RIESGOS DE GESTION'!#REF!="Muy Alta",' RIESGOS DE GESTION'!#REF!="Leve"),CONCATENATE("R6C",' RIESGOS DE GESTION'!#REF!),"")</f>
        <v>#REF!</v>
      </c>
      <c r="P11" s="26" t="e">
        <f>IF(AND(' RIESGOS DE GESTION'!#REF!="Muy Alta",' RIESGOS DE GESTION'!#REF!="Menor"),CONCATENATE("R6C",' RIESGOS DE GESTION'!#REF!),"")</f>
        <v>#REF!</v>
      </c>
      <c r="Q11" s="27" t="e">
        <f>IF(AND(' RIESGOS DE GESTION'!#REF!="Muy Alta",' RIESGOS DE GESTION'!#REF!="Menor"),CONCATENATE("R6C",' RIESGOS DE GESTION'!#REF!),"")</f>
        <v>#REF!</v>
      </c>
      <c r="R11" s="32" t="e">
        <f>IF(AND(' RIESGOS DE GESTION'!#REF!="Muy Alta",' RIESGOS DE GESTION'!#REF!="Menor"),CONCATENATE("R6C",' RIESGOS DE GESTION'!#REF!),"")</f>
        <v>#REF!</v>
      </c>
      <c r="S11" s="32" t="e">
        <f>IF(AND(' RIESGOS DE GESTION'!#REF!="Muy Alta",' RIESGOS DE GESTION'!#REF!="Menor"),CONCATENATE("R6C",' RIESGOS DE GESTION'!#REF!),"")</f>
        <v>#REF!</v>
      </c>
      <c r="T11" s="32" t="e">
        <f>IF(AND(' RIESGOS DE GESTION'!#REF!="Muy Alta",' RIESGOS DE GESTION'!#REF!="Menor"),CONCATENATE("R6C",' RIESGOS DE GESTION'!#REF!),"")</f>
        <v>#REF!</v>
      </c>
      <c r="U11" s="28" t="e">
        <f>IF(AND(' RIESGOS DE GESTION'!#REF!="Muy Alta",' RIESGOS DE GESTION'!#REF!="Menor"),CONCATENATE("R6C",' RIESGOS DE GESTION'!#REF!),"")</f>
        <v>#REF!</v>
      </c>
      <c r="V11" s="26" t="e">
        <f>IF(AND(' RIESGOS DE GESTION'!#REF!="Muy Alta",' RIESGOS DE GESTION'!#REF!="Moderado"),CONCATENATE("R6C",' RIESGOS DE GESTION'!#REF!),"")</f>
        <v>#REF!</v>
      </c>
      <c r="W11" s="27" t="e">
        <f>IF(AND(' RIESGOS DE GESTION'!#REF!="Muy Alta",' RIESGOS DE GESTION'!#REF!="Moderado"),CONCATENATE("R6C",' RIESGOS DE GESTION'!#REF!),"")</f>
        <v>#REF!</v>
      </c>
      <c r="X11" s="32" t="e">
        <f>IF(AND(' RIESGOS DE GESTION'!#REF!="Muy Alta",' RIESGOS DE GESTION'!#REF!="Moderado"),CONCATENATE("R6C",' RIESGOS DE GESTION'!#REF!),"")</f>
        <v>#REF!</v>
      </c>
      <c r="Y11" s="32" t="e">
        <f>IF(AND(' RIESGOS DE GESTION'!#REF!="Muy Alta",' RIESGOS DE GESTION'!#REF!="Moderado"),CONCATENATE("R6C",' RIESGOS DE GESTION'!#REF!),"")</f>
        <v>#REF!</v>
      </c>
      <c r="Z11" s="32" t="e">
        <f>IF(AND(' RIESGOS DE GESTION'!#REF!="Muy Alta",' RIESGOS DE GESTION'!#REF!="Moderado"),CONCATENATE("R6C",' RIESGOS DE GESTION'!#REF!),"")</f>
        <v>#REF!</v>
      </c>
      <c r="AA11" s="28" t="e">
        <f>IF(AND(' RIESGOS DE GESTION'!#REF!="Muy Alta",' RIESGOS DE GESTION'!#REF!="Moderado"),CONCATENATE("R6C",' RIESGOS DE GESTION'!#REF!),"")</f>
        <v>#REF!</v>
      </c>
      <c r="AB11" s="26" t="e">
        <f>IF(AND(' RIESGOS DE GESTION'!#REF!="Muy Alta",' RIESGOS DE GESTION'!#REF!="Mayor"),CONCATENATE("R6C",' RIESGOS DE GESTION'!#REF!),"")</f>
        <v>#REF!</v>
      </c>
      <c r="AC11" s="27" t="e">
        <f>IF(AND(' RIESGOS DE GESTION'!#REF!="Muy Alta",' RIESGOS DE GESTION'!#REF!="Mayor"),CONCATENATE("R6C",' RIESGOS DE GESTION'!#REF!),"")</f>
        <v>#REF!</v>
      </c>
      <c r="AD11" s="32" t="e">
        <f>IF(AND(' RIESGOS DE GESTION'!#REF!="Muy Alta",' RIESGOS DE GESTION'!#REF!="Mayor"),CONCATENATE("R6C",' RIESGOS DE GESTION'!#REF!),"")</f>
        <v>#REF!</v>
      </c>
      <c r="AE11" s="32" t="e">
        <f>IF(AND(' RIESGOS DE GESTION'!#REF!="Muy Alta",' RIESGOS DE GESTION'!#REF!="Mayor"),CONCATENATE("R6C",' RIESGOS DE GESTION'!#REF!),"")</f>
        <v>#REF!</v>
      </c>
      <c r="AF11" s="32" t="e">
        <f>IF(AND(' RIESGOS DE GESTION'!#REF!="Muy Alta",' RIESGOS DE GESTION'!#REF!="Mayor"),CONCATENATE("R6C",' RIESGOS DE GESTION'!#REF!),"")</f>
        <v>#REF!</v>
      </c>
      <c r="AG11" s="28" t="e">
        <f>IF(AND(' RIESGOS DE GESTION'!#REF!="Muy Alta",' RIESGOS DE GESTION'!#REF!="Mayor"),CONCATENATE("R6C",' RIESGOS DE GESTION'!#REF!),"")</f>
        <v>#REF!</v>
      </c>
      <c r="AH11" s="29" t="e">
        <f>IF(AND(' RIESGOS DE GESTION'!#REF!="Muy Alta",' RIESGOS DE GESTION'!#REF!="Catastrófico"),CONCATENATE("R6C",' RIESGOS DE GESTION'!#REF!),"")</f>
        <v>#REF!</v>
      </c>
      <c r="AI11" s="30" t="e">
        <f>IF(AND(' RIESGOS DE GESTION'!#REF!="Muy Alta",' RIESGOS DE GESTION'!#REF!="Catastrófico"),CONCATENATE("R6C",' RIESGOS DE GESTION'!#REF!),"")</f>
        <v>#REF!</v>
      </c>
      <c r="AJ11" s="30" t="e">
        <f>IF(AND(' RIESGOS DE GESTION'!#REF!="Muy Alta",' RIESGOS DE GESTION'!#REF!="Catastrófico"),CONCATENATE("R6C",' RIESGOS DE GESTION'!#REF!),"")</f>
        <v>#REF!</v>
      </c>
      <c r="AK11" s="30" t="e">
        <f>IF(AND(' RIESGOS DE GESTION'!#REF!="Muy Alta",' RIESGOS DE GESTION'!#REF!="Catastrófico"),CONCATENATE("R6C",' RIESGOS DE GESTION'!#REF!),"")</f>
        <v>#REF!</v>
      </c>
      <c r="AL11" s="30" t="e">
        <f>IF(AND(' RIESGOS DE GESTION'!#REF!="Muy Alta",' RIESGOS DE GESTION'!#REF!="Catastrófico"),CONCATENATE("R6C",' RIESGOS DE GESTION'!#REF!),"")</f>
        <v>#REF!</v>
      </c>
      <c r="AM11" s="31" t="e">
        <f>IF(AND(' RIESGOS DE GESTION'!#REF!="Muy Alta",' RIESGOS DE GESTION'!#REF!="Catastrófico"),CONCATENATE("R6C",' RIESGOS DE GESTION'!#REF!),"")</f>
        <v>#REF!</v>
      </c>
      <c r="AN11" s="58"/>
      <c r="AO11" s="520"/>
      <c r="AP11" s="521"/>
      <c r="AQ11" s="521"/>
      <c r="AR11" s="521"/>
      <c r="AS11" s="521"/>
      <c r="AT11" s="522"/>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row>
    <row r="12" spans="1:91" ht="15" customHeight="1" x14ac:dyDescent="0.25">
      <c r="A12" s="58"/>
      <c r="B12" s="412"/>
      <c r="C12" s="412"/>
      <c r="D12" s="413"/>
      <c r="E12" s="513"/>
      <c r="F12" s="514"/>
      <c r="G12" s="514"/>
      <c r="H12" s="514"/>
      <c r="I12" s="529"/>
      <c r="J12" s="26" t="e">
        <f>IF(AND(' RIESGOS DE GESTION'!#REF!="Muy Alta",' RIESGOS DE GESTION'!#REF!="Leve"),CONCATENATE("R7C",' RIESGOS DE GESTION'!#REF!),"")</f>
        <v>#REF!</v>
      </c>
      <c r="K12" s="27" t="e">
        <f>IF(AND(' RIESGOS DE GESTION'!#REF!="Muy Alta",' RIESGOS DE GESTION'!#REF!="Leve"),CONCATENATE("R7C",' RIESGOS DE GESTION'!#REF!),"")</f>
        <v>#REF!</v>
      </c>
      <c r="L12" s="32" t="e">
        <f>IF(AND(' RIESGOS DE GESTION'!#REF!="Muy Alta",' RIESGOS DE GESTION'!#REF!="Leve"),CONCATENATE("R7C",' RIESGOS DE GESTION'!#REF!),"")</f>
        <v>#REF!</v>
      </c>
      <c r="M12" s="32" t="e">
        <f>IF(AND(' RIESGOS DE GESTION'!#REF!="Muy Alta",' RIESGOS DE GESTION'!#REF!="Leve"),CONCATENATE("R7C",' RIESGOS DE GESTION'!#REF!),"")</f>
        <v>#REF!</v>
      </c>
      <c r="N12" s="32" t="e">
        <f>IF(AND(' RIESGOS DE GESTION'!#REF!="Muy Alta",' RIESGOS DE GESTION'!#REF!="Leve"),CONCATENATE("R7C",' RIESGOS DE GESTION'!#REF!),"")</f>
        <v>#REF!</v>
      </c>
      <c r="O12" s="28" t="e">
        <f>IF(AND(' RIESGOS DE GESTION'!#REF!="Muy Alta",' RIESGOS DE GESTION'!#REF!="Leve"),CONCATENATE("R7C",' RIESGOS DE GESTION'!#REF!),"")</f>
        <v>#REF!</v>
      </c>
      <c r="P12" s="26" t="e">
        <f>IF(AND(' RIESGOS DE GESTION'!#REF!="Muy Alta",' RIESGOS DE GESTION'!#REF!="Menor"),CONCATENATE("R7C",' RIESGOS DE GESTION'!#REF!),"")</f>
        <v>#REF!</v>
      </c>
      <c r="Q12" s="27" t="e">
        <f>IF(AND(' RIESGOS DE GESTION'!#REF!="Muy Alta",' RIESGOS DE GESTION'!#REF!="Menor"),CONCATENATE("R7C",' RIESGOS DE GESTION'!#REF!),"")</f>
        <v>#REF!</v>
      </c>
      <c r="R12" s="32" t="e">
        <f>IF(AND(' RIESGOS DE GESTION'!#REF!="Muy Alta",' RIESGOS DE GESTION'!#REF!="Menor"),CONCATENATE("R7C",' RIESGOS DE GESTION'!#REF!),"")</f>
        <v>#REF!</v>
      </c>
      <c r="S12" s="32" t="e">
        <f>IF(AND(' RIESGOS DE GESTION'!#REF!="Muy Alta",' RIESGOS DE GESTION'!#REF!="Menor"),CONCATENATE("R7C",' RIESGOS DE GESTION'!#REF!),"")</f>
        <v>#REF!</v>
      </c>
      <c r="T12" s="32" t="e">
        <f>IF(AND(' RIESGOS DE GESTION'!#REF!="Muy Alta",' RIESGOS DE GESTION'!#REF!="Menor"),CONCATENATE("R7C",' RIESGOS DE GESTION'!#REF!),"")</f>
        <v>#REF!</v>
      </c>
      <c r="U12" s="28" t="e">
        <f>IF(AND(' RIESGOS DE GESTION'!#REF!="Muy Alta",' RIESGOS DE GESTION'!#REF!="Menor"),CONCATENATE("R7C",' RIESGOS DE GESTION'!#REF!),"")</f>
        <v>#REF!</v>
      </c>
      <c r="V12" s="26" t="e">
        <f>IF(AND(' RIESGOS DE GESTION'!#REF!="Muy Alta",' RIESGOS DE GESTION'!#REF!="Moderado"),CONCATENATE("R7C",' RIESGOS DE GESTION'!#REF!),"")</f>
        <v>#REF!</v>
      </c>
      <c r="W12" s="27" t="e">
        <f>IF(AND(' RIESGOS DE GESTION'!#REF!="Muy Alta",' RIESGOS DE GESTION'!#REF!="Moderado"),CONCATENATE("R7C",' RIESGOS DE GESTION'!#REF!),"")</f>
        <v>#REF!</v>
      </c>
      <c r="X12" s="32" t="e">
        <f>IF(AND(' RIESGOS DE GESTION'!#REF!="Muy Alta",' RIESGOS DE GESTION'!#REF!="Moderado"),CONCATENATE("R7C",' RIESGOS DE GESTION'!#REF!),"")</f>
        <v>#REF!</v>
      </c>
      <c r="Y12" s="32" t="e">
        <f>IF(AND(' RIESGOS DE GESTION'!#REF!="Muy Alta",' RIESGOS DE GESTION'!#REF!="Moderado"),CONCATENATE("R7C",' RIESGOS DE GESTION'!#REF!),"")</f>
        <v>#REF!</v>
      </c>
      <c r="Z12" s="32" t="e">
        <f>IF(AND(' RIESGOS DE GESTION'!#REF!="Muy Alta",' RIESGOS DE GESTION'!#REF!="Moderado"),CONCATENATE("R7C",' RIESGOS DE GESTION'!#REF!),"")</f>
        <v>#REF!</v>
      </c>
      <c r="AA12" s="28" t="e">
        <f>IF(AND(' RIESGOS DE GESTION'!#REF!="Muy Alta",' RIESGOS DE GESTION'!#REF!="Moderado"),CONCATENATE("R7C",' RIESGOS DE GESTION'!#REF!),"")</f>
        <v>#REF!</v>
      </c>
      <c r="AB12" s="26" t="e">
        <f>IF(AND(' RIESGOS DE GESTION'!#REF!="Muy Alta",' RIESGOS DE GESTION'!#REF!="Mayor"),CONCATENATE("R7C",' RIESGOS DE GESTION'!#REF!),"")</f>
        <v>#REF!</v>
      </c>
      <c r="AC12" s="27" t="e">
        <f>IF(AND(' RIESGOS DE GESTION'!#REF!="Muy Alta",' RIESGOS DE GESTION'!#REF!="Mayor"),CONCATENATE("R7C",' RIESGOS DE GESTION'!#REF!),"")</f>
        <v>#REF!</v>
      </c>
      <c r="AD12" s="32" t="e">
        <f>IF(AND(' RIESGOS DE GESTION'!#REF!="Muy Alta",' RIESGOS DE GESTION'!#REF!="Mayor"),CONCATENATE("R7C",' RIESGOS DE GESTION'!#REF!),"")</f>
        <v>#REF!</v>
      </c>
      <c r="AE12" s="32" t="e">
        <f>IF(AND(' RIESGOS DE GESTION'!#REF!="Muy Alta",' RIESGOS DE GESTION'!#REF!="Mayor"),CONCATENATE("R7C",' RIESGOS DE GESTION'!#REF!),"")</f>
        <v>#REF!</v>
      </c>
      <c r="AF12" s="32" t="e">
        <f>IF(AND(' RIESGOS DE GESTION'!#REF!="Muy Alta",' RIESGOS DE GESTION'!#REF!="Mayor"),CONCATENATE("R7C",' RIESGOS DE GESTION'!#REF!),"")</f>
        <v>#REF!</v>
      </c>
      <c r="AG12" s="28" t="e">
        <f>IF(AND(' RIESGOS DE GESTION'!#REF!="Muy Alta",' RIESGOS DE GESTION'!#REF!="Mayor"),CONCATENATE("R7C",' RIESGOS DE GESTION'!#REF!),"")</f>
        <v>#REF!</v>
      </c>
      <c r="AH12" s="29" t="e">
        <f>IF(AND(' RIESGOS DE GESTION'!#REF!="Muy Alta",' RIESGOS DE GESTION'!#REF!="Catastrófico"),CONCATENATE("R7C",' RIESGOS DE GESTION'!#REF!),"")</f>
        <v>#REF!</v>
      </c>
      <c r="AI12" s="30" t="e">
        <f>IF(AND(' RIESGOS DE GESTION'!#REF!="Muy Alta",' RIESGOS DE GESTION'!#REF!="Catastrófico"),CONCATENATE("R7C",' RIESGOS DE GESTION'!#REF!),"")</f>
        <v>#REF!</v>
      </c>
      <c r="AJ12" s="30" t="e">
        <f>IF(AND(' RIESGOS DE GESTION'!#REF!="Muy Alta",' RIESGOS DE GESTION'!#REF!="Catastrófico"),CONCATENATE("R7C",' RIESGOS DE GESTION'!#REF!),"")</f>
        <v>#REF!</v>
      </c>
      <c r="AK12" s="30" t="e">
        <f>IF(AND(' RIESGOS DE GESTION'!#REF!="Muy Alta",' RIESGOS DE GESTION'!#REF!="Catastrófico"),CONCATENATE("R7C",' RIESGOS DE GESTION'!#REF!),"")</f>
        <v>#REF!</v>
      </c>
      <c r="AL12" s="30" t="e">
        <f>IF(AND(' RIESGOS DE GESTION'!#REF!="Muy Alta",' RIESGOS DE GESTION'!#REF!="Catastrófico"),CONCATENATE("R7C",' RIESGOS DE GESTION'!#REF!),"")</f>
        <v>#REF!</v>
      </c>
      <c r="AM12" s="31" t="e">
        <f>IF(AND(' RIESGOS DE GESTION'!#REF!="Muy Alta",' RIESGOS DE GESTION'!#REF!="Catastrófico"),CONCATENATE("R7C",' RIESGOS DE GESTION'!#REF!),"")</f>
        <v>#REF!</v>
      </c>
      <c r="AN12" s="58"/>
      <c r="AO12" s="520"/>
      <c r="AP12" s="521"/>
      <c r="AQ12" s="521"/>
      <c r="AR12" s="521"/>
      <c r="AS12" s="521"/>
      <c r="AT12" s="522"/>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row>
    <row r="13" spans="1:91" ht="15" customHeight="1" x14ac:dyDescent="0.25">
      <c r="A13" s="58"/>
      <c r="B13" s="412"/>
      <c r="C13" s="412"/>
      <c r="D13" s="413"/>
      <c r="E13" s="513"/>
      <c r="F13" s="514"/>
      <c r="G13" s="514"/>
      <c r="H13" s="514"/>
      <c r="I13" s="529"/>
      <c r="J13" s="26" t="e">
        <f>IF(AND(' RIESGOS DE GESTION'!#REF!="Muy Alta",' RIESGOS DE GESTION'!#REF!="Leve"),CONCATENATE("R8C",' RIESGOS DE GESTION'!#REF!),"")</f>
        <v>#REF!</v>
      </c>
      <c r="K13" s="27" t="e">
        <f>IF(AND(' RIESGOS DE GESTION'!#REF!="Muy Alta",' RIESGOS DE GESTION'!#REF!="Leve"),CONCATENATE("R8C",' RIESGOS DE GESTION'!#REF!),"")</f>
        <v>#REF!</v>
      </c>
      <c r="L13" s="32" t="e">
        <f>IF(AND(' RIESGOS DE GESTION'!#REF!="Muy Alta",' RIESGOS DE GESTION'!#REF!="Leve"),CONCATENATE("R8C",' RIESGOS DE GESTION'!#REF!),"")</f>
        <v>#REF!</v>
      </c>
      <c r="M13" s="32" t="e">
        <f>IF(AND(' RIESGOS DE GESTION'!#REF!="Muy Alta",' RIESGOS DE GESTION'!#REF!="Leve"),CONCATENATE("R8C",' RIESGOS DE GESTION'!#REF!),"")</f>
        <v>#REF!</v>
      </c>
      <c r="N13" s="32" t="e">
        <f>IF(AND(' RIESGOS DE GESTION'!#REF!="Muy Alta",' RIESGOS DE GESTION'!#REF!="Leve"),CONCATENATE("R8C",' RIESGOS DE GESTION'!#REF!),"")</f>
        <v>#REF!</v>
      </c>
      <c r="O13" s="28" t="e">
        <f>IF(AND(' RIESGOS DE GESTION'!#REF!="Muy Alta",' RIESGOS DE GESTION'!#REF!="Leve"),CONCATENATE("R8C",' RIESGOS DE GESTION'!#REF!),"")</f>
        <v>#REF!</v>
      </c>
      <c r="P13" s="26" t="e">
        <f>IF(AND(' RIESGOS DE GESTION'!#REF!="Muy Alta",' RIESGOS DE GESTION'!#REF!="Menor"),CONCATENATE("R8C",' RIESGOS DE GESTION'!#REF!),"")</f>
        <v>#REF!</v>
      </c>
      <c r="Q13" s="27" t="e">
        <f>IF(AND(' RIESGOS DE GESTION'!#REF!="Muy Alta",' RIESGOS DE GESTION'!#REF!="Menor"),CONCATENATE("R8C",' RIESGOS DE GESTION'!#REF!),"")</f>
        <v>#REF!</v>
      </c>
      <c r="R13" s="32" t="e">
        <f>IF(AND(' RIESGOS DE GESTION'!#REF!="Muy Alta",' RIESGOS DE GESTION'!#REF!="Menor"),CONCATENATE("R8C",' RIESGOS DE GESTION'!#REF!),"")</f>
        <v>#REF!</v>
      </c>
      <c r="S13" s="32" t="e">
        <f>IF(AND(' RIESGOS DE GESTION'!#REF!="Muy Alta",' RIESGOS DE GESTION'!#REF!="Menor"),CONCATENATE("R8C",' RIESGOS DE GESTION'!#REF!),"")</f>
        <v>#REF!</v>
      </c>
      <c r="T13" s="32" t="e">
        <f>IF(AND(' RIESGOS DE GESTION'!#REF!="Muy Alta",' RIESGOS DE GESTION'!#REF!="Menor"),CONCATENATE("R8C",' RIESGOS DE GESTION'!#REF!),"")</f>
        <v>#REF!</v>
      </c>
      <c r="U13" s="28" t="e">
        <f>IF(AND(' RIESGOS DE GESTION'!#REF!="Muy Alta",' RIESGOS DE GESTION'!#REF!="Menor"),CONCATENATE("R8C",' RIESGOS DE GESTION'!#REF!),"")</f>
        <v>#REF!</v>
      </c>
      <c r="V13" s="26" t="e">
        <f>IF(AND(' RIESGOS DE GESTION'!#REF!="Muy Alta",' RIESGOS DE GESTION'!#REF!="Moderado"),CONCATENATE("R8C",' RIESGOS DE GESTION'!#REF!),"")</f>
        <v>#REF!</v>
      </c>
      <c r="W13" s="27" t="e">
        <f>IF(AND(' RIESGOS DE GESTION'!#REF!="Muy Alta",' RIESGOS DE GESTION'!#REF!="Moderado"),CONCATENATE("R8C",' RIESGOS DE GESTION'!#REF!),"")</f>
        <v>#REF!</v>
      </c>
      <c r="X13" s="32" t="e">
        <f>IF(AND(' RIESGOS DE GESTION'!#REF!="Muy Alta",' RIESGOS DE GESTION'!#REF!="Moderado"),CONCATENATE("R8C",' RIESGOS DE GESTION'!#REF!),"")</f>
        <v>#REF!</v>
      </c>
      <c r="Y13" s="32" t="e">
        <f>IF(AND(' RIESGOS DE GESTION'!#REF!="Muy Alta",' RIESGOS DE GESTION'!#REF!="Moderado"),CONCATENATE("R8C",' RIESGOS DE GESTION'!#REF!),"")</f>
        <v>#REF!</v>
      </c>
      <c r="Z13" s="32" t="e">
        <f>IF(AND(' RIESGOS DE GESTION'!#REF!="Muy Alta",' RIESGOS DE GESTION'!#REF!="Moderado"),CONCATENATE("R8C",' RIESGOS DE GESTION'!#REF!),"")</f>
        <v>#REF!</v>
      </c>
      <c r="AA13" s="28" t="e">
        <f>IF(AND(' RIESGOS DE GESTION'!#REF!="Muy Alta",' RIESGOS DE GESTION'!#REF!="Moderado"),CONCATENATE("R8C",' RIESGOS DE GESTION'!#REF!),"")</f>
        <v>#REF!</v>
      </c>
      <c r="AB13" s="26" t="e">
        <f>IF(AND(' RIESGOS DE GESTION'!#REF!="Muy Alta",' RIESGOS DE GESTION'!#REF!="Mayor"),CONCATENATE("R8C",' RIESGOS DE GESTION'!#REF!),"")</f>
        <v>#REF!</v>
      </c>
      <c r="AC13" s="27" t="e">
        <f>IF(AND(' RIESGOS DE GESTION'!#REF!="Muy Alta",' RIESGOS DE GESTION'!#REF!="Mayor"),CONCATENATE("R8C",' RIESGOS DE GESTION'!#REF!),"")</f>
        <v>#REF!</v>
      </c>
      <c r="AD13" s="32" t="e">
        <f>IF(AND(' RIESGOS DE GESTION'!#REF!="Muy Alta",' RIESGOS DE GESTION'!#REF!="Mayor"),CONCATENATE("R8C",' RIESGOS DE GESTION'!#REF!),"")</f>
        <v>#REF!</v>
      </c>
      <c r="AE13" s="32" t="e">
        <f>IF(AND(' RIESGOS DE GESTION'!#REF!="Muy Alta",' RIESGOS DE GESTION'!#REF!="Mayor"),CONCATENATE("R8C",' RIESGOS DE GESTION'!#REF!),"")</f>
        <v>#REF!</v>
      </c>
      <c r="AF13" s="32" t="e">
        <f>IF(AND(' RIESGOS DE GESTION'!#REF!="Muy Alta",' RIESGOS DE GESTION'!#REF!="Mayor"),CONCATENATE("R8C",' RIESGOS DE GESTION'!#REF!),"")</f>
        <v>#REF!</v>
      </c>
      <c r="AG13" s="28" t="e">
        <f>IF(AND(' RIESGOS DE GESTION'!#REF!="Muy Alta",' RIESGOS DE GESTION'!#REF!="Mayor"),CONCATENATE("R8C",' RIESGOS DE GESTION'!#REF!),"")</f>
        <v>#REF!</v>
      </c>
      <c r="AH13" s="29" t="e">
        <f>IF(AND(' RIESGOS DE GESTION'!#REF!="Muy Alta",' RIESGOS DE GESTION'!#REF!="Catastrófico"),CONCATENATE("R8C",' RIESGOS DE GESTION'!#REF!),"")</f>
        <v>#REF!</v>
      </c>
      <c r="AI13" s="30" t="e">
        <f>IF(AND(' RIESGOS DE GESTION'!#REF!="Muy Alta",' RIESGOS DE GESTION'!#REF!="Catastrófico"),CONCATENATE("R8C",' RIESGOS DE GESTION'!#REF!),"")</f>
        <v>#REF!</v>
      </c>
      <c r="AJ13" s="30" t="e">
        <f>IF(AND(' RIESGOS DE GESTION'!#REF!="Muy Alta",' RIESGOS DE GESTION'!#REF!="Catastrófico"),CONCATENATE("R8C",' RIESGOS DE GESTION'!#REF!),"")</f>
        <v>#REF!</v>
      </c>
      <c r="AK13" s="30" t="e">
        <f>IF(AND(' RIESGOS DE GESTION'!#REF!="Muy Alta",' RIESGOS DE GESTION'!#REF!="Catastrófico"),CONCATENATE("R8C",' RIESGOS DE GESTION'!#REF!),"")</f>
        <v>#REF!</v>
      </c>
      <c r="AL13" s="30" t="e">
        <f>IF(AND(' RIESGOS DE GESTION'!#REF!="Muy Alta",' RIESGOS DE GESTION'!#REF!="Catastrófico"),CONCATENATE("R8C",' RIESGOS DE GESTION'!#REF!),"")</f>
        <v>#REF!</v>
      </c>
      <c r="AM13" s="31" t="e">
        <f>IF(AND(' RIESGOS DE GESTION'!#REF!="Muy Alta",' RIESGOS DE GESTION'!#REF!="Catastrófico"),CONCATENATE("R8C",' RIESGOS DE GESTION'!#REF!),"")</f>
        <v>#REF!</v>
      </c>
      <c r="AN13" s="58"/>
      <c r="AO13" s="520"/>
      <c r="AP13" s="521"/>
      <c r="AQ13" s="521"/>
      <c r="AR13" s="521"/>
      <c r="AS13" s="521"/>
      <c r="AT13" s="522"/>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row>
    <row r="14" spans="1:91" ht="15" customHeight="1" x14ac:dyDescent="0.25">
      <c r="A14" s="58"/>
      <c r="B14" s="412"/>
      <c r="C14" s="412"/>
      <c r="D14" s="413"/>
      <c r="E14" s="513"/>
      <c r="F14" s="514"/>
      <c r="G14" s="514"/>
      <c r="H14" s="514"/>
      <c r="I14" s="529"/>
      <c r="J14" s="26" t="e">
        <f>IF(AND(' RIESGOS DE GESTION'!#REF!="Muy Alta",' RIESGOS DE GESTION'!#REF!="Leve"),CONCATENATE("R9C",' RIESGOS DE GESTION'!#REF!),"")</f>
        <v>#REF!</v>
      </c>
      <c r="K14" s="27" t="e">
        <f>IF(AND(' RIESGOS DE GESTION'!#REF!="Muy Alta",' RIESGOS DE GESTION'!#REF!="Leve"),CONCATENATE("R9C",' RIESGOS DE GESTION'!#REF!),"")</f>
        <v>#REF!</v>
      </c>
      <c r="L14" s="32" t="e">
        <f>IF(AND(' RIESGOS DE GESTION'!#REF!="Muy Alta",' RIESGOS DE GESTION'!#REF!="Leve"),CONCATENATE("R9C",' RIESGOS DE GESTION'!#REF!),"")</f>
        <v>#REF!</v>
      </c>
      <c r="M14" s="32" t="e">
        <f>IF(AND(' RIESGOS DE GESTION'!#REF!="Muy Alta",' RIESGOS DE GESTION'!#REF!="Leve"),CONCATENATE("R9C",' RIESGOS DE GESTION'!#REF!),"")</f>
        <v>#REF!</v>
      </c>
      <c r="N14" s="32" t="e">
        <f>IF(AND(' RIESGOS DE GESTION'!#REF!="Muy Alta",' RIESGOS DE GESTION'!#REF!="Leve"),CONCATENATE("R9C",' RIESGOS DE GESTION'!#REF!),"")</f>
        <v>#REF!</v>
      </c>
      <c r="O14" s="28" t="e">
        <f>IF(AND(' RIESGOS DE GESTION'!#REF!="Muy Alta",' RIESGOS DE GESTION'!#REF!="Leve"),CONCATENATE("R9C",' RIESGOS DE GESTION'!#REF!),"")</f>
        <v>#REF!</v>
      </c>
      <c r="P14" s="26" t="e">
        <f>IF(AND(' RIESGOS DE GESTION'!#REF!="Muy Alta",' RIESGOS DE GESTION'!#REF!="Menor"),CONCATENATE("R9C",' RIESGOS DE GESTION'!#REF!),"")</f>
        <v>#REF!</v>
      </c>
      <c r="Q14" s="27" t="e">
        <f>IF(AND(' RIESGOS DE GESTION'!#REF!="Muy Alta",' RIESGOS DE GESTION'!#REF!="Menor"),CONCATENATE("R9C",' RIESGOS DE GESTION'!#REF!),"")</f>
        <v>#REF!</v>
      </c>
      <c r="R14" s="32" t="e">
        <f>IF(AND(' RIESGOS DE GESTION'!#REF!="Muy Alta",' RIESGOS DE GESTION'!#REF!="Menor"),CONCATENATE("R9C",' RIESGOS DE GESTION'!#REF!),"")</f>
        <v>#REF!</v>
      </c>
      <c r="S14" s="32" t="e">
        <f>IF(AND(' RIESGOS DE GESTION'!#REF!="Muy Alta",' RIESGOS DE GESTION'!#REF!="Menor"),CONCATENATE("R9C",' RIESGOS DE GESTION'!#REF!),"")</f>
        <v>#REF!</v>
      </c>
      <c r="T14" s="32" t="e">
        <f>IF(AND(' RIESGOS DE GESTION'!#REF!="Muy Alta",' RIESGOS DE GESTION'!#REF!="Menor"),CONCATENATE("R9C",' RIESGOS DE GESTION'!#REF!),"")</f>
        <v>#REF!</v>
      </c>
      <c r="U14" s="28" t="e">
        <f>IF(AND(' RIESGOS DE GESTION'!#REF!="Muy Alta",' RIESGOS DE GESTION'!#REF!="Menor"),CONCATENATE("R9C",' RIESGOS DE GESTION'!#REF!),"")</f>
        <v>#REF!</v>
      </c>
      <c r="V14" s="26" t="e">
        <f>IF(AND(' RIESGOS DE GESTION'!#REF!="Muy Alta",' RIESGOS DE GESTION'!#REF!="Moderado"),CONCATENATE("R9C",' RIESGOS DE GESTION'!#REF!),"")</f>
        <v>#REF!</v>
      </c>
      <c r="W14" s="27" t="e">
        <f>IF(AND(' RIESGOS DE GESTION'!#REF!="Muy Alta",' RIESGOS DE GESTION'!#REF!="Moderado"),CONCATENATE("R9C",' RIESGOS DE GESTION'!#REF!),"")</f>
        <v>#REF!</v>
      </c>
      <c r="X14" s="32" t="e">
        <f>IF(AND(' RIESGOS DE GESTION'!#REF!="Muy Alta",' RIESGOS DE GESTION'!#REF!="Moderado"),CONCATENATE("R9C",' RIESGOS DE GESTION'!#REF!),"")</f>
        <v>#REF!</v>
      </c>
      <c r="Y14" s="32" t="e">
        <f>IF(AND(' RIESGOS DE GESTION'!#REF!="Muy Alta",' RIESGOS DE GESTION'!#REF!="Moderado"),CONCATENATE("R9C",' RIESGOS DE GESTION'!#REF!),"")</f>
        <v>#REF!</v>
      </c>
      <c r="Z14" s="32" t="e">
        <f>IF(AND(' RIESGOS DE GESTION'!#REF!="Muy Alta",' RIESGOS DE GESTION'!#REF!="Moderado"),CONCATENATE("R9C",' RIESGOS DE GESTION'!#REF!),"")</f>
        <v>#REF!</v>
      </c>
      <c r="AA14" s="28" t="e">
        <f>IF(AND(' RIESGOS DE GESTION'!#REF!="Muy Alta",' RIESGOS DE GESTION'!#REF!="Moderado"),CONCATENATE("R9C",' RIESGOS DE GESTION'!#REF!),"")</f>
        <v>#REF!</v>
      </c>
      <c r="AB14" s="26" t="e">
        <f>IF(AND(' RIESGOS DE GESTION'!#REF!="Muy Alta",' RIESGOS DE GESTION'!#REF!="Mayor"),CONCATENATE("R9C",' RIESGOS DE GESTION'!#REF!),"")</f>
        <v>#REF!</v>
      </c>
      <c r="AC14" s="27" t="e">
        <f>IF(AND(' RIESGOS DE GESTION'!#REF!="Muy Alta",' RIESGOS DE GESTION'!#REF!="Mayor"),CONCATENATE("R9C",' RIESGOS DE GESTION'!#REF!),"")</f>
        <v>#REF!</v>
      </c>
      <c r="AD14" s="32" t="e">
        <f>IF(AND(' RIESGOS DE GESTION'!#REF!="Muy Alta",' RIESGOS DE GESTION'!#REF!="Mayor"),CONCATENATE("R9C",' RIESGOS DE GESTION'!#REF!),"")</f>
        <v>#REF!</v>
      </c>
      <c r="AE14" s="32" t="e">
        <f>IF(AND(' RIESGOS DE GESTION'!#REF!="Muy Alta",' RIESGOS DE GESTION'!#REF!="Mayor"),CONCATENATE("R9C",' RIESGOS DE GESTION'!#REF!),"")</f>
        <v>#REF!</v>
      </c>
      <c r="AF14" s="32" t="e">
        <f>IF(AND(' RIESGOS DE GESTION'!#REF!="Muy Alta",' RIESGOS DE GESTION'!#REF!="Mayor"),CONCATENATE("R9C",' RIESGOS DE GESTION'!#REF!),"")</f>
        <v>#REF!</v>
      </c>
      <c r="AG14" s="28" t="e">
        <f>IF(AND(' RIESGOS DE GESTION'!#REF!="Muy Alta",' RIESGOS DE GESTION'!#REF!="Mayor"),CONCATENATE("R9C",' RIESGOS DE GESTION'!#REF!),"")</f>
        <v>#REF!</v>
      </c>
      <c r="AH14" s="29" t="e">
        <f>IF(AND(' RIESGOS DE GESTION'!#REF!="Muy Alta",' RIESGOS DE GESTION'!#REF!="Catastrófico"),CONCATENATE("R9C",' RIESGOS DE GESTION'!#REF!),"")</f>
        <v>#REF!</v>
      </c>
      <c r="AI14" s="30" t="e">
        <f>IF(AND(' RIESGOS DE GESTION'!#REF!="Muy Alta",' RIESGOS DE GESTION'!#REF!="Catastrófico"),CONCATENATE("R9C",' RIESGOS DE GESTION'!#REF!),"")</f>
        <v>#REF!</v>
      </c>
      <c r="AJ14" s="30" t="e">
        <f>IF(AND(' RIESGOS DE GESTION'!#REF!="Muy Alta",' RIESGOS DE GESTION'!#REF!="Catastrófico"),CONCATENATE("R9C",' RIESGOS DE GESTION'!#REF!),"")</f>
        <v>#REF!</v>
      </c>
      <c r="AK14" s="30" t="e">
        <f>IF(AND(' RIESGOS DE GESTION'!#REF!="Muy Alta",' RIESGOS DE GESTION'!#REF!="Catastrófico"),CONCATENATE("R9C",' RIESGOS DE GESTION'!#REF!),"")</f>
        <v>#REF!</v>
      </c>
      <c r="AL14" s="30" t="e">
        <f>IF(AND(' RIESGOS DE GESTION'!#REF!="Muy Alta",' RIESGOS DE GESTION'!#REF!="Catastrófico"),CONCATENATE("R9C",' RIESGOS DE GESTION'!#REF!),"")</f>
        <v>#REF!</v>
      </c>
      <c r="AM14" s="31" t="e">
        <f>IF(AND(' RIESGOS DE GESTION'!#REF!="Muy Alta",' RIESGOS DE GESTION'!#REF!="Catastrófico"),CONCATENATE("R9C",' RIESGOS DE GESTION'!#REF!),"")</f>
        <v>#REF!</v>
      </c>
      <c r="AN14" s="58"/>
      <c r="AO14" s="520"/>
      <c r="AP14" s="521"/>
      <c r="AQ14" s="521"/>
      <c r="AR14" s="521"/>
      <c r="AS14" s="521"/>
      <c r="AT14" s="522"/>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row>
    <row r="15" spans="1:91" ht="15.75" customHeight="1" thickBot="1" x14ac:dyDescent="0.3">
      <c r="A15" s="58"/>
      <c r="B15" s="412"/>
      <c r="C15" s="412"/>
      <c r="D15" s="413"/>
      <c r="E15" s="515"/>
      <c r="F15" s="516"/>
      <c r="G15" s="516"/>
      <c r="H15" s="516"/>
      <c r="I15" s="530"/>
      <c r="J15" s="33" t="e">
        <f>IF(AND(' RIESGOS DE GESTION'!#REF!="Muy Alta",' RIESGOS DE GESTION'!#REF!="Leve"),CONCATENATE("R10C",' RIESGOS DE GESTION'!#REF!),"")</f>
        <v>#REF!</v>
      </c>
      <c r="K15" s="34" t="e">
        <f>IF(AND(' RIESGOS DE GESTION'!#REF!="Muy Alta",' RIESGOS DE GESTION'!#REF!="Leve"),CONCATENATE("R10C",' RIESGOS DE GESTION'!#REF!),"")</f>
        <v>#REF!</v>
      </c>
      <c r="L15" s="34" t="e">
        <f>IF(AND(' RIESGOS DE GESTION'!#REF!="Muy Alta",' RIESGOS DE GESTION'!#REF!="Leve"),CONCATENATE("R10C",' RIESGOS DE GESTION'!#REF!),"")</f>
        <v>#REF!</v>
      </c>
      <c r="M15" s="34" t="e">
        <f>IF(AND(' RIESGOS DE GESTION'!#REF!="Muy Alta",' RIESGOS DE GESTION'!#REF!="Leve"),CONCATENATE("R10C",' RIESGOS DE GESTION'!#REF!),"")</f>
        <v>#REF!</v>
      </c>
      <c r="N15" s="34" t="e">
        <f>IF(AND(' RIESGOS DE GESTION'!#REF!="Muy Alta",' RIESGOS DE GESTION'!#REF!="Leve"),CONCATENATE("R10C",' RIESGOS DE GESTION'!#REF!),"")</f>
        <v>#REF!</v>
      </c>
      <c r="O15" s="35" t="e">
        <f>IF(AND(' RIESGOS DE GESTION'!#REF!="Muy Alta",' RIESGOS DE GESTION'!#REF!="Leve"),CONCATENATE("R10C",' RIESGOS DE GESTION'!#REF!),"")</f>
        <v>#REF!</v>
      </c>
      <c r="P15" s="26" t="e">
        <f>IF(AND(' RIESGOS DE GESTION'!#REF!="Muy Alta",' RIESGOS DE GESTION'!#REF!="Menor"),CONCATENATE("R10C",' RIESGOS DE GESTION'!#REF!),"")</f>
        <v>#REF!</v>
      </c>
      <c r="Q15" s="27" t="e">
        <f>IF(AND(' RIESGOS DE GESTION'!#REF!="Muy Alta",' RIESGOS DE GESTION'!#REF!="Menor"),CONCATENATE("R10C",' RIESGOS DE GESTION'!#REF!),"")</f>
        <v>#REF!</v>
      </c>
      <c r="R15" s="27" t="e">
        <f>IF(AND(' RIESGOS DE GESTION'!#REF!="Muy Alta",' RIESGOS DE GESTION'!#REF!="Menor"),CONCATENATE("R10C",' RIESGOS DE GESTION'!#REF!),"")</f>
        <v>#REF!</v>
      </c>
      <c r="S15" s="27" t="e">
        <f>IF(AND(' RIESGOS DE GESTION'!#REF!="Muy Alta",' RIESGOS DE GESTION'!#REF!="Menor"),CONCATENATE("R10C",' RIESGOS DE GESTION'!#REF!),"")</f>
        <v>#REF!</v>
      </c>
      <c r="T15" s="27" t="e">
        <f>IF(AND(' RIESGOS DE GESTION'!#REF!="Muy Alta",' RIESGOS DE GESTION'!#REF!="Menor"),CONCATENATE("R10C",' RIESGOS DE GESTION'!#REF!),"")</f>
        <v>#REF!</v>
      </c>
      <c r="U15" s="28" t="e">
        <f>IF(AND(' RIESGOS DE GESTION'!#REF!="Muy Alta",' RIESGOS DE GESTION'!#REF!="Menor"),CONCATENATE("R10C",' RIESGOS DE GESTION'!#REF!),"")</f>
        <v>#REF!</v>
      </c>
      <c r="V15" s="33" t="e">
        <f>IF(AND(' RIESGOS DE GESTION'!#REF!="Muy Alta",' RIESGOS DE GESTION'!#REF!="Moderado"),CONCATENATE("R10C",' RIESGOS DE GESTION'!#REF!),"")</f>
        <v>#REF!</v>
      </c>
      <c r="W15" s="34" t="e">
        <f>IF(AND(' RIESGOS DE GESTION'!#REF!="Muy Alta",' RIESGOS DE GESTION'!#REF!="Moderado"),CONCATENATE("R10C",' RIESGOS DE GESTION'!#REF!),"")</f>
        <v>#REF!</v>
      </c>
      <c r="X15" s="34" t="e">
        <f>IF(AND(' RIESGOS DE GESTION'!#REF!="Muy Alta",' RIESGOS DE GESTION'!#REF!="Moderado"),CONCATENATE("R10C",' RIESGOS DE GESTION'!#REF!),"")</f>
        <v>#REF!</v>
      </c>
      <c r="Y15" s="34" t="e">
        <f>IF(AND(' RIESGOS DE GESTION'!#REF!="Muy Alta",' RIESGOS DE GESTION'!#REF!="Moderado"),CONCATENATE("R10C",' RIESGOS DE GESTION'!#REF!),"")</f>
        <v>#REF!</v>
      </c>
      <c r="Z15" s="34" t="e">
        <f>IF(AND(' RIESGOS DE GESTION'!#REF!="Muy Alta",' RIESGOS DE GESTION'!#REF!="Moderado"),CONCATENATE("R10C",' RIESGOS DE GESTION'!#REF!),"")</f>
        <v>#REF!</v>
      </c>
      <c r="AA15" s="35" t="e">
        <f>IF(AND(' RIESGOS DE GESTION'!#REF!="Muy Alta",' RIESGOS DE GESTION'!#REF!="Moderado"),CONCATENATE("R10C",' RIESGOS DE GESTION'!#REF!),"")</f>
        <v>#REF!</v>
      </c>
      <c r="AB15" s="26" t="e">
        <f>IF(AND(' RIESGOS DE GESTION'!#REF!="Muy Alta",' RIESGOS DE GESTION'!#REF!="Mayor"),CONCATENATE("R10C",' RIESGOS DE GESTION'!#REF!),"")</f>
        <v>#REF!</v>
      </c>
      <c r="AC15" s="27" t="e">
        <f>IF(AND(' RIESGOS DE GESTION'!#REF!="Muy Alta",' RIESGOS DE GESTION'!#REF!="Mayor"),CONCATENATE("R10C",' RIESGOS DE GESTION'!#REF!),"")</f>
        <v>#REF!</v>
      </c>
      <c r="AD15" s="27" t="e">
        <f>IF(AND(' RIESGOS DE GESTION'!#REF!="Muy Alta",' RIESGOS DE GESTION'!#REF!="Mayor"),CONCATENATE("R10C",' RIESGOS DE GESTION'!#REF!),"")</f>
        <v>#REF!</v>
      </c>
      <c r="AE15" s="27" t="e">
        <f>IF(AND(' RIESGOS DE GESTION'!#REF!="Muy Alta",' RIESGOS DE GESTION'!#REF!="Mayor"),CONCATENATE("R10C",' RIESGOS DE GESTION'!#REF!),"")</f>
        <v>#REF!</v>
      </c>
      <c r="AF15" s="27" t="e">
        <f>IF(AND(' RIESGOS DE GESTION'!#REF!="Muy Alta",' RIESGOS DE GESTION'!#REF!="Mayor"),CONCATENATE("R10C",' RIESGOS DE GESTION'!#REF!),"")</f>
        <v>#REF!</v>
      </c>
      <c r="AG15" s="28" t="e">
        <f>IF(AND(' RIESGOS DE GESTION'!#REF!="Muy Alta",' RIESGOS DE GESTION'!#REF!="Mayor"),CONCATENATE("R10C",' RIESGOS DE GESTION'!#REF!),"")</f>
        <v>#REF!</v>
      </c>
      <c r="AH15" s="36" t="e">
        <f>IF(AND(' RIESGOS DE GESTION'!#REF!="Muy Alta",' RIESGOS DE GESTION'!#REF!="Catastrófico"),CONCATENATE("R10C",' RIESGOS DE GESTION'!#REF!),"")</f>
        <v>#REF!</v>
      </c>
      <c r="AI15" s="37" t="e">
        <f>IF(AND(' RIESGOS DE GESTION'!#REF!="Muy Alta",' RIESGOS DE GESTION'!#REF!="Catastrófico"),CONCATENATE("R10C",' RIESGOS DE GESTION'!#REF!),"")</f>
        <v>#REF!</v>
      </c>
      <c r="AJ15" s="37" t="e">
        <f>IF(AND(' RIESGOS DE GESTION'!#REF!="Muy Alta",' RIESGOS DE GESTION'!#REF!="Catastrófico"),CONCATENATE("R10C",' RIESGOS DE GESTION'!#REF!),"")</f>
        <v>#REF!</v>
      </c>
      <c r="AK15" s="37" t="e">
        <f>IF(AND(' RIESGOS DE GESTION'!#REF!="Muy Alta",' RIESGOS DE GESTION'!#REF!="Catastrófico"),CONCATENATE("R10C",' RIESGOS DE GESTION'!#REF!),"")</f>
        <v>#REF!</v>
      </c>
      <c r="AL15" s="37" t="e">
        <f>IF(AND(' RIESGOS DE GESTION'!#REF!="Muy Alta",' RIESGOS DE GESTION'!#REF!="Catastrófico"),CONCATENATE("R10C",' RIESGOS DE GESTION'!#REF!),"")</f>
        <v>#REF!</v>
      </c>
      <c r="AM15" s="38" t="e">
        <f>IF(AND(' RIESGOS DE GESTION'!#REF!="Muy Alta",' RIESGOS DE GESTION'!#REF!="Catastrófico"),CONCATENATE("R10C",' RIESGOS DE GESTION'!#REF!),"")</f>
        <v>#REF!</v>
      </c>
      <c r="AN15" s="58"/>
      <c r="AO15" s="523"/>
      <c r="AP15" s="524"/>
      <c r="AQ15" s="524"/>
      <c r="AR15" s="524"/>
      <c r="AS15" s="524"/>
      <c r="AT15" s="525"/>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row>
    <row r="16" spans="1:91" ht="15" customHeight="1" x14ac:dyDescent="0.25">
      <c r="A16" s="58"/>
      <c r="B16" s="412"/>
      <c r="C16" s="412"/>
      <c r="D16" s="413"/>
      <c r="E16" s="509" t="s">
        <v>109</v>
      </c>
      <c r="F16" s="510"/>
      <c r="G16" s="510"/>
      <c r="H16" s="510"/>
      <c r="I16" s="510"/>
      <c r="J16" s="39" t="e">
        <f>IF(AND(' RIESGOS DE GESTION'!#REF!="Alta",' RIESGOS DE GESTION'!#REF!="Leve"),CONCATENATE("R1C",' RIESGOS DE GESTION'!#REF!),"")</f>
        <v>#REF!</v>
      </c>
      <c r="K16" s="40" t="e">
        <f>IF(AND(' RIESGOS DE GESTION'!#REF!="Alta",' RIESGOS DE GESTION'!#REF!="Leve"),CONCATENATE("R1C",' RIESGOS DE GESTION'!#REF!),"")</f>
        <v>#REF!</v>
      </c>
      <c r="L16" s="40" t="e">
        <f>IF(AND(' RIESGOS DE GESTION'!#REF!="Alta",' RIESGOS DE GESTION'!#REF!="Leve"),CONCATENATE("R1C",' RIESGOS DE GESTION'!#REF!),"")</f>
        <v>#REF!</v>
      </c>
      <c r="M16" s="40" t="e">
        <f>IF(AND(' RIESGOS DE GESTION'!#REF!="Alta",' RIESGOS DE GESTION'!#REF!="Leve"),CONCATENATE("R1C",' RIESGOS DE GESTION'!#REF!),"")</f>
        <v>#REF!</v>
      </c>
      <c r="N16" s="40" t="e">
        <f>IF(AND(' RIESGOS DE GESTION'!#REF!="Alta",' RIESGOS DE GESTION'!#REF!="Leve"),CONCATENATE("R1C",' RIESGOS DE GESTION'!#REF!),"")</f>
        <v>#REF!</v>
      </c>
      <c r="O16" s="41" t="e">
        <f>IF(AND(' RIESGOS DE GESTION'!#REF!="Alta",' RIESGOS DE GESTION'!#REF!="Leve"),CONCATENATE("R1C",' RIESGOS DE GESTION'!#REF!),"")</f>
        <v>#REF!</v>
      </c>
      <c r="P16" s="39" t="e">
        <f>IF(AND(' RIESGOS DE GESTION'!#REF!="Alta",' RIESGOS DE GESTION'!#REF!="Menor"),CONCATENATE("R1C",' RIESGOS DE GESTION'!#REF!),"")</f>
        <v>#REF!</v>
      </c>
      <c r="Q16" s="40" t="e">
        <f>IF(AND(' RIESGOS DE GESTION'!#REF!="Alta",' RIESGOS DE GESTION'!#REF!="Menor"),CONCATENATE("R1C",' RIESGOS DE GESTION'!#REF!),"")</f>
        <v>#REF!</v>
      </c>
      <c r="R16" s="40" t="e">
        <f>IF(AND(' RIESGOS DE GESTION'!#REF!="Alta",' RIESGOS DE GESTION'!#REF!="Menor"),CONCATENATE("R1C",' RIESGOS DE GESTION'!#REF!),"")</f>
        <v>#REF!</v>
      </c>
      <c r="S16" s="40" t="e">
        <f>IF(AND(' RIESGOS DE GESTION'!#REF!="Alta",' RIESGOS DE GESTION'!#REF!="Menor"),CONCATENATE("R1C",' RIESGOS DE GESTION'!#REF!),"")</f>
        <v>#REF!</v>
      </c>
      <c r="T16" s="40" t="e">
        <f>IF(AND(' RIESGOS DE GESTION'!#REF!="Alta",' RIESGOS DE GESTION'!#REF!="Menor"),CONCATENATE("R1C",' RIESGOS DE GESTION'!#REF!),"")</f>
        <v>#REF!</v>
      </c>
      <c r="U16" s="41" t="e">
        <f>IF(AND(' RIESGOS DE GESTION'!#REF!="Alta",' RIESGOS DE GESTION'!#REF!="Menor"),CONCATENATE("R1C",' RIESGOS DE GESTION'!#REF!),"")</f>
        <v>#REF!</v>
      </c>
      <c r="V16" s="20" t="e">
        <f>IF(AND(' RIESGOS DE GESTION'!#REF!="Alta",' RIESGOS DE GESTION'!#REF!="Moderado"),CONCATENATE("R1C",' RIESGOS DE GESTION'!#REF!),"")</f>
        <v>#REF!</v>
      </c>
      <c r="W16" s="21" t="e">
        <f>IF(AND(' RIESGOS DE GESTION'!#REF!="Alta",' RIESGOS DE GESTION'!#REF!="Moderado"),CONCATENATE("R1C",' RIESGOS DE GESTION'!#REF!),"")</f>
        <v>#REF!</v>
      </c>
      <c r="X16" s="21" t="e">
        <f>IF(AND(' RIESGOS DE GESTION'!#REF!="Alta",' RIESGOS DE GESTION'!#REF!="Moderado"),CONCATENATE("R1C",' RIESGOS DE GESTION'!#REF!),"")</f>
        <v>#REF!</v>
      </c>
      <c r="Y16" s="21" t="e">
        <f>IF(AND(' RIESGOS DE GESTION'!#REF!="Alta",' RIESGOS DE GESTION'!#REF!="Moderado"),CONCATENATE("R1C",' RIESGOS DE GESTION'!#REF!),"")</f>
        <v>#REF!</v>
      </c>
      <c r="Z16" s="21" t="e">
        <f>IF(AND(' RIESGOS DE GESTION'!#REF!="Alta",' RIESGOS DE GESTION'!#REF!="Moderado"),CONCATENATE("R1C",' RIESGOS DE GESTION'!#REF!),"")</f>
        <v>#REF!</v>
      </c>
      <c r="AA16" s="22" t="e">
        <f>IF(AND(' RIESGOS DE GESTION'!#REF!="Alta",' RIESGOS DE GESTION'!#REF!="Moderado"),CONCATENATE("R1C",' RIESGOS DE GESTION'!#REF!),"")</f>
        <v>#REF!</v>
      </c>
      <c r="AB16" s="20" t="e">
        <f>IF(AND(' RIESGOS DE GESTION'!#REF!="Alta",' RIESGOS DE GESTION'!#REF!="Mayor"),CONCATENATE("R1C",' RIESGOS DE GESTION'!#REF!),"")</f>
        <v>#REF!</v>
      </c>
      <c r="AC16" s="21" t="e">
        <f>IF(AND(' RIESGOS DE GESTION'!#REF!="Alta",' RIESGOS DE GESTION'!#REF!="Mayor"),CONCATENATE("R1C",' RIESGOS DE GESTION'!#REF!),"")</f>
        <v>#REF!</v>
      </c>
      <c r="AD16" s="21" t="e">
        <f>IF(AND(' RIESGOS DE GESTION'!#REF!="Alta",' RIESGOS DE GESTION'!#REF!="Mayor"),CONCATENATE("R1C",' RIESGOS DE GESTION'!#REF!),"")</f>
        <v>#REF!</v>
      </c>
      <c r="AE16" s="21" t="e">
        <f>IF(AND(' RIESGOS DE GESTION'!#REF!="Alta",' RIESGOS DE GESTION'!#REF!="Mayor"),CONCATENATE("R1C",' RIESGOS DE GESTION'!#REF!),"")</f>
        <v>#REF!</v>
      </c>
      <c r="AF16" s="21" t="e">
        <f>IF(AND(' RIESGOS DE GESTION'!#REF!="Alta",' RIESGOS DE GESTION'!#REF!="Mayor"),CONCATENATE("R1C",' RIESGOS DE GESTION'!#REF!),"")</f>
        <v>#REF!</v>
      </c>
      <c r="AG16" s="22" t="e">
        <f>IF(AND(' RIESGOS DE GESTION'!#REF!="Alta",' RIESGOS DE GESTION'!#REF!="Mayor"),CONCATENATE("R1C",' RIESGOS DE GESTION'!#REF!),"")</f>
        <v>#REF!</v>
      </c>
      <c r="AH16" s="23" t="e">
        <f>IF(AND(' RIESGOS DE GESTION'!#REF!="Alta",' RIESGOS DE GESTION'!#REF!="Catastrófico"),CONCATENATE("R1C",' RIESGOS DE GESTION'!#REF!),"")</f>
        <v>#REF!</v>
      </c>
      <c r="AI16" s="24" t="e">
        <f>IF(AND(' RIESGOS DE GESTION'!#REF!="Alta",' RIESGOS DE GESTION'!#REF!="Catastrófico"),CONCATENATE("R1C",' RIESGOS DE GESTION'!#REF!),"")</f>
        <v>#REF!</v>
      </c>
      <c r="AJ16" s="24" t="e">
        <f>IF(AND(' RIESGOS DE GESTION'!#REF!="Alta",' RIESGOS DE GESTION'!#REF!="Catastrófico"),CONCATENATE("R1C",' RIESGOS DE GESTION'!#REF!),"")</f>
        <v>#REF!</v>
      </c>
      <c r="AK16" s="24" t="e">
        <f>IF(AND(' RIESGOS DE GESTION'!#REF!="Alta",' RIESGOS DE GESTION'!#REF!="Catastrófico"),CONCATENATE("R1C",' RIESGOS DE GESTION'!#REF!),"")</f>
        <v>#REF!</v>
      </c>
      <c r="AL16" s="24" t="e">
        <f>IF(AND(' RIESGOS DE GESTION'!#REF!="Alta",' RIESGOS DE GESTION'!#REF!="Catastrófico"),CONCATENATE("R1C",' RIESGOS DE GESTION'!#REF!),"")</f>
        <v>#REF!</v>
      </c>
      <c r="AM16" s="25" t="e">
        <f>IF(AND(' RIESGOS DE GESTION'!#REF!="Alta",' RIESGOS DE GESTION'!#REF!="Catastrófico"),CONCATENATE("R1C",' RIESGOS DE GESTION'!#REF!),"")</f>
        <v>#REF!</v>
      </c>
      <c r="AN16" s="58"/>
      <c r="AO16" s="500" t="s">
        <v>74</v>
      </c>
      <c r="AP16" s="501"/>
      <c r="AQ16" s="501"/>
      <c r="AR16" s="501"/>
      <c r="AS16" s="501"/>
      <c r="AT16" s="502"/>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row>
    <row r="17" spans="1:76" ht="15" customHeight="1" x14ac:dyDescent="0.25">
      <c r="A17" s="58"/>
      <c r="B17" s="412"/>
      <c r="C17" s="412"/>
      <c r="D17" s="413"/>
      <c r="E17" s="511"/>
      <c r="F17" s="512"/>
      <c r="G17" s="512"/>
      <c r="H17" s="512"/>
      <c r="I17" s="512"/>
      <c r="J17" s="42" t="e">
        <f>IF(AND(' RIESGOS DE GESTION'!#REF!="Alta",' RIESGOS DE GESTION'!#REF!="Leve"),CONCATENATE("R2C",' RIESGOS DE GESTION'!#REF!),"")</f>
        <v>#REF!</v>
      </c>
      <c r="K17" s="43" t="e">
        <f>IF(AND(' RIESGOS DE GESTION'!#REF!="Alta",' RIESGOS DE GESTION'!#REF!="Leve"),CONCATENATE("R2C",' RIESGOS DE GESTION'!#REF!),"")</f>
        <v>#REF!</v>
      </c>
      <c r="L17" s="43" t="e">
        <f>IF(AND(' RIESGOS DE GESTION'!#REF!="Alta",' RIESGOS DE GESTION'!#REF!="Leve"),CONCATENATE("R2C",' RIESGOS DE GESTION'!#REF!),"")</f>
        <v>#REF!</v>
      </c>
      <c r="M17" s="43" t="e">
        <f>IF(AND(' RIESGOS DE GESTION'!#REF!="Alta",' RIESGOS DE GESTION'!#REF!="Leve"),CONCATENATE("R2C",' RIESGOS DE GESTION'!#REF!),"")</f>
        <v>#REF!</v>
      </c>
      <c r="N17" s="43" t="e">
        <f>IF(AND(' RIESGOS DE GESTION'!#REF!="Alta",' RIESGOS DE GESTION'!#REF!="Leve"),CONCATENATE("R2C",' RIESGOS DE GESTION'!#REF!),"")</f>
        <v>#REF!</v>
      </c>
      <c r="O17" s="44" t="e">
        <f>IF(AND(' RIESGOS DE GESTION'!#REF!="Alta",' RIESGOS DE GESTION'!#REF!="Leve"),CONCATENATE("R2C",' RIESGOS DE GESTION'!#REF!),"")</f>
        <v>#REF!</v>
      </c>
      <c r="P17" s="42" t="e">
        <f>IF(AND(' RIESGOS DE GESTION'!#REF!="Alta",' RIESGOS DE GESTION'!#REF!="Menor"),CONCATENATE("R2C",' RIESGOS DE GESTION'!#REF!),"")</f>
        <v>#REF!</v>
      </c>
      <c r="Q17" s="43" t="e">
        <f>IF(AND(' RIESGOS DE GESTION'!#REF!="Alta",' RIESGOS DE GESTION'!#REF!="Menor"),CONCATENATE("R2C",' RIESGOS DE GESTION'!#REF!),"")</f>
        <v>#REF!</v>
      </c>
      <c r="R17" s="43" t="e">
        <f>IF(AND(' RIESGOS DE GESTION'!#REF!="Alta",' RIESGOS DE GESTION'!#REF!="Menor"),CONCATENATE("R2C",' RIESGOS DE GESTION'!#REF!),"")</f>
        <v>#REF!</v>
      </c>
      <c r="S17" s="43" t="e">
        <f>IF(AND(' RIESGOS DE GESTION'!#REF!="Alta",' RIESGOS DE GESTION'!#REF!="Menor"),CONCATENATE("R2C",' RIESGOS DE GESTION'!#REF!),"")</f>
        <v>#REF!</v>
      </c>
      <c r="T17" s="43" t="e">
        <f>IF(AND(' RIESGOS DE GESTION'!#REF!="Alta",' RIESGOS DE GESTION'!#REF!="Menor"),CONCATENATE("R2C",' RIESGOS DE GESTION'!#REF!),"")</f>
        <v>#REF!</v>
      </c>
      <c r="U17" s="44" t="e">
        <f>IF(AND(' RIESGOS DE GESTION'!#REF!="Alta",' RIESGOS DE GESTION'!#REF!="Menor"),CONCATENATE("R2C",' RIESGOS DE GESTION'!#REF!),"")</f>
        <v>#REF!</v>
      </c>
      <c r="V17" s="26" t="e">
        <f>IF(AND(' RIESGOS DE GESTION'!#REF!="Alta",' RIESGOS DE GESTION'!#REF!="Moderado"),CONCATENATE("R2C",' RIESGOS DE GESTION'!#REF!),"")</f>
        <v>#REF!</v>
      </c>
      <c r="W17" s="27" t="e">
        <f>IF(AND(' RIESGOS DE GESTION'!#REF!="Alta",' RIESGOS DE GESTION'!#REF!="Moderado"),CONCATENATE("R2C",' RIESGOS DE GESTION'!#REF!),"")</f>
        <v>#REF!</v>
      </c>
      <c r="X17" s="27" t="e">
        <f>IF(AND(' RIESGOS DE GESTION'!#REF!="Alta",' RIESGOS DE GESTION'!#REF!="Moderado"),CONCATENATE("R2C",' RIESGOS DE GESTION'!#REF!),"")</f>
        <v>#REF!</v>
      </c>
      <c r="Y17" s="27" t="e">
        <f>IF(AND(' RIESGOS DE GESTION'!#REF!="Alta",' RIESGOS DE GESTION'!#REF!="Moderado"),CONCATENATE("R2C",' RIESGOS DE GESTION'!#REF!),"")</f>
        <v>#REF!</v>
      </c>
      <c r="Z17" s="27" t="e">
        <f>IF(AND(' RIESGOS DE GESTION'!#REF!="Alta",' RIESGOS DE GESTION'!#REF!="Moderado"),CONCATENATE("R2C",' RIESGOS DE GESTION'!#REF!),"")</f>
        <v>#REF!</v>
      </c>
      <c r="AA17" s="28" t="e">
        <f>IF(AND(' RIESGOS DE GESTION'!#REF!="Alta",' RIESGOS DE GESTION'!#REF!="Moderado"),CONCATENATE("R2C",' RIESGOS DE GESTION'!#REF!),"")</f>
        <v>#REF!</v>
      </c>
      <c r="AB17" s="26" t="e">
        <f>IF(AND(' RIESGOS DE GESTION'!#REF!="Alta",' RIESGOS DE GESTION'!#REF!="Mayor"),CONCATENATE("R2C",' RIESGOS DE GESTION'!#REF!),"")</f>
        <v>#REF!</v>
      </c>
      <c r="AC17" s="27" t="e">
        <f>IF(AND(' RIESGOS DE GESTION'!#REF!="Alta",' RIESGOS DE GESTION'!#REF!="Mayor"),CONCATENATE("R2C",' RIESGOS DE GESTION'!#REF!),"")</f>
        <v>#REF!</v>
      </c>
      <c r="AD17" s="27" t="e">
        <f>IF(AND(' RIESGOS DE GESTION'!#REF!="Alta",' RIESGOS DE GESTION'!#REF!="Mayor"),CONCATENATE("R2C",' RIESGOS DE GESTION'!#REF!),"")</f>
        <v>#REF!</v>
      </c>
      <c r="AE17" s="27" t="e">
        <f>IF(AND(' RIESGOS DE GESTION'!#REF!="Alta",' RIESGOS DE GESTION'!#REF!="Mayor"),CONCATENATE("R2C",' RIESGOS DE GESTION'!#REF!),"")</f>
        <v>#REF!</v>
      </c>
      <c r="AF17" s="27" t="e">
        <f>IF(AND(' RIESGOS DE GESTION'!#REF!="Alta",' RIESGOS DE GESTION'!#REF!="Mayor"),CONCATENATE("R2C",' RIESGOS DE GESTION'!#REF!),"")</f>
        <v>#REF!</v>
      </c>
      <c r="AG17" s="28" t="e">
        <f>IF(AND(' RIESGOS DE GESTION'!#REF!="Alta",' RIESGOS DE GESTION'!#REF!="Mayor"),CONCATENATE("R2C",' RIESGOS DE GESTION'!#REF!),"")</f>
        <v>#REF!</v>
      </c>
      <c r="AH17" s="29" t="e">
        <f>IF(AND(' RIESGOS DE GESTION'!#REF!="Alta",' RIESGOS DE GESTION'!#REF!="Catastrófico"),CONCATENATE("R2C",' RIESGOS DE GESTION'!#REF!),"")</f>
        <v>#REF!</v>
      </c>
      <c r="AI17" s="30" t="e">
        <f>IF(AND(' RIESGOS DE GESTION'!#REF!="Alta",' RIESGOS DE GESTION'!#REF!="Catastrófico"),CONCATENATE("R2C",' RIESGOS DE GESTION'!#REF!),"")</f>
        <v>#REF!</v>
      </c>
      <c r="AJ17" s="30" t="e">
        <f>IF(AND(' RIESGOS DE GESTION'!#REF!="Alta",' RIESGOS DE GESTION'!#REF!="Catastrófico"),CONCATENATE("R2C",' RIESGOS DE GESTION'!#REF!),"")</f>
        <v>#REF!</v>
      </c>
      <c r="AK17" s="30" t="e">
        <f>IF(AND(' RIESGOS DE GESTION'!#REF!="Alta",' RIESGOS DE GESTION'!#REF!="Catastrófico"),CONCATENATE("R2C",' RIESGOS DE GESTION'!#REF!),"")</f>
        <v>#REF!</v>
      </c>
      <c r="AL17" s="30" t="e">
        <f>IF(AND(' RIESGOS DE GESTION'!#REF!="Alta",' RIESGOS DE GESTION'!#REF!="Catastrófico"),CONCATENATE("R2C",' RIESGOS DE GESTION'!#REF!),"")</f>
        <v>#REF!</v>
      </c>
      <c r="AM17" s="31" t="e">
        <f>IF(AND(' RIESGOS DE GESTION'!#REF!="Alta",' RIESGOS DE GESTION'!#REF!="Catastrófico"),CONCATENATE("R2C",' RIESGOS DE GESTION'!#REF!),"")</f>
        <v>#REF!</v>
      </c>
      <c r="AN17" s="58"/>
      <c r="AO17" s="503"/>
      <c r="AP17" s="504"/>
      <c r="AQ17" s="504"/>
      <c r="AR17" s="504"/>
      <c r="AS17" s="504"/>
      <c r="AT17" s="505"/>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row>
    <row r="18" spans="1:76" ht="15" customHeight="1" x14ac:dyDescent="0.25">
      <c r="A18" s="58"/>
      <c r="B18" s="412"/>
      <c r="C18" s="412"/>
      <c r="D18" s="413"/>
      <c r="E18" s="513"/>
      <c r="F18" s="514"/>
      <c r="G18" s="514"/>
      <c r="H18" s="514"/>
      <c r="I18" s="512"/>
      <c r="J18" s="42" t="e">
        <f>IF(AND(' RIESGOS DE GESTION'!#REF!="Alta",' RIESGOS DE GESTION'!#REF!="Leve"),CONCATENATE("R3C",' RIESGOS DE GESTION'!#REF!),"")</f>
        <v>#REF!</v>
      </c>
      <c r="K18" s="43" t="e">
        <f>IF(AND(' RIESGOS DE GESTION'!#REF!="Alta",' RIESGOS DE GESTION'!#REF!="Leve"),CONCATENATE("R3C",' RIESGOS DE GESTION'!#REF!),"")</f>
        <v>#REF!</v>
      </c>
      <c r="L18" s="43" t="e">
        <f>IF(AND(' RIESGOS DE GESTION'!#REF!="Alta",' RIESGOS DE GESTION'!#REF!="Leve"),CONCATENATE("R3C",' RIESGOS DE GESTION'!#REF!),"")</f>
        <v>#REF!</v>
      </c>
      <c r="M18" s="43" t="e">
        <f>IF(AND(' RIESGOS DE GESTION'!#REF!="Alta",' RIESGOS DE GESTION'!#REF!="Leve"),CONCATENATE("R3C",' RIESGOS DE GESTION'!#REF!),"")</f>
        <v>#REF!</v>
      </c>
      <c r="N18" s="43" t="e">
        <f>IF(AND(' RIESGOS DE GESTION'!#REF!="Alta",' RIESGOS DE GESTION'!#REF!="Leve"),CONCATENATE("R3C",' RIESGOS DE GESTION'!#REF!),"")</f>
        <v>#REF!</v>
      </c>
      <c r="O18" s="44" t="e">
        <f>IF(AND(' RIESGOS DE GESTION'!#REF!="Alta",' RIESGOS DE GESTION'!#REF!="Leve"),CONCATENATE("R3C",' RIESGOS DE GESTION'!#REF!),"")</f>
        <v>#REF!</v>
      </c>
      <c r="P18" s="42" t="e">
        <f>IF(AND(' RIESGOS DE GESTION'!#REF!="Alta",' RIESGOS DE GESTION'!#REF!="Menor"),CONCATENATE("R3C",' RIESGOS DE GESTION'!#REF!),"")</f>
        <v>#REF!</v>
      </c>
      <c r="Q18" s="43" t="e">
        <f>IF(AND(' RIESGOS DE GESTION'!#REF!="Alta",' RIESGOS DE GESTION'!#REF!="Menor"),CONCATENATE("R3C",' RIESGOS DE GESTION'!#REF!),"")</f>
        <v>#REF!</v>
      </c>
      <c r="R18" s="43" t="e">
        <f>IF(AND(' RIESGOS DE GESTION'!#REF!="Alta",' RIESGOS DE GESTION'!#REF!="Menor"),CONCATENATE("R3C",' RIESGOS DE GESTION'!#REF!),"")</f>
        <v>#REF!</v>
      </c>
      <c r="S18" s="43" t="e">
        <f>IF(AND(' RIESGOS DE GESTION'!#REF!="Alta",' RIESGOS DE GESTION'!#REF!="Menor"),CONCATENATE("R3C",' RIESGOS DE GESTION'!#REF!),"")</f>
        <v>#REF!</v>
      </c>
      <c r="T18" s="43" t="e">
        <f>IF(AND(' RIESGOS DE GESTION'!#REF!="Alta",' RIESGOS DE GESTION'!#REF!="Menor"),CONCATENATE("R3C",' RIESGOS DE GESTION'!#REF!),"")</f>
        <v>#REF!</v>
      </c>
      <c r="U18" s="44" t="e">
        <f>IF(AND(' RIESGOS DE GESTION'!#REF!="Alta",' RIESGOS DE GESTION'!#REF!="Menor"),CONCATENATE("R3C",' RIESGOS DE GESTION'!#REF!),"")</f>
        <v>#REF!</v>
      </c>
      <c r="V18" s="26" t="e">
        <f>IF(AND(' RIESGOS DE GESTION'!#REF!="Alta",' RIESGOS DE GESTION'!#REF!="Moderado"),CONCATENATE("R3C",' RIESGOS DE GESTION'!#REF!),"")</f>
        <v>#REF!</v>
      </c>
      <c r="W18" s="27" t="e">
        <f>IF(AND(' RIESGOS DE GESTION'!#REF!="Alta",' RIESGOS DE GESTION'!#REF!="Moderado"),CONCATENATE("R3C",' RIESGOS DE GESTION'!#REF!),"")</f>
        <v>#REF!</v>
      </c>
      <c r="X18" s="27" t="e">
        <f>IF(AND(' RIESGOS DE GESTION'!#REF!="Alta",' RIESGOS DE GESTION'!#REF!="Moderado"),CONCATENATE("R3C",' RIESGOS DE GESTION'!#REF!),"")</f>
        <v>#REF!</v>
      </c>
      <c r="Y18" s="27" t="e">
        <f>IF(AND(' RIESGOS DE GESTION'!#REF!="Alta",' RIESGOS DE GESTION'!#REF!="Moderado"),CONCATENATE("R3C",' RIESGOS DE GESTION'!#REF!),"")</f>
        <v>#REF!</v>
      </c>
      <c r="Z18" s="27" t="e">
        <f>IF(AND(' RIESGOS DE GESTION'!#REF!="Alta",' RIESGOS DE GESTION'!#REF!="Moderado"),CONCATENATE("R3C",' RIESGOS DE GESTION'!#REF!),"")</f>
        <v>#REF!</v>
      </c>
      <c r="AA18" s="28" t="e">
        <f>IF(AND(' RIESGOS DE GESTION'!#REF!="Alta",' RIESGOS DE GESTION'!#REF!="Moderado"),CONCATENATE("R3C",' RIESGOS DE GESTION'!#REF!),"")</f>
        <v>#REF!</v>
      </c>
      <c r="AB18" s="26" t="e">
        <f>IF(AND(' RIESGOS DE GESTION'!#REF!="Alta",' RIESGOS DE GESTION'!#REF!="Mayor"),CONCATENATE("R3C",' RIESGOS DE GESTION'!#REF!),"")</f>
        <v>#REF!</v>
      </c>
      <c r="AC18" s="27" t="e">
        <f>IF(AND(' RIESGOS DE GESTION'!#REF!="Alta",' RIESGOS DE GESTION'!#REF!="Mayor"),CONCATENATE("R3C",' RIESGOS DE GESTION'!#REF!),"")</f>
        <v>#REF!</v>
      </c>
      <c r="AD18" s="27" t="e">
        <f>IF(AND(' RIESGOS DE GESTION'!#REF!="Alta",' RIESGOS DE GESTION'!#REF!="Mayor"),CONCATENATE("R3C",' RIESGOS DE GESTION'!#REF!),"")</f>
        <v>#REF!</v>
      </c>
      <c r="AE18" s="27" t="e">
        <f>IF(AND(' RIESGOS DE GESTION'!#REF!="Alta",' RIESGOS DE GESTION'!#REF!="Mayor"),CONCATENATE("R3C",' RIESGOS DE GESTION'!#REF!),"")</f>
        <v>#REF!</v>
      </c>
      <c r="AF18" s="27" t="e">
        <f>IF(AND(' RIESGOS DE GESTION'!#REF!="Alta",' RIESGOS DE GESTION'!#REF!="Mayor"),CONCATENATE("R3C",' RIESGOS DE GESTION'!#REF!),"")</f>
        <v>#REF!</v>
      </c>
      <c r="AG18" s="28" t="e">
        <f>IF(AND(' RIESGOS DE GESTION'!#REF!="Alta",' RIESGOS DE GESTION'!#REF!="Mayor"),CONCATENATE("R3C",' RIESGOS DE GESTION'!#REF!),"")</f>
        <v>#REF!</v>
      </c>
      <c r="AH18" s="29" t="e">
        <f>IF(AND(' RIESGOS DE GESTION'!#REF!="Alta",' RIESGOS DE GESTION'!#REF!="Catastrófico"),CONCATENATE("R3C",' RIESGOS DE GESTION'!#REF!),"")</f>
        <v>#REF!</v>
      </c>
      <c r="AI18" s="30" t="e">
        <f>IF(AND(' RIESGOS DE GESTION'!#REF!="Alta",' RIESGOS DE GESTION'!#REF!="Catastrófico"),CONCATENATE("R3C",' RIESGOS DE GESTION'!#REF!),"")</f>
        <v>#REF!</v>
      </c>
      <c r="AJ18" s="30" t="e">
        <f>IF(AND(' RIESGOS DE GESTION'!#REF!="Alta",' RIESGOS DE GESTION'!#REF!="Catastrófico"),CONCATENATE("R3C",' RIESGOS DE GESTION'!#REF!),"")</f>
        <v>#REF!</v>
      </c>
      <c r="AK18" s="30" t="e">
        <f>IF(AND(' RIESGOS DE GESTION'!#REF!="Alta",' RIESGOS DE GESTION'!#REF!="Catastrófico"),CONCATENATE("R3C",' RIESGOS DE GESTION'!#REF!),"")</f>
        <v>#REF!</v>
      </c>
      <c r="AL18" s="30" t="e">
        <f>IF(AND(' RIESGOS DE GESTION'!#REF!="Alta",' RIESGOS DE GESTION'!#REF!="Catastrófico"),CONCATENATE("R3C",' RIESGOS DE GESTION'!#REF!),"")</f>
        <v>#REF!</v>
      </c>
      <c r="AM18" s="31" t="e">
        <f>IF(AND(' RIESGOS DE GESTION'!#REF!="Alta",' RIESGOS DE GESTION'!#REF!="Catastrófico"),CONCATENATE("R3C",' RIESGOS DE GESTION'!#REF!),"")</f>
        <v>#REF!</v>
      </c>
      <c r="AN18" s="58"/>
      <c r="AO18" s="503"/>
      <c r="AP18" s="504"/>
      <c r="AQ18" s="504"/>
      <c r="AR18" s="504"/>
      <c r="AS18" s="504"/>
      <c r="AT18" s="505"/>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row>
    <row r="19" spans="1:76" ht="15" customHeight="1" x14ac:dyDescent="0.25">
      <c r="A19" s="58"/>
      <c r="B19" s="412"/>
      <c r="C19" s="412"/>
      <c r="D19" s="413"/>
      <c r="E19" s="513"/>
      <c r="F19" s="514"/>
      <c r="G19" s="514"/>
      <c r="H19" s="514"/>
      <c r="I19" s="512"/>
      <c r="J19" s="42" t="e">
        <f>IF(AND(' RIESGOS DE GESTION'!#REF!="Alta",' RIESGOS DE GESTION'!#REF!="Leve"),CONCATENATE("R4C",' RIESGOS DE GESTION'!#REF!),"")</f>
        <v>#REF!</v>
      </c>
      <c r="K19" s="43" t="e">
        <f>IF(AND(' RIESGOS DE GESTION'!#REF!="Alta",' RIESGOS DE GESTION'!#REF!="Leve"),CONCATENATE("R4C",' RIESGOS DE GESTION'!#REF!),"")</f>
        <v>#REF!</v>
      </c>
      <c r="L19" s="43" t="e">
        <f>IF(AND(' RIESGOS DE GESTION'!#REF!="Alta",' RIESGOS DE GESTION'!#REF!="Leve"),CONCATENATE("R4C",' RIESGOS DE GESTION'!#REF!),"")</f>
        <v>#REF!</v>
      </c>
      <c r="M19" s="43" t="e">
        <f>IF(AND(' RIESGOS DE GESTION'!#REF!="Alta",' RIESGOS DE GESTION'!#REF!="Leve"),CONCATENATE("R4C",' RIESGOS DE GESTION'!#REF!),"")</f>
        <v>#REF!</v>
      </c>
      <c r="N19" s="43" t="e">
        <f>IF(AND(' RIESGOS DE GESTION'!#REF!="Alta",' RIESGOS DE GESTION'!#REF!="Leve"),CONCATENATE("R4C",' RIESGOS DE GESTION'!#REF!),"")</f>
        <v>#REF!</v>
      </c>
      <c r="O19" s="44" t="e">
        <f>IF(AND(' RIESGOS DE GESTION'!#REF!="Alta",' RIESGOS DE GESTION'!#REF!="Leve"),CONCATENATE("R4C",' RIESGOS DE GESTION'!#REF!),"")</f>
        <v>#REF!</v>
      </c>
      <c r="P19" s="42" t="e">
        <f>IF(AND(' RIESGOS DE GESTION'!#REF!="Alta",' RIESGOS DE GESTION'!#REF!="Menor"),CONCATENATE("R4C",' RIESGOS DE GESTION'!#REF!),"")</f>
        <v>#REF!</v>
      </c>
      <c r="Q19" s="43" t="e">
        <f>IF(AND(' RIESGOS DE GESTION'!#REF!="Alta",' RIESGOS DE GESTION'!#REF!="Menor"),CONCATENATE("R4C",' RIESGOS DE GESTION'!#REF!),"")</f>
        <v>#REF!</v>
      </c>
      <c r="R19" s="43" t="e">
        <f>IF(AND(' RIESGOS DE GESTION'!#REF!="Alta",' RIESGOS DE GESTION'!#REF!="Menor"),CONCATENATE("R4C",' RIESGOS DE GESTION'!#REF!),"")</f>
        <v>#REF!</v>
      </c>
      <c r="S19" s="43" t="e">
        <f>IF(AND(' RIESGOS DE GESTION'!#REF!="Alta",' RIESGOS DE GESTION'!#REF!="Menor"),CONCATENATE("R4C",' RIESGOS DE GESTION'!#REF!),"")</f>
        <v>#REF!</v>
      </c>
      <c r="T19" s="43" t="e">
        <f>IF(AND(' RIESGOS DE GESTION'!#REF!="Alta",' RIESGOS DE GESTION'!#REF!="Menor"),CONCATENATE("R4C",' RIESGOS DE GESTION'!#REF!),"")</f>
        <v>#REF!</v>
      </c>
      <c r="U19" s="44" t="e">
        <f>IF(AND(' RIESGOS DE GESTION'!#REF!="Alta",' RIESGOS DE GESTION'!#REF!="Menor"),CONCATENATE("R4C",' RIESGOS DE GESTION'!#REF!),"")</f>
        <v>#REF!</v>
      </c>
      <c r="V19" s="26" t="e">
        <f>IF(AND(' RIESGOS DE GESTION'!#REF!="Alta",' RIESGOS DE GESTION'!#REF!="Moderado"),CONCATENATE("R4C",' RIESGOS DE GESTION'!#REF!),"")</f>
        <v>#REF!</v>
      </c>
      <c r="W19" s="27" t="e">
        <f>IF(AND(' RIESGOS DE GESTION'!#REF!="Alta",' RIESGOS DE GESTION'!#REF!="Moderado"),CONCATENATE("R4C",' RIESGOS DE GESTION'!#REF!),"")</f>
        <v>#REF!</v>
      </c>
      <c r="X19" s="32" t="e">
        <f>IF(AND(' RIESGOS DE GESTION'!#REF!="Alta",' RIESGOS DE GESTION'!#REF!="Moderado"),CONCATENATE("R4C",' RIESGOS DE GESTION'!#REF!),"")</f>
        <v>#REF!</v>
      </c>
      <c r="Y19" s="32" t="e">
        <f>IF(AND(' RIESGOS DE GESTION'!#REF!="Alta",' RIESGOS DE GESTION'!#REF!="Moderado"),CONCATENATE("R4C",' RIESGOS DE GESTION'!#REF!),"")</f>
        <v>#REF!</v>
      </c>
      <c r="Z19" s="32" t="e">
        <f>IF(AND(' RIESGOS DE GESTION'!#REF!="Alta",' RIESGOS DE GESTION'!#REF!="Moderado"),CONCATENATE("R4C",' RIESGOS DE GESTION'!#REF!),"")</f>
        <v>#REF!</v>
      </c>
      <c r="AA19" s="28" t="e">
        <f>IF(AND(' RIESGOS DE GESTION'!#REF!="Alta",' RIESGOS DE GESTION'!#REF!="Moderado"),CONCATENATE("R4C",' RIESGOS DE GESTION'!#REF!),"")</f>
        <v>#REF!</v>
      </c>
      <c r="AB19" s="26" t="e">
        <f>IF(AND(' RIESGOS DE GESTION'!#REF!="Alta",' RIESGOS DE GESTION'!#REF!="Mayor"),CONCATENATE("R4C",' RIESGOS DE GESTION'!#REF!),"")</f>
        <v>#REF!</v>
      </c>
      <c r="AC19" s="27" t="e">
        <f>IF(AND(' RIESGOS DE GESTION'!#REF!="Alta",' RIESGOS DE GESTION'!#REF!="Mayor"),CONCATENATE("R4C",' RIESGOS DE GESTION'!#REF!),"")</f>
        <v>#REF!</v>
      </c>
      <c r="AD19" s="32" t="e">
        <f>IF(AND(' RIESGOS DE GESTION'!#REF!="Alta",' RIESGOS DE GESTION'!#REF!="Mayor"),CONCATENATE("R4C",' RIESGOS DE GESTION'!#REF!),"")</f>
        <v>#REF!</v>
      </c>
      <c r="AE19" s="32" t="e">
        <f>IF(AND(' RIESGOS DE GESTION'!#REF!="Alta",' RIESGOS DE GESTION'!#REF!="Mayor"),CONCATENATE("R4C",' RIESGOS DE GESTION'!#REF!),"")</f>
        <v>#REF!</v>
      </c>
      <c r="AF19" s="32" t="e">
        <f>IF(AND(' RIESGOS DE GESTION'!#REF!="Alta",' RIESGOS DE GESTION'!#REF!="Mayor"),CONCATENATE("R4C",' RIESGOS DE GESTION'!#REF!),"")</f>
        <v>#REF!</v>
      </c>
      <c r="AG19" s="28" t="e">
        <f>IF(AND(' RIESGOS DE GESTION'!#REF!="Alta",' RIESGOS DE GESTION'!#REF!="Mayor"),CONCATENATE("R4C",' RIESGOS DE GESTION'!#REF!),"")</f>
        <v>#REF!</v>
      </c>
      <c r="AH19" s="29" t="e">
        <f>IF(AND(' RIESGOS DE GESTION'!#REF!="Alta",' RIESGOS DE GESTION'!#REF!="Catastrófico"),CONCATENATE("R4C",' RIESGOS DE GESTION'!#REF!),"")</f>
        <v>#REF!</v>
      </c>
      <c r="AI19" s="30" t="e">
        <f>IF(AND(' RIESGOS DE GESTION'!#REF!="Alta",' RIESGOS DE GESTION'!#REF!="Catastrófico"),CONCATENATE("R4C",' RIESGOS DE GESTION'!#REF!),"")</f>
        <v>#REF!</v>
      </c>
      <c r="AJ19" s="30" t="e">
        <f>IF(AND(' RIESGOS DE GESTION'!#REF!="Alta",' RIESGOS DE GESTION'!#REF!="Catastrófico"),CONCATENATE("R4C",' RIESGOS DE GESTION'!#REF!),"")</f>
        <v>#REF!</v>
      </c>
      <c r="AK19" s="30" t="e">
        <f>IF(AND(' RIESGOS DE GESTION'!#REF!="Alta",' RIESGOS DE GESTION'!#REF!="Catastrófico"),CONCATENATE("R4C",' RIESGOS DE GESTION'!#REF!),"")</f>
        <v>#REF!</v>
      </c>
      <c r="AL19" s="30" t="e">
        <f>IF(AND(' RIESGOS DE GESTION'!#REF!="Alta",' RIESGOS DE GESTION'!#REF!="Catastrófico"),CONCATENATE("R4C",' RIESGOS DE GESTION'!#REF!),"")</f>
        <v>#REF!</v>
      </c>
      <c r="AM19" s="31" t="e">
        <f>IF(AND(' RIESGOS DE GESTION'!#REF!="Alta",' RIESGOS DE GESTION'!#REF!="Catastrófico"),CONCATENATE("R4C",' RIESGOS DE GESTION'!#REF!),"")</f>
        <v>#REF!</v>
      </c>
      <c r="AN19" s="58"/>
      <c r="AO19" s="503"/>
      <c r="AP19" s="504"/>
      <c r="AQ19" s="504"/>
      <c r="AR19" s="504"/>
      <c r="AS19" s="504"/>
      <c r="AT19" s="505"/>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row>
    <row r="20" spans="1:76" ht="15" customHeight="1" x14ac:dyDescent="0.25">
      <c r="A20" s="58"/>
      <c r="B20" s="412"/>
      <c r="C20" s="412"/>
      <c r="D20" s="413"/>
      <c r="E20" s="513"/>
      <c r="F20" s="514"/>
      <c r="G20" s="514"/>
      <c r="H20" s="514"/>
      <c r="I20" s="512"/>
      <c r="J20" s="42" t="e">
        <f>IF(AND(' RIESGOS DE GESTION'!#REF!="Alta",' RIESGOS DE GESTION'!#REF!="Leve"),CONCATENATE("R5C",' RIESGOS DE GESTION'!#REF!),"")</f>
        <v>#REF!</v>
      </c>
      <c r="K20" s="43" t="e">
        <f>IF(AND(' RIESGOS DE GESTION'!#REF!="Alta",' RIESGOS DE GESTION'!#REF!="Leve"),CONCATENATE("R5C",' RIESGOS DE GESTION'!#REF!),"")</f>
        <v>#REF!</v>
      </c>
      <c r="L20" s="43" t="e">
        <f>IF(AND(' RIESGOS DE GESTION'!#REF!="Alta",' RIESGOS DE GESTION'!#REF!="Leve"),CONCATENATE("R5C",' RIESGOS DE GESTION'!#REF!),"")</f>
        <v>#REF!</v>
      </c>
      <c r="M20" s="43" t="e">
        <f>IF(AND(' RIESGOS DE GESTION'!#REF!="Alta",' RIESGOS DE GESTION'!#REF!="Leve"),CONCATENATE("R5C",' RIESGOS DE GESTION'!#REF!),"")</f>
        <v>#REF!</v>
      </c>
      <c r="N20" s="43" t="e">
        <f>IF(AND(' RIESGOS DE GESTION'!#REF!="Alta",' RIESGOS DE GESTION'!#REF!="Leve"),CONCATENATE("R5C",' RIESGOS DE GESTION'!#REF!),"")</f>
        <v>#REF!</v>
      </c>
      <c r="O20" s="44" t="e">
        <f>IF(AND(' RIESGOS DE GESTION'!#REF!="Alta",' RIESGOS DE GESTION'!#REF!="Leve"),CONCATENATE("R5C",' RIESGOS DE GESTION'!#REF!),"")</f>
        <v>#REF!</v>
      </c>
      <c r="P20" s="42" t="e">
        <f>IF(AND(' RIESGOS DE GESTION'!#REF!="Alta",' RIESGOS DE GESTION'!#REF!="Menor"),CONCATENATE("R5C",' RIESGOS DE GESTION'!#REF!),"")</f>
        <v>#REF!</v>
      </c>
      <c r="Q20" s="43" t="e">
        <f>IF(AND(' RIESGOS DE GESTION'!#REF!="Alta",' RIESGOS DE GESTION'!#REF!="Menor"),CONCATENATE("R5C",' RIESGOS DE GESTION'!#REF!),"")</f>
        <v>#REF!</v>
      </c>
      <c r="R20" s="43" t="e">
        <f>IF(AND(' RIESGOS DE GESTION'!#REF!="Alta",' RIESGOS DE GESTION'!#REF!="Menor"),CONCATENATE("R5C",' RIESGOS DE GESTION'!#REF!),"")</f>
        <v>#REF!</v>
      </c>
      <c r="S20" s="43" t="e">
        <f>IF(AND(' RIESGOS DE GESTION'!#REF!="Alta",' RIESGOS DE GESTION'!#REF!="Menor"),CONCATENATE("R5C",' RIESGOS DE GESTION'!#REF!),"")</f>
        <v>#REF!</v>
      </c>
      <c r="T20" s="43" t="e">
        <f>IF(AND(' RIESGOS DE GESTION'!#REF!="Alta",' RIESGOS DE GESTION'!#REF!="Menor"),CONCATENATE("R5C",' RIESGOS DE GESTION'!#REF!),"")</f>
        <v>#REF!</v>
      </c>
      <c r="U20" s="44" t="e">
        <f>IF(AND(' RIESGOS DE GESTION'!#REF!="Alta",' RIESGOS DE GESTION'!#REF!="Menor"),CONCATENATE("R5C",' RIESGOS DE GESTION'!#REF!),"")</f>
        <v>#REF!</v>
      </c>
      <c r="V20" s="26" t="e">
        <f>IF(AND(' RIESGOS DE GESTION'!#REF!="Alta",' RIESGOS DE GESTION'!#REF!="Moderado"),CONCATENATE("R5C",' RIESGOS DE GESTION'!#REF!),"")</f>
        <v>#REF!</v>
      </c>
      <c r="W20" s="27" t="e">
        <f>IF(AND(' RIESGOS DE GESTION'!#REF!="Alta",' RIESGOS DE GESTION'!#REF!="Moderado"),CONCATENATE("R5C",' RIESGOS DE GESTION'!#REF!),"")</f>
        <v>#REF!</v>
      </c>
      <c r="X20" s="32" t="e">
        <f>IF(AND(' RIESGOS DE GESTION'!#REF!="Alta",' RIESGOS DE GESTION'!#REF!="Moderado"),CONCATENATE("R5C",' RIESGOS DE GESTION'!#REF!),"")</f>
        <v>#REF!</v>
      </c>
      <c r="Y20" s="32" t="e">
        <f>IF(AND(' RIESGOS DE GESTION'!#REF!="Alta",' RIESGOS DE GESTION'!#REF!="Moderado"),CONCATENATE("R5C",' RIESGOS DE GESTION'!#REF!),"")</f>
        <v>#REF!</v>
      </c>
      <c r="Z20" s="32" t="e">
        <f>IF(AND(' RIESGOS DE GESTION'!#REF!="Alta",' RIESGOS DE GESTION'!#REF!="Moderado"),CONCATENATE("R5C",' RIESGOS DE GESTION'!#REF!),"")</f>
        <v>#REF!</v>
      </c>
      <c r="AA20" s="28" t="e">
        <f>IF(AND(' RIESGOS DE GESTION'!#REF!="Alta",' RIESGOS DE GESTION'!#REF!="Moderado"),CONCATENATE("R5C",' RIESGOS DE GESTION'!#REF!),"")</f>
        <v>#REF!</v>
      </c>
      <c r="AB20" s="26" t="e">
        <f>IF(AND(' RIESGOS DE GESTION'!#REF!="Alta",' RIESGOS DE GESTION'!#REF!="Mayor"),CONCATENATE("R5C",' RIESGOS DE GESTION'!#REF!),"")</f>
        <v>#REF!</v>
      </c>
      <c r="AC20" s="27" t="e">
        <f>IF(AND(' RIESGOS DE GESTION'!#REF!="Alta",' RIESGOS DE GESTION'!#REF!="Mayor"),CONCATENATE("R5C",' RIESGOS DE GESTION'!#REF!),"")</f>
        <v>#REF!</v>
      </c>
      <c r="AD20" s="32" t="e">
        <f>IF(AND(' RIESGOS DE GESTION'!#REF!="Alta",' RIESGOS DE GESTION'!#REF!="Mayor"),CONCATENATE("R5C",' RIESGOS DE GESTION'!#REF!),"")</f>
        <v>#REF!</v>
      </c>
      <c r="AE20" s="32" t="e">
        <f>IF(AND(' RIESGOS DE GESTION'!#REF!="Alta",' RIESGOS DE GESTION'!#REF!="Mayor"),CONCATENATE("R5C",' RIESGOS DE GESTION'!#REF!),"")</f>
        <v>#REF!</v>
      </c>
      <c r="AF20" s="32" t="e">
        <f>IF(AND(' RIESGOS DE GESTION'!#REF!="Alta",' RIESGOS DE GESTION'!#REF!="Mayor"),CONCATENATE("R5C",' RIESGOS DE GESTION'!#REF!),"")</f>
        <v>#REF!</v>
      </c>
      <c r="AG20" s="28" t="e">
        <f>IF(AND(' RIESGOS DE GESTION'!#REF!="Alta",' RIESGOS DE GESTION'!#REF!="Mayor"),CONCATENATE("R5C",' RIESGOS DE GESTION'!#REF!),"")</f>
        <v>#REF!</v>
      </c>
      <c r="AH20" s="29" t="e">
        <f>IF(AND(' RIESGOS DE GESTION'!#REF!="Alta",' RIESGOS DE GESTION'!#REF!="Catastrófico"),CONCATENATE("R5C",' RIESGOS DE GESTION'!#REF!),"")</f>
        <v>#REF!</v>
      </c>
      <c r="AI20" s="30" t="e">
        <f>IF(AND(' RIESGOS DE GESTION'!#REF!="Alta",' RIESGOS DE GESTION'!#REF!="Catastrófico"),CONCATENATE("R5C",' RIESGOS DE GESTION'!#REF!),"")</f>
        <v>#REF!</v>
      </c>
      <c r="AJ20" s="30" t="e">
        <f>IF(AND(' RIESGOS DE GESTION'!#REF!="Alta",' RIESGOS DE GESTION'!#REF!="Catastrófico"),CONCATENATE("R5C",' RIESGOS DE GESTION'!#REF!),"")</f>
        <v>#REF!</v>
      </c>
      <c r="AK20" s="30" t="e">
        <f>IF(AND(' RIESGOS DE GESTION'!#REF!="Alta",' RIESGOS DE GESTION'!#REF!="Catastrófico"),CONCATENATE("R5C",' RIESGOS DE GESTION'!#REF!),"")</f>
        <v>#REF!</v>
      </c>
      <c r="AL20" s="30" t="e">
        <f>IF(AND(' RIESGOS DE GESTION'!#REF!="Alta",' RIESGOS DE GESTION'!#REF!="Catastrófico"),CONCATENATE("R5C",' RIESGOS DE GESTION'!#REF!),"")</f>
        <v>#REF!</v>
      </c>
      <c r="AM20" s="31" t="e">
        <f>IF(AND(' RIESGOS DE GESTION'!#REF!="Alta",' RIESGOS DE GESTION'!#REF!="Catastrófico"),CONCATENATE("R5C",' RIESGOS DE GESTION'!#REF!),"")</f>
        <v>#REF!</v>
      </c>
      <c r="AN20" s="58"/>
      <c r="AO20" s="503"/>
      <c r="AP20" s="504"/>
      <c r="AQ20" s="504"/>
      <c r="AR20" s="504"/>
      <c r="AS20" s="504"/>
      <c r="AT20" s="505"/>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row>
    <row r="21" spans="1:76" ht="15" customHeight="1" x14ac:dyDescent="0.25">
      <c r="A21" s="58"/>
      <c r="B21" s="412"/>
      <c r="C21" s="412"/>
      <c r="D21" s="413"/>
      <c r="E21" s="513"/>
      <c r="F21" s="514"/>
      <c r="G21" s="514"/>
      <c r="H21" s="514"/>
      <c r="I21" s="512"/>
      <c r="J21" s="42" t="e">
        <f>IF(AND(' RIESGOS DE GESTION'!#REF!="Alta",' RIESGOS DE GESTION'!#REF!="Leve"),CONCATENATE("R6C",' RIESGOS DE GESTION'!#REF!),"")</f>
        <v>#REF!</v>
      </c>
      <c r="K21" s="43" t="e">
        <f>IF(AND(' RIESGOS DE GESTION'!#REF!="Alta",' RIESGOS DE GESTION'!#REF!="Leve"),CONCATENATE("R6C",' RIESGOS DE GESTION'!#REF!),"")</f>
        <v>#REF!</v>
      </c>
      <c r="L21" s="43" t="e">
        <f>IF(AND(' RIESGOS DE GESTION'!#REF!="Alta",' RIESGOS DE GESTION'!#REF!="Leve"),CONCATENATE("R6C",' RIESGOS DE GESTION'!#REF!),"")</f>
        <v>#REF!</v>
      </c>
      <c r="M21" s="43" t="e">
        <f>IF(AND(' RIESGOS DE GESTION'!#REF!="Alta",' RIESGOS DE GESTION'!#REF!="Leve"),CONCATENATE("R6C",' RIESGOS DE GESTION'!#REF!),"")</f>
        <v>#REF!</v>
      </c>
      <c r="N21" s="43" t="e">
        <f>IF(AND(' RIESGOS DE GESTION'!#REF!="Alta",' RIESGOS DE GESTION'!#REF!="Leve"),CONCATENATE("R6C",' RIESGOS DE GESTION'!#REF!),"")</f>
        <v>#REF!</v>
      </c>
      <c r="O21" s="44" t="e">
        <f>IF(AND(' RIESGOS DE GESTION'!#REF!="Alta",' RIESGOS DE GESTION'!#REF!="Leve"),CONCATENATE("R6C",' RIESGOS DE GESTION'!#REF!),"")</f>
        <v>#REF!</v>
      </c>
      <c r="P21" s="42" t="e">
        <f>IF(AND(' RIESGOS DE GESTION'!#REF!="Alta",' RIESGOS DE GESTION'!#REF!="Menor"),CONCATENATE("R6C",' RIESGOS DE GESTION'!#REF!),"")</f>
        <v>#REF!</v>
      </c>
      <c r="Q21" s="43" t="e">
        <f>IF(AND(' RIESGOS DE GESTION'!#REF!="Alta",' RIESGOS DE GESTION'!#REF!="Menor"),CONCATENATE("R6C",' RIESGOS DE GESTION'!#REF!),"")</f>
        <v>#REF!</v>
      </c>
      <c r="R21" s="43" t="e">
        <f>IF(AND(' RIESGOS DE GESTION'!#REF!="Alta",' RIESGOS DE GESTION'!#REF!="Menor"),CONCATENATE("R6C",' RIESGOS DE GESTION'!#REF!),"")</f>
        <v>#REF!</v>
      </c>
      <c r="S21" s="43" t="e">
        <f>IF(AND(' RIESGOS DE GESTION'!#REF!="Alta",' RIESGOS DE GESTION'!#REF!="Menor"),CONCATENATE("R6C",' RIESGOS DE GESTION'!#REF!),"")</f>
        <v>#REF!</v>
      </c>
      <c r="T21" s="43" t="e">
        <f>IF(AND(' RIESGOS DE GESTION'!#REF!="Alta",' RIESGOS DE GESTION'!#REF!="Menor"),CONCATENATE("R6C",' RIESGOS DE GESTION'!#REF!),"")</f>
        <v>#REF!</v>
      </c>
      <c r="U21" s="44" t="e">
        <f>IF(AND(' RIESGOS DE GESTION'!#REF!="Alta",' RIESGOS DE GESTION'!#REF!="Menor"),CONCATENATE("R6C",' RIESGOS DE GESTION'!#REF!),"")</f>
        <v>#REF!</v>
      </c>
      <c r="V21" s="26" t="e">
        <f>IF(AND(' RIESGOS DE GESTION'!#REF!="Alta",' RIESGOS DE GESTION'!#REF!="Moderado"),CONCATENATE("R6C",' RIESGOS DE GESTION'!#REF!),"")</f>
        <v>#REF!</v>
      </c>
      <c r="W21" s="27" t="e">
        <f>IF(AND(' RIESGOS DE GESTION'!#REF!="Alta",' RIESGOS DE GESTION'!#REF!="Moderado"),CONCATENATE("R6C",' RIESGOS DE GESTION'!#REF!),"")</f>
        <v>#REF!</v>
      </c>
      <c r="X21" s="32" t="e">
        <f>IF(AND(' RIESGOS DE GESTION'!#REF!="Alta",' RIESGOS DE GESTION'!#REF!="Moderado"),CONCATENATE("R6C",' RIESGOS DE GESTION'!#REF!),"")</f>
        <v>#REF!</v>
      </c>
      <c r="Y21" s="32" t="e">
        <f>IF(AND(' RIESGOS DE GESTION'!#REF!="Alta",' RIESGOS DE GESTION'!#REF!="Moderado"),CONCATENATE("R6C",' RIESGOS DE GESTION'!#REF!),"")</f>
        <v>#REF!</v>
      </c>
      <c r="Z21" s="32" t="e">
        <f>IF(AND(' RIESGOS DE GESTION'!#REF!="Alta",' RIESGOS DE GESTION'!#REF!="Moderado"),CONCATENATE("R6C",' RIESGOS DE GESTION'!#REF!),"")</f>
        <v>#REF!</v>
      </c>
      <c r="AA21" s="28" t="e">
        <f>IF(AND(' RIESGOS DE GESTION'!#REF!="Alta",' RIESGOS DE GESTION'!#REF!="Moderado"),CONCATENATE("R6C",' RIESGOS DE GESTION'!#REF!),"")</f>
        <v>#REF!</v>
      </c>
      <c r="AB21" s="26" t="e">
        <f>IF(AND(' RIESGOS DE GESTION'!#REF!="Alta",' RIESGOS DE GESTION'!#REF!="Mayor"),CONCATENATE("R6C",' RIESGOS DE GESTION'!#REF!),"")</f>
        <v>#REF!</v>
      </c>
      <c r="AC21" s="27" t="e">
        <f>IF(AND(' RIESGOS DE GESTION'!#REF!="Alta",' RIESGOS DE GESTION'!#REF!="Mayor"),CONCATENATE("R6C",' RIESGOS DE GESTION'!#REF!),"")</f>
        <v>#REF!</v>
      </c>
      <c r="AD21" s="32" t="e">
        <f>IF(AND(' RIESGOS DE GESTION'!#REF!="Alta",' RIESGOS DE GESTION'!#REF!="Mayor"),CONCATENATE("R6C",' RIESGOS DE GESTION'!#REF!),"")</f>
        <v>#REF!</v>
      </c>
      <c r="AE21" s="32" t="e">
        <f>IF(AND(' RIESGOS DE GESTION'!#REF!="Alta",' RIESGOS DE GESTION'!#REF!="Mayor"),CONCATENATE("R6C",' RIESGOS DE GESTION'!#REF!),"")</f>
        <v>#REF!</v>
      </c>
      <c r="AF21" s="32" t="e">
        <f>IF(AND(' RIESGOS DE GESTION'!#REF!="Alta",' RIESGOS DE GESTION'!#REF!="Mayor"),CONCATENATE("R6C",' RIESGOS DE GESTION'!#REF!),"")</f>
        <v>#REF!</v>
      </c>
      <c r="AG21" s="28" t="e">
        <f>IF(AND(' RIESGOS DE GESTION'!#REF!="Alta",' RIESGOS DE GESTION'!#REF!="Mayor"),CONCATENATE("R6C",' RIESGOS DE GESTION'!#REF!),"")</f>
        <v>#REF!</v>
      </c>
      <c r="AH21" s="29" t="e">
        <f>IF(AND(' RIESGOS DE GESTION'!#REF!="Alta",' RIESGOS DE GESTION'!#REF!="Catastrófico"),CONCATENATE("R6C",' RIESGOS DE GESTION'!#REF!),"")</f>
        <v>#REF!</v>
      </c>
      <c r="AI21" s="30" t="e">
        <f>IF(AND(' RIESGOS DE GESTION'!#REF!="Alta",' RIESGOS DE GESTION'!#REF!="Catastrófico"),CONCATENATE("R6C",' RIESGOS DE GESTION'!#REF!),"")</f>
        <v>#REF!</v>
      </c>
      <c r="AJ21" s="30" t="e">
        <f>IF(AND(' RIESGOS DE GESTION'!#REF!="Alta",' RIESGOS DE GESTION'!#REF!="Catastrófico"),CONCATENATE("R6C",' RIESGOS DE GESTION'!#REF!),"")</f>
        <v>#REF!</v>
      </c>
      <c r="AK21" s="30" t="e">
        <f>IF(AND(' RIESGOS DE GESTION'!#REF!="Alta",' RIESGOS DE GESTION'!#REF!="Catastrófico"),CONCATENATE("R6C",' RIESGOS DE GESTION'!#REF!),"")</f>
        <v>#REF!</v>
      </c>
      <c r="AL21" s="30" t="e">
        <f>IF(AND(' RIESGOS DE GESTION'!#REF!="Alta",' RIESGOS DE GESTION'!#REF!="Catastrófico"),CONCATENATE("R6C",' RIESGOS DE GESTION'!#REF!),"")</f>
        <v>#REF!</v>
      </c>
      <c r="AM21" s="31" t="e">
        <f>IF(AND(' RIESGOS DE GESTION'!#REF!="Alta",' RIESGOS DE GESTION'!#REF!="Catastrófico"),CONCATENATE("R6C",' RIESGOS DE GESTION'!#REF!),"")</f>
        <v>#REF!</v>
      </c>
      <c r="AN21" s="58"/>
      <c r="AO21" s="503"/>
      <c r="AP21" s="504"/>
      <c r="AQ21" s="504"/>
      <c r="AR21" s="504"/>
      <c r="AS21" s="504"/>
      <c r="AT21" s="505"/>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row>
    <row r="22" spans="1:76" ht="15" customHeight="1" x14ac:dyDescent="0.25">
      <c r="A22" s="58"/>
      <c r="B22" s="412"/>
      <c r="C22" s="412"/>
      <c r="D22" s="413"/>
      <c r="E22" s="513"/>
      <c r="F22" s="514"/>
      <c r="G22" s="514"/>
      <c r="H22" s="514"/>
      <c r="I22" s="512"/>
      <c r="J22" s="42" t="e">
        <f>IF(AND(' RIESGOS DE GESTION'!#REF!="Alta",' RIESGOS DE GESTION'!#REF!="Leve"),CONCATENATE("R7C",' RIESGOS DE GESTION'!#REF!),"")</f>
        <v>#REF!</v>
      </c>
      <c r="K22" s="43" t="e">
        <f>IF(AND(' RIESGOS DE GESTION'!#REF!="Alta",' RIESGOS DE GESTION'!#REF!="Leve"),CONCATENATE("R7C",' RIESGOS DE GESTION'!#REF!),"")</f>
        <v>#REF!</v>
      </c>
      <c r="L22" s="43" t="e">
        <f>IF(AND(' RIESGOS DE GESTION'!#REF!="Alta",' RIESGOS DE GESTION'!#REF!="Leve"),CONCATENATE("R7C",' RIESGOS DE GESTION'!#REF!),"")</f>
        <v>#REF!</v>
      </c>
      <c r="M22" s="43" t="e">
        <f>IF(AND(' RIESGOS DE GESTION'!#REF!="Alta",' RIESGOS DE GESTION'!#REF!="Leve"),CONCATENATE("R7C",' RIESGOS DE GESTION'!#REF!),"")</f>
        <v>#REF!</v>
      </c>
      <c r="N22" s="43" t="e">
        <f>IF(AND(' RIESGOS DE GESTION'!#REF!="Alta",' RIESGOS DE GESTION'!#REF!="Leve"),CONCATENATE("R7C",' RIESGOS DE GESTION'!#REF!),"")</f>
        <v>#REF!</v>
      </c>
      <c r="O22" s="44" t="e">
        <f>IF(AND(' RIESGOS DE GESTION'!#REF!="Alta",' RIESGOS DE GESTION'!#REF!="Leve"),CONCATENATE("R7C",' RIESGOS DE GESTION'!#REF!),"")</f>
        <v>#REF!</v>
      </c>
      <c r="P22" s="42" t="e">
        <f>IF(AND(' RIESGOS DE GESTION'!#REF!="Alta",' RIESGOS DE GESTION'!#REF!="Menor"),CONCATENATE("R7C",' RIESGOS DE GESTION'!#REF!),"")</f>
        <v>#REF!</v>
      </c>
      <c r="Q22" s="43" t="e">
        <f>IF(AND(' RIESGOS DE GESTION'!#REF!="Alta",' RIESGOS DE GESTION'!#REF!="Menor"),CONCATENATE("R7C",' RIESGOS DE GESTION'!#REF!),"")</f>
        <v>#REF!</v>
      </c>
      <c r="R22" s="43" t="e">
        <f>IF(AND(' RIESGOS DE GESTION'!#REF!="Alta",' RIESGOS DE GESTION'!#REF!="Menor"),CONCATENATE("R7C",' RIESGOS DE GESTION'!#REF!),"")</f>
        <v>#REF!</v>
      </c>
      <c r="S22" s="43" t="e">
        <f>IF(AND(' RIESGOS DE GESTION'!#REF!="Alta",' RIESGOS DE GESTION'!#REF!="Menor"),CONCATENATE("R7C",' RIESGOS DE GESTION'!#REF!),"")</f>
        <v>#REF!</v>
      </c>
      <c r="T22" s="43" t="e">
        <f>IF(AND(' RIESGOS DE GESTION'!#REF!="Alta",' RIESGOS DE GESTION'!#REF!="Menor"),CONCATENATE("R7C",' RIESGOS DE GESTION'!#REF!),"")</f>
        <v>#REF!</v>
      </c>
      <c r="U22" s="44" t="e">
        <f>IF(AND(' RIESGOS DE GESTION'!#REF!="Alta",' RIESGOS DE GESTION'!#REF!="Menor"),CONCATENATE("R7C",' RIESGOS DE GESTION'!#REF!),"")</f>
        <v>#REF!</v>
      </c>
      <c r="V22" s="26" t="e">
        <f>IF(AND(' RIESGOS DE GESTION'!#REF!="Alta",' RIESGOS DE GESTION'!#REF!="Moderado"),CONCATENATE("R7C",' RIESGOS DE GESTION'!#REF!),"")</f>
        <v>#REF!</v>
      </c>
      <c r="W22" s="27" t="e">
        <f>IF(AND(' RIESGOS DE GESTION'!#REF!="Alta",' RIESGOS DE GESTION'!#REF!="Moderado"),CONCATENATE("R7C",' RIESGOS DE GESTION'!#REF!),"")</f>
        <v>#REF!</v>
      </c>
      <c r="X22" s="32" t="e">
        <f>IF(AND(' RIESGOS DE GESTION'!#REF!="Alta",' RIESGOS DE GESTION'!#REF!="Moderado"),CONCATENATE("R7C",' RIESGOS DE GESTION'!#REF!),"")</f>
        <v>#REF!</v>
      </c>
      <c r="Y22" s="32" t="e">
        <f>IF(AND(' RIESGOS DE GESTION'!#REF!="Alta",' RIESGOS DE GESTION'!#REF!="Moderado"),CONCATENATE("R7C",' RIESGOS DE GESTION'!#REF!),"")</f>
        <v>#REF!</v>
      </c>
      <c r="Z22" s="32" t="e">
        <f>IF(AND(' RIESGOS DE GESTION'!#REF!="Alta",' RIESGOS DE GESTION'!#REF!="Moderado"),CONCATENATE("R7C",' RIESGOS DE GESTION'!#REF!),"")</f>
        <v>#REF!</v>
      </c>
      <c r="AA22" s="28" t="e">
        <f>IF(AND(' RIESGOS DE GESTION'!#REF!="Alta",' RIESGOS DE GESTION'!#REF!="Moderado"),CONCATENATE("R7C",' RIESGOS DE GESTION'!#REF!),"")</f>
        <v>#REF!</v>
      </c>
      <c r="AB22" s="26" t="e">
        <f>IF(AND(' RIESGOS DE GESTION'!#REF!="Alta",' RIESGOS DE GESTION'!#REF!="Mayor"),CONCATENATE("R7C",' RIESGOS DE GESTION'!#REF!),"")</f>
        <v>#REF!</v>
      </c>
      <c r="AC22" s="27" t="e">
        <f>IF(AND(' RIESGOS DE GESTION'!#REF!="Alta",' RIESGOS DE GESTION'!#REF!="Mayor"),CONCATENATE("R7C",' RIESGOS DE GESTION'!#REF!),"")</f>
        <v>#REF!</v>
      </c>
      <c r="AD22" s="32" t="e">
        <f>IF(AND(' RIESGOS DE GESTION'!#REF!="Alta",' RIESGOS DE GESTION'!#REF!="Mayor"),CONCATENATE("R7C",' RIESGOS DE GESTION'!#REF!),"")</f>
        <v>#REF!</v>
      </c>
      <c r="AE22" s="32" t="e">
        <f>IF(AND(' RIESGOS DE GESTION'!#REF!="Alta",' RIESGOS DE GESTION'!#REF!="Mayor"),CONCATENATE("R7C",' RIESGOS DE GESTION'!#REF!),"")</f>
        <v>#REF!</v>
      </c>
      <c r="AF22" s="32" t="e">
        <f>IF(AND(' RIESGOS DE GESTION'!#REF!="Alta",' RIESGOS DE GESTION'!#REF!="Mayor"),CONCATENATE("R7C",' RIESGOS DE GESTION'!#REF!),"")</f>
        <v>#REF!</v>
      </c>
      <c r="AG22" s="28" t="e">
        <f>IF(AND(' RIESGOS DE GESTION'!#REF!="Alta",' RIESGOS DE GESTION'!#REF!="Mayor"),CONCATENATE("R7C",' RIESGOS DE GESTION'!#REF!),"")</f>
        <v>#REF!</v>
      </c>
      <c r="AH22" s="29" t="e">
        <f>IF(AND(' RIESGOS DE GESTION'!#REF!="Alta",' RIESGOS DE GESTION'!#REF!="Catastrófico"),CONCATENATE("R7C",' RIESGOS DE GESTION'!#REF!),"")</f>
        <v>#REF!</v>
      </c>
      <c r="AI22" s="30" t="e">
        <f>IF(AND(' RIESGOS DE GESTION'!#REF!="Alta",' RIESGOS DE GESTION'!#REF!="Catastrófico"),CONCATENATE("R7C",' RIESGOS DE GESTION'!#REF!),"")</f>
        <v>#REF!</v>
      </c>
      <c r="AJ22" s="30" t="e">
        <f>IF(AND(' RIESGOS DE GESTION'!#REF!="Alta",' RIESGOS DE GESTION'!#REF!="Catastrófico"),CONCATENATE("R7C",' RIESGOS DE GESTION'!#REF!),"")</f>
        <v>#REF!</v>
      </c>
      <c r="AK22" s="30" t="e">
        <f>IF(AND(' RIESGOS DE GESTION'!#REF!="Alta",' RIESGOS DE GESTION'!#REF!="Catastrófico"),CONCATENATE("R7C",' RIESGOS DE GESTION'!#REF!),"")</f>
        <v>#REF!</v>
      </c>
      <c r="AL22" s="30" t="e">
        <f>IF(AND(' RIESGOS DE GESTION'!#REF!="Alta",' RIESGOS DE GESTION'!#REF!="Catastrófico"),CONCATENATE("R7C",' RIESGOS DE GESTION'!#REF!),"")</f>
        <v>#REF!</v>
      </c>
      <c r="AM22" s="31" t="e">
        <f>IF(AND(' RIESGOS DE GESTION'!#REF!="Alta",' RIESGOS DE GESTION'!#REF!="Catastrófico"),CONCATENATE("R7C",' RIESGOS DE GESTION'!#REF!),"")</f>
        <v>#REF!</v>
      </c>
      <c r="AN22" s="58"/>
      <c r="AO22" s="503"/>
      <c r="AP22" s="504"/>
      <c r="AQ22" s="504"/>
      <c r="AR22" s="504"/>
      <c r="AS22" s="504"/>
      <c r="AT22" s="505"/>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row>
    <row r="23" spans="1:76" ht="15" customHeight="1" x14ac:dyDescent="0.25">
      <c r="A23" s="58"/>
      <c r="B23" s="412"/>
      <c r="C23" s="412"/>
      <c r="D23" s="413"/>
      <c r="E23" s="513"/>
      <c r="F23" s="514"/>
      <c r="G23" s="514"/>
      <c r="H23" s="514"/>
      <c r="I23" s="512"/>
      <c r="J23" s="42" t="e">
        <f>IF(AND(' RIESGOS DE GESTION'!#REF!="Alta",' RIESGOS DE GESTION'!#REF!="Leve"),CONCATENATE("R8C",' RIESGOS DE GESTION'!#REF!),"")</f>
        <v>#REF!</v>
      </c>
      <c r="K23" s="43" t="e">
        <f>IF(AND(' RIESGOS DE GESTION'!#REF!="Alta",' RIESGOS DE GESTION'!#REF!="Leve"),CONCATENATE("R8C",' RIESGOS DE GESTION'!#REF!),"")</f>
        <v>#REF!</v>
      </c>
      <c r="L23" s="43" t="e">
        <f>IF(AND(' RIESGOS DE GESTION'!#REF!="Alta",' RIESGOS DE GESTION'!#REF!="Leve"),CONCATENATE("R8C",' RIESGOS DE GESTION'!#REF!),"")</f>
        <v>#REF!</v>
      </c>
      <c r="M23" s="43" t="e">
        <f>IF(AND(' RIESGOS DE GESTION'!#REF!="Alta",' RIESGOS DE GESTION'!#REF!="Leve"),CONCATENATE("R8C",' RIESGOS DE GESTION'!#REF!),"")</f>
        <v>#REF!</v>
      </c>
      <c r="N23" s="43" t="e">
        <f>IF(AND(' RIESGOS DE GESTION'!#REF!="Alta",' RIESGOS DE GESTION'!#REF!="Leve"),CONCATENATE("R8C",' RIESGOS DE GESTION'!#REF!),"")</f>
        <v>#REF!</v>
      </c>
      <c r="O23" s="44" t="e">
        <f>IF(AND(' RIESGOS DE GESTION'!#REF!="Alta",' RIESGOS DE GESTION'!#REF!="Leve"),CONCATENATE("R8C",' RIESGOS DE GESTION'!#REF!),"")</f>
        <v>#REF!</v>
      </c>
      <c r="P23" s="42" t="e">
        <f>IF(AND(' RIESGOS DE GESTION'!#REF!="Alta",' RIESGOS DE GESTION'!#REF!="Menor"),CONCATENATE("R8C",' RIESGOS DE GESTION'!#REF!),"")</f>
        <v>#REF!</v>
      </c>
      <c r="Q23" s="43" t="e">
        <f>IF(AND(' RIESGOS DE GESTION'!#REF!="Alta",' RIESGOS DE GESTION'!#REF!="Menor"),CONCATENATE("R8C",' RIESGOS DE GESTION'!#REF!),"")</f>
        <v>#REF!</v>
      </c>
      <c r="R23" s="43" t="e">
        <f>IF(AND(' RIESGOS DE GESTION'!#REF!="Alta",' RIESGOS DE GESTION'!#REF!="Menor"),CONCATENATE("R8C",' RIESGOS DE GESTION'!#REF!),"")</f>
        <v>#REF!</v>
      </c>
      <c r="S23" s="43" t="e">
        <f>IF(AND(' RIESGOS DE GESTION'!#REF!="Alta",' RIESGOS DE GESTION'!#REF!="Menor"),CONCATENATE("R8C",' RIESGOS DE GESTION'!#REF!),"")</f>
        <v>#REF!</v>
      </c>
      <c r="T23" s="43" t="e">
        <f>IF(AND(' RIESGOS DE GESTION'!#REF!="Alta",' RIESGOS DE GESTION'!#REF!="Menor"),CONCATENATE("R8C",' RIESGOS DE GESTION'!#REF!),"")</f>
        <v>#REF!</v>
      </c>
      <c r="U23" s="44" t="e">
        <f>IF(AND(' RIESGOS DE GESTION'!#REF!="Alta",' RIESGOS DE GESTION'!#REF!="Menor"),CONCATENATE("R8C",' RIESGOS DE GESTION'!#REF!),"")</f>
        <v>#REF!</v>
      </c>
      <c r="V23" s="26" t="e">
        <f>IF(AND(' RIESGOS DE GESTION'!#REF!="Alta",' RIESGOS DE GESTION'!#REF!="Moderado"),CONCATENATE("R8C",' RIESGOS DE GESTION'!#REF!),"")</f>
        <v>#REF!</v>
      </c>
      <c r="W23" s="27" t="e">
        <f>IF(AND(' RIESGOS DE GESTION'!#REF!="Alta",' RIESGOS DE GESTION'!#REF!="Moderado"),CONCATENATE("R8C",' RIESGOS DE GESTION'!#REF!),"")</f>
        <v>#REF!</v>
      </c>
      <c r="X23" s="32" t="e">
        <f>IF(AND(' RIESGOS DE GESTION'!#REF!="Alta",' RIESGOS DE GESTION'!#REF!="Moderado"),CONCATENATE("R8C",' RIESGOS DE GESTION'!#REF!),"")</f>
        <v>#REF!</v>
      </c>
      <c r="Y23" s="32" t="e">
        <f>IF(AND(' RIESGOS DE GESTION'!#REF!="Alta",' RIESGOS DE GESTION'!#REF!="Moderado"),CONCATENATE("R8C",' RIESGOS DE GESTION'!#REF!),"")</f>
        <v>#REF!</v>
      </c>
      <c r="Z23" s="32" t="e">
        <f>IF(AND(' RIESGOS DE GESTION'!#REF!="Alta",' RIESGOS DE GESTION'!#REF!="Moderado"),CONCATENATE("R8C",' RIESGOS DE GESTION'!#REF!),"")</f>
        <v>#REF!</v>
      </c>
      <c r="AA23" s="28" t="e">
        <f>IF(AND(' RIESGOS DE GESTION'!#REF!="Alta",' RIESGOS DE GESTION'!#REF!="Moderado"),CONCATENATE("R8C",' RIESGOS DE GESTION'!#REF!),"")</f>
        <v>#REF!</v>
      </c>
      <c r="AB23" s="26" t="e">
        <f>IF(AND(' RIESGOS DE GESTION'!#REF!="Alta",' RIESGOS DE GESTION'!#REF!="Mayor"),CONCATENATE("R8C",' RIESGOS DE GESTION'!#REF!),"")</f>
        <v>#REF!</v>
      </c>
      <c r="AC23" s="27" t="e">
        <f>IF(AND(' RIESGOS DE GESTION'!#REF!="Alta",' RIESGOS DE GESTION'!#REF!="Mayor"),CONCATENATE("R8C",' RIESGOS DE GESTION'!#REF!),"")</f>
        <v>#REF!</v>
      </c>
      <c r="AD23" s="32" t="e">
        <f>IF(AND(' RIESGOS DE GESTION'!#REF!="Alta",' RIESGOS DE GESTION'!#REF!="Mayor"),CONCATENATE("R8C",' RIESGOS DE GESTION'!#REF!),"")</f>
        <v>#REF!</v>
      </c>
      <c r="AE23" s="32" t="e">
        <f>IF(AND(' RIESGOS DE GESTION'!#REF!="Alta",' RIESGOS DE GESTION'!#REF!="Mayor"),CONCATENATE("R8C",' RIESGOS DE GESTION'!#REF!),"")</f>
        <v>#REF!</v>
      </c>
      <c r="AF23" s="32" t="e">
        <f>IF(AND(' RIESGOS DE GESTION'!#REF!="Alta",' RIESGOS DE GESTION'!#REF!="Mayor"),CONCATENATE("R8C",' RIESGOS DE GESTION'!#REF!),"")</f>
        <v>#REF!</v>
      </c>
      <c r="AG23" s="28" t="e">
        <f>IF(AND(' RIESGOS DE GESTION'!#REF!="Alta",' RIESGOS DE GESTION'!#REF!="Mayor"),CONCATENATE("R8C",' RIESGOS DE GESTION'!#REF!),"")</f>
        <v>#REF!</v>
      </c>
      <c r="AH23" s="29" t="e">
        <f>IF(AND(' RIESGOS DE GESTION'!#REF!="Alta",' RIESGOS DE GESTION'!#REF!="Catastrófico"),CONCATENATE("R8C",' RIESGOS DE GESTION'!#REF!),"")</f>
        <v>#REF!</v>
      </c>
      <c r="AI23" s="30" t="e">
        <f>IF(AND(' RIESGOS DE GESTION'!#REF!="Alta",' RIESGOS DE GESTION'!#REF!="Catastrófico"),CONCATENATE("R8C",' RIESGOS DE GESTION'!#REF!),"")</f>
        <v>#REF!</v>
      </c>
      <c r="AJ23" s="30" t="e">
        <f>IF(AND(' RIESGOS DE GESTION'!#REF!="Alta",' RIESGOS DE GESTION'!#REF!="Catastrófico"),CONCATENATE("R8C",' RIESGOS DE GESTION'!#REF!),"")</f>
        <v>#REF!</v>
      </c>
      <c r="AK23" s="30" t="e">
        <f>IF(AND(' RIESGOS DE GESTION'!#REF!="Alta",' RIESGOS DE GESTION'!#REF!="Catastrófico"),CONCATENATE("R8C",' RIESGOS DE GESTION'!#REF!),"")</f>
        <v>#REF!</v>
      </c>
      <c r="AL23" s="30" t="e">
        <f>IF(AND(' RIESGOS DE GESTION'!#REF!="Alta",' RIESGOS DE GESTION'!#REF!="Catastrófico"),CONCATENATE("R8C",' RIESGOS DE GESTION'!#REF!),"")</f>
        <v>#REF!</v>
      </c>
      <c r="AM23" s="31" t="e">
        <f>IF(AND(' RIESGOS DE GESTION'!#REF!="Alta",' RIESGOS DE GESTION'!#REF!="Catastrófico"),CONCATENATE("R8C",' RIESGOS DE GESTION'!#REF!),"")</f>
        <v>#REF!</v>
      </c>
      <c r="AN23" s="58"/>
      <c r="AO23" s="503"/>
      <c r="AP23" s="504"/>
      <c r="AQ23" s="504"/>
      <c r="AR23" s="504"/>
      <c r="AS23" s="504"/>
      <c r="AT23" s="505"/>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row>
    <row r="24" spans="1:76" ht="15" customHeight="1" x14ac:dyDescent="0.25">
      <c r="A24" s="58"/>
      <c r="B24" s="412"/>
      <c r="C24" s="412"/>
      <c r="D24" s="413"/>
      <c r="E24" s="513"/>
      <c r="F24" s="514"/>
      <c r="G24" s="514"/>
      <c r="H24" s="514"/>
      <c r="I24" s="512"/>
      <c r="J24" s="42" t="e">
        <f>IF(AND(' RIESGOS DE GESTION'!#REF!="Alta",' RIESGOS DE GESTION'!#REF!="Leve"),CONCATENATE("R9C",' RIESGOS DE GESTION'!#REF!),"")</f>
        <v>#REF!</v>
      </c>
      <c r="K24" s="43" t="e">
        <f>IF(AND(' RIESGOS DE GESTION'!#REF!="Alta",' RIESGOS DE GESTION'!#REF!="Leve"),CONCATENATE("R9C",' RIESGOS DE GESTION'!#REF!),"")</f>
        <v>#REF!</v>
      </c>
      <c r="L24" s="43" t="e">
        <f>IF(AND(' RIESGOS DE GESTION'!#REF!="Alta",' RIESGOS DE GESTION'!#REF!="Leve"),CONCATENATE("R9C",' RIESGOS DE GESTION'!#REF!),"")</f>
        <v>#REF!</v>
      </c>
      <c r="M24" s="43" t="e">
        <f>IF(AND(' RIESGOS DE GESTION'!#REF!="Alta",' RIESGOS DE GESTION'!#REF!="Leve"),CONCATENATE("R9C",' RIESGOS DE GESTION'!#REF!),"")</f>
        <v>#REF!</v>
      </c>
      <c r="N24" s="43" t="e">
        <f>IF(AND(' RIESGOS DE GESTION'!#REF!="Alta",' RIESGOS DE GESTION'!#REF!="Leve"),CONCATENATE("R9C",' RIESGOS DE GESTION'!#REF!),"")</f>
        <v>#REF!</v>
      </c>
      <c r="O24" s="44" t="e">
        <f>IF(AND(' RIESGOS DE GESTION'!#REF!="Alta",' RIESGOS DE GESTION'!#REF!="Leve"),CONCATENATE("R9C",' RIESGOS DE GESTION'!#REF!),"")</f>
        <v>#REF!</v>
      </c>
      <c r="P24" s="42" t="e">
        <f>IF(AND(' RIESGOS DE GESTION'!#REF!="Alta",' RIESGOS DE GESTION'!#REF!="Menor"),CONCATENATE("R9C",' RIESGOS DE GESTION'!#REF!),"")</f>
        <v>#REF!</v>
      </c>
      <c r="Q24" s="43" t="e">
        <f>IF(AND(' RIESGOS DE GESTION'!#REF!="Alta",' RIESGOS DE GESTION'!#REF!="Menor"),CONCATENATE("R9C",' RIESGOS DE GESTION'!#REF!),"")</f>
        <v>#REF!</v>
      </c>
      <c r="R24" s="43" t="e">
        <f>IF(AND(' RIESGOS DE GESTION'!#REF!="Alta",' RIESGOS DE GESTION'!#REF!="Menor"),CONCATENATE("R9C",' RIESGOS DE GESTION'!#REF!),"")</f>
        <v>#REF!</v>
      </c>
      <c r="S24" s="43" t="e">
        <f>IF(AND(' RIESGOS DE GESTION'!#REF!="Alta",' RIESGOS DE GESTION'!#REF!="Menor"),CONCATENATE("R9C",' RIESGOS DE GESTION'!#REF!),"")</f>
        <v>#REF!</v>
      </c>
      <c r="T24" s="43" t="e">
        <f>IF(AND(' RIESGOS DE GESTION'!#REF!="Alta",' RIESGOS DE GESTION'!#REF!="Menor"),CONCATENATE("R9C",' RIESGOS DE GESTION'!#REF!),"")</f>
        <v>#REF!</v>
      </c>
      <c r="U24" s="44" t="e">
        <f>IF(AND(' RIESGOS DE GESTION'!#REF!="Alta",' RIESGOS DE GESTION'!#REF!="Menor"),CONCATENATE("R9C",' RIESGOS DE GESTION'!#REF!),"")</f>
        <v>#REF!</v>
      </c>
      <c r="V24" s="26" t="e">
        <f>IF(AND(' RIESGOS DE GESTION'!#REF!="Alta",' RIESGOS DE GESTION'!#REF!="Moderado"),CONCATENATE("R9C",' RIESGOS DE GESTION'!#REF!),"")</f>
        <v>#REF!</v>
      </c>
      <c r="W24" s="27" t="e">
        <f>IF(AND(' RIESGOS DE GESTION'!#REF!="Alta",' RIESGOS DE GESTION'!#REF!="Moderado"),CONCATENATE("R9C",' RIESGOS DE GESTION'!#REF!),"")</f>
        <v>#REF!</v>
      </c>
      <c r="X24" s="32" t="e">
        <f>IF(AND(' RIESGOS DE GESTION'!#REF!="Alta",' RIESGOS DE GESTION'!#REF!="Moderado"),CONCATENATE("R9C",' RIESGOS DE GESTION'!#REF!),"")</f>
        <v>#REF!</v>
      </c>
      <c r="Y24" s="32" t="e">
        <f>IF(AND(' RIESGOS DE GESTION'!#REF!="Alta",' RIESGOS DE GESTION'!#REF!="Moderado"),CONCATENATE("R9C",' RIESGOS DE GESTION'!#REF!),"")</f>
        <v>#REF!</v>
      </c>
      <c r="Z24" s="32" t="e">
        <f>IF(AND(' RIESGOS DE GESTION'!#REF!="Alta",' RIESGOS DE GESTION'!#REF!="Moderado"),CONCATENATE("R9C",' RIESGOS DE GESTION'!#REF!),"")</f>
        <v>#REF!</v>
      </c>
      <c r="AA24" s="28" t="e">
        <f>IF(AND(' RIESGOS DE GESTION'!#REF!="Alta",' RIESGOS DE GESTION'!#REF!="Moderado"),CONCATENATE("R9C",' RIESGOS DE GESTION'!#REF!),"")</f>
        <v>#REF!</v>
      </c>
      <c r="AB24" s="26" t="e">
        <f>IF(AND(' RIESGOS DE GESTION'!#REF!="Alta",' RIESGOS DE GESTION'!#REF!="Mayor"),CONCATENATE("R9C",' RIESGOS DE GESTION'!#REF!),"")</f>
        <v>#REF!</v>
      </c>
      <c r="AC24" s="27" t="e">
        <f>IF(AND(' RIESGOS DE GESTION'!#REF!="Alta",' RIESGOS DE GESTION'!#REF!="Mayor"),CONCATENATE("R9C",' RIESGOS DE GESTION'!#REF!),"")</f>
        <v>#REF!</v>
      </c>
      <c r="AD24" s="32" t="e">
        <f>IF(AND(' RIESGOS DE GESTION'!#REF!="Alta",' RIESGOS DE GESTION'!#REF!="Mayor"),CONCATENATE("R9C",' RIESGOS DE GESTION'!#REF!),"")</f>
        <v>#REF!</v>
      </c>
      <c r="AE24" s="32" t="e">
        <f>IF(AND(' RIESGOS DE GESTION'!#REF!="Alta",' RIESGOS DE GESTION'!#REF!="Mayor"),CONCATENATE("R9C",' RIESGOS DE GESTION'!#REF!),"")</f>
        <v>#REF!</v>
      </c>
      <c r="AF24" s="32" t="e">
        <f>IF(AND(' RIESGOS DE GESTION'!#REF!="Alta",' RIESGOS DE GESTION'!#REF!="Mayor"),CONCATENATE("R9C",' RIESGOS DE GESTION'!#REF!),"")</f>
        <v>#REF!</v>
      </c>
      <c r="AG24" s="28" t="e">
        <f>IF(AND(' RIESGOS DE GESTION'!#REF!="Alta",' RIESGOS DE GESTION'!#REF!="Mayor"),CONCATENATE("R9C",' RIESGOS DE GESTION'!#REF!),"")</f>
        <v>#REF!</v>
      </c>
      <c r="AH24" s="29" t="e">
        <f>IF(AND(' RIESGOS DE GESTION'!#REF!="Alta",' RIESGOS DE GESTION'!#REF!="Catastrófico"),CONCATENATE("R9C",' RIESGOS DE GESTION'!#REF!),"")</f>
        <v>#REF!</v>
      </c>
      <c r="AI24" s="30" t="e">
        <f>IF(AND(' RIESGOS DE GESTION'!#REF!="Alta",' RIESGOS DE GESTION'!#REF!="Catastrófico"),CONCATENATE("R9C",' RIESGOS DE GESTION'!#REF!),"")</f>
        <v>#REF!</v>
      </c>
      <c r="AJ24" s="30" t="e">
        <f>IF(AND(' RIESGOS DE GESTION'!#REF!="Alta",' RIESGOS DE GESTION'!#REF!="Catastrófico"),CONCATENATE("R9C",' RIESGOS DE GESTION'!#REF!),"")</f>
        <v>#REF!</v>
      </c>
      <c r="AK24" s="30" t="e">
        <f>IF(AND(' RIESGOS DE GESTION'!#REF!="Alta",' RIESGOS DE GESTION'!#REF!="Catastrófico"),CONCATENATE("R9C",' RIESGOS DE GESTION'!#REF!),"")</f>
        <v>#REF!</v>
      </c>
      <c r="AL24" s="30" t="e">
        <f>IF(AND(' RIESGOS DE GESTION'!#REF!="Alta",' RIESGOS DE GESTION'!#REF!="Catastrófico"),CONCATENATE("R9C",' RIESGOS DE GESTION'!#REF!),"")</f>
        <v>#REF!</v>
      </c>
      <c r="AM24" s="31" t="e">
        <f>IF(AND(' RIESGOS DE GESTION'!#REF!="Alta",' RIESGOS DE GESTION'!#REF!="Catastrófico"),CONCATENATE("R9C",' RIESGOS DE GESTION'!#REF!),"")</f>
        <v>#REF!</v>
      </c>
      <c r="AN24" s="58"/>
      <c r="AO24" s="503"/>
      <c r="AP24" s="504"/>
      <c r="AQ24" s="504"/>
      <c r="AR24" s="504"/>
      <c r="AS24" s="504"/>
      <c r="AT24" s="505"/>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row>
    <row r="25" spans="1:76" ht="15.75" customHeight="1" thickBot="1" x14ac:dyDescent="0.3">
      <c r="A25" s="58"/>
      <c r="B25" s="412"/>
      <c r="C25" s="412"/>
      <c r="D25" s="413"/>
      <c r="E25" s="515"/>
      <c r="F25" s="516"/>
      <c r="G25" s="516"/>
      <c r="H25" s="516"/>
      <c r="I25" s="516"/>
      <c r="J25" s="45" t="e">
        <f>IF(AND(' RIESGOS DE GESTION'!#REF!="Alta",' RIESGOS DE GESTION'!#REF!="Leve"),CONCATENATE("R10C",' RIESGOS DE GESTION'!#REF!),"")</f>
        <v>#REF!</v>
      </c>
      <c r="K25" s="46" t="e">
        <f>IF(AND(' RIESGOS DE GESTION'!#REF!="Alta",' RIESGOS DE GESTION'!#REF!="Leve"),CONCATENATE("R10C",' RIESGOS DE GESTION'!#REF!),"")</f>
        <v>#REF!</v>
      </c>
      <c r="L25" s="46" t="e">
        <f>IF(AND(' RIESGOS DE GESTION'!#REF!="Alta",' RIESGOS DE GESTION'!#REF!="Leve"),CONCATENATE("R10C",' RIESGOS DE GESTION'!#REF!),"")</f>
        <v>#REF!</v>
      </c>
      <c r="M25" s="46" t="e">
        <f>IF(AND(' RIESGOS DE GESTION'!#REF!="Alta",' RIESGOS DE GESTION'!#REF!="Leve"),CONCATENATE("R10C",' RIESGOS DE GESTION'!#REF!),"")</f>
        <v>#REF!</v>
      </c>
      <c r="N25" s="46" t="e">
        <f>IF(AND(' RIESGOS DE GESTION'!#REF!="Alta",' RIESGOS DE GESTION'!#REF!="Leve"),CONCATENATE("R10C",' RIESGOS DE GESTION'!#REF!),"")</f>
        <v>#REF!</v>
      </c>
      <c r="O25" s="47" t="e">
        <f>IF(AND(' RIESGOS DE GESTION'!#REF!="Alta",' RIESGOS DE GESTION'!#REF!="Leve"),CONCATENATE("R10C",' RIESGOS DE GESTION'!#REF!),"")</f>
        <v>#REF!</v>
      </c>
      <c r="P25" s="45" t="e">
        <f>IF(AND(' RIESGOS DE GESTION'!#REF!="Alta",' RIESGOS DE GESTION'!#REF!="Menor"),CONCATENATE("R10C",' RIESGOS DE GESTION'!#REF!),"")</f>
        <v>#REF!</v>
      </c>
      <c r="Q25" s="46" t="e">
        <f>IF(AND(' RIESGOS DE GESTION'!#REF!="Alta",' RIESGOS DE GESTION'!#REF!="Menor"),CONCATENATE("R10C",' RIESGOS DE GESTION'!#REF!),"")</f>
        <v>#REF!</v>
      </c>
      <c r="R25" s="46" t="e">
        <f>IF(AND(' RIESGOS DE GESTION'!#REF!="Alta",' RIESGOS DE GESTION'!#REF!="Menor"),CONCATENATE("R10C",' RIESGOS DE GESTION'!#REF!),"")</f>
        <v>#REF!</v>
      </c>
      <c r="S25" s="46" t="e">
        <f>IF(AND(' RIESGOS DE GESTION'!#REF!="Alta",' RIESGOS DE GESTION'!#REF!="Menor"),CONCATENATE("R10C",' RIESGOS DE GESTION'!#REF!),"")</f>
        <v>#REF!</v>
      </c>
      <c r="T25" s="46" t="e">
        <f>IF(AND(' RIESGOS DE GESTION'!#REF!="Alta",' RIESGOS DE GESTION'!#REF!="Menor"),CONCATENATE("R10C",' RIESGOS DE GESTION'!#REF!),"")</f>
        <v>#REF!</v>
      </c>
      <c r="U25" s="47" t="e">
        <f>IF(AND(' RIESGOS DE GESTION'!#REF!="Alta",' RIESGOS DE GESTION'!#REF!="Menor"),CONCATENATE("R10C",' RIESGOS DE GESTION'!#REF!),"")</f>
        <v>#REF!</v>
      </c>
      <c r="V25" s="33" t="e">
        <f>IF(AND(' RIESGOS DE GESTION'!#REF!="Alta",' RIESGOS DE GESTION'!#REF!="Moderado"),CONCATENATE("R10C",' RIESGOS DE GESTION'!#REF!),"")</f>
        <v>#REF!</v>
      </c>
      <c r="W25" s="34" t="e">
        <f>IF(AND(' RIESGOS DE GESTION'!#REF!="Alta",' RIESGOS DE GESTION'!#REF!="Moderado"),CONCATENATE("R10C",' RIESGOS DE GESTION'!#REF!),"")</f>
        <v>#REF!</v>
      </c>
      <c r="X25" s="34" t="e">
        <f>IF(AND(' RIESGOS DE GESTION'!#REF!="Alta",' RIESGOS DE GESTION'!#REF!="Moderado"),CONCATENATE("R10C",' RIESGOS DE GESTION'!#REF!),"")</f>
        <v>#REF!</v>
      </c>
      <c r="Y25" s="34" t="e">
        <f>IF(AND(' RIESGOS DE GESTION'!#REF!="Alta",' RIESGOS DE GESTION'!#REF!="Moderado"),CONCATENATE("R10C",' RIESGOS DE GESTION'!#REF!),"")</f>
        <v>#REF!</v>
      </c>
      <c r="Z25" s="34" t="e">
        <f>IF(AND(' RIESGOS DE GESTION'!#REF!="Alta",' RIESGOS DE GESTION'!#REF!="Moderado"),CONCATENATE("R10C",' RIESGOS DE GESTION'!#REF!),"")</f>
        <v>#REF!</v>
      </c>
      <c r="AA25" s="35" t="e">
        <f>IF(AND(' RIESGOS DE GESTION'!#REF!="Alta",' RIESGOS DE GESTION'!#REF!="Moderado"),CONCATENATE("R10C",' RIESGOS DE GESTION'!#REF!),"")</f>
        <v>#REF!</v>
      </c>
      <c r="AB25" s="33" t="e">
        <f>IF(AND(' RIESGOS DE GESTION'!#REF!="Alta",' RIESGOS DE GESTION'!#REF!="Mayor"),CONCATENATE("R10C",' RIESGOS DE GESTION'!#REF!),"")</f>
        <v>#REF!</v>
      </c>
      <c r="AC25" s="34" t="e">
        <f>IF(AND(' RIESGOS DE GESTION'!#REF!="Alta",' RIESGOS DE GESTION'!#REF!="Mayor"),CONCATENATE("R10C",' RIESGOS DE GESTION'!#REF!),"")</f>
        <v>#REF!</v>
      </c>
      <c r="AD25" s="34" t="e">
        <f>IF(AND(' RIESGOS DE GESTION'!#REF!="Alta",' RIESGOS DE GESTION'!#REF!="Mayor"),CONCATENATE("R10C",' RIESGOS DE GESTION'!#REF!),"")</f>
        <v>#REF!</v>
      </c>
      <c r="AE25" s="34" t="e">
        <f>IF(AND(' RIESGOS DE GESTION'!#REF!="Alta",' RIESGOS DE GESTION'!#REF!="Mayor"),CONCATENATE("R10C",' RIESGOS DE GESTION'!#REF!),"")</f>
        <v>#REF!</v>
      </c>
      <c r="AF25" s="34" t="e">
        <f>IF(AND(' RIESGOS DE GESTION'!#REF!="Alta",' RIESGOS DE GESTION'!#REF!="Mayor"),CONCATENATE("R10C",' RIESGOS DE GESTION'!#REF!),"")</f>
        <v>#REF!</v>
      </c>
      <c r="AG25" s="35" t="e">
        <f>IF(AND(' RIESGOS DE GESTION'!#REF!="Alta",' RIESGOS DE GESTION'!#REF!="Mayor"),CONCATENATE("R10C",' RIESGOS DE GESTION'!#REF!),"")</f>
        <v>#REF!</v>
      </c>
      <c r="AH25" s="36" t="e">
        <f>IF(AND(' RIESGOS DE GESTION'!#REF!="Alta",' RIESGOS DE GESTION'!#REF!="Catastrófico"),CONCATENATE("R10C",' RIESGOS DE GESTION'!#REF!),"")</f>
        <v>#REF!</v>
      </c>
      <c r="AI25" s="37" t="e">
        <f>IF(AND(' RIESGOS DE GESTION'!#REF!="Alta",' RIESGOS DE GESTION'!#REF!="Catastrófico"),CONCATENATE("R10C",' RIESGOS DE GESTION'!#REF!),"")</f>
        <v>#REF!</v>
      </c>
      <c r="AJ25" s="37" t="e">
        <f>IF(AND(' RIESGOS DE GESTION'!#REF!="Alta",' RIESGOS DE GESTION'!#REF!="Catastrófico"),CONCATENATE("R10C",' RIESGOS DE GESTION'!#REF!),"")</f>
        <v>#REF!</v>
      </c>
      <c r="AK25" s="37" t="e">
        <f>IF(AND(' RIESGOS DE GESTION'!#REF!="Alta",' RIESGOS DE GESTION'!#REF!="Catastrófico"),CONCATENATE("R10C",' RIESGOS DE GESTION'!#REF!),"")</f>
        <v>#REF!</v>
      </c>
      <c r="AL25" s="37" t="e">
        <f>IF(AND(' RIESGOS DE GESTION'!#REF!="Alta",' RIESGOS DE GESTION'!#REF!="Catastrófico"),CONCATENATE("R10C",' RIESGOS DE GESTION'!#REF!),"")</f>
        <v>#REF!</v>
      </c>
      <c r="AM25" s="38" t="e">
        <f>IF(AND(' RIESGOS DE GESTION'!#REF!="Alta",' RIESGOS DE GESTION'!#REF!="Catastrófico"),CONCATENATE("R10C",' RIESGOS DE GESTION'!#REF!),"")</f>
        <v>#REF!</v>
      </c>
      <c r="AN25" s="58"/>
      <c r="AO25" s="506"/>
      <c r="AP25" s="507"/>
      <c r="AQ25" s="507"/>
      <c r="AR25" s="507"/>
      <c r="AS25" s="507"/>
      <c r="AT25" s="50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row>
    <row r="26" spans="1:76" ht="15" customHeight="1" x14ac:dyDescent="0.25">
      <c r="A26" s="58"/>
      <c r="B26" s="412"/>
      <c r="C26" s="412"/>
      <c r="D26" s="413"/>
      <c r="E26" s="509" t="s">
        <v>111</v>
      </c>
      <c r="F26" s="510"/>
      <c r="G26" s="510"/>
      <c r="H26" s="510"/>
      <c r="I26" s="528"/>
      <c r="J26" s="39" t="e">
        <f>IF(AND(' RIESGOS DE GESTION'!#REF!="Media",' RIESGOS DE GESTION'!#REF!="Leve"),CONCATENATE("R1C",' RIESGOS DE GESTION'!#REF!),"")</f>
        <v>#REF!</v>
      </c>
      <c r="K26" s="40" t="e">
        <f>IF(AND(' RIESGOS DE GESTION'!#REF!="Media",' RIESGOS DE GESTION'!#REF!="Leve"),CONCATENATE("R1C",' RIESGOS DE GESTION'!#REF!),"")</f>
        <v>#REF!</v>
      </c>
      <c r="L26" s="40" t="e">
        <f>IF(AND(' RIESGOS DE GESTION'!#REF!="Media",' RIESGOS DE GESTION'!#REF!="Leve"),CONCATENATE("R1C",' RIESGOS DE GESTION'!#REF!),"")</f>
        <v>#REF!</v>
      </c>
      <c r="M26" s="40" t="e">
        <f>IF(AND(' RIESGOS DE GESTION'!#REF!="Media",' RIESGOS DE GESTION'!#REF!="Leve"),CONCATENATE("R1C",' RIESGOS DE GESTION'!#REF!),"")</f>
        <v>#REF!</v>
      </c>
      <c r="N26" s="40" t="e">
        <f>IF(AND(' RIESGOS DE GESTION'!#REF!="Media",' RIESGOS DE GESTION'!#REF!="Leve"),CONCATENATE("R1C",' RIESGOS DE GESTION'!#REF!),"")</f>
        <v>#REF!</v>
      </c>
      <c r="O26" s="41" t="e">
        <f>IF(AND(' RIESGOS DE GESTION'!#REF!="Media",' RIESGOS DE GESTION'!#REF!="Leve"),CONCATENATE("R1C",' RIESGOS DE GESTION'!#REF!),"")</f>
        <v>#REF!</v>
      </c>
      <c r="P26" s="39" t="e">
        <f>IF(AND(' RIESGOS DE GESTION'!#REF!="Media",' RIESGOS DE GESTION'!#REF!="Menor"),CONCATENATE("R1C",' RIESGOS DE GESTION'!#REF!),"")</f>
        <v>#REF!</v>
      </c>
      <c r="Q26" s="40" t="e">
        <f>IF(AND(' RIESGOS DE GESTION'!#REF!="Media",' RIESGOS DE GESTION'!#REF!="Menor"),CONCATENATE("R1C",' RIESGOS DE GESTION'!#REF!),"")</f>
        <v>#REF!</v>
      </c>
      <c r="R26" s="40" t="e">
        <f>IF(AND(' RIESGOS DE GESTION'!#REF!="Media",' RIESGOS DE GESTION'!#REF!="Menor"),CONCATENATE("R1C",' RIESGOS DE GESTION'!#REF!),"")</f>
        <v>#REF!</v>
      </c>
      <c r="S26" s="40" t="e">
        <f>IF(AND(' RIESGOS DE GESTION'!#REF!="Media",' RIESGOS DE GESTION'!#REF!="Menor"),CONCATENATE("R1C",' RIESGOS DE GESTION'!#REF!),"")</f>
        <v>#REF!</v>
      </c>
      <c r="T26" s="40" t="e">
        <f>IF(AND(' RIESGOS DE GESTION'!#REF!="Media",' RIESGOS DE GESTION'!#REF!="Menor"),CONCATENATE("R1C",' RIESGOS DE GESTION'!#REF!),"")</f>
        <v>#REF!</v>
      </c>
      <c r="U26" s="41" t="e">
        <f>IF(AND(' RIESGOS DE GESTION'!#REF!="Media",' RIESGOS DE GESTION'!#REF!="Menor"),CONCATENATE("R1C",' RIESGOS DE GESTION'!#REF!),"")</f>
        <v>#REF!</v>
      </c>
      <c r="V26" s="39" t="e">
        <f>IF(AND(' RIESGOS DE GESTION'!#REF!="Media",' RIESGOS DE GESTION'!#REF!="Moderado"),CONCATENATE("R1C",' RIESGOS DE GESTION'!#REF!),"")</f>
        <v>#REF!</v>
      </c>
      <c r="W26" s="40" t="e">
        <f>IF(AND(' RIESGOS DE GESTION'!#REF!="Media",' RIESGOS DE GESTION'!#REF!="Moderado"),CONCATENATE("R1C",' RIESGOS DE GESTION'!#REF!),"")</f>
        <v>#REF!</v>
      </c>
      <c r="X26" s="40" t="e">
        <f>IF(AND(' RIESGOS DE GESTION'!#REF!="Media",' RIESGOS DE GESTION'!#REF!="Moderado"),CONCATENATE("R1C",' RIESGOS DE GESTION'!#REF!),"")</f>
        <v>#REF!</v>
      </c>
      <c r="Y26" s="40" t="e">
        <f>IF(AND(' RIESGOS DE GESTION'!#REF!="Media",' RIESGOS DE GESTION'!#REF!="Moderado"),CONCATENATE("R1C",' RIESGOS DE GESTION'!#REF!),"")</f>
        <v>#REF!</v>
      </c>
      <c r="Z26" s="40" t="e">
        <f>IF(AND(' RIESGOS DE GESTION'!#REF!="Media",' RIESGOS DE GESTION'!#REF!="Moderado"),CONCATENATE("R1C",' RIESGOS DE GESTION'!#REF!),"")</f>
        <v>#REF!</v>
      </c>
      <c r="AA26" s="41" t="e">
        <f>IF(AND(' RIESGOS DE GESTION'!#REF!="Media",' RIESGOS DE GESTION'!#REF!="Moderado"),CONCATENATE("R1C",' RIESGOS DE GESTION'!#REF!),"")</f>
        <v>#REF!</v>
      </c>
      <c r="AB26" s="20" t="e">
        <f>IF(AND(' RIESGOS DE GESTION'!#REF!="Media",' RIESGOS DE GESTION'!#REF!="Mayor"),CONCATENATE("R1C",' RIESGOS DE GESTION'!#REF!),"")</f>
        <v>#REF!</v>
      </c>
      <c r="AC26" s="21" t="e">
        <f>IF(AND(' RIESGOS DE GESTION'!#REF!="Media",' RIESGOS DE GESTION'!#REF!="Mayor"),CONCATENATE("R1C",' RIESGOS DE GESTION'!#REF!),"")</f>
        <v>#REF!</v>
      </c>
      <c r="AD26" s="21" t="e">
        <f>IF(AND(' RIESGOS DE GESTION'!#REF!="Media",' RIESGOS DE GESTION'!#REF!="Mayor"),CONCATENATE("R1C",' RIESGOS DE GESTION'!#REF!),"")</f>
        <v>#REF!</v>
      </c>
      <c r="AE26" s="21" t="e">
        <f>IF(AND(' RIESGOS DE GESTION'!#REF!="Media",' RIESGOS DE GESTION'!#REF!="Mayor"),CONCATENATE("R1C",' RIESGOS DE GESTION'!#REF!),"")</f>
        <v>#REF!</v>
      </c>
      <c r="AF26" s="21" t="e">
        <f>IF(AND(' RIESGOS DE GESTION'!#REF!="Media",' RIESGOS DE GESTION'!#REF!="Mayor"),CONCATENATE("R1C",' RIESGOS DE GESTION'!#REF!),"")</f>
        <v>#REF!</v>
      </c>
      <c r="AG26" s="22" t="e">
        <f>IF(AND(' RIESGOS DE GESTION'!#REF!="Media",' RIESGOS DE GESTION'!#REF!="Mayor"),CONCATENATE("R1C",' RIESGOS DE GESTION'!#REF!),"")</f>
        <v>#REF!</v>
      </c>
      <c r="AH26" s="23" t="e">
        <f>IF(AND(' RIESGOS DE GESTION'!#REF!="Media",' RIESGOS DE GESTION'!#REF!="Catastrófico"),CONCATENATE("R1C",' RIESGOS DE GESTION'!#REF!),"")</f>
        <v>#REF!</v>
      </c>
      <c r="AI26" s="24" t="e">
        <f>IF(AND(' RIESGOS DE GESTION'!#REF!="Media",' RIESGOS DE GESTION'!#REF!="Catastrófico"),CONCATENATE("R1C",' RIESGOS DE GESTION'!#REF!),"")</f>
        <v>#REF!</v>
      </c>
      <c r="AJ26" s="24" t="e">
        <f>IF(AND(' RIESGOS DE GESTION'!#REF!="Media",' RIESGOS DE GESTION'!#REF!="Catastrófico"),CONCATENATE("R1C",' RIESGOS DE GESTION'!#REF!),"")</f>
        <v>#REF!</v>
      </c>
      <c r="AK26" s="24" t="e">
        <f>IF(AND(' RIESGOS DE GESTION'!#REF!="Media",' RIESGOS DE GESTION'!#REF!="Catastrófico"),CONCATENATE("R1C",' RIESGOS DE GESTION'!#REF!),"")</f>
        <v>#REF!</v>
      </c>
      <c r="AL26" s="24" t="e">
        <f>IF(AND(' RIESGOS DE GESTION'!#REF!="Media",' RIESGOS DE GESTION'!#REF!="Catastrófico"),CONCATENATE("R1C",' RIESGOS DE GESTION'!#REF!),"")</f>
        <v>#REF!</v>
      </c>
      <c r="AM26" s="25" t="e">
        <f>IF(AND(' RIESGOS DE GESTION'!#REF!="Media",' RIESGOS DE GESTION'!#REF!="Catastrófico"),CONCATENATE("R1C",' RIESGOS DE GESTION'!#REF!),"")</f>
        <v>#REF!</v>
      </c>
      <c r="AN26" s="58"/>
      <c r="AO26" s="540" t="s">
        <v>75</v>
      </c>
      <c r="AP26" s="541"/>
      <c r="AQ26" s="541"/>
      <c r="AR26" s="541"/>
      <c r="AS26" s="541"/>
      <c r="AT26" s="542"/>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row>
    <row r="27" spans="1:76" ht="15" customHeight="1" x14ac:dyDescent="0.25">
      <c r="A27" s="58"/>
      <c r="B27" s="412"/>
      <c r="C27" s="412"/>
      <c r="D27" s="413"/>
      <c r="E27" s="511"/>
      <c r="F27" s="512"/>
      <c r="G27" s="512"/>
      <c r="H27" s="512"/>
      <c r="I27" s="529"/>
      <c r="J27" s="42" t="e">
        <f>IF(AND(' RIESGOS DE GESTION'!#REF!="Media",' RIESGOS DE GESTION'!#REF!="Leve"),CONCATENATE("R2C",' RIESGOS DE GESTION'!#REF!),"")</f>
        <v>#REF!</v>
      </c>
      <c r="K27" s="43" t="e">
        <f>IF(AND(' RIESGOS DE GESTION'!#REF!="Media",' RIESGOS DE GESTION'!#REF!="Leve"),CONCATENATE("R2C",' RIESGOS DE GESTION'!#REF!),"")</f>
        <v>#REF!</v>
      </c>
      <c r="L27" s="43" t="e">
        <f>IF(AND(' RIESGOS DE GESTION'!#REF!="Media",' RIESGOS DE GESTION'!#REF!="Leve"),CONCATENATE("R2C",' RIESGOS DE GESTION'!#REF!),"")</f>
        <v>#REF!</v>
      </c>
      <c r="M27" s="43" t="e">
        <f>IF(AND(' RIESGOS DE GESTION'!#REF!="Media",' RIESGOS DE GESTION'!#REF!="Leve"),CONCATENATE("R2C",' RIESGOS DE GESTION'!#REF!),"")</f>
        <v>#REF!</v>
      </c>
      <c r="N27" s="43" t="e">
        <f>IF(AND(' RIESGOS DE GESTION'!#REF!="Media",' RIESGOS DE GESTION'!#REF!="Leve"),CONCATENATE("R2C",' RIESGOS DE GESTION'!#REF!),"")</f>
        <v>#REF!</v>
      </c>
      <c r="O27" s="44" t="e">
        <f>IF(AND(' RIESGOS DE GESTION'!#REF!="Media",' RIESGOS DE GESTION'!#REF!="Leve"),CONCATENATE("R2C",' RIESGOS DE GESTION'!#REF!),"")</f>
        <v>#REF!</v>
      </c>
      <c r="P27" s="42" t="e">
        <f>IF(AND(' RIESGOS DE GESTION'!#REF!="Media",' RIESGOS DE GESTION'!#REF!="Menor"),CONCATENATE("R2C",' RIESGOS DE GESTION'!#REF!),"")</f>
        <v>#REF!</v>
      </c>
      <c r="Q27" s="43" t="e">
        <f>IF(AND(' RIESGOS DE GESTION'!#REF!="Media",' RIESGOS DE GESTION'!#REF!="Menor"),CONCATENATE("R2C",' RIESGOS DE GESTION'!#REF!),"")</f>
        <v>#REF!</v>
      </c>
      <c r="R27" s="43" t="e">
        <f>IF(AND(' RIESGOS DE GESTION'!#REF!="Media",' RIESGOS DE GESTION'!#REF!="Menor"),CONCATENATE("R2C",' RIESGOS DE GESTION'!#REF!),"")</f>
        <v>#REF!</v>
      </c>
      <c r="S27" s="43" t="e">
        <f>IF(AND(' RIESGOS DE GESTION'!#REF!="Media",' RIESGOS DE GESTION'!#REF!="Menor"),CONCATENATE("R2C",' RIESGOS DE GESTION'!#REF!),"")</f>
        <v>#REF!</v>
      </c>
      <c r="T27" s="43" t="e">
        <f>IF(AND(' RIESGOS DE GESTION'!#REF!="Media",' RIESGOS DE GESTION'!#REF!="Menor"),CONCATENATE("R2C",' RIESGOS DE GESTION'!#REF!),"")</f>
        <v>#REF!</v>
      </c>
      <c r="U27" s="44" t="e">
        <f>IF(AND(' RIESGOS DE GESTION'!#REF!="Media",' RIESGOS DE GESTION'!#REF!="Menor"),CONCATENATE("R2C",' RIESGOS DE GESTION'!#REF!),"")</f>
        <v>#REF!</v>
      </c>
      <c r="V27" s="42" t="e">
        <f>IF(AND(' RIESGOS DE GESTION'!#REF!="Media",' RIESGOS DE GESTION'!#REF!="Moderado"),CONCATENATE("R2C",' RIESGOS DE GESTION'!#REF!),"")</f>
        <v>#REF!</v>
      </c>
      <c r="W27" s="43" t="e">
        <f>IF(AND(' RIESGOS DE GESTION'!#REF!="Media",' RIESGOS DE GESTION'!#REF!="Moderado"),CONCATENATE("R2C",' RIESGOS DE GESTION'!#REF!),"")</f>
        <v>#REF!</v>
      </c>
      <c r="X27" s="43" t="e">
        <f>IF(AND(' RIESGOS DE GESTION'!#REF!="Media",' RIESGOS DE GESTION'!#REF!="Moderado"),CONCATENATE("R2C",' RIESGOS DE GESTION'!#REF!),"")</f>
        <v>#REF!</v>
      </c>
      <c r="Y27" s="43" t="e">
        <f>IF(AND(' RIESGOS DE GESTION'!#REF!="Media",' RIESGOS DE GESTION'!#REF!="Moderado"),CONCATENATE("R2C",' RIESGOS DE GESTION'!#REF!),"")</f>
        <v>#REF!</v>
      </c>
      <c r="Z27" s="43" t="e">
        <f>IF(AND(' RIESGOS DE GESTION'!#REF!="Media",' RIESGOS DE GESTION'!#REF!="Moderado"),CONCATENATE("R2C",' RIESGOS DE GESTION'!#REF!),"")</f>
        <v>#REF!</v>
      </c>
      <c r="AA27" s="44" t="e">
        <f>IF(AND(' RIESGOS DE GESTION'!#REF!="Media",' RIESGOS DE GESTION'!#REF!="Moderado"),CONCATENATE("R2C",' RIESGOS DE GESTION'!#REF!),"")</f>
        <v>#REF!</v>
      </c>
      <c r="AB27" s="26" t="e">
        <f>IF(AND(' RIESGOS DE GESTION'!#REF!="Media",' RIESGOS DE GESTION'!#REF!="Mayor"),CONCATENATE("R2C",' RIESGOS DE GESTION'!#REF!),"")</f>
        <v>#REF!</v>
      </c>
      <c r="AC27" s="27" t="e">
        <f>IF(AND(' RIESGOS DE GESTION'!#REF!="Media",' RIESGOS DE GESTION'!#REF!="Mayor"),CONCATENATE("R2C",' RIESGOS DE GESTION'!#REF!),"")</f>
        <v>#REF!</v>
      </c>
      <c r="AD27" s="27" t="e">
        <f>IF(AND(' RIESGOS DE GESTION'!#REF!="Media",' RIESGOS DE GESTION'!#REF!="Mayor"),CONCATENATE("R2C",' RIESGOS DE GESTION'!#REF!),"")</f>
        <v>#REF!</v>
      </c>
      <c r="AE27" s="27" t="e">
        <f>IF(AND(' RIESGOS DE GESTION'!#REF!="Media",' RIESGOS DE GESTION'!#REF!="Mayor"),CONCATENATE("R2C",' RIESGOS DE GESTION'!#REF!),"")</f>
        <v>#REF!</v>
      </c>
      <c r="AF27" s="27" t="e">
        <f>IF(AND(' RIESGOS DE GESTION'!#REF!="Media",' RIESGOS DE GESTION'!#REF!="Mayor"),CONCATENATE("R2C",' RIESGOS DE GESTION'!#REF!),"")</f>
        <v>#REF!</v>
      </c>
      <c r="AG27" s="28" t="e">
        <f>IF(AND(' RIESGOS DE GESTION'!#REF!="Media",' RIESGOS DE GESTION'!#REF!="Mayor"),CONCATENATE("R2C",' RIESGOS DE GESTION'!#REF!),"")</f>
        <v>#REF!</v>
      </c>
      <c r="AH27" s="29" t="e">
        <f>IF(AND(' RIESGOS DE GESTION'!#REF!="Media",' RIESGOS DE GESTION'!#REF!="Catastrófico"),CONCATENATE("R2C",' RIESGOS DE GESTION'!#REF!),"")</f>
        <v>#REF!</v>
      </c>
      <c r="AI27" s="30" t="e">
        <f>IF(AND(' RIESGOS DE GESTION'!#REF!="Media",' RIESGOS DE GESTION'!#REF!="Catastrófico"),CONCATENATE("R2C",' RIESGOS DE GESTION'!#REF!),"")</f>
        <v>#REF!</v>
      </c>
      <c r="AJ27" s="30" t="e">
        <f>IF(AND(' RIESGOS DE GESTION'!#REF!="Media",' RIESGOS DE GESTION'!#REF!="Catastrófico"),CONCATENATE("R2C",' RIESGOS DE GESTION'!#REF!),"")</f>
        <v>#REF!</v>
      </c>
      <c r="AK27" s="30" t="e">
        <f>IF(AND(' RIESGOS DE GESTION'!#REF!="Media",' RIESGOS DE GESTION'!#REF!="Catastrófico"),CONCATENATE("R2C",' RIESGOS DE GESTION'!#REF!),"")</f>
        <v>#REF!</v>
      </c>
      <c r="AL27" s="30" t="e">
        <f>IF(AND(' RIESGOS DE GESTION'!#REF!="Media",' RIESGOS DE GESTION'!#REF!="Catastrófico"),CONCATENATE("R2C",' RIESGOS DE GESTION'!#REF!),"")</f>
        <v>#REF!</v>
      </c>
      <c r="AM27" s="31" t="e">
        <f>IF(AND(' RIESGOS DE GESTION'!#REF!="Media",' RIESGOS DE GESTION'!#REF!="Catastrófico"),CONCATENATE("R2C",' RIESGOS DE GESTION'!#REF!),"")</f>
        <v>#REF!</v>
      </c>
      <c r="AN27" s="58"/>
      <c r="AO27" s="543"/>
      <c r="AP27" s="544"/>
      <c r="AQ27" s="544"/>
      <c r="AR27" s="544"/>
      <c r="AS27" s="544"/>
      <c r="AT27" s="545"/>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row>
    <row r="28" spans="1:76" ht="15" customHeight="1" x14ac:dyDescent="0.25">
      <c r="A28" s="58"/>
      <c r="B28" s="412"/>
      <c r="C28" s="412"/>
      <c r="D28" s="413"/>
      <c r="E28" s="513"/>
      <c r="F28" s="514"/>
      <c r="G28" s="514"/>
      <c r="H28" s="514"/>
      <c r="I28" s="529"/>
      <c r="J28" s="42" t="e">
        <f>IF(AND(' RIESGOS DE GESTION'!#REF!="Media",' RIESGOS DE GESTION'!#REF!="Leve"),CONCATENATE("R3C",' RIESGOS DE GESTION'!#REF!),"")</f>
        <v>#REF!</v>
      </c>
      <c r="K28" s="43" t="e">
        <f>IF(AND(' RIESGOS DE GESTION'!#REF!="Media",' RIESGOS DE GESTION'!#REF!="Leve"),CONCATENATE("R3C",' RIESGOS DE GESTION'!#REF!),"")</f>
        <v>#REF!</v>
      </c>
      <c r="L28" s="43" t="e">
        <f>IF(AND(' RIESGOS DE GESTION'!#REF!="Media",' RIESGOS DE GESTION'!#REF!="Leve"),CONCATENATE("R3C",' RIESGOS DE GESTION'!#REF!),"")</f>
        <v>#REF!</v>
      </c>
      <c r="M28" s="43" t="e">
        <f>IF(AND(' RIESGOS DE GESTION'!#REF!="Media",' RIESGOS DE GESTION'!#REF!="Leve"),CONCATENATE("R3C",' RIESGOS DE GESTION'!#REF!),"")</f>
        <v>#REF!</v>
      </c>
      <c r="N28" s="43" t="e">
        <f>IF(AND(' RIESGOS DE GESTION'!#REF!="Media",' RIESGOS DE GESTION'!#REF!="Leve"),CONCATENATE("R3C",' RIESGOS DE GESTION'!#REF!),"")</f>
        <v>#REF!</v>
      </c>
      <c r="O28" s="44" t="e">
        <f>IF(AND(' RIESGOS DE GESTION'!#REF!="Media",' RIESGOS DE GESTION'!#REF!="Leve"),CONCATENATE("R3C",' RIESGOS DE GESTION'!#REF!),"")</f>
        <v>#REF!</v>
      </c>
      <c r="P28" s="42" t="e">
        <f>IF(AND(' RIESGOS DE GESTION'!#REF!="Media",' RIESGOS DE GESTION'!#REF!="Menor"),CONCATENATE("R3C",' RIESGOS DE GESTION'!#REF!),"")</f>
        <v>#REF!</v>
      </c>
      <c r="Q28" s="43" t="e">
        <f>IF(AND(' RIESGOS DE GESTION'!#REF!="Media",' RIESGOS DE GESTION'!#REF!="Menor"),CONCATENATE("R3C",' RIESGOS DE GESTION'!#REF!),"")</f>
        <v>#REF!</v>
      </c>
      <c r="R28" s="43" t="e">
        <f>IF(AND(' RIESGOS DE GESTION'!#REF!="Media",' RIESGOS DE GESTION'!#REF!="Menor"),CONCATENATE("R3C",' RIESGOS DE GESTION'!#REF!),"")</f>
        <v>#REF!</v>
      </c>
      <c r="S28" s="43" t="e">
        <f>IF(AND(' RIESGOS DE GESTION'!#REF!="Media",' RIESGOS DE GESTION'!#REF!="Menor"),CONCATENATE("R3C",' RIESGOS DE GESTION'!#REF!),"")</f>
        <v>#REF!</v>
      </c>
      <c r="T28" s="43" t="e">
        <f>IF(AND(' RIESGOS DE GESTION'!#REF!="Media",' RIESGOS DE GESTION'!#REF!="Menor"),CONCATENATE("R3C",' RIESGOS DE GESTION'!#REF!),"")</f>
        <v>#REF!</v>
      </c>
      <c r="U28" s="44" t="e">
        <f>IF(AND(' RIESGOS DE GESTION'!#REF!="Media",' RIESGOS DE GESTION'!#REF!="Menor"),CONCATENATE("R3C",' RIESGOS DE GESTION'!#REF!),"")</f>
        <v>#REF!</v>
      </c>
      <c r="V28" s="42" t="e">
        <f>IF(AND(' RIESGOS DE GESTION'!#REF!="Media",' RIESGOS DE GESTION'!#REF!="Moderado"),CONCATENATE("R3C",' RIESGOS DE GESTION'!#REF!),"")</f>
        <v>#REF!</v>
      </c>
      <c r="W28" s="43" t="e">
        <f>IF(AND(' RIESGOS DE GESTION'!#REF!="Media",' RIESGOS DE GESTION'!#REF!="Moderado"),CONCATENATE("R3C",' RIESGOS DE GESTION'!#REF!),"")</f>
        <v>#REF!</v>
      </c>
      <c r="X28" s="43" t="e">
        <f>IF(AND(' RIESGOS DE GESTION'!#REF!="Media",' RIESGOS DE GESTION'!#REF!="Moderado"),CONCATENATE("R3C",' RIESGOS DE GESTION'!#REF!),"")</f>
        <v>#REF!</v>
      </c>
      <c r="Y28" s="43" t="e">
        <f>IF(AND(' RIESGOS DE GESTION'!#REF!="Media",' RIESGOS DE GESTION'!#REF!="Moderado"),CONCATENATE("R3C",' RIESGOS DE GESTION'!#REF!),"")</f>
        <v>#REF!</v>
      </c>
      <c r="Z28" s="43" t="e">
        <f>IF(AND(' RIESGOS DE GESTION'!#REF!="Media",' RIESGOS DE GESTION'!#REF!="Moderado"),CONCATENATE("R3C",' RIESGOS DE GESTION'!#REF!),"")</f>
        <v>#REF!</v>
      </c>
      <c r="AA28" s="44" t="e">
        <f>IF(AND(' RIESGOS DE GESTION'!#REF!="Media",' RIESGOS DE GESTION'!#REF!="Moderado"),CONCATENATE("R3C",' RIESGOS DE GESTION'!#REF!),"")</f>
        <v>#REF!</v>
      </c>
      <c r="AB28" s="26" t="e">
        <f>IF(AND(' RIESGOS DE GESTION'!#REF!="Media",' RIESGOS DE GESTION'!#REF!="Mayor"),CONCATENATE("R3C",' RIESGOS DE GESTION'!#REF!),"")</f>
        <v>#REF!</v>
      </c>
      <c r="AC28" s="27" t="e">
        <f>IF(AND(' RIESGOS DE GESTION'!#REF!="Media",' RIESGOS DE GESTION'!#REF!="Mayor"),CONCATENATE("R3C",' RIESGOS DE GESTION'!#REF!),"")</f>
        <v>#REF!</v>
      </c>
      <c r="AD28" s="27" t="e">
        <f>IF(AND(' RIESGOS DE GESTION'!#REF!="Media",' RIESGOS DE GESTION'!#REF!="Mayor"),CONCATENATE("R3C",' RIESGOS DE GESTION'!#REF!),"")</f>
        <v>#REF!</v>
      </c>
      <c r="AE28" s="27" t="e">
        <f>IF(AND(' RIESGOS DE GESTION'!#REF!="Media",' RIESGOS DE GESTION'!#REF!="Mayor"),CONCATENATE("R3C",' RIESGOS DE GESTION'!#REF!),"")</f>
        <v>#REF!</v>
      </c>
      <c r="AF28" s="27" t="e">
        <f>IF(AND(' RIESGOS DE GESTION'!#REF!="Media",' RIESGOS DE GESTION'!#REF!="Mayor"),CONCATENATE("R3C",' RIESGOS DE GESTION'!#REF!),"")</f>
        <v>#REF!</v>
      </c>
      <c r="AG28" s="28" t="e">
        <f>IF(AND(' RIESGOS DE GESTION'!#REF!="Media",' RIESGOS DE GESTION'!#REF!="Mayor"),CONCATENATE("R3C",' RIESGOS DE GESTION'!#REF!),"")</f>
        <v>#REF!</v>
      </c>
      <c r="AH28" s="29" t="e">
        <f>IF(AND(' RIESGOS DE GESTION'!#REF!="Media",' RIESGOS DE GESTION'!#REF!="Catastrófico"),CONCATENATE("R3C",' RIESGOS DE GESTION'!#REF!),"")</f>
        <v>#REF!</v>
      </c>
      <c r="AI28" s="30" t="e">
        <f>IF(AND(' RIESGOS DE GESTION'!#REF!="Media",' RIESGOS DE GESTION'!#REF!="Catastrófico"),CONCATENATE("R3C",' RIESGOS DE GESTION'!#REF!),"")</f>
        <v>#REF!</v>
      </c>
      <c r="AJ28" s="30" t="e">
        <f>IF(AND(' RIESGOS DE GESTION'!#REF!="Media",' RIESGOS DE GESTION'!#REF!="Catastrófico"),CONCATENATE("R3C",' RIESGOS DE GESTION'!#REF!),"")</f>
        <v>#REF!</v>
      </c>
      <c r="AK28" s="30" t="e">
        <f>IF(AND(' RIESGOS DE GESTION'!#REF!="Media",' RIESGOS DE GESTION'!#REF!="Catastrófico"),CONCATENATE("R3C",' RIESGOS DE GESTION'!#REF!),"")</f>
        <v>#REF!</v>
      </c>
      <c r="AL28" s="30" t="e">
        <f>IF(AND(' RIESGOS DE GESTION'!#REF!="Media",' RIESGOS DE GESTION'!#REF!="Catastrófico"),CONCATENATE("R3C",' RIESGOS DE GESTION'!#REF!),"")</f>
        <v>#REF!</v>
      </c>
      <c r="AM28" s="31" t="e">
        <f>IF(AND(' RIESGOS DE GESTION'!#REF!="Media",' RIESGOS DE GESTION'!#REF!="Catastrófico"),CONCATENATE("R3C",' RIESGOS DE GESTION'!#REF!),"")</f>
        <v>#REF!</v>
      </c>
      <c r="AN28" s="58"/>
      <c r="AO28" s="543"/>
      <c r="AP28" s="544"/>
      <c r="AQ28" s="544"/>
      <c r="AR28" s="544"/>
      <c r="AS28" s="544"/>
      <c r="AT28" s="545"/>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row>
    <row r="29" spans="1:76" ht="15" customHeight="1" x14ac:dyDescent="0.25">
      <c r="A29" s="58"/>
      <c r="B29" s="412"/>
      <c r="C29" s="412"/>
      <c r="D29" s="413"/>
      <c r="E29" s="513"/>
      <c r="F29" s="514"/>
      <c r="G29" s="514"/>
      <c r="H29" s="514"/>
      <c r="I29" s="529"/>
      <c r="J29" s="42" t="e">
        <f>IF(AND(' RIESGOS DE GESTION'!#REF!="Media",' RIESGOS DE GESTION'!#REF!="Leve"),CONCATENATE("R4C",' RIESGOS DE GESTION'!#REF!),"")</f>
        <v>#REF!</v>
      </c>
      <c r="K29" s="43" t="e">
        <f>IF(AND(' RIESGOS DE GESTION'!#REF!="Media",' RIESGOS DE GESTION'!#REF!="Leve"),CONCATENATE("R4C",' RIESGOS DE GESTION'!#REF!),"")</f>
        <v>#REF!</v>
      </c>
      <c r="L29" s="43" t="e">
        <f>IF(AND(' RIESGOS DE GESTION'!#REF!="Media",' RIESGOS DE GESTION'!#REF!="Leve"),CONCATENATE("R4C",' RIESGOS DE GESTION'!#REF!),"")</f>
        <v>#REF!</v>
      </c>
      <c r="M29" s="43" t="e">
        <f>IF(AND(' RIESGOS DE GESTION'!#REF!="Media",' RIESGOS DE GESTION'!#REF!="Leve"),CONCATENATE("R4C",' RIESGOS DE GESTION'!#REF!),"")</f>
        <v>#REF!</v>
      </c>
      <c r="N29" s="43" t="e">
        <f>IF(AND(' RIESGOS DE GESTION'!#REF!="Media",' RIESGOS DE GESTION'!#REF!="Leve"),CONCATENATE("R4C",' RIESGOS DE GESTION'!#REF!),"")</f>
        <v>#REF!</v>
      </c>
      <c r="O29" s="44" t="e">
        <f>IF(AND(' RIESGOS DE GESTION'!#REF!="Media",' RIESGOS DE GESTION'!#REF!="Leve"),CONCATENATE("R4C",' RIESGOS DE GESTION'!#REF!),"")</f>
        <v>#REF!</v>
      </c>
      <c r="P29" s="42" t="e">
        <f>IF(AND(' RIESGOS DE GESTION'!#REF!="Media",' RIESGOS DE GESTION'!#REF!="Menor"),CONCATENATE("R4C",' RIESGOS DE GESTION'!#REF!),"")</f>
        <v>#REF!</v>
      </c>
      <c r="Q29" s="43" t="e">
        <f>IF(AND(' RIESGOS DE GESTION'!#REF!="Media",' RIESGOS DE GESTION'!#REF!="Menor"),CONCATENATE("R4C",' RIESGOS DE GESTION'!#REF!),"")</f>
        <v>#REF!</v>
      </c>
      <c r="R29" s="43" t="e">
        <f>IF(AND(' RIESGOS DE GESTION'!#REF!="Media",' RIESGOS DE GESTION'!#REF!="Menor"),CONCATENATE("R4C",' RIESGOS DE GESTION'!#REF!),"")</f>
        <v>#REF!</v>
      </c>
      <c r="S29" s="43" t="e">
        <f>IF(AND(' RIESGOS DE GESTION'!#REF!="Media",' RIESGOS DE GESTION'!#REF!="Menor"),CONCATENATE("R4C",' RIESGOS DE GESTION'!#REF!),"")</f>
        <v>#REF!</v>
      </c>
      <c r="T29" s="43" t="e">
        <f>IF(AND(' RIESGOS DE GESTION'!#REF!="Media",' RIESGOS DE GESTION'!#REF!="Menor"),CONCATENATE("R4C",' RIESGOS DE GESTION'!#REF!),"")</f>
        <v>#REF!</v>
      </c>
      <c r="U29" s="44" t="e">
        <f>IF(AND(' RIESGOS DE GESTION'!#REF!="Media",' RIESGOS DE GESTION'!#REF!="Menor"),CONCATENATE("R4C",' RIESGOS DE GESTION'!#REF!),"")</f>
        <v>#REF!</v>
      </c>
      <c r="V29" s="42" t="e">
        <f>IF(AND(' RIESGOS DE GESTION'!#REF!="Media",' RIESGOS DE GESTION'!#REF!="Moderado"),CONCATENATE("R4C",' RIESGOS DE GESTION'!#REF!),"")</f>
        <v>#REF!</v>
      </c>
      <c r="W29" s="43" t="e">
        <f>IF(AND(' RIESGOS DE GESTION'!#REF!="Media",' RIESGOS DE GESTION'!#REF!="Moderado"),CONCATENATE("R4C",' RIESGOS DE GESTION'!#REF!),"")</f>
        <v>#REF!</v>
      </c>
      <c r="X29" s="43" t="e">
        <f>IF(AND(' RIESGOS DE GESTION'!#REF!="Media",' RIESGOS DE GESTION'!#REF!="Moderado"),CONCATENATE("R4C",' RIESGOS DE GESTION'!#REF!),"")</f>
        <v>#REF!</v>
      </c>
      <c r="Y29" s="43" t="e">
        <f>IF(AND(' RIESGOS DE GESTION'!#REF!="Media",' RIESGOS DE GESTION'!#REF!="Moderado"),CONCATENATE("R4C",' RIESGOS DE GESTION'!#REF!),"")</f>
        <v>#REF!</v>
      </c>
      <c r="Z29" s="43" t="e">
        <f>IF(AND(' RIESGOS DE GESTION'!#REF!="Media",' RIESGOS DE GESTION'!#REF!="Moderado"),CONCATENATE("R4C",' RIESGOS DE GESTION'!#REF!),"")</f>
        <v>#REF!</v>
      </c>
      <c r="AA29" s="44" t="e">
        <f>IF(AND(' RIESGOS DE GESTION'!#REF!="Media",' RIESGOS DE GESTION'!#REF!="Moderado"),CONCATENATE("R4C",' RIESGOS DE GESTION'!#REF!),"")</f>
        <v>#REF!</v>
      </c>
      <c r="AB29" s="26" t="e">
        <f>IF(AND(' RIESGOS DE GESTION'!#REF!="Media",' RIESGOS DE GESTION'!#REF!="Mayor"),CONCATENATE("R4C",' RIESGOS DE GESTION'!#REF!),"")</f>
        <v>#REF!</v>
      </c>
      <c r="AC29" s="27" t="e">
        <f>IF(AND(' RIESGOS DE GESTION'!#REF!="Media",' RIESGOS DE GESTION'!#REF!="Mayor"),CONCATENATE("R4C",' RIESGOS DE GESTION'!#REF!),"")</f>
        <v>#REF!</v>
      </c>
      <c r="AD29" s="32" t="e">
        <f>IF(AND(' RIESGOS DE GESTION'!#REF!="Media",' RIESGOS DE GESTION'!#REF!="Mayor"),CONCATENATE("R4C",' RIESGOS DE GESTION'!#REF!),"")</f>
        <v>#REF!</v>
      </c>
      <c r="AE29" s="32" t="e">
        <f>IF(AND(' RIESGOS DE GESTION'!#REF!="Media",' RIESGOS DE GESTION'!#REF!="Mayor"),CONCATENATE("R4C",' RIESGOS DE GESTION'!#REF!),"")</f>
        <v>#REF!</v>
      </c>
      <c r="AF29" s="32" t="e">
        <f>IF(AND(' RIESGOS DE GESTION'!#REF!="Media",' RIESGOS DE GESTION'!#REF!="Mayor"),CONCATENATE("R4C",' RIESGOS DE GESTION'!#REF!),"")</f>
        <v>#REF!</v>
      </c>
      <c r="AG29" s="28" t="e">
        <f>IF(AND(' RIESGOS DE GESTION'!#REF!="Media",' RIESGOS DE GESTION'!#REF!="Mayor"),CONCATENATE("R4C",' RIESGOS DE GESTION'!#REF!),"")</f>
        <v>#REF!</v>
      </c>
      <c r="AH29" s="29" t="e">
        <f>IF(AND(' RIESGOS DE GESTION'!#REF!="Media",' RIESGOS DE GESTION'!#REF!="Catastrófico"),CONCATENATE("R4C",' RIESGOS DE GESTION'!#REF!),"")</f>
        <v>#REF!</v>
      </c>
      <c r="AI29" s="30" t="e">
        <f>IF(AND(' RIESGOS DE GESTION'!#REF!="Media",' RIESGOS DE GESTION'!#REF!="Catastrófico"),CONCATENATE("R4C",' RIESGOS DE GESTION'!#REF!),"")</f>
        <v>#REF!</v>
      </c>
      <c r="AJ29" s="30" t="e">
        <f>IF(AND(' RIESGOS DE GESTION'!#REF!="Media",' RIESGOS DE GESTION'!#REF!="Catastrófico"),CONCATENATE("R4C",' RIESGOS DE GESTION'!#REF!),"")</f>
        <v>#REF!</v>
      </c>
      <c r="AK29" s="30" t="e">
        <f>IF(AND(' RIESGOS DE GESTION'!#REF!="Media",' RIESGOS DE GESTION'!#REF!="Catastrófico"),CONCATENATE("R4C",' RIESGOS DE GESTION'!#REF!),"")</f>
        <v>#REF!</v>
      </c>
      <c r="AL29" s="30" t="e">
        <f>IF(AND(' RIESGOS DE GESTION'!#REF!="Media",' RIESGOS DE GESTION'!#REF!="Catastrófico"),CONCATENATE("R4C",' RIESGOS DE GESTION'!#REF!),"")</f>
        <v>#REF!</v>
      </c>
      <c r="AM29" s="31" t="e">
        <f>IF(AND(' RIESGOS DE GESTION'!#REF!="Media",' RIESGOS DE GESTION'!#REF!="Catastrófico"),CONCATENATE("R4C",' RIESGOS DE GESTION'!#REF!),"")</f>
        <v>#REF!</v>
      </c>
      <c r="AN29" s="58"/>
      <c r="AO29" s="543"/>
      <c r="AP29" s="544"/>
      <c r="AQ29" s="544"/>
      <c r="AR29" s="544"/>
      <c r="AS29" s="544"/>
      <c r="AT29" s="545"/>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row>
    <row r="30" spans="1:76" ht="15" customHeight="1" x14ac:dyDescent="0.25">
      <c r="A30" s="58"/>
      <c r="B30" s="412"/>
      <c r="C30" s="412"/>
      <c r="D30" s="413"/>
      <c r="E30" s="513"/>
      <c r="F30" s="514"/>
      <c r="G30" s="514"/>
      <c r="H30" s="514"/>
      <c r="I30" s="529"/>
      <c r="J30" s="42" t="e">
        <f>IF(AND(' RIESGOS DE GESTION'!#REF!="Media",' RIESGOS DE GESTION'!#REF!="Leve"),CONCATENATE("R5C",' RIESGOS DE GESTION'!#REF!),"")</f>
        <v>#REF!</v>
      </c>
      <c r="K30" s="43" t="e">
        <f>IF(AND(' RIESGOS DE GESTION'!#REF!="Media",' RIESGOS DE GESTION'!#REF!="Leve"),CONCATENATE("R5C",' RIESGOS DE GESTION'!#REF!),"")</f>
        <v>#REF!</v>
      </c>
      <c r="L30" s="43" t="e">
        <f>IF(AND(' RIESGOS DE GESTION'!#REF!="Media",' RIESGOS DE GESTION'!#REF!="Leve"),CONCATENATE("R5C",' RIESGOS DE GESTION'!#REF!),"")</f>
        <v>#REF!</v>
      </c>
      <c r="M30" s="43" t="e">
        <f>IF(AND(' RIESGOS DE GESTION'!#REF!="Media",' RIESGOS DE GESTION'!#REF!="Leve"),CONCATENATE("R5C",' RIESGOS DE GESTION'!#REF!),"")</f>
        <v>#REF!</v>
      </c>
      <c r="N30" s="43" t="e">
        <f>IF(AND(' RIESGOS DE GESTION'!#REF!="Media",' RIESGOS DE GESTION'!#REF!="Leve"),CONCATENATE("R5C",' RIESGOS DE GESTION'!#REF!),"")</f>
        <v>#REF!</v>
      </c>
      <c r="O30" s="44" t="e">
        <f>IF(AND(' RIESGOS DE GESTION'!#REF!="Media",' RIESGOS DE GESTION'!#REF!="Leve"),CONCATENATE("R5C",' RIESGOS DE GESTION'!#REF!),"")</f>
        <v>#REF!</v>
      </c>
      <c r="P30" s="42" t="e">
        <f>IF(AND(' RIESGOS DE GESTION'!#REF!="Media",' RIESGOS DE GESTION'!#REF!="Menor"),CONCATENATE("R5C",' RIESGOS DE GESTION'!#REF!),"")</f>
        <v>#REF!</v>
      </c>
      <c r="Q30" s="43" t="e">
        <f>IF(AND(' RIESGOS DE GESTION'!#REF!="Media",' RIESGOS DE GESTION'!#REF!="Menor"),CONCATENATE("R5C",' RIESGOS DE GESTION'!#REF!),"")</f>
        <v>#REF!</v>
      </c>
      <c r="R30" s="43" t="e">
        <f>IF(AND(' RIESGOS DE GESTION'!#REF!="Media",' RIESGOS DE GESTION'!#REF!="Menor"),CONCATENATE("R5C",' RIESGOS DE GESTION'!#REF!),"")</f>
        <v>#REF!</v>
      </c>
      <c r="S30" s="43" t="e">
        <f>IF(AND(' RIESGOS DE GESTION'!#REF!="Media",' RIESGOS DE GESTION'!#REF!="Menor"),CONCATENATE("R5C",' RIESGOS DE GESTION'!#REF!),"")</f>
        <v>#REF!</v>
      </c>
      <c r="T30" s="43" t="e">
        <f>IF(AND(' RIESGOS DE GESTION'!#REF!="Media",' RIESGOS DE GESTION'!#REF!="Menor"),CONCATENATE("R5C",' RIESGOS DE GESTION'!#REF!),"")</f>
        <v>#REF!</v>
      </c>
      <c r="U30" s="44" t="e">
        <f>IF(AND(' RIESGOS DE GESTION'!#REF!="Media",' RIESGOS DE GESTION'!#REF!="Menor"),CONCATENATE("R5C",' RIESGOS DE GESTION'!#REF!),"")</f>
        <v>#REF!</v>
      </c>
      <c r="V30" s="42" t="e">
        <f>IF(AND(' RIESGOS DE GESTION'!#REF!="Media",' RIESGOS DE GESTION'!#REF!="Moderado"),CONCATENATE("R5C",' RIESGOS DE GESTION'!#REF!),"")</f>
        <v>#REF!</v>
      </c>
      <c r="W30" s="43" t="e">
        <f>IF(AND(' RIESGOS DE GESTION'!#REF!="Media",' RIESGOS DE GESTION'!#REF!="Moderado"),CONCATENATE("R5C",' RIESGOS DE GESTION'!#REF!),"")</f>
        <v>#REF!</v>
      </c>
      <c r="X30" s="43" t="e">
        <f>IF(AND(' RIESGOS DE GESTION'!#REF!="Media",' RIESGOS DE GESTION'!#REF!="Moderado"),CONCATENATE("R5C",' RIESGOS DE GESTION'!#REF!),"")</f>
        <v>#REF!</v>
      </c>
      <c r="Y30" s="43" t="e">
        <f>IF(AND(' RIESGOS DE GESTION'!#REF!="Media",' RIESGOS DE GESTION'!#REF!="Moderado"),CONCATENATE("R5C",' RIESGOS DE GESTION'!#REF!),"")</f>
        <v>#REF!</v>
      </c>
      <c r="Z30" s="43" t="e">
        <f>IF(AND(' RIESGOS DE GESTION'!#REF!="Media",' RIESGOS DE GESTION'!#REF!="Moderado"),CONCATENATE("R5C",' RIESGOS DE GESTION'!#REF!),"")</f>
        <v>#REF!</v>
      </c>
      <c r="AA30" s="44" t="e">
        <f>IF(AND(' RIESGOS DE GESTION'!#REF!="Media",' RIESGOS DE GESTION'!#REF!="Moderado"),CONCATENATE("R5C",' RIESGOS DE GESTION'!#REF!),"")</f>
        <v>#REF!</v>
      </c>
      <c r="AB30" s="26" t="e">
        <f>IF(AND(' RIESGOS DE GESTION'!#REF!="Media",' RIESGOS DE GESTION'!#REF!="Mayor"),CONCATENATE("R5C",' RIESGOS DE GESTION'!#REF!),"")</f>
        <v>#REF!</v>
      </c>
      <c r="AC30" s="27" t="e">
        <f>IF(AND(' RIESGOS DE GESTION'!#REF!="Media",' RIESGOS DE GESTION'!#REF!="Mayor"),CONCATENATE("R5C",' RIESGOS DE GESTION'!#REF!),"")</f>
        <v>#REF!</v>
      </c>
      <c r="AD30" s="32" t="e">
        <f>IF(AND(' RIESGOS DE GESTION'!#REF!="Media",' RIESGOS DE GESTION'!#REF!="Mayor"),CONCATENATE("R5C",' RIESGOS DE GESTION'!#REF!),"")</f>
        <v>#REF!</v>
      </c>
      <c r="AE30" s="32" t="e">
        <f>IF(AND(' RIESGOS DE GESTION'!#REF!="Media",' RIESGOS DE GESTION'!#REF!="Mayor"),CONCATENATE("R5C",' RIESGOS DE GESTION'!#REF!),"")</f>
        <v>#REF!</v>
      </c>
      <c r="AF30" s="32" t="e">
        <f>IF(AND(' RIESGOS DE GESTION'!#REF!="Media",' RIESGOS DE GESTION'!#REF!="Mayor"),CONCATENATE("R5C",' RIESGOS DE GESTION'!#REF!),"")</f>
        <v>#REF!</v>
      </c>
      <c r="AG30" s="28" t="e">
        <f>IF(AND(' RIESGOS DE GESTION'!#REF!="Media",' RIESGOS DE GESTION'!#REF!="Mayor"),CONCATENATE("R5C",' RIESGOS DE GESTION'!#REF!),"")</f>
        <v>#REF!</v>
      </c>
      <c r="AH30" s="29" t="e">
        <f>IF(AND(' RIESGOS DE GESTION'!#REF!="Media",' RIESGOS DE GESTION'!#REF!="Catastrófico"),CONCATENATE("R5C",' RIESGOS DE GESTION'!#REF!),"")</f>
        <v>#REF!</v>
      </c>
      <c r="AI30" s="30" t="e">
        <f>IF(AND(' RIESGOS DE GESTION'!#REF!="Media",' RIESGOS DE GESTION'!#REF!="Catastrófico"),CONCATENATE("R5C",' RIESGOS DE GESTION'!#REF!),"")</f>
        <v>#REF!</v>
      </c>
      <c r="AJ30" s="30" t="e">
        <f>IF(AND(' RIESGOS DE GESTION'!#REF!="Media",' RIESGOS DE GESTION'!#REF!="Catastrófico"),CONCATENATE("R5C",' RIESGOS DE GESTION'!#REF!),"")</f>
        <v>#REF!</v>
      </c>
      <c r="AK30" s="30" t="e">
        <f>IF(AND(' RIESGOS DE GESTION'!#REF!="Media",' RIESGOS DE GESTION'!#REF!="Catastrófico"),CONCATENATE("R5C",' RIESGOS DE GESTION'!#REF!),"")</f>
        <v>#REF!</v>
      </c>
      <c r="AL30" s="30" t="e">
        <f>IF(AND(' RIESGOS DE GESTION'!#REF!="Media",' RIESGOS DE GESTION'!#REF!="Catastrófico"),CONCATENATE("R5C",' RIESGOS DE GESTION'!#REF!),"")</f>
        <v>#REF!</v>
      </c>
      <c r="AM30" s="31" t="e">
        <f>IF(AND(' RIESGOS DE GESTION'!#REF!="Media",' RIESGOS DE GESTION'!#REF!="Catastrófico"),CONCATENATE("R5C",' RIESGOS DE GESTION'!#REF!),"")</f>
        <v>#REF!</v>
      </c>
      <c r="AN30" s="58"/>
      <c r="AO30" s="543"/>
      <c r="AP30" s="544"/>
      <c r="AQ30" s="544"/>
      <c r="AR30" s="544"/>
      <c r="AS30" s="544"/>
      <c r="AT30" s="545"/>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row>
    <row r="31" spans="1:76" ht="15" customHeight="1" x14ac:dyDescent="0.25">
      <c r="A31" s="58"/>
      <c r="B31" s="412"/>
      <c r="C31" s="412"/>
      <c r="D31" s="413"/>
      <c r="E31" s="513"/>
      <c r="F31" s="514"/>
      <c r="G31" s="514"/>
      <c r="H31" s="514"/>
      <c r="I31" s="529"/>
      <c r="J31" s="42" t="e">
        <f>IF(AND(' RIESGOS DE GESTION'!#REF!="Media",' RIESGOS DE GESTION'!#REF!="Leve"),CONCATENATE("R6C",' RIESGOS DE GESTION'!#REF!),"")</f>
        <v>#REF!</v>
      </c>
      <c r="K31" s="43" t="e">
        <f>IF(AND(' RIESGOS DE GESTION'!#REF!="Media",' RIESGOS DE GESTION'!#REF!="Leve"),CONCATENATE("R6C",' RIESGOS DE GESTION'!#REF!),"")</f>
        <v>#REF!</v>
      </c>
      <c r="L31" s="43" t="e">
        <f>IF(AND(' RIESGOS DE GESTION'!#REF!="Media",' RIESGOS DE GESTION'!#REF!="Leve"),CONCATENATE("R6C",' RIESGOS DE GESTION'!#REF!),"")</f>
        <v>#REF!</v>
      </c>
      <c r="M31" s="43" t="e">
        <f>IF(AND(' RIESGOS DE GESTION'!#REF!="Media",' RIESGOS DE GESTION'!#REF!="Leve"),CONCATENATE("R6C",' RIESGOS DE GESTION'!#REF!),"")</f>
        <v>#REF!</v>
      </c>
      <c r="N31" s="43" t="e">
        <f>IF(AND(' RIESGOS DE GESTION'!#REF!="Media",' RIESGOS DE GESTION'!#REF!="Leve"),CONCATENATE("R6C",' RIESGOS DE GESTION'!#REF!),"")</f>
        <v>#REF!</v>
      </c>
      <c r="O31" s="44" t="e">
        <f>IF(AND(' RIESGOS DE GESTION'!#REF!="Media",' RIESGOS DE GESTION'!#REF!="Leve"),CONCATENATE("R6C",' RIESGOS DE GESTION'!#REF!),"")</f>
        <v>#REF!</v>
      </c>
      <c r="P31" s="42" t="e">
        <f>IF(AND(' RIESGOS DE GESTION'!#REF!="Media",' RIESGOS DE GESTION'!#REF!="Menor"),CONCATENATE("R6C",' RIESGOS DE GESTION'!#REF!),"")</f>
        <v>#REF!</v>
      </c>
      <c r="Q31" s="43" t="e">
        <f>IF(AND(' RIESGOS DE GESTION'!#REF!="Media",' RIESGOS DE GESTION'!#REF!="Menor"),CONCATENATE("R6C",' RIESGOS DE GESTION'!#REF!),"")</f>
        <v>#REF!</v>
      </c>
      <c r="R31" s="43" t="e">
        <f>IF(AND(' RIESGOS DE GESTION'!#REF!="Media",' RIESGOS DE GESTION'!#REF!="Menor"),CONCATENATE("R6C",' RIESGOS DE GESTION'!#REF!),"")</f>
        <v>#REF!</v>
      </c>
      <c r="S31" s="43" t="e">
        <f>IF(AND(' RIESGOS DE GESTION'!#REF!="Media",' RIESGOS DE GESTION'!#REF!="Menor"),CONCATENATE("R6C",' RIESGOS DE GESTION'!#REF!),"")</f>
        <v>#REF!</v>
      </c>
      <c r="T31" s="43" t="e">
        <f>IF(AND(' RIESGOS DE GESTION'!#REF!="Media",' RIESGOS DE GESTION'!#REF!="Menor"),CONCATENATE("R6C",' RIESGOS DE GESTION'!#REF!),"")</f>
        <v>#REF!</v>
      </c>
      <c r="U31" s="44" t="e">
        <f>IF(AND(' RIESGOS DE GESTION'!#REF!="Media",' RIESGOS DE GESTION'!#REF!="Menor"),CONCATENATE("R6C",' RIESGOS DE GESTION'!#REF!),"")</f>
        <v>#REF!</v>
      </c>
      <c r="V31" s="42" t="e">
        <f>IF(AND(' RIESGOS DE GESTION'!#REF!="Media",' RIESGOS DE GESTION'!#REF!="Moderado"),CONCATENATE("R6C",' RIESGOS DE GESTION'!#REF!),"")</f>
        <v>#REF!</v>
      </c>
      <c r="W31" s="43" t="e">
        <f>IF(AND(' RIESGOS DE GESTION'!#REF!="Media",' RIESGOS DE GESTION'!#REF!="Moderado"),CONCATENATE("R6C",' RIESGOS DE GESTION'!#REF!),"")</f>
        <v>#REF!</v>
      </c>
      <c r="X31" s="43" t="e">
        <f>IF(AND(' RIESGOS DE GESTION'!#REF!="Media",' RIESGOS DE GESTION'!#REF!="Moderado"),CONCATENATE("R6C",' RIESGOS DE GESTION'!#REF!),"")</f>
        <v>#REF!</v>
      </c>
      <c r="Y31" s="43" t="e">
        <f>IF(AND(' RIESGOS DE GESTION'!#REF!="Media",' RIESGOS DE GESTION'!#REF!="Moderado"),CONCATENATE("R6C",' RIESGOS DE GESTION'!#REF!),"")</f>
        <v>#REF!</v>
      </c>
      <c r="Z31" s="43" t="e">
        <f>IF(AND(' RIESGOS DE GESTION'!#REF!="Media",' RIESGOS DE GESTION'!#REF!="Moderado"),CONCATENATE("R6C",' RIESGOS DE GESTION'!#REF!),"")</f>
        <v>#REF!</v>
      </c>
      <c r="AA31" s="44" t="e">
        <f>IF(AND(' RIESGOS DE GESTION'!#REF!="Media",' RIESGOS DE GESTION'!#REF!="Moderado"),CONCATENATE("R6C",' RIESGOS DE GESTION'!#REF!),"")</f>
        <v>#REF!</v>
      </c>
      <c r="AB31" s="26" t="e">
        <f>IF(AND(' RIESGOS DE GESTION'!#REF!="Media",' RIESGOS DE GESTION'!#REF!="Mayor"),CONCATENATE("R6C",' RIESGOS DE GESTION'!#REF!),"")</f>
        <v>#REF!</v>
      </c>
      <c r="AC31" s="27" t="e">
        <f>IF(AND(' RIESGOS DE GESTION'!#REF!="Media",' RIESGOS DE GESTION'!#REF!="Mayor"),CONCATENATE("R6C",' RIESGOS DE GESTION'!#REF!),"")</f>
        <v>#REF!</v>
      </c>
      <c r="AD31" s="32" t="e">
        <f>IF(AND(' RIESGOS DE GESTION'!#REF!="Media",' RIESGOS DE GESTION'!#REF!="Mayor"),CONCATENATE("R6C",' RIESGOS DE GESTION'!#REF!),"")</f>
        <v>#REF!</v>
      </c>
      <c r="AE31" s="32" t="e">
        <f>IF(AND(' RIESGOS DE GESTION'!#REF!="Media",' RIESGOS DE GESTION'!#REF!="Mayor"),CONCATENATE("R6C",' RIESGOS DE GESTION'!#REF!),"")</f>
        <v>#REF!</v>
      </c>
      <c r="AF31" s="32" t="e">
        <f>IF(AND(' RIESGOS DE GESTION'!#REF!="Media",' RIESGOS DE GESTION'!#REF!="Mayor"),CONCATENATE("R6C",' RIESGOS DE GESTION'!#REF!),"")</f>
        <v>#REF!</v>
      </c>
      <c r="AG31" s="28" t="e">
        <f>IF(AND(' RIESGOS DE GESTION'!#REF!="Media",' RIESGOS DE GESTION'!#REF!="Mayor"),CONCATENATE("R6C",' RIESGOS DE GESTION'!#REF!),"")</f>
        <v>#REF!</v>
      </c>
      <c r="AH31" s="29" t="e">
        <f>IF(AND(' RIESGOS DE GESTION'!#REF!="Media",' RIESGOS DE GESTION'!#REF!="Catastrófico"),CONCATENATE("R6C",' RIESGOS DE GESTION'!#REF!),"")</f>
        <v>#REF!</v>
      </c>
      <c r="AI31" s="30" t="e">
        <f>IF(AND(' RIESGOS DE GESTION'!#REF!="Media",' RIESGOS DE GESTION'!#REF!="Catastrófico"),CONCATENATE("R6C",' RIESGOS DE GESTION'!#REF!),"")</f>
        <v>#REF!</v>
      </c>
      <c r="AJ31" s="30" t="e">
        <f>IF(AND(' RIESGOS DE GESTION'!#REF!="Media",' RIESGOS DE GESTION'!#REF!="Catastrófico"),CONCATENATE("R6C",' RIESGOS DE GESTION'!#REF!),"")</f>
        <v>#REF!</v>
      </c>
      <c r="AK31" s="30" t="e">
        <f>IF(AND(' RIESGOS DE GESTION'!#REF!="Media",' RIESGOS DE GESTION'!#REF!="Catastrófico"),CONCATENATE("R6C",' RIESGOS DE GESTION'!#REF!),"")</f>
        <v>#REF!</v>
      </c>
      <c r="AL31" s="30" t="e">
        <f>IF(AND(' RIESGOS DE GESTION'!#REF!="Media",' RIESGOS DE GESTION'!#REF!="Catastrófico"),CONCATENATE("R6C",' RIESGOS DE GESTION'!#REF!),"")</f>
        <v>#REF!</v>
      </c>
      <c r="AM31" s="31" t="e">
        <f>IF(AND(' RIESGOS DE GESTION'!#REF!="Media",' RIESGOS DE GESTION'!#REF!="Catastrófico"),CONCATENATE("R6C",' RIESGOS DE GESTION'!#REF!),"")</f>
        <v>#REF!</v>
      </c>
      <c r="AN31" s="58"/>
      <c r="AO31" s="543"/>
      <c r="AP31" s="544"/>
      <c r="AQ31" s="544"/>
      <c r="AR31" s="544"/>
      <c r="AS31" s="544"/>
      <c r="AT31" s="545"/>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row>
    <row r="32" spans="1:76" ht="15" customHeight="1" x14ac:dyDescent="0.25">
      <c r="A32" s="58"/>
      <c r="B32" s="412"/>
      <c r="C32" s="412"/>
      <c r="D32" s="413"/>
      <c r="E32" s="513"/>
      <c r="F32" s="514"/>
      <c r="G32" s="514"/>
      <c r="H32" s="514"/>
      <c r="I32" s="529"/>
      <c r="J32" s="42" t="e">
        <f>IF(AND(' RIESGOS DE GESTION'!#REF!="Media",' RIESGOS DE GESTION'!#REF!="Leve"),CONCATENATE("R7C",' RIESGOS DE GESTION'!#REF!),"")</f>
        <v>#REF!</v>
      </c>
      <c r="K32" s="43" t="e">
        <f>IF(AND(' RIESGOS DE GESTION'!#REF!="Media",' RIESGOS DE GESTION'!#REF!="Leve"),CONCATENATE("R7C",' RIESGOS DE GESTION'!#REF!),"")</f>
        <v>#REF!</v>
      </c>
      <c r="L32" s="43" t="e">
        <f>IF(AND(' RIESGOS DE GESTION'!#REF!="Media",' RIESGOS DE GESTION'!#REF!="Leve"),CONCATENATE("R7C",' RIESGOS DE GESTION'!#REF!),"")</f>
        <v>#REF!</v>
      </c>
      <c r="M32" s="43" t="e">
        <f>IF(AND(' RIESGOS DE GESTION'!#REF!="Media",' RIESGOS DE GESTION'!#REF!="Leve"),CONCATENATE("R7C",' RIESGOS DE GESTION'!#REF!),"")</f>
        <v>#REF!</v>
      </c>
      <c r="N32" s="43" t="e">
        <f>IF(AND(' RIESGOS DE GESTION'!#REF!="Media",' RIESGOS DE GESTION'!#REF!="Leve"),CONCATENATE("R7C",' RIESGOS DE GESTION'!#REF!),"")</f>
        <v>#REF!</v>
      </c>
      <c r="O32" s="44" t="e">
        <f>IF(AND(' RIESGOS DE GESTION'!#REF!="Media",' RIESGOS DE GESTION'!#REF!="Leve"),CONCATENATE("R7C",' RIESGOS DE GESTION'!#REF!),"")</f>
        <v>#REF!</v>
      </c>
      <c r="P32" s="42" t="e">
        <f>IF(AND(' RIESGOS DE GESTION'!#REF!="Media",' RIESGOS DE GESTION'!#REF!="Menor"),CONCATENATE("R7C",' RIESGOS DE GESTION'!#REF!),"")</f>
        <v>#REF!</v>
      </c>
      <c r="Q32" s="43" t="e">
        <f>IF(AND(' RIESGOS DE GESTION'!#REF!="Media",' RIESGOS DE GESTION'!#REF!="Menor"),CONCATENATE("R7C",' RIESGOS DE GESTION'!#REF!),"")</f>
        <v>#REF!</v>
      </c>
      <c r="R32" s="43" t="e">
        <f>IF(AND(' RIESGOS DE GESTION'!#REF!="Media",' RIESGOS DE GESTION'!#REF!="Menor"),CONCATENATE("R7C",' RIESGOS DE GESTION'!#REF!),"")</f>
        <v>#REF!</v>
      </c>
      <c r="S32" s="43" t="e">
        <f>IF(AND(' RIESGOS DE GESTION'!#REF!="Media",' RIESGOS DE GESTION'!#REF!="Menor"),CONCATENATE("R7C",' RIESGOS DE GESTION'!#REF!),"")</f>
        <v>#REF!</v>
      </c>
      <c r="T32" s="43" t="e">
        <f>IF(AND(' RIESGOS DE GESTION'!#REF!="Media",' RIESGOS DE GESTION'!#REF!="Menor"),CONCATENATE("R7C",' RIESGOS DE GESTION'!#REF!),"")</f>
        <v>#REF!</v>
      </c>
      <c r="U32" s="44" t="e">
        <f>IF(AND(' RIESGOS DE GESTION'!#REF!="Media",' RIESGOS DE GESTION'!#REF!="Menor"),CONCATENATE("R7C",' RIESGOS DE GESTION'!#REF!),"")</f>
        <v>#REF!</v>
      </c>
      <c r="V32" s="42" t="e">
        <f>IF(AND(' RIESGOS DE GESTION'!#REF!="Media",' RIESGOS DE GESTION'!#REF!="Moderado"),CONCATENATE("R7C",' RIESGOS DE GESTION'!#REF!),"")</f>
        <v>#REF!</v>
      </c>
      <c r="W32" s="43" t="e">
        <f>IF(AND(' RIESGOS DE GESTION'!#REF!="Media",' RIESGOS DE GESTION'!#REF!="Moderado"),CONCATENATE("R7C",' RIESGOS DE GESTION'!#REF!),"")</f>
        <v>#REF!</v>
      </c>
      <c r="X32" s="43" t="e">
        <f>IF(AND(' RIESGOS DE GESTION'!#REF!="Media",' RIESGOS DE GESTION'!#REF!="Moderado"),CONCATENATE("R7C",' RIESGOS DE GESTION'!#REF!),"")</f>
        <v>#REF!</v>
      </c>
      <c r="Y32" s="43" t="e">
        <f>IF(AND(' RIESGOS DE GESTION'!#REF!="Media",' RIESGOS DE GESTION'!#REF!="Moderado"),CONCATENATE("R7C",' RIESGOS DE GESTION'!#REF!),"")</f>
        <v>#REF!</v>
      </c>
      <c r="Z32" s="43" t="e">
        <f>IF(AND(' RIESGOS DE GESTION'!#REF!="Media",' RIESGOS DE GESTION'!#REF!="Moderado"),CONCATENATE("R7C",' RIESGOS DE GESTION'!#REF!),"")</f>
        <v>#REF!</v>
      </c>
      <c r="AA32" s="44" t="e">
        <f>IF(AND(' RIESGOS DE GESTION'!#REF!="Media",' RIESGOS DE GESTION'!#REF!="Moderado"),CONCATENATE("R7C",' RIESGOS DE GESTION'!#REF!),"")</f>
        <v>#REF!</v>
      </c>
      <c r="AB32" s="26" t="e">
        <f>IF(AND(' RIESGOS DE GESTION'!#REF!="Media",' RIESGOS DE GESTION'!#REF!="Mayor"),CONCATENATE("R7C",' RIESGOS DE GESTION'!#REF!),"")</f>
        <v>#REF!</v>
      </c>
      <c r="AC32" s="27" t="e">
        <f>IF(AND(' RIESGOS DE GESTION'!#REF!="Media",' RIESGOS DE GESTION'!#REF!="Mayor"),CONCATENATE("R7C",' RIESGOS DE GESTION'!#REF!),"")</f>
        <v>#REF!</v>
      </c>
      <c r="AD32" s="32" t="e">
        <f>IF(AND(' RIESGOS DE GESTION'!#REF!="Media",' RIESGOS DE GESTION'!#REF!="Mayor"),CONCATENATE("R7C",' RIESGOS DE GESTION'!#REF!),"")</f>
        <v>#REF!</v>
      </c>
      <c r="AE32" s="32" t="e">
        <f>IF(AND(' RIESGOS DE GESTION'!#REF!="Media",' RIESGOS DE GESTION'!#REF!="Mayor"),CONCATENATE("R7C",' RIESGOS DE GESTION'!#REF!),"")</f>
        <v>#REF!</v>
      </c>
      <c r="AF32" s="32" t="e">
        <f>IF(AND(' RIESGOS DE GESTION'!#REF!="Media",' RIESGOS DE GESTION'!#REF!="Mayor"),CONCATENATE("R7C",' RIESGOS DE GESTION'!#REF!),"")</f>
        <v>#REF!</v>
      </c>
      <c r="AG32" s="28" t="e">
        <f>IF(AND(' RIESGOS DE GESTION'!#REF!="Media",' RIESGOS DE GESTION'!#REF!="Mayor"),CONCATENATE("R7C",' RIESGOS DE GESTION'!#REF!),"")</f>
        <v>#REF!</v>
      </c>
      <c r="AH32" s="29" t="e">
        <f>IF(AND(' RIESGOS DE GESTION'!#REF!="Media",' RIESGOS DE GESTION'!#REF!="Catastrófico"),CONCATENATE("R7C",' RIESGOS DE GESTION'!#REF!),"")</f>
        <v>#REF!</v>
      </c>
      <c r="AI32" s="30" t="e">
        <f>IF(AND(' RIESGOS DE GESTION'!#REF!="Media",' RIESGOS DE GESTION'!#REF!="Catastrófico"),CONCATENATE("R7C",' RIESGOS DE GESTION'!#REF!),"")</f>
        <v>#REF!</v>
      </c>
      <c r="AJ32" s="30" t="e">
        <f>IF(AND(' RIESGOS DE GESTION'!#REF!="Media",' RIESGOS DE GESTION'!#REF!="Catastrófico"),CONCATENATE("R7C",' RIESGOS DE GESTION'!#REF!),"")</f>
        <v>#REF!</v>
      </c>
      <c r="AK32" s="30" t="e">
        <f>IF(AND(' RIESGOS DE GESTION'!#REF!="Media",' RIESGOS DE GESTION'!#REF!="Catastrófico"),CONCATENATE("R7C",' RIESGOS DE GESTION'!#REF!),"")</f>
        <v>#REF!</v>
      </c>
      <c r="AL32" s="30" t="e">
        <f>IF(AND(' RIESGOS DE GESTION'!#REF!="Media",' RIESGOS DE GESTION'!#REF!="Catastrófico"),CONCATENATE("R7C",' RIESGOS DE GESTION'!#REF!),"")</f>
        <v>#REF!</v>
      </c>
      <c r="AM32" s="31" t="e">
        <f>IF(AND(' RIESGOS DE GESTION'!#REF!="Media",' RIESGOS DE GESTION'!#REF!="Catastrófico"),CONCATENATE("R7C",' RIESGOS DE GESTION'!#REF!),"")</f>
        <v>#REF!</v>
      </c>
      <c r="AN32" s="58"/>
      <c r="AO32" s="543"/>
      <c r="AP32" s="544"/>
      <c r="AQ32" s="544"/>
      <c r="AR32" s="544"/>
      <c r="AS32" s="544"/>
      <c r="AT32" s="545"/>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row>
    <row r="33" spans="1:80" ht="15" customHeight="1" x14ac:dyDescent="0.25">
      <c r="A33" s="58"/>
      <c r="B33" s="412"/>
      <c r="C33" s="412"/>
      <c r="D33" s="413"/>
      <c r="E33" s="513"/>
      <c r="F33" s="514"/>
      <c r="G33" s="514"/>
      <c r="H33" s="514"/>
      <c r="I33" s="529"/>
      <c r="J33" s="42" t="e">
        <f>IF(AND(' RIESGOS DE GESTION'!#REF!="Media",' RIESGOS DE GESTION'!#REF!="Leve"),CONCATENATE("R8C",' RIESGOS DE GESTION'!#REF!),"")</f>
        <v>#REF!</v>
      </c>
      <c r="K33" s="43" t="e">
        <f>IF(AND(' RIESGOS DE GESTION'!#REF!="Media",' RIESGOS DE GESTION'!#REF!="Leve"),CONCATENATE("R8C",' RIESGOS DE GESTION'!#REF!),"")</f>
        <v>#REF!</v>
      </c>
      <c r="L33" s="43" t="e">
        <f>IF(AND(' RIESGOS DE GESTION'!#REF!="Media",' RIESGOS DE GESTION'!#REF!="Leve"),CONCATENATE("R8C",' RIESGOS DE GESTION'!#REF!),"")</f>
        <v>#REF!</v>
      </c>
      <c r="M33" s="43" t="e">
        <f>IF(AND(' RIESGOS DE GESTION'!#REF!="Media",' RIESGOS DE GESTION'!#REF!="Leve"),CONCATENATE("R8C",' RIESGOS DE GESTION'!#REF!),"")</f>
        <v>#REF!</v>
      </c>
      <c r="N33" s="43" t="e">
        <f>IF(AND(' RIESGOS DE GESTION'!#REF!="Media",' RIESGOS DE GESTION'!#REF!="Leve"),CONCATENATE("R8C",' RIESGOS DE GESTION'!#REF!),"")</f>
        <v>#REF!</v>
      </c>
      <c r="O33" s="44" t="e">
        <f>IF(AND(' RIESGOS DE GESTION'!#REF!="Media",' RIESGOS DE GESTION'!#REF!="Leve"),CONCATENATE("R8C",' RIESGOS DE GESTION'!#REF!),"")</f>
        <v>#REF!</v>
      </c>
      <c r="P33" s="42" t="e">
        <f>IF(AND(' RIESGOS DE GESTION'!#REF!="Media",' RIESGOS DE GESTION'!#REF!="Menor"),CONCATENATE("R8C",' RIESGOS DE GESTION'!#REF!),"")</f>
        <v>#REF!</v>
      </c>
      <c r="Q33" s="43" t="e">
        <f>IF(AND(' RIESGOS DE GESTION'!#REF!="Media",' RIESGOS DE GESTION'!#REF!="Menor"),CONCATENATE("R8C",' RIESGOS DE GESTION'!#REF!),"")</f>
        <v>#REF!</v>
      </c>
      <c r="R33" s="43" t="e">
        <f>IF(AND(' RIESGOS DE GESTION'!#REF!="Media",' RIESGOS DE GESTION'!#REF!="Menor"),CONCATENATE("R8C",' RIESGOS DE GESTION'!#REF!),"")</f>
        <v>#REF!</v>
      </c>
      <c r="S33" s="43" t="e">
        <f>IF(AND(' RIESGOS DE GESTION'!#REF!="Media",' RIESGOS DE GESTION'!#REF!="Menor"),CONCATENATE("R8C",' RIESGOS DE GESTION'!#REF!),"")</f>
        <v>#REF!</v>
      </c>
      <c r="T33" s="43" t="e">
        <f>IF(AND(' RIESGOS DE GESTION'!#REF!="Media",' RIESGOS DE GESTION'!#REF!="Menor"),CONCATENATE("R8C",' RIESGOS DE GESTION'!#REF!),"")</f>
        <v>#REF!</v>
      </c>
      <c r="U33" s="44" t="e">
        <f>IF(AND(' RIESGOS DE GESTION'!#REF!="Media",' RIESGOS DE GESTION'!#REF!="Menor"),CONCATENATE("R8C",' RIESGOS DE GESTION'!#REF!),"")</f>
        <v>#REF!</v>
      </c>
      <c r="V33" s="42" t="e">
        <f>IF(AND(' RIESGOS DE GESTION'!#REF!="Media",' RIESGOS DE GESTION'!#REF!="Moderado"),CONCATENATE("R8C",' RIESGOS DE GESTION'!#REF!),"")</f>
        <v>#REF!</v>
      </c>
      <c r="W33" s="43" t="e">
        <f>IF(AND(' RIESGOS DE GESTION'!#REF!="Media",' RIESGOS DE GESTION'!#REF!="Moderado"),CONCATENATE("R8C",' RIESGOS DE GESTION'!#REF!),"")</f>
        <v>#REF!</v>
      </c>
      <c r="X33" s="43" t="e">
        <f>IF(AND(' RIESGOS DE GESTION'!#REF!="Media",' RIESGOS DE GESTION'!#REF!="Moderado"),CONCATENATE("R8C",' RIESGOS DE GESTION'!#REF!),"")</f>
        <v>#REF!</v>
      </c>
      <c r="Y33" s="43" t="e">
        <f>IF(AND(' RIESGOS DE GESTION'!#REF!="Media",' RIESGOS DE GESTION'!#REF!="Moderado"),CONCATENATE("R8C",' RIESGOS DE GESTION'!#REF!),"")</f>
        <v>#REF!</v>
      </c>
      <c r="Z33" s="43" t="e">
        <f>IF(AND(' RIESGOS DE GESTION'!#REF!="Media",' RIESGOS DE GESTION'!#REF!="Moderado"),CONCATENATE("R8C",' RIESGOS DE GESTION'!#REF!),"")</f>
        <v>#REF!</v>
      </c>
      <c r="AA33" s="44" t="e">
        <f>IF(AND(' RIESGOS DE GESTION'!#REF!="Media",' RIESGOS DE GESTION'!#REF!="Moderado"),CONCATENATE("R8C",' RIESGOS DE GESTION'!#REF!),"")</f>
        <v>#REF!</v>
      </c>
      <c r="AB33" s="26" t="e">
        <f>IF(AND(' RIESGOS DE GESTION'!#REF!="Media",' RIESGOS DE GESTION'!#REF!="Mayor"),CONCATENATE("R8C",' RIESGOS DE GESTION'!#REF!),"")</f>
        <v>#REF!</v>
      </c>
      <c r="AC33" s="27" t="e">
        <f>IF(AND(' RIESGOS DE GESTION'!#REF!="Media",' RIESGOS DE GESTION'!#REF!="Mayor"),CONCATENATE("R8C",' RIESGOS DE GESTION'!#REF!),"")</f>
        <v>#REF!</v>
      </c>
      <c r="AD33" s="32" t="e">
        <f>IF(AND(' RIESGOS DE GESTION'!#REF!="Media",' RIESGOS DE GESTION'!#REF!="Mayor"),CONCATENATE("R8C",' RIESGOS DE GESTION'!#REF!),"")</f>
        <v>#REF!</v>
      </c>
      <c r="AE33" s="32" t="e">
        <f>IF(AND(' RIESGOS DE GESTION'!#REF!="Media",' RIESGOS DE GESTION'!#REF!="Mayor"),CONCATENATE("R8C",' RIESGOS DE GESTION'!#REF!),"")</f>
        <v>#REF!</v>
      </c>
      <c r="AF33" s="32" t="e">
        <f>IF(AND(' RIESGOS DE GESTION'!#REF!="Media",' RIESGOS DE GESTION'!#REF!="Mayor"),CONCATENATE("R8C",' RIESGOS DE GESTION'!#REF!),"")</f>
        <v>#REF!</v>
      </c>
      <c r="AG33" s="28" t="e">
        <f>IF(AND(' RIESGOS DE GESTION'!#REF!="Media",' RIESGOS DE GESTION'!#REF!="Mayor"),CONCATENATE("R8C",' RIESGOS DE GESTION'!#REF!),"")</f>
        <v>#REF!</v>
      </c>
      <c r="AH33" s="29" t="e">
        <f>IF(AND(' RIESGOS DE GESTION'!#REF!="Media",' RIESGOS DE GESTION'!#REF!="Catastrófico"),CONCATENATE("R8C",' RIESGOS DE GESTION'!#REF!),"")</f>
        <v>#REF!</v>
      </c>
      <c r="AI33" s="30" t="e">
        <f>IF(AND(' RIESGOS DE GESTION'!#REF!="Media",' RIESGOS DE GESTION'!#REF!="Catastrófico"),CONCATENATE("R8C",' RIESGOS DE GESTION'!#REF!),"")</f>
        <v>#REF!</v>
      </c>
      <c r="AJ33" s="30" t="e">
        <f>IF(AND(' RIESGOS DE GESTION'!#REF!="Media",' RIESGOS DE GESTION'!#REF!="Catastrófico"),CONCATENATE("R8C",' RIESGOS DE GESTION'!#REF!),"")</f>
        <v>#REF!</v>
      </c>
      <c r="AK33" s="30" t="e">
        <f>IF(AND(' RIESGOS DE GESTION'!#REF!="Media",' RIESGOS DE GESTION'!#REF!="Catastrófico"),CONCATENATE("R8C",' RIESGOS DE GESTION'!#REF!),"")</f>
        <v>#REF!</v>
      </c>
      <c r="AL33" s="30" t="e">
        <f>IF(AND(' RIESGOS DE GESTION'!#REF!="Media",' RIESGOS DE GESTION'!#REF!="Catastrófico"),CONCATENATE("R8C",' RIESGOS DE GESTION'!#REF!),"")</f>
        <v>#REF!</v>
      </c>
      <c r="AM33" s="31" t="e">
        <f>IF(AND(' RIESGOS DE GESTION'!#REF!="Media",' RIESGOS DE GESTION'!#REF!="Catastrófico"),CONCATENATE("R8C",' RIESGOS DE GESTION'!#REF!),"")</f>
        <v>#REF!</v>
      </c>
      <c r="AN33" s="58"/>
      <c r="AO33" s="543"/>
      <c r="AP33" s="544"/>
      <c r="AQ33" s="544"/>
      <c r="AR33" s="544"/>
      <c r="AS33" s="544"/>
      <c r="AT33" s="545"/>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row>
    <row r="34" spans="1:80" ht="15" customHeight="1" x14ac:dyDescent="0.25">
      <c r="A34" s="58"/>
      <c r="B34" s="412"/>
      <c r="C34" s="412"/>
      <c r="D34" s="413"/>
      <c r="E34" s="513"/>
      <c r="F34" s="514"/>
      <c r="G34" s="514"/>
      <c r="H34" s="514"/>
      <c r="I34" s="529"/>
      <c r="J34" s="42" t="e">
        <f>IF(AND(' RIESGOS DE GESTION'!#REF!="Media",' RIESGOS DE GESTION'!#REF!="Leve"),CONCATENATE("R9C",' RIESGOS DE GESTION'!#REF!),"")</f>
        <v>#REF!</v>
      </c>
      <c r="K34" s="43" t="e">
        <f>IF(AND(' RIESGOS DE GESTION'!#REF!="Media",' RIESGOS DE GESTION'!#REF!="Leve"),CONCATENATE("R9C",' RIESGOS DE GESTION'!#REF!),"")</f>
        <v>#REF!</v>
      </c>
      <c r="L34" s="43" t="e">
        <f>IF(AND(' RIESGOS DE GESTION'!#REF!="Media",' RIESGOS DE GESTION'!#REF!="Leve"),CONCATENATE("R9C",' RIESGOS DE GESTION'!#REF!),"")</f>
        <v>#REF!</v>
      </c>
      <c r="M34" s="43" t="e">
        <f>IF(AND(' RIESGOS DE GESTION'!#REF!="Media",' RIESGOS DE GESTION'!#REF!="Leve"),CONCATENATE("R9C",' RIESGOS DE GESTION'!#REF!),"")</f>
        <v>#REF!</v>
      </c>
      <c r="N34" s="43" t="e">
        <f>IF(AND(' RIESGOS DE GESTION'!#REF!="Media",' RIESGOS DE GESTION'!#REF!="Leve"),CONCATENATE("R9C",' RIESGOS DE GESTION'!#REF!),"")</f>
        <v>#REF!</v>
      </c>
      <c r="O34" s="44" t="e">
        <f>IF(AND(' RIESGOS DE GESTION'!#REF!="Media",' RIESGOS DE GESTION'!#REF!="Leve"),CONCATENATE("R9C",' RIESGOS DE GESTION'!#REF!),"")</f>
        <v>#REF!</v>
      </c>
      <c r="P34" s="42" t="e">
        <f>IF(AND(' RIESGOS DE GESTION'!#REF!="Media",' RIESGOS DE GESTION'!#REF!="Menor"),CONCATENATE("R9C",' RIESGOS DE GESTION'!#REF!),"")</f>
        <v>#REF!</v>
      </c>
      <c r="Q34" s="43" t="e">
        <f>IF(AND(' RIESGOS DE GESTION'!#REF!="Media",' RIESGOS DE GESTION'!#REF!="Menor"),CONCATENATE("R9C",' RIESGOS DE GESTION'!#REF!),"")</f>
        <v>#REF!</v>
      </c>
      <c r="R34" s="43" t="e">
        <f>IF(AND(' RIESGOS DE GESTION'!#REF!="Media",' RIESGOS DE GESTION'!#REF!="Menor"),CONCATENATE("R9C",' RIESGOS DE GESTION'!#REF!),"")</f>
        <v>#REF!</v>
      </c>
      <c r="S34" s="43" t="e">
        <f>IF(AND(' RIESGOS DE GESTION'!#REF!="Media",' RIESGOS DE GESTION'!#REF!="Menor"),CONCATENATE("R9C",' RIESGOS DE GESTION'!#REF!),"")</f>
        <v>#REF!</v>
      </c>
      <c r="T34" s="43" t="e">
        <f>IF(AND(' RIESGOS DE GESTION'!#REF!="Media",' RIESGOS DE GESTION'!#REF!="Menor"),CONCATENATE("R9C",' RIESGOS DE GESTION'!#REF!),"")</f>
        <v>#REF!</v>
      </c>
      <c r="U34" s="44" t="e">
        <f>IF(AND(' RIESGOS DE GESTION'!#REF!="Media",' RIESGOS DE GESTION'!#REF!="Menor"),CONCATENATE("R9C",' RIESGOS DE GESTION'!#REF!),"")</f>
        <v>#REF!</v>
      </c>
      <c r="V34" s="42" t="e">
        <f>IF(AND(' RIESGOS DE GESTION'!#REF!="Media",' RIESGOS DE GESTION'!#REF!="Moderado"),CONCATENATE("R9C",' RIESGOS DE GESTION'!#REF!),"")</f>
        <v>#REF!</v>
      </c>
      <c r="W34" s="43" t="e">
        <f>IF(AND(' RIESGOS DE GESTION'!#REF!="Media",' RIESGOS DE GESTION'!#REF!="Moderado"),CONCATENATE("R9C",' RIESGOS DE GESTION'!#REF!),"")</f>
        <v>#REF!</v>
      </c>
      <c r="X34" s="43" t="e">
        <f>IF(AND(' RIESGOS DE GESTION'!#REF!="Media",' RIESGOS DE GESTION'!#REF!="Moderado"),CONCATENATE("R9C",' RIESGOS DE GESTION'!#REF!),"")</f>
        <v>#REF!</v>
      </c>
      <c r="Y34" s="43" t="e">
        <f>IF(AND(' RIESGOS DE GESTION'!#REF!="Media",' RIESGOS DE GESTION'!#REF!="Moderado"),CONCATENATE("R9C",' RIESGOS DE GESTION'!#REF!),"")</f>
        <v>#REF!</v>
      </c>
      <c r="Z34" s="43" t="e">
        <f>IF(AND(' RIESGOS DE GESTION'!#REF!="Media",' RIESGOS DE GESTION'!#REF!="Moderado"),CONCATENATE("R9C",' RIESGOS DE GESTION'!#REF!),"")</f>
        <v>#REF!</v>
      </c>
      <c r="AA34" s="44" t="e">
        <f>IF(AND(' RIESGOS DE GESTION'!#REF!="Media",' RIESGOS DE GESTION'!#REF!="Moderado"),CONCATENATE("R9C",' RIESGOS DE GESTION'!#REF!),"")</f>
        <v>#REF!</v>
      </c>
      <c r="AB34" s="26" t="e">
        <f>IF(AND(' RIESGOS DE GESTION'!#REF!="Media",' RIESGOS DE GESTION'!#REF!="Mayor"),CONCATENATE("R9C",' RIESGOS DE GESTION'!#REF!),"")</f>
        <v>#REF!</v>
      </c>
      <c r="AC34" s="27" t="e">
        <f>IF(AND(' RIESGOS DE GESTION'!#REF!="Media",' RIESGOS DE GESTION'!#REF!="Mayor"),CONCATENATE("R9C",' RIESGOS DE GESTION'!#REF!),"")</f>
        <v>#REF!</v>
      </c>
      <c r="AD34" s="32" t="e">
        <f>IF(AND(' RIESGOS DE GESTION'!#REF!="Media",' RIESGOS DE GESTION'!#REF!="Mayor"),CONCATENATE("R9C",' RIESGOS DE GESTION'!#REF!),"")</f>
        <v>#REF!</v>
      </c>
      <c r="AE34" s="32" t="e">
        <f>IF(AND(' RIESGOS DE GESTION'!#REF!="Media",' RIESGOS DE GESTION'!#REF!="Mayor"),CONCATENATE("R9C",' RIESGOS DE GESTION'!#REF!),"")</f>
        <v>#REF!</v>
      </c>
      <c r="AF34" s="32" t="e">
        <f>IF(AND(' RIESGOS DE GESTION'!#REF!="Media",' RIESGOS DE GESTION'!#REF!="Mayor"),CONCATENATE("R9C",' RIESGOS DE GESTION'!#REF!),"")</f>
        <v>#REF!</v>
      </c>
      <c r="AG34" s="28" t="e">
        <f>IF(AND(' RIESGOS DE GESTION'!#REF!="Media",' RIESGOS DE GESTION'!#REF!="Mayor"),CONCATENATE("R9C",' RIESGOS DE GESTION'!#REF!),"")</f>
        <v>#REF!</v>
      </c>
      <c r="AH34" s="29" t="e">
        <f>IF(AND(' RIESGOS DE GESTION'!#REF!="Media",' RIESGOS DE GESTION'!#REF!="Catastrófico"),CONCATENATE("R9C",' RIESGOS DE GESTION'!#REF!),"")</f>
        <v>#REF!</v>
      </c>
      <c r="AI34" s="30" t="e">
        <f>IF(AND(' RIESGOS DE GESTION'!#REF!="Media",' RIESGOS DE GESTION'!#REF!="Catastrófico"),CONCATENATE("R9C",' RIESGOS DE GESTION'!#REF!),"")</f>
        <v>#REF!</v>
      </c>
      <c r="AJ34" s="30" t="e">
        <f>IF(AND(' RIESGOS DE GESTION'!#REF!="Media",' RIESGOS DE GESTION'!#REF!="Catastrófico"),CONCATENATE("R9C",' RIESGOS DE GESTION'!#REF!),"")</f>
        <v>#REF!</v>
      </c>
      <c r="AK34" s="30" t="e">
        <f>IF(AND(' RIESGOS DE GESTION'!#REF!="Media",' RIESGOS DE GESTION'!#REF!="Catastrófico"),CONCATENATE("R9C",' RIESGOS DE GESTION'!#REF!),"")</f>
        <v>#REF!</v>
      </c>
      <c r="AL34" s="30" t="e">
        <f>IF(AND(' RIESGOS DE GESTION'!#REF!="Media",' RIESGOS DE GESTION'!#REF!="Catastrófico"),CONCATENATE("R9C",' RIESGOS DE GESTION'!#REF!),"")</f>
        <v>#REF!</v>
      </c>
      <c r="AM34" s="31" t="e">
        <f>IF(AND(' RIESGOS DE GESTION'!#REF!="Media",' RIESGOS DE GESTION'!#REF!="Catastrófico"),CONCATENATE("R9C",' RIESGOS DE GESTION'!#REF!),"")</f>
        <v>#REF!</v>
      </c>
      <c r="AN34" s="58"/>
      <c r="AO34" s="543"/>
      <c r="AP34" s="544"/>
      <c r="AQ34" s="544"/>
      <c r="AR34" s="544"/>
      <c r="AS34" s="544"/>
      <c r="AT34" s="545"/>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row>
    <row r="35" spans="1:80" ht="15.75" customHeight="1" thickBot="1" x14ac:dyDescent="0.3">
      <c r="A35" s="58"/>
      <c r="B35" s="412"/>
      <c r="C35" s="412"/>
      <c r="D35" s="413"/>
      <c r="E35" s="515"/>
      <c r="F35" s="516"/>
      <c r="G35" s="516"/>
      <c r="H35" s="516"/>
      <c r="I35" s="530"/>
      <c r="J35" s="42" t="e">
        <f>IF(AND(' RIESGOS DE GESTION'!#REF!="Media",' RIESGOS DE GESTION'!#REF!="Leve"),CONCATENATE("R10C",' RIESGOS DE GESTION'!#REF!),"")</f>
        <v>#REF!</v>
      </c>
      <c r="K35" s="43" t="e">
        <f>IF(AND(' RIESGOS DE GESTION'!#REF!="Media",' RIESGOS DE GESTION'!#REF!="Leve"),CONCATENATE("R10C",' RIESGOS DE GESTION'!#REF!),"")</f>
        <v>#REF!</v>
      </c>
      <c r="L35" s="43" t="e">
        <f>IF(AND(' RIESGOS DE GESTION'!#REF!="Media",' RIESGOS DE GESTION'!#REF!="Leve"),CONCATENATE("R10C",' RIESGOS DE GESTION'!#REF!),"")</f>
        <v>#REF!</v>
      </c>
      <c r="M35" s="43" t="e">
        <f>IF(AND(' RIESGOS DE GESTION'!#REF!="Media",' RIESGOS DE GESTION'!#REF!="Leve"),CONCATENATE("R10C",' RIESGOS DE GESTION'!#REF!),"")</f>
        <v>#REF!</v>
      </c>
      <c r="N35" s="43" t="e">
        <f>IF(AND(' RIESGOS DE GESTION'!#REF!="Media",' RIESGOS DE GESTION'!#REF!="Leve"),CONCATENATE("R10C",' RIESGOS DE GESTION'!#REF!),"")</f>
        <v>#REF!</v>
      </c>
      <c r="O35" s="44" t="e">
        <f>IF(AND(' RIESGOS DE GESTION'!#REF!="Media",' RIESGOS DE GESTION'!#REF!="Leve"),CONCATENATE("R10C",' RIESGOS DE GESTION'!#REF!),"")</f>
        <v>#REF!</v>
      </c>
      <c r="P35" s="42" t="e">
        <f>IF(AND(' RIESGOS DE GESTION'!#REF!="Media",' RIESGOS DE GESTION'!#REF!="Menor"),CONCATENATE("R10C",' RIESGOS DE GESTION'!#REF!),"")</f>
        <v>#REF!</v>
      </c>
      <c r="Q35" s="43" t="e">
        <f>IF(AND(' RIESGOS DE GESTION'!#REF!="Media",' RIESGOS DE GESTION'!#REF!="Menor"),CONCATENATE("R10C",' RIESGOS DE GESTION'!#REF!),"")</f>
        <v>#REF!</v>
      </c>
      <c r="R35" s="43" t="e">
        <f>IF(AND(' RIESGOS DE GESTION'!#REF!="Media",' RIESGOS DE GESTION'!#REF!="Menor"),CONCATENATE("R10C",' RIESGOS DE GESTION'!#REF!),"")</f>
        <v>#REF!</v>
      </c>
      <c r="S35" s="43" t="e">
        <f>IF(AND(' RIESGOS DE GESTION'!#REF!="Media",' RIESGOS DE GESTION'!#REF!="Menor"),CONCATENATE("R10C",' RIESGOS DE GESTION'!#REF!),"")</f>
        <v>#REF!</v>
      </c>
      <c r="T35" s="43" t="e">
        <f>IF(AND(' RIESGOS DE GESTION'!#REF!="Media",' RIESGOS DE GESTION'!#REF!="Menor"),CONCATENATE("R10C",' RIESGOS DE GESTION'!#REF!),"")</f>
        <v>#REF!</v>
      </c>
      <c r="U35" s="44" t="e">
        <f>IF(AND(' RIESGOS DE GESTION'!#REF!="Media",' RIESGOS DE GESTION'!#REF!="Menor"),CONCATENATE("R10C",' RIESGOS DE GESTION'!#REF!),"")</f>
        <v>#REF!</v>
      </c>
      <c r="V35" s="42" t="e">
        <f>IF(AND(' RIESGOS DE GESTION'!#REF!="Media",' RIESGOS DE GESTION'!#REF!="Moderado"),CONCATENATE("R10C",' RIESGOS DE GESTION'!#REF!),"")</f>
        <v>#REF!</v>
      </c>
      <c r="W35" s="43" t="e">
        <f>IF(AND(' RIESGOS DE GESTION'!#REF!="Media",' RIESGOS DE GESTION'!#REF!="Moderado"),CONCATENATE("R10C",' RIESGOS DE GESTION'!#REF!),"")</f>
        <v>#REF!</v>
      </c>
      <c r="X35" s="43" t="e">
        <f>IF(AND(' RIESGOS DE GESTION'!#REF!="Media",' RIESGOS DE GESTION'!#REF!="Moderado"),CONCATENATE("R10C",' RIESGOS DE GESTION'!#REF!),"")</f>
        <v>#REF!</v>
      </c>
      <c r="Y35" s="43" t="e">
        <f>IF(AND(' RIESGOS DE GESTION'!#REF!="Media",' RIESGOS DE GESTION'!#REF!="Moderado"),CONCATENATE("R10C",' RIESGOS DE GESTION'!#REF!),"")</f>
        <v>#REF!</v>
      </c>
      <c r="Z35" s="43" t="e">
        <f>IF(AND(' RIESGOS DE GESTION'!#REF!="Media",' RIESGOS DE GESTION'!#REF!="Moderado"),CONCATENATE("R10C",' RIESGOS DE GESTION'!#REF!),"")</f>
        <v>#REF!</v>
      </c>
      <c r="AA35" s="44" t="e">
        <f>IF(AND(' RIESGOS DE GESTION'!#REF!="Media",' RIESGOS DE GESTION'!#REF!="Moderado"),CONCATENATE("R10C",' RIESGOS DE GESTION'!#REF!),"")</f>
        <v>#REF!</v>
      </c>
      <c r="AB35" s="33" t="e">
        <f>IF(AND(' RIESGOS DE GESTION'!#REF!="Media",' RIESGOS DE GESTION'!#REF!="Mayor"),CONCATENATE("R10C",' RIESGOS DE GESTION'!#REF!),"")</f>
        <v>#REF!</v>
      </c>
      <c r="AC35" s="34" t="e">
        <f>IF(AND(' RIESGOS DE GESTION'!#REF!="Media",' RIESGOS DE GESTION'!#REF!="Mayor"),CONCATENATE("R10C",' RIESGOS DE GESTION'!#REF!),"")</f>
        <v>#REF!</v>
      </c>
      <c r="AD35" s="34" t="e">
        <f>IF(AND(' RIESGOS DE GESTION'!#REF!="Media",' RIESGOS DE GESTION'!#REF!="Mayor"),CONCATENATE("R10C",' RIESGOS DE GESTION'!#REF!),"")</f>
        <v>#REF!</v>
      </c>
      <c r="AE35" s="34" t="e">
        <f>IF(AND(' RIESGOS DE GESTION'!#REF!="Media",' RIESGOS DE GESTION'!#REF!="Mayor"),CONCATENATE("R10C",' RIESGOS DE GESTION'!#REF!),"")</f>
        <v>#REF!</v>
      </c>
      <c r="AF35" s="34" t="e">
        <f>IF(AND(' RIESGOS DE GESTION'!#REF!="Media",' RIESGOS DE GESTION'!#REF!="Mayor"),CONCATENATE("R10C",' RIESGOS DE GESTION'!#REF!),"")</f>
        <v>#REF!</v>
      </c>
      <c r="AG35" s="35" t="e">
        <f>IF(AND(' RIESGOS DE GESTION'!#REF!="Media",' RIESGOS DE GESTION'!#REF!="Mayor"),CONCATENATE("R10C",' RIESGOS DE GESTION'!#REF!),"")</f>
        <v>#REF!</v>
      </c>
      <c r="AH35" s="36" t="e">
        <f>IF(AND(' RIESGOS DE GESTION'!#REF!="Media",' RIESGOS DE GESTION'!#REF!="Catastrófico"),CONCATENATE("R10C",' RIESGOS DE GESTION'!#REF!),"")</f>
        <v>#REF!</v>
      </c>
      <c r="AI35" s="37" t="e">
        <f>IF(AND(' RIESGOS DE GESTION'!#REF!="Media",' RIESGOS DE GESTION'!#REF!="Catastrófico"),CONCATENATE("R10C",' RIESGOS DE GESTION'!#REF!),"")</f>
        <v>#REF!</v>
      </c>
      <c r="AJ35" s="37" t="e">
        <f>IF(AND(' RIESGOS DE GESTION'!#REF!="Media",' RIESGOS DE GESTION'!#REF!="Catastrófico"),CONCATENATE("R10C",' RIESGOS DE GESTION'!#REF!),"")</f>
        <v>#REF!</v>
      </c>
      <c r="AK35" s="37" t="e">
        <f>IF(AND(' RIESGOS DE GESTION'!#REF!="Media",' RIESGOS DE GESTION'!#REF!="Catastrófico"),CONCATENATE("R10C",' RIESGOS DE GESTION'!#REF!),"")</f>
        <v>#REF!</v>
      </c>
      <c r="AL35" s="37" t="e">
        <f>IF(AND(' RIESGOS DE GESTION'!#REF!="Media",' RIESGOS DE GESTION'!#REF!="Catastrófico"),CONCATENATE("R10C",' RIESGOS DE GESTION'!#REF!),"")</f>
        <v>#REF!</v>
      </c>
      <c r="AM35" s="38" t="e">
        <f>IF(AND(' RIESGOS DE GESTION'!#REF!="Media",' RIESGOS DE GESTION'!#REF!="Catastrófico"),CONCATENATE("R10C",' RIESGOS DE GESTION'!#REF!),"")</f>
        <v>#REF!</v>
      </c>
      <c r="AN35" s="58"/>
      <c r="AO35" s="546"/>
      <c r="AP35" s="547"/>
      <c r="AQ35" s="547"/>
      <c r="AR35" s="547"/>
      <c r="AS35" s="547"/>
      <c r="AT35" s="54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row>
    <row r="36" spans="1:80" ht="15" customHeight="1" x14ac:dyDescent="0.25">
      <c r="A36" s="58"/>
      <c r="B36" s="412"/>
      <c r="C36" s="412"/>
      <c r="D36" s="413"/>
      <c r="E36" s="509" t="s">
        <v>108</v>
      </c>
      <c r="F36" s="510"/>
      <c r="G36" s="510"/>
      <c r="H36" s="510"/>
      <c r="I36" s="510"/>
      <c r="J36" s="48" t="e">
        <f>IF(AND(' RIESGOS DE GESTION'!#REF!="Baja",' RIESGOS DE GESTION'!#REF!="Leve"),CONCATENATE("R1C",' RIESGOS DE GESTION'!#REF!),"")</f>
        <v>#REF!</v>
      </c>
      <c r="K36" s="49" t="e">
        <f>IF(AND(' RIESGOS DE GESTION'!#REF!="Baja",' RIESGOS DE GESTION'!#REF!="Leve"),CONCATENATE("R1C",' RIESGOS DE GESTION'!#REF!),"")</f>
        <v>#REF!</v>
      </c>
      <c r="L36" s="49" t="e">
        <f>IF(AND(' RIESGOS DE GESTION'!#REF!="Baja",' RIESGOS DE GESTION'!#REF!="Leve"),CONCATENATE("R1C",' RIESGOS DE GESTION'!#REF!),"")</f>
        <v>#REF!</v>
      </c>
      <c r="M36" s="49" t="e">
        <f>IF(AND(' RIESGOS DE GESTION'!#REF!="Baja",' RIESGOS DE GESTION'!#REF!="Leve"),CONCATENATE("R1C",' RIESGOS DE GESTION'!#REF!),"")</f>
        <v>#REF!</v>
      </c>
      <c r="N36" s="49" t="e">
        <f>IF(AND(' RIESGOS DE GESTION'!#REF!="Baja",' RIESGOS DE GESTION'!#REF!="Leve"),CONCATENATE("R1C",' RIESGOS DE GESTION'!#REF!),"")</f>
        <v>#REF!</v>
      </c>
      <c r="O36" s="50" t="e">
        <f>IF(AND(' RIESGOS DE GESTION'!#REF!="Baja",' RIESGOS DE GESTION'!#REF!="Leve"),CONCATENATE("R1C",' RIESGOS DE GESTION'!#REF!),"")</f>
        <v>#REF!</v>
      </c>
      <c r="P36" s="39" t="e">
        <f>IF(AND(' RIESGOS DE GESTION'!#REF!="Baja",' RIESGOS DE GESTION'!#REF!="Menor"),CONCATENATE("R1C",' RIESGOS DE GESTION'!#REF!),"")</f>
        <v>#REF!</v>
      </c>
      <c r="Q36" s="40" t="e">
        <f>IF(AND(' RIESGOS DE GESTION'!#REF!="Baja",' RIESGOS DE GESTION'!#REF!="Menor"),CONCATENATE("R1C",' RIESGOS DE GESTION'!#REF!),"")</f>
        <v>#REF!</v>
      </c>
      <c r="R36" s="40" t="e">
        <f>IF(AND(' RIESGOS DE GESTION'!#REF!="Baja",' RIESGOS DE GESTION'!#REF!="Menor"),CONCATENATE("R1C",' RIESGOS DE GESTION'!#REF!),"")</f>
        <v>#REF!</v>
      </c>
      <c r="S36" s="40" t="e">
        <f>IF(AND(' RIESGOS DE GESTION'!#REF!="Baja",' RIESGOS DE GESTION'!#REF!="Menor"),CONCATENATE("R1C",' RIESGOS DE GESTION'!#REF!),"")</f>
        <v>#REF!</v>
      </c>
      <c r="T36" s="40" t="e">
        <f>IF(AND(' RIESGOS DE GESTION'!#REF!="Baja",' RIESGOS DE GESTION'!#REF!="Menor"),CONCATENATE("R1C",' RIESGOS DE GESTION'!#REF!),"")</f>
        <v>#REF!</v>
      </c>
      <c r="U36" s="41" t="e">
        <f>IF(AND(' RIESGOS DE GESTION'!#REF!="Baja",' RIESGOS DE GESTION'!#REF!="Menor"),CONCATENATE("R1C",' RIESGOS DE GESTION'!#REF!),"")</f>
        <v>#REF!</v>
      </c>
      <c r="V36" s="39" t="e">
        <f>IF(AND(' RIESGOS DE GESTION'!#REF!="Baja",' RIESGOS DE GESTION'!#REF!="Moderado"),CONCATENATE("R1C",' RIESGOS DE GESTION'!#REF!),"")</f>
        <v>#REF!</v>
      </c>
      <c r="W36" s="40" t="e">
        <f>IF(AND(' RIESGOS DE GESTION'!#REF!="Baja",' RIESGOS DE GESTION'!#REF!="Moderado"),CONCATENATE("R1C",' RIESGOS DE GESTION'!#REF!),"")</f>
        <v>#REF!</v>
      </c>
      <c r="X36" s="40" t="e">
        <f>IF(AND(' RIESGOS DE GESTION'!#REF!="Baja",' RIESGOS DE GESTION'!#REF!="Moderado"),CONCATENATE("R1C",' RIESGOS DE GESTION'!#REF!),"")</f>
        <v>#REF!</v>
      </c>
      <c r="Y36" s="40" t="e">
        <f>IF(AND(' RIESGOS DE GESTION'!#REF!="Baja",' RIESGOS DE GESTION'!#REF!="Moderado"),CONCATENATE("R1C",' RIESGOS DE GESTION'!#REF!),"")</f>
        <v>#REF!</v>
      </c>
      <c r="Z36" s="40" t="e">
        <f>IF(AND(' RIESGOS DE GESTION'!#REF!="Baja",' RIESGOS DE GESTION'!#REF!="Moderado"),CONCATENATE("R1C",' RIESGOS DE GESTION'!#REF!),"")</f>
        <v>#REF!</v>
      </c>
      <c r="AA36" s="41" t="e">
        <f>IF(AND(' RIESGOS DE GESTION'!#REF!="Baja",' RIESGOS DE GESTION'!#REF!="Moderado"),CONCATENATE("R1C",' RIESGOS DE GESTION'!#REF!),"")</f>
        <v>#REF!</v>
      </c>
      <c r="AB36" s="20" t="e">
        <f>IF(AND(' RIESGOS DE GESTION'!#REF!="Baja",' RIESGOS DE GESTION'!#REF!="Mayor"),CONCATENATE("R1C",' RIESGOS DE GESTION'!#REF!),"")</f>
        <v>#REF!</v>
      </c>
      <c r="AC36" s="21" t="e">
        <f>IF(AND(' RIESGOS DE GESTION'!#REF!="Baja",' RIESGOS DE GESTION'!#REF!="Mayor"),CONCATENATE("R1C",' RIESGOS DE GESTION'!#REF!),"")</f>
        <v>#REF!</v>
      </c>
      <c r="AD36" s="21" t="e">
        <f>IF(AND(' RIESGOS DE GESTION'!#REF!="Baja",' RIESGOS DE GESTION'!#REF!="Mayor"),CONCATENATE("R1C",' RIESGOS DE GESTION'!#REF!),"")</f>
        <v>#REF!</v>
      </c>
      <c r="AE36" s="21" t="e">
        <f>IF(AND(' RIESGOS DE GESTION'!#REF!="Baja",' RIESGOS DE GESTION'!#REF!="Mayor"),CONCATENATE("R1C",' RIESGOS DE GESTION'!#REF!),"")</f>
        <v>#REF!</v>
      </c>
      <c r="AF36" s="21" t="e">
        <f>IF(AND(' RIESGOS DE GESTION'!#REF!="Baja",' RIESGOS DE GESTION'!#REF!="Mayor"),CONCATENATE("R1C",' RIESGOS DE GESTION'!#REF!),"")</f>
        <v>#REF!</v>
      </c>
      <c r="AG36" s="22" t="e">
        <f>IF(AND(' RIESGOS DE GESTION'!#REF!="Baja",' RIESGOS DE GESTION'!#REF!="Mayor"),CONCATENATE("R1C",' RIESGOS DE GESTION'!#REF!),"")</f>
        <v>#REF!</v>
      </c>
      <c r="AH36" s="23" t="e">
        <f>IF(AND(' RIESGOS DE GESTION'!#REF!="Baja",' RIESGOS DE GESTION'!#REF!="Catastrófico"),CONCATENATE("R1C",' RIESGOS DE GESTION'!#REF!),"")</f>
        <v>#REF!</v>
      </c>
      <c r="AI36" s="24" t="e">
        <f>IF(AND(' RIESGOS DE GESTION'!#REF!="Baja",' RIESGOS DE GESTION'!#REF!="Catastrófico"),CONCATENATE("R1C",' RIESGOS DE GESTION'!#REF!),"")</f>
        <v>#REF!</v>
      </c>
      <c r="AJ36" s="24" t="e">
        <f>IF(AND(' RIESGOS DE GESTION'!#REF!="Baja",' RIESGOS DE GESTION'!#REF!="Catastrófico"),CONCATENATE("R1C",' RIESGOS DE GESTION'!#REF!),"")</f>
        <v>#REF!</v>
      </c>
      <c r="AK36" s="24" t="e">
        <f>IF(AND(' RIESGOS DE GESTION'!#REF!="Baja",' RIESGOS DE GESTION'!#REF!="Catastrófico"),CONCATENATE("R1C",' RIESGOS DE GESTION'!#REF!),"")</f>
        <v>#REF!</v>
      </c>
      <c r="AL36" s="24" t="e">
        <f>IF(AND(' RIESGOS DE GESTION'!#REF!="Baja",' RIESGOS DE GESTION'!#REF!="Catastrófico"),CONCATENATE("R1C",' RIESGOS DE GESTION'!#REF!),"")</f>
        <v>#REF!</v>
      </c>
      <c r="AM36" s="25" t="e">
        <f>IF(AND(' RIESGOS DE GESTION'!#REF!="Baja",' RIESGOS DE GESTION'!#REF!="Catastrófico"),CONCATENATE("R1C",' RIESGOS DE GESTION'!#REF!),"")</f>
        <v>#REF!</v>
      </c>
      <c r="AN36" s="58"/>
      <c r="AO36" s="531" t="s">
        <v>76</v>
      </c>
      <c r="AP36" s="532"/>
      <c r="AQ36" s="532"/>
      <c r="AR36" s="532"/>
      <c r="AS36" s="532"/>
      <c r="AT36" s="533"/>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row>
    <row r="37" spans="1:80" ht="15" customHeight="1" x14ac:dyDescent="0.25">
      <c r="A37" s="58"/>
      <c r="B37" s="412"/>
      <c r="C37" s="412"/>
      <c r="D37" s="413"/>
      <c r="E37" s="511"/>
      <c r="F37" s="512"/>
      <c r="G37" s="512"/>
      <c r="H37" s="512"/>
      <c r="I37" s="512"/>
      <c r="J37" s="51" t="e">
        <f>IF(AND(' RIESGOS DE GESTION'!#REF!="Baja",' RIESGOS DE GESTION'!#REF!="Leve"),CONCATENATE("R2C",' RIESGOS DE GESTION'!#REF!),"")</f>
        <v>#REF!</v>
      </c>
      <c r="K37" s="52" t="e">
        <f>IF(AND(' RIESGOS DE GESTION'!#REF!="Baja",' RIESGOS DE GESTION'!#REF!="Leve"),CONCATENATE("R2C",' RIESGOS DE GESTION'!#REF!),"")</f>
        <v>#REF!</v>
      </c>
      <c r="L37" s="52" t="e">
        <f>IF(AND(' RIESGOS DE GESTION'!#REF!="Baja",' RIESGOS DE GESTION'!#REF!="Leve"),CONCATENATE("R2C",' RIESGOS DE GESTION'!#REF!),"")</f>
        <v>#REF!</v>
      </c>
      <c r="M37" s="52" t="e">
        <f>IF(AND(' RIESGOS DE GESTION'!#REF!="Baja",' RIESGOS DE GESTION'!#REF!="Leve"),CONCATENATE("R2C",' RIESGOS DE GESTION'!#REF!),"")</f>
        <v>#REF!</v>
      </c>
      <c r="N37" s="52" t="e">
        <f>IF(AND(' RIESGOS DE GESTION'!#REF!="Baja",' RIESGOS DE GESTION'!#REF!="Leve"),CONCATENATE("R2C",' RIESGOS DE GESTION'!#REF!),"")</f>
        <v>#REF!</v>
      </c>
      <c r="O37" s="53" t="e">
        <f>IF(AND(' RIESGOS DE GESTION'!#REF!="Baja",' RIESGOS DE GESTION'!#REF!="Leve"),CONCATENATE("R2C",' RIESGOS DE GESTION'!#REF!),"")</f>
        <v>#REF!</v>
      </c>
      <c r="P37" s="42" t="e">
        <f>IF(AND(' RIESGOS DE GESTION'!#REF!="Baja",' RIESGOS DE GESTION'!#REF!="Menor"),CONCATENATE("R2C",' RIESGOS DE GESTION'!#REF!),"")</f>
        <v>#REF!</v>
      </c>
      <c r="Q37" s="43" t="e">
        <f>IF(AND(' RIESGOS DE GESTION'!#REF!="Baja",' RIESGOS DE GESTION'!#REF!="Menor"),CONCATENATE("R2C",' RIESGOS DE GESTION'!#REF!),"")</f>
        <v>#REF!</v>
      </c>
      <c r="R37" s="43" t="e">
        <f>IF(AND(' RIESGOS DE GESTION'!#REF!="Baja",' RIESGOS DE GESTION'!#REF!="Menor"),CONCATENATE("R2C",' RIESGOS DE GESTION'!#REF!),"")</f>
        <v>#REF!</v>
      </c>
      <c r="S37" s="43" t="e">
        <f>IF(AND(' RIESGOS DE GESTION'!#REF!="Baja",' RIESGOS DE GESTION'!#REF!="Menor"),CONCATENATE("R2C",' RIESGOS DE GESTION'!#REF!),"")</f>
        <v>#REF!</v>
      </c>
      <c r="T37" s="43" t="e">
        <f>IF(AND(' RIESGOS DE GESTION'!#REF!="Baja",' RIESGOS DE GESTION'!#REF!="Menor"),CONCATENATE("R2C",' RIESGOS DE GESTION'!#REF!),"")</f>
        <v>#REF!</v>
      </c>
      <c r="U37" s="44" t="e">
        <f>IF(AND(' RIESGOS DE GESTION'!#REF!="Baja",' RIESGOS DE GESTION'!#REF!="Menor"),CONCATENATE("R2C",' RIESGOS DE GESTION'!#REF!),"")</f>
        <v>#REF!</v>
      </c>
      <c r="V37" s="42" t="e">
        <f>IF(AND(' RIESGOS DE GESTION'!#REF!="Baja",' RIESGOS DE GESTION'!#REF!="Moderado"),CONCATENATE("R2C",' RIESGOS DE GESTION'!#REF!),"")</f>
        <v>#REF!</v>
      </c>
      <c r="W37" s="43" t="e">
        <f>IF(AND(' RIESGOS DE GESTION'!#REF!="Baja",' RIESGOS DE GESTION'!#REF!="Moderado"),CONCATENATE("R2C",' RIESGOS DE GESTION'!#REF!),"")</f>
        <v>#REF!</v>
      </c>
      <c r="X37" s="43" t="e">
        <f>IF(AND(' RIESGOS DE GESTION'!#REF!="Baja",' RIESGOS DE GESTION'!#REF!="Moderado"),CONCATENATE("R2C",' RIESGOS DE GESTION'!#REF!),"")</f>
        <v>#REF!</v>
      </c>
      <c r="Y37" s="43" t="e">
        <f>IF(AND(' RIESGOS DE GESTION'!#REF!="Baja",' RIESGOS DE GESTION'!#REF!="Moderado"),CONCATENATE("R2C",' RIESGOS DE GESTION'!#REF!),"")</f>
        <v>#REF!</v>
      </c>
      <c r="Z37" s="43" t="e">
        <f>IF(AND(' RIESGOS DE GESTION'!#REF!="Baja",' RIESGOS DE GESTION'!#REF!="Moderado"),CONCATENATE("R2C",' RIESGOS DE GESTION'!#REF!),"")</f>
        <v>#REF!</v>
      </c>
      <c r="AA37" s="44" t="e">
        <f>IF(AND(' RIESGOS DE GESTION'!#REF!="Baja",' RIESGOS DE GESTION'!#REF!="Moderado"),CONCATENATE("R2C",' RIESGOS DE GESTION'!#REF!),"")</f>
        <v>#REF!</v>
      </c>
      <c r="AB37" s="26" t="e">
        <f>IF(AND(' RIESGOS DE GESTION'!#REF!="Baja",' RIESGOS DE GESTION'!#REF!="Mayor"),CONCATENATE("R2C",' RIESGOS DE GESTION'!#REF!),"")</f>
        <v>#REF!</v>
      </c>
      <c r="AC37" s="27" t="e">
        <f>IF(AND(' RIESGOS DE GESTION'!#REF!="Baja",' RIESGOS DE GESTION'!#REF!="Mayor"),CONCATENATE("R2C",' RIESGOS DE GESTION'!#REF!),"")</f>
        <v>#REF!</v>
      </c>
      <c r="AD37" s="27" t="e">
        <f>IF(AND(' RIESGOS DE GESTION'!#REF!="Baja",' RIESGOS DE GESTION'!#REF!="Mayor"),CONCATENATE("R2C",' RIESGOS DE GESTION'!#REF!),"")</f>
        <v>#REF!</v>
      </c>
      <c r="AE37" s="27" t="e">
        <f>IF(AND(' RIESGOS DE GESTION'!#REF!="Baja",' RIESGOS DE GESTION'!#REF!="Mayor"),CONCATENATE("R2C",' RIESGOS DE GESTION'!#REF!),"")</f>
        <v>#REF!</v>
      </c>
      <c r="AF37" s="27" t="e">
        <f>IF(AND(' RIESGOS DE GESTION'!#REF!="Baja",' RIESGOS DE GESTION'!#REF!="Mayor"),CONCATENATE("R2C",' RIESGOS DE GESTION'!#REF!),"")</f>
        <v>#REF!</v>
      </c>
      <c r="AG37" s="28" t="e">
        <f>IF(AND(' RIESGOS DE GESTION'!#REF!="Baja",' RIESGOS DE GESTION'!#REF!="Mayor"),CONCATENATE("R2C",' RIESGOS DE GESTION'!#REF!),"")</f>
        <v>#REF!</v>
      </c>
      <c r="AH37" s="29" t="e">
        <f>IF(AND(' RIESGOS DE GESTION'!#REF!="Baja",' RIESGOS DE GESTION'!#REF!="Catastrófico"),CONCATENATE("R2C",' RIESGOS DE GESTION'!#REF!),"")</f>
        <v>#REF!</v>
      </c>
      <c r="AI37" s="30" t="e">
        <f>IF(AND(' RIESGOS DE GESTION'!#REF!="Baja",' RIESGOS DE GESTION'!#REF!="Catastrófico"),CONCATENATE("R2C",' RIESGOS DE GESTION'!#REF!),"")</f>
        <v>#REF!</v>
      </c>
      <c r="AJ37" s="30" t="e">
        <f>IF(AND(' RIESGOS DE GESTION'!#REF!="Baja",' RIESGOS DE GESTION'!#REF!="Catastrófico"),CONCATENATE("R2C",' RIESGOS DE GESTION'!#REF!),"")</f>
        <v>#REF!</v>
      </c>
      <c r="AK37" s="30" t="e">
        <f>IF(AND(' RIESGOS DE GESTION'!#REF!="Baja",' RIESGOS DE GESTION'!#REF!="Catastrófico"),CONCATENATE("R2C",' RIESGOS DE GESTION'!#REF!),"")</f>
        <v>#REF!</v>
      </c>
      <c r="AL37" s="30" t="e">
        <f>IF(AND(' RIESGOS DE GESTION'!#REF!="Baja",' RIESGOS DE GESTION'!#REF!="Catastrófico"),CONCATENATE("R2C",' RIESGOS DE GESTION'!#REF!),"")</f>
        <v>#REF!</v>
      </c>
      <c r="AM37" s="31" t="e">
        <f>IF(AND(' RIESGOS DE GESTION'!#REF!="Baja",' RIESGOS DE GESTION'!#REF!="Catastrófico"),CONCATENATE("R2C",' RIESGOS DE GESTION'!#REF!),"")</f>
        <v>#REF!</v>
      </c>
      <c r="AN37" s="58"/>
      <c r="AO37" s="534"/>
      <c r="AP37" s="535"/>
      <c r="AQ37" s="535"/>
      <c r="AR37" s="535"/>
      <c r="AS37" s="535"/>
      <c r="AT37" s="536"/>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row>
    <row r="38" spans="1:80" ht="15" customHeight="1" x14ac:dyDescent="0.25">
      <c r="A38" s="58"/>
      <c r="B38" s="412"/>
      <c r="C38" s="412"/>
      <c r="D38" s="413"/>
      <c r="E38" s="513"/>
      <c r="F38" s="514"/>
      <c r="G38" s="514"/>
      <c r="H38" s="514"/>
      <c r="I38" s="512"/>
      <c r="J38" s="51" t="e">
        <f>IF(AND(' RIESGOS DE GESTION'!#REF!="Baja",' RIESGOS DE GESTION'!#REF!="Leve"),CONCATENATE("R3C",' RIESGOS DE GESTION'!#REF!),"")</f>
        <v>#REF!</v>
      </c>
      <c r="K38" s="52" t="e">
        <f>IF(AND(' RIESGOS DE GESTION'!#REF!="Baja",' RIESGOS DE GESTION'!#REF!="Leve"),CONCATENATE("R3C",' RIESGOS DE GESTION'!#REF!),"")</f>
        <v>#REF!</v>
      </c>
      <c r="L38" s="52" t="e">
        <f>IF(AND(' RIESGOS DE GESTION'!#REF!="Baja",' RIESGOS DE GESTION'!#REF!="Leve"),CONCATENATE("R3C",' RIESGOS DE GESTION'!#REF!),"")</f>
        <v>#REF!</v>
      </c>
      <c r="M38" s="52" t="e">
        <f>IF(AND(' RIESGOS DE GESTION'!#REF!="Baja",' RIESGOS DE GESTION'!#REF!="Leve"),CONCATENATE("R3C",' RIESGOS DE GESTION'!#REF!),"")</f>
        <v>#REF!</v>
      </c>
      <c r="N38" s="52" t="e">
        <f>IF(AND(' RIESGOS DE GESTION'!#REF!="Baja",' RIESGOS DE GESTION'!#REF!="Leve"),CONCATENATE("R3C",' RIESGOS DE GESTION'!#REF!),"")</f>
        <v>#REF!</v>
      </c>
      <c r="O38" s="53" t="e">
        <f>IF(AND(' RIESGOS DE GESTION'!#REF!="Baja",' RIESGOS DE GESTION'!#REF!="Leve"),CONCATENATE("R3C",' RIESGOS DE GESTION'!#REF!),"")</f>
        <v>#REF!</v>
      </c>
      <c r="P38" s="42" t="e">
        <f>IF(AND(' RIESGOS DE GESTION'!#REF!="Baja",' RIESGOS DE GESTION'!#REF!="Menor"),CONCATENATE("R3C",' RIESGOS DE GESTION'!#REF!),"")</f>
        <v>#REF!</v>
      </c>
      <c r="Q38" s="43" t="e">
        <f>IF(AND(' RIESGOS DE GESTION'!#REF!="Baja",' RIESGOS DE GESTION'!#REF!="Menor"),CONCATENATE("R3C",' RIESGOS DE GESTION'!#REF!),"")</f>
        <v>#REF!</v>
      </c>
      <c r="R38" s="43" t="e">
        <f>IF(AND(' RIESGOS DE GESTION'!#REF!="Baja",' RIESGOS DE GESTION'!#REF!="Menor"),CONCATENATE("R3C",' RIESGOS DE GESTION'!#REF!),"")</f>
        <v>#REF!</v>
      </c>
      <c r="S38" s="43" t="e">
        <f>IF(AND(' RIESGOS DE GESTION'!#REF!="Baja",' RIESGOS DE GESTION'!#REF!="Menor"),CONCATENATE("R3C",' RIESGOS DE GESTION'!#REF!),"")</f>
        <v>#REF!</v>
      </c>
      <c r="T38" s="43" t="e">
        <f>IF(AND(' RIESGOS DE GESTION'!#REF!="Baja",' RIESGOS DE GESTION'!#REF!="Menor"),CONCATENATE("R3C",' RIESGOS DE GESTION'!#REF!),"")</f>
        <v>#REF!</v>
      </c>
      <c r="U38" s="44" t="e">
        <f>IF(AND(' RIESGOS DE GESTION'!#REF!="Baja",' RIESGOS DE GESTION'!#REF!="Menor"),CONCATENATE("R3C",' RIESGOS DE GESTION'!#REF!),"")</f>
        <v>#REF!</v>
      </c>
      <c r="V38" s="42" t="e">
        <f>IF(AND(' RIESGOS DE GESTION'!#REF!="Baja",' RIESGOS DE GESTION'!#REF!="Moderado"),CONCATENATE("R3C",' RIESGOS DE GESTION'!#REF!),"")</f>
        <v>#REF!</v>
      </c>
      <c r="W38" s="43" t="e">
        <f>IF(AND(' RIESGOS DE GESTION'!#REF!="Baja",' RIESGOS DE GESTION'!#REF!="Moderado"),CONCATENATE("R3C",' RIESGOS DE GESTION'!#REF!),"")</f>
        <v>#REF!</v>
      </c>
      <c r="X38" s="43" t="e">
        <f>IF(AND(' RIESGOS DE GESTION'!#REF!="Baja",' RIESGOS DE GESTION'!#REF!="Moderado"),CONCATENATE("R3C",' RIESGOS DE GESTION'!#REF!),"")</f>
        <v>#REF!</v>
      </c>
      <c r="Y38" s="43" t="e">
        <f>IF(AND(' RIESGOS DE GESTION'!#REF!="Baja",' RIESGOS DE GESTION'!#REF!="Moderado"),CONCATENATE("R3C",' RIESGOS DE GESTION'!#REF!),"")</f>
        <v>#REF!</v>
      </c>
      <c r="Z38" s="43" t="e">
        <f>IF(AND(' RIESGOS DE GESTION'!#REF!="Baja",' RIESGOS DE GESTION'!#REF!="Moderado"),CONCATENATE("R3C",' RIESGOS DE GESTION'!#REF!),"")</f>
        <v>#REF!</v>
      </c>
      <c r="AA38" s="44" t="e">
        <f>IF(AND(' RIESGOS DE GESTION'!#REF!="Baja",' RIESGOS DE GESTION'!#REF!="Moderado"),CONCATENATE("R3C",' RIESGOS DE GESTION'!#REF!),"")</f>
        <v>#REF!</v>
      </c>
      <c r="AB38" s="26" t="e">
        <f>IF(AND(' RIESGOS DE GESTION'!#REF!="Baja",' RIESGOS DE GESTION'!#REF!="Mayor"),CONCATENATE("R3C",' RIESGOS DE GESTION'!#REF!),"")</f>
        <v>#REF!</v>
      </c>
      <c r="AC38" s="27" t="e">
        <f>IF(AND(' RIESGOS DE GESTION'!#REF!="Baja",' RIESGOS DE GESTION'!#REF!="Mayor"),CONCATENATE("R3C",' RIESGOS DE GESTION'!#REF!),"")</f>
        <v>#REF!</v>
      </c>
      <c r="AD38" s="27" t="e">
        <f>IF(AND(' RIESGOS DE GESTION'!#REF!="Baja",' RIESGOS DE GESTION'!#REF!="Mayor"),CONCATENATE("R3C",' RIESGOS DE GESTION'!#REF!),"")</f>
        <v>#REF!</v>
      </c>
      <c r="AE38" s="27" t="e">
        <f>IF(AND(' RIESGOS DE GESTION'!#REF!="Baja",' RIESGOS DE GESTION'!#REF!="Mayor"),CONCATENATE("R3C",' RIESGOS DE GESTION'!#REF!),"")</f>
        <v>#REF!</v>
      </c>
      <c r="AF38" s="27" t="e">
        <f>IF(AND(' RIESGOS DE GESTION'!#REF!="Baja",' RIESGOS DE GESTION'!#REF!="Mayor"),CONCATENATE("R3C",' RIESGOS DE GESTION'!#REF!),"")</f>
        <v>#REF!</v>
      </c>
      <c r="AG38" s="28" t="e">
        <f>IF(AND(' RIESGOS DE GESTION'!#REF!="Baja",' RIESGOS DE GESTION'!#REF!="Mayor"),CONCATENATE("R3C",' RIESGOS DE GESTION'!#REF!),"")</f>
        <v>#REF!</v>
      </c>
      <c r="AH38" s="29" t="e">
        <f>IF(AND(' RIESGOS DE GESTION'!#REF!="Baja",' RIESGOS DE GESTION'!#REF!="Catastrófico"),CONCATENATE("R3C",' RIESGOS DE GESTION'!#REF!),"")</f>
        <v>#REF!</v>
      </c>
      <c r="AI38" s="30" t="e">
        <f>IF(AND(' RIESGOS DE GESTION'!#REF!="Baja",' RIESGOS DE GESTION'!#REF!="Catastrófico"),CONCATENATE("R3C",' RIESGOS DE GESTION'!#REF!),"")</f>
        <v>#REF!</v>
      </c>
      <c r="AJ38" s="30" t="e">
        <f>IF(AND(' RIESGOS DE GESTION'!#REF!="Baja",' RIESGOS DE GESTION'!#REF!="Catastrófico"),CONCATENATE("R3C",' RIESGOS DE GESTION'!#REF!),"")</f>
        <v>#REF!</v>
      </c>
      <c r="AK38" s="30" t="e">
        <f>IF(AND(' RIESGOS DE GESTION'!#REF!="Baja",' RIESGOS DE GESTION'!#REF!="Catastrófico"),CONCATENATE("R3C",' RIESGOS DE GESTION'!#REF!),"")</f>
        <v>#REF!</v>
      </c>
      <c r="AL38" s="30" t="e">
        <f>IF(AND(' RIESGOS DE GESTION'!#REF!="Baja",' RIESGOS DE GESTION'!#REF!="Catastrófico"),CONCATENATE("R3C",' RIESGOS DE GESTION'!#REF!),"")</f>
        <v>#REF!</v>
      </c>
      <c r="AM38" s="31" t="e">
        <f>IF(AND(' RIESGOS DE GESTION'!#REF!="Baja",' RIESGOS DE GESTION'!#REF!="Catastrófico"),CONCATENATE("R3C",' RIESGOS DE GESTION'!#REF!),"")</f>
        <v>#REF!</v>
      </c>
      <c r="AN38" s="58"/>
      <c r="AO38" s="534"/>
      <c r="AP38" s="535"/>
      <c r="AQ38" s="535"/>
      <c r="AR38" s="535"/>
      <c r="AS38" s="535"/>
      <c r="AT38" s="536"/>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row>
    <row r="39" spans="1:80" ht="15" customHeight="1" x14ac:dyDescent="0.25">
      <c r="A39" s="58"/>
      <c r="B39" s="412"/>
      <c r="C39" s="412"/>
      <c r="D39" s="413"/>
      <c r="E39" s="513"/>
      <c r="F39" s="514"/>
      <c r="G39" s="514"/>
      <c r="H39" s="514"/>
      <c r="I39" s="512"/>
      <c r="J39" s="51" t="e">
        <f>IF(AND(' RIESGOS DE GESTION'!#REF!="Baja",' RIESGOS DE GESTION'!#REF!="Leve"),CONCATENATE("R4C",' RIESGOS DE GESTION'!#REF!),"")</f>
        <v>#REF!</v>
      </c>
      <c r="K39" s="52" t="e">
        <f>IF(AND(' RIESGOS DE GESTION'!#REF!="Baja",' RIESGOS DE GESTION'!#REF!="Leve"),CONCATENATE("R4C",' RIESGOS DE GESTION'!#REF!),"")</f>
        <v>#REF!</v>
      </c>
      <c r="L39" s="52" t="e">
        <f>IF(AND(' RIESGOS DE GESTION'!#REF!="Baja",' RIESGOS DE GESTION'!#REF!="Leve"),CONCATENATE("R4C",' RIESGOS DE GESTION'!#REF!),"")</f>
        <v>#REF!</v>
      </c>
      <c r="M39" s="52" t="e">
        <f>IF(AND(' RIESGOS DE GESTION'!#REF!="Baja",' RIESGOS DE GESTION'!#REF!="Leve"),CONCATENATE("R4C",' RIESGOS DE GESTION'!#REF!),"")</f>
        <v>#REF!</v>
      </c>
      <c r="N39" s="52" t="e">
        <f>IF(AND(' RIESGOS DE GESTION'!#REF!="Baja",' RIESGOS DE GESTION'!#REF!="Leve"),CONCATENATE("R4C",' RIESGOS DE GESTION'!#REF!),"")</f>
        <v>#REF!</v>
      </c>
      <c r="O39" s="53" t="e">
        <f>IF(AND(' RIESGOS DE GESTION'!#REF!="Baja",' RIESGOS DE GESTION'!#REF!="Leve"),CONCATENATE("R4C",' RIESGOS DE GESTION'!#REF!),"")</f>
        <v>#REF!</v>
      </c>
      <c r="P39" s="42" t="e">
        <f>IF(AND(' RIESGOS DE GESTION'!#REF!="Baja",' RIESGOS DE GESTION'!#REF!="Menor"),CONCATENATE("R4C",' RIESGOS DE GESTION'!#REF!),"")</f>
        <v>#REF!</v>
      </c>
      <c r="Q39" s="43" t="e">
        <f>IF(AND(' RIESGOS DE GESTION'!#REF!="Baja",' RIESGOS DE GESTION'!#REF!="Menor"),CONCATENATE("R4C",' RIESGOS DE GESTION'!#REF!),"")</f>
        <v>#REF!</v>
      </c>
      <c r="R39" s="43" t="e">
        <f>IF(AND(' RIESGOS DE GESTION'!#REF!="Baja",' RIESGOS DE GESTION'!#REF!="Menor"),CONCATENATE("R4C",' RIESGOS DE GESTION'!#REF!),"")</f>
        <v>#REF!</v>
      </c>
      <c r="S39" s="43" t="e">
        <f>IF(AND(' RIESGOS DE GESTION'!#REF!="Baja",' RIESGOS DE GESTION'!#REF!="Menor"),CONCATENATE("R4C",' RIESGOS DE GESTION'!#REF!),"")</f>
        <v>#REF!</v>
      </c>
      <c r="T39" s="43" t="e">
        <f>IF(AND(' RIESGOS DE GESTION'!#REF!="Baja",' RIESGOS DE GESTION'!#REF!="Menor"),CONCATENATE("R4C",' RIESGOS DE GESTION'!#REF!),"")</f>
        <v>#REF!</v>
      </c>
      <c r="U39" s="44" t="e">
        <f>IF(AND(' RIESGOS DE GESTION'!#REF!="Baja",' RIESGOS DE GESTION'!#REF!="Menor"),CONCATENATE("R4C",' RIESGOS DE GESTION'!#REF!),"")</f>
        <v>#REF!</v>
      </c>
      <c r="V39" s="42" t="e">
        <f>IF(AND(' RIESGOS DE GESTION'!#REF!="Baja",' RIESGOS DE GESTION'!#REF!="Moderado"),CONCATENATE("R4C",' RIESGOS DE GESTION'!#REF!),"")</f>
        <v>#REF!</v>
      </c>
      <c r="W39" s="43" t="e">
        <f>IF(AND(' RIESGOS DE GESTION'!#REF!="Baja",' RIESGOS DE GESTION'!#REF!="Moderado"),CONCATENATE("R4C",' RIESGOS DE GESTION'!#REF!),"")</f>
        <v>#REF!</v>
      </c>
      <c r="X39" s="43" t="e">
        <f>IF(AND(' RIESGOS DE GESTION'!#REF!="Baja",' RIESGOS DE GESTION'!#REF!="Moderado"),CONCATENATE("R4C",' RIESGOS DE GESTION'!#REF!),"")</f>
        <v>#REF!</v>
      </c>
      <c r="Y39" s="43" t="e">
        <f>IF(AND(' RIESGOS DE GESTION'!#REF!="Baja",' RIESGOS DE GESTION'!#REF!="Moderado"),CONCATENATE("R4C",' RIESGOS DE GESTION'!#REF!),"")</f>
        <v>#REF!</v>
      </c>
      <c r="Z39" s="43" t="e">
        <f>IF(AND(' RIESGOS DE GESTION'!#REF!="Baja",' RIESGOS DE GESTION'!#REF!="Moderado"),CONCATENATE("R4C",' RIESGOS DE GESTION'!#REF!),"")</f>
        <v>#REF!</v>
      </c>
      <c r="AA39" s="44" t="e">
        <f>IF(AND(' RIESGOS DE GESTION'!#REF!="Baja",' RIESGOS DE GESTION'!#REF!="Moderado"),CONCATENATE("R4C",' RIESGOS DE GESTION'!#REF!),"")</f>
        <v>#REF!</v>
      </c>
      <c r="AB39" s="26" t="e">
        <f>IF(AND(' RIESGOS DE GESTION'!#REF!="Baja",' RIESGOS DE GESTION'!#REF!="Mayor"),CONCATENATE("R4C",' RIESGOS DE GESTION'!#REF!),"")</f>
        <v>#REF!</v>
      </c>
      <c r="AC39" s="27" t="e">
        <f>IF(AND(' RIESGOS DE GESTION'!#REF!="Baja",' RIESGOS DE GESTION'!#REF!="Mayor"),CONCATENATE("R4C",' RIESGOS DE GESTION'!#REF!),"")</f>
        <v>#REF!</v>
      </c>
      <c r="AD39" s="27" t="e">
        <f>IF(AND(' RIESGOS DE GESTION'!#REF!="Baja",' RIESGOS DE GESTION'!#REF!="Mayor"),CONCATENATE("R4C",' RIESGOS DE GESTION'!#REF!),"")</f>
        <v>#REF!</v>
      </c>
      <c r="AE39" s="27" t="e">
        <f>IF(AND(' RIESGOS DE GESTION'!#REF!="Baja",' RIESGOS DE GESTION'!#REF!="Mayor"),CONCATENATE("R4C",' RIESGOS DE GESTION'!#REF!),"")</f>
        <v>#REF!</v>
      </c>
      <c r="AF39" s="27" t="e">
        <f>IF(AND(' RIESGOS DE GESTION'!#REF!="Baja",' RIESGOS DE GESTION'!#REF!="Mayor"),CONCATENATE("R4C",' RIESGOS DE GESTION'!#REF!),"")</f>
        <v>#REF!</v>
      </c>
      <c r="AG39" s="28" t="e">
        <f>IF(AND(' RIESGOS DE GESTION'!#REF!="Baja",' RIESGOS DE GESTION'!#REF!="Mayor"),CONCATENATE("R4C",' RIESGOS DE GESTION'!#REF!),"")</f>
        <v>#REF!</v>
      </c>
      <c r="AH39" s="29" t="e">
        <f>IF(AND(' RIESGOS DE GESTION'!#REF!="Baja",' RIESGOS DE GESTION'!#REF!="Catastrófico"),CONCATENATE("R4C",' RIESGOS DE GESTION'!#REF!),"")</f>
        <v>#REF!</v>
      </c>
      <c r="AI39" s="30" t="e">
        <f>IF(AND(' RIESGOS DE GESTION'!#REF!="Baja",' RIESGOS DE GESTION'!#REF!="Catastrófico"),CONCATENATE("R4C",' RIESGOS DE GESTION'!#REF!),"")</f>
        <v>#REF!</v>
      </c>
      <c r="AJ39" s="30" t="e">
        <f>IF(AND(' RIESGOS DE GESTION'!#REF!="Baja",' RIESGOS DE GESTION'!#REF!="Catastrófico"),CONCATENATE("R4C",' RIESGOS DE GESTION'!#REF!),"")</f>
        <v>#REF!</v>
      </c>
      <c r="AK39" s="30" t="e">
        <f>IF(AND(' RIESGOS DE GESTION'!#REF!="Baja",' RIESGOS DE GESTION'!#REF!="Catastrófico"),CONCATENATE("R4C",' RIESGOS DE GESTION'!#REF!),"")</f>
        <v>#REF!</v>
      </c>
      <c r="AL39" s="30" t="e">
        <f>IF(AND(' RIESGOS DE GESTION'!#REF!="Baja",' RIESGOS DE GESTION'!#REF!="Catastrófico"),CONCATENATE("R4C",' RIESGOS DE GESTION'!#REF!),"")</f>
        <v>#REF!</v>
      </c>
      <c r="AM39" s="31" t="e">
        <f>IF(AND(' RIESGOS DE GESTION'!#REF!="Baja",' RIESGOS DE GESTION'!#REF!="Catastrófico"),CONCATENATE("R4C",' RIESGOS DE GESTION'!#REF!),"")</f>
        <v>#REF!</v>
      </c>
      <c r="AN39" s="58"/>
      <c r="AO39" s="534"/>
      <c r="AP39" s="535"/>
      <c r="AQ39" s="535"/>
      <c r="AR39" s="535"/>
      <c r="AS39" s="535"/>
      <c r="AT39" s="536"/>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row>
    <row r="40" spans="1:80" ht="15" customHeight="1" x14ac:dyDescent="0.25">
      <c r="A40" s="58"/>
      <c r="B40" s="412"/>
      <c r="C40" s="412"/>
      <c r="D40" s="413"/>
      <c r="E40" s="513"/>
      <c r="F40" s="514"/>
      <c r="G40" s="514"/>
      <c r="H40" s="514"/>
      <c r="I40" s="512"/>
      <c r="J40" s="51" t="e">
        <f>IF(AND(' RIESGOS DE GESTION'!#REF!="Baja",' RIESGOS DE GESTION'!#REF!="Leve"),CONCATENATE("R5C",' RIESGOS DE GESTION'!#REF!),"")</f>
        <v>#REF!</v>
      </c>
      <c r="K40" s="52" t="e">
        <f>IF(AND(' RIESGOS DE GESTION'!#REF!="Baja",' RIESGOS DE GESTION'!#REF!="Leve"),CONCATENATE("R5C",' RIESGOS DE GESTION'!#REF!),"")</f>
        <v>#REF!</v>
      </c>
      <c r="L40" s="52" t="e">
        <f>IF(AND(' RIESGOS DE GESTION'!#REF!="Baja",' RIESGOS DE GESTION'!#REF!="Leve"),CONCATENATE("R5C",' RIESGOS DE GESTION'!#REF!),"")</f>
        <v>#REF!</v>
      </c>
      <c r="M40" s="52" t="e">
        <f>IF(AND(' RIESGOS DE GESTION'!#REF!="Baja",' RIESGOS DE GESTION'!#REF!="Leve"),CONCATENATE("R5C",' RIESGOS DE GESTION'!#REF!),"")</f>
        <v>#REF!</v>
      </c>
      <c r="N40" s="52" t="e">
        <f>IF(AND(' RIESGOS DE GESTION'!#REF!="Baja",' RIESGOS DE GESTION'!#REF!="Leve"),CONCATENATE("R5C",' RIESGOS DE GESTION'!#REF!),"")</f>
        <v>#REF!</v>
      </c>
      <c r="O40" s="53" t="e">
        <f>IF(AND(' RIESGOS DE GESTION'!#REF!="Baja",' RIESGOS DE GESTION'!#REF!="Leve"),CONCATENATE("R5C",' RIESGOS DE GESTION'!#REF!),"")</f>
        <v>#REF!</v>
      </c>
      <c r="P40" s="42" t="e">
        <f>IF(AND(' RIESGOS DE GESTION'!#REF!="Baja",' RIESGOS DE GESTION'!#REF!="Menor"),CONCATENATE("R5C",' RIESGOS DE GESTION'!#REF!),"")</f>
        <v>#REF!</v>
      </c>
      <c r="Q40" s="43" t="e">
        <f>IF(AND(' RIESGOS DE GESTION'!#REF!="Baja",' RIESGOS DE GESTION'!#REF!="Menor"),CONCATENATE("R5C",' RIESGOS DE GESTION'!#REF!),"")</f>
        <v>#REF!</v>
      </c>
      <c r="R40" s="43" t="e">
        <f>IF(AND(' RIESGOS DE GESTION'!#REF!="Baja",' RIESGOS DE GESTION'!#REF!="Menor"),CONCATENATE("R5C",' RIESGOS DE GESTION'!#REF!),"")</f>
        <v>#REF!</v>
      </c>
      <c r="S40" s="43" t="e">
        <f>IF(AND(' RIESGOS DE GESTION'!#REF!="Baja",' RIESGOS DE GESTION'!#REF!="Menor"),CONCATENATE("R5C",' RIESGOS DE GESTION'!#REF!),"")</f>
        <v>#REF!</v>
      </c>
      <c r="T40" s="43" t="e">
        <f>IF(AND(' RIESGOS DE GESTION'!#REF!="Baja",' RIESGOS DE GESTION'!#REF!="Menor"),CONCATENATE("R5C",' RIESGOS DE GESTION'!#REF!),"")</f>
        <v>#REF!</v>
      </c>
      <c r="U40" s="44" t="e">
        <f>IF(AND(' RIESGOS DE GESTION'!#REF!="Baja",' RIESGOS DE GESTION'!#REF!="Menor"),CONCATENATE("R5C",' RIESGOS DE GESTION'!#REF!),"")</f>
        <v>#REF!</v>
      </c>
      <c r="V40" s="42" t="e">
        <f>IF(AND(' RIESGOS DE GESTION'!#REF!="Baja",' RIESGOS DE GESTION'!#REF!="Moderado"),CONCATENATE("R5C",' RIESGOS DE GESTION'!#REF!),"")</f>
        <v>#REF!</v>
      </c>
      <c r="W40" s="43" t="e">
        <f>IF(AND(' RIESGOS DE GESTION'!#REF!="Baja",' RIESGOS DE GESTION'!#REF!="Moderado"),CONCATENATE("R5C",' RIESGOS DE GESTION'!#REF!),"")</f>
        <v>#REF!</v>
      </c>
      <c r="X40" s="43" t="e">
        <f>IF(AND(' RIESGOS DE GESTION'!#REF!="Baja",' RIESGOS DE GESTION'!#REF!="Moderado"),CONCATENATE("R5C",' RIESGOS DE GESTION'!#REF!),"")</f>
        <v>#REF!</v>
      </c>
      <c r="Y40" s="43" t="e">
        <f>IF(AND(' RIESGOS DE GESTION'!#REF!="Baja",' RIESGOS DE GESTION'!#REF!="Moderado"),CONCATENATE("R5C",' RIESGOS DE GESTION'!#REF!),"")</f>
        <v>#REF!</v>
      </c>
      <c r="Z40" s="43" t="e">
        <f>IF(AND(' RIESGOS DE GESTION'!#REF!="Baja",' RIESGOS DE GESTION'!#REF!="Moderado"),CONCATENATE("R5C",' RIESGOS DE GESTION'!#REF!),"")</f>
        <v>#REF!</v>
      </c>
      <c r="AA40" s="44" t="e">
        <f>IF(AND(' RIESGOS DE GESTION'!#REF!="Baja",' RIESGOS DE GESTION'!#REF!="Moderado"),CONCATENATE("R5C",' RIESGOS DE GESTION'!#REF!),"")</f>
        <v>#REF!</v>
      </c>
      <c r="AB40" s="26" t="e">
        <f>IF(AND(' RIESGOS DE GESTION'!#REF!="Baja",' RIESGOS DE GESTION'!#REF!="Mayor"),CONCATENATE("R5C",' RIESGOS DE GESTION'!#REF!),"")</f>
        <v>#REF!</v>
      </c>
      <c r="AC40" s="27" t="e">
        <f>IF(AND(' RIESGOS DE GESTION'!#REF!="Baja",' RIESGOS DE GESTION'!#REF!="Mayor"),CONCATENATE("R5C",' RIESGOS DE GESTION'!#REF!),"")</f>
        <v>#REF!</v>
      </c>
      <c r="AD40" s="32" t="e">
        <f>IF(AND(' RIESGOS DE GESTION'!#REF!="Baja",' RIESGOS DE GESTION'!#REF!="Mayor"),CONCATENATE("R5C",' RIESGOS DE GESTION'!#REF!),"")</f>
        <v>#REF!</v>
      </c>
      <c r="AE40" s="32" t="e">
        <f>IF(AND(' RIESGOS DE GESTION'!#REF!="Baja",' RIESGOS DE GESTION'!#REF!="Mayor"),CONCATENATE("R5C",' RIESGOS DE GESTION'!#REF!),"")</f>
        <v>#REF!</v>
      </c>
      <c r="AF40" s="32" t="e">
        <f>IF(AND(' RIESGOS DE GESTION'!#REF!="Baja",' RIESGOS DE GESTION'!#REF!="Mayor"),CONCATENATE("R5C",' RIESGOS DE GESTION'!#REF!),"")</f>
        <v>#REF!</v>
      </c>
      <c r="AG40" s="28" t="e">
        <f>IF(AND(' RIESGOS DE GESTION'!#REF!="Baja",' RIESGOS DE GESTION'!#REF!="Mayor"),CONCATENATE("R5C",' RIESGOS DE GESTION'!#REF!),"")</f>
        <v>#REF!</v>
      </c>
      <c r="AH40" s="29" t="e">
        <f>IF(AND(' RIESGOS DE GESTION'!#REF!="Baja",' RIESGOS DE GESTION'!#REF!="Catastrófico"),CONCATENATE("R5C",' RIESGOS DE GESTION'!#REF!),"")</f>
        <v>#REF!</v>
      </c>
      <c r="AI40" s="30" t="e">
        <f>IF(AND(' RIESGOS DE GESTION'!#REF!="Baja",' RIESGOS DE GESTION'!#REF!="Catastrófico"),CONCATENATE("R5C",' RIESGOS DE GESTION'!#REF!),"")</f>
        <v>#REF!</v>
      </c>
      <c r="AJ40" s="30" t="e">
        <f>IF(AND(' RIESGOS DE GESTION'!#REF!="Baja",' RIESGOS DE GESTION'!#REF!="Catastrófico"),CONCATENATE("R5C",' RIESGOS DE GESTION'!#REF!),"")</f>
        <v>#REF!</v>
      </c>
      <c r="AK40" s="30" t="e">
        <f>IF(AND(' RIESGOS DE GESTION'!#REF!="Baja",' RIESGOS DE GESTION'!#REF!="Catastrófico"),CONCATENATE("R5C",' RIESGOS DE GESTION'!#REF!),"")</f>
        <v>#REF!</v>
      </c>
      <c r="AL40" s="30" t="e">
        <f>IF(AND(' RIESGOS DE GESTION'!#REF!="Baja",' RIESGOS DE GESTION'!#REF!="Catastrófico"),CONCATENATE("R5C",' RIESGOS DE GESTION'!#REF!),"")</f>
        <v>#REF!</v>
      </c>
      <c r="AM40" s="31" t="e">
        <f>IF(AND(' RIESGOS DE GESTION'!#REF!="Baja",' RIESGOS DE GESTION'!#REF!="Catastrófico"),CONCATENATE("R5C",' RIESGOS DE GESTION'!#REF!),"")</f>
        <v>#REF!</v>
      </c>
      <c r="AN40" s="58"/>
      <c r="AO40" s="534"/>
      <c r="AP40" s="535"/>
      <c r="AQ40" s="535"/>
      <c r="AR40" s="535"/>
      <c r="AS40" s="535"/>
      <c r="AT40" s="536"/>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row>
    <row r="41" spans="1:80" ht="15" customHeight="1" x14ac:dyDescent="0.25">
      <c r="A41" s="58"/>
      <c r="B41" s="412"/>
      <c r="C41" s="412"/>
      <c r="D41" s="413"/>
      <c r="E41" s="513"/>
      <c r="F41" s="514"/>
      <c r="G41" s="514"/>
      <c r="H41" s="514"/>
      <c r="I41" s="512"/>
      <c r="J41" s="51" t="e">
        <f>IF(AND(' RIESGOS DE GESTION'!#REF!="Baja",' RIESGOS DE GESTION'!#REF!="Leve"),CONCATENATE("R6C",' RIESGOS DE GESTION'!#REF!),"")</f>
        <v>#REF!</v>
      </c>
      <c r="K41" s="52" t="e">
        <f>IF(AND(' RIESGOS DE GESTION'!#REF!="Baja",' RIESGOS DE GESTION'!#REF!="Leve"),CONCATENATE("R6C",' RIESGOS DE GESTION'!#REF!),"")</f>
        <v>#REF!</v>
      </c>
      <c r="L41" s="52" t="e">
        <f>IF(AND(' RIESGOS DE GESTION'!#REF!="Baja",' RIESGOS DE GESTION'!#REF!="Leve"),CONCATENATE("R6C",' RIESGOS DE GESTION'!#REF!),"")</f>
        <v>#REF!</v>
      </c>
      <c r="M41" s="52" t="e">
        <f>IF(AND(' RIESGOS DE GESTION'!#REF!="Baja",' RIESGOS DE GESTION'!#REF!="Leve"),CONCATENATE("R6C",' RIESGOS DE GESTION'!#REF!),"")</f>
        <v>#REF!</v>
      </c>
      <c r="N41" s="52" t="e">
        <f>IF(AND(' RIESGOS DE GESTION'!#REF!="Baja",' RIESGOS DE GESTION'!#REF!="Leve"),CONCATENATE("R6C",' RIESGOS DE GESTION'!#REF!),"")</f>
        <v>#REF!</v>
      </c>
      <c r="O41" s="53" t="e">
        <f>IF(AND(' RIESGOS DE GESTION'!#REF!="Baja",' RIESGOS DE GESTION'!#REF!="Leve"),CONCATENATE("R6C",' RIESGOS DE GESTION'!#REF!),"")</f>
        <v>#REF!</v>
      </c>
      <c r="P41" s="42" t="e">
        <f>IF(AND(' RIESGOS DE GESTION'!#REF!="Baja",' RIESGOS DE GESTION'!#REF!="Menor"),CONCATENATE("R6C",' RIESGOS DE GESTION'!#REF!),"")</f>
        <v>#REF!</v>
      </c>
      <c r="Q41" s="43" t="e">
        <f>IF(AND(' RIESGOS DE GESTION'!#REF!="Baja",' RIESGOS DE GESTION'!#REF!="Menor"),CONCATENATE("R6C",' RIESGOS DE GESTION'!#REF!),"")</f>
        <v>#REF!</v>
      </c>
      <c r="R41" s="43" t="e">
        <f>IF(AND(' RIESGOS DE GESTION'!#REF!="Baja",' RIESGOS DE GESTION'!#REF!="Menor"),CONCATENATE("R6C",' RIESGOS DE GESTION'!#REF!),"")</f>
        <v>#REF!</v>
      </c>
      <c r="S41" s="43" t="e">
        <f>IF(AND(' RIESGOS DE GESTION'!#REF!="Baja",' RIESGOS DE GESTION'!#REF!="Menor"),CONCATENATE("R6C",' RIESGOS DE GESTION'!#REF!),"")</f>
        <v>#REF!</v>
      </c>
      <c r="T41" s="43" t="e">
        <f>IF(AND(' RIESGOS DE GESTION'!#REF!="Baja",' RIESGOS DE GESTION'!#REF!="Menor"),CONCATENATE("R6C",' RIESGOS DE GESTION'!#REF!),"")</f>
        <v>#REF!</v>
      </c>
      <c r="U41" s="44" t="e">
        <f>IF(AND(' RIESGOS DE GESTION'!#REF!="Baja",' RIESGOS DE GESTION'!#REF!="Menor"),CONCATENATE("R6C",' RIESGOS DE GESTION'!#REF!),"")</f>
        <v>#REF!</v>
      </c>
      <c r="V41" s="42" t="e">
        <f>IF(AND(' RIESGOS DE GESTION'!#REF!="Baja",' RIESGOS DE GESTION'!#REF!="Moderado"),CONCATENATE("R6C",' RIESGOS DE GESTION'!#REF!),"")</f>
        <v>#REF!</v>
      </c>
      <c r="W41" s="43" t="e">
        <f>IF(AND(' RIESGOS DE GESTION'!#REF!="Baja",' RIESGOS DE GESTION'!#REF!="Moderado"),CONCATENATE("R6C",' RIESGOS DE GESTION'!#REF!),"")</f>
        <v>#REF!</v>
      </c>
      <c r="X41" s="43" t="e">
        <f>IF(AND(' RIESGOS DE GESTION'!#REF!="Baja",' RIESGOS DE GESTION'!#REF!="Moderado"),CONCATENATE("R6C",' RIESGOS DE GESTION'!#REF!),"")</f>
        <v>#REF!</v>
      </c>
      <c r="Y41" s="43" t="e">
        <f>IF(AND(' RIESGOS DE GESTION'!#REF!="Baja",' RIESGOS DE GESTION'!#REF!="Moderado"),CONCATENATE("R6C",' RIESGOS DE GESTION'!#REF!),"")</f>
        <v>#REF!</v>
      </c>
      <c r="Z41" s="43" t="e">
        <f>IF(AND(' RIESGOS DE GESTION'!#REF!="Baja",' RIESGOS DE GESTION'!#REF!="Moderado"),CONCATENATE("R6C",' RIESGOS DE GESTION'!#REF!),"")</f>
        <v>#REF!</v>
      </c>
      <c r="AA41" s="44" t="e">
        <f>IF(AND(' RIESGOS DE GESTION'!#REF!="Baja",' RIESGOS DE GESTION'!#REF!="Moderado"),CONCATENATE("R6C",' RIESGOS DE GESTION'!#REF!),"")</f>
        <v>#REF!</v>
      </c>
      <c r="AB41" s="26" t="e">
        <f>IF(AND(' RIESGOS DE GESTION'!#REF!="Baja",' RIESGOS DE GESTION'!#REF!="Mayor"),CONCATENATE("R6C",' RIESGOS DE GESTION'!#REF!),"")</f>
        <v>#REF!</v>
      </c>
      <c r="AC41" s="27" t="e">
        <f>IF(AND(' RIESGOS DE GESTION'!#REF!="Baja",' RIESGOS DE GESTION'!#REF!="Mayor"),CONCATENATE("R6C",' RIESGOS DE GESTION'!#REF!),"")</f>
        <v>#REF!</v>
      </c>
      <c r="AD41" s="32" t="e">
        <f>IF(AND(' RIESGOS DE GESTION'!#REF!="Baja",' RIESGOS DE GESTION'!#REF!="Mayor"),CONCATENATE("R6C",' RIESGOS DE GESTION'!#REF!),"")</f>
        <v>#REF!</v>
      </c>
      <c r="AE41" s="32" t="e">
        <f>IF(AND(' RIESGOS DE GESTION'!#REF!="Baja",' RIESGOS DE GESTION'!#REF!="Mayor"),CONCATENATE("R6C",' RIESGOS DE GESTION'!#REF!),"")</f>
        <v>#REF!</v>
      </c>
      <c r="AF41" s="32" t="e">
        <f>IF(AND(' RIESGOS DE GESTION'!#REF!="Baja",' RIESGOS DE GESTION'!#REF!="Mayor"),CONCATENATE("R6C",' RIESGOS DE GESTION'!#REF!),"")</f>
        <v>#REF!</v>
      </c>
      <c r="AG41" s="28" t="e">
        <f>IF(AND(' RIESGOS DE GESTION'!#REF!="Baja",' RIESGOS DE GESTION'!#REF!="Mayor"),CONCATENATE("R6C",' RIESGOS DE GESTION'!#REF!),"")</f>
        <v>#REF!</v>
      </c>
      <c r="AH41" s="29" t="e">
        <f>IF(AND(' RIESGOS DE GESTION'!#REF!="Baja",' RIESGOS DE GESTION'!#REF!="Catastrófico"),CONCATENATE("R6C",' RIESGOS DE GESTION'!#REF!),"")</f>
        <v>#REF!</v>
      </c>
      <c r="AI41" s="30" t="e">
        <f>IF(AND(' RIESGOS DE GESTION'!#REF!="Baja",' RIESGOS DE GESTION'!#REF!="Catastrófico"),CONCATENATE("R6C",' RIESGOS DE GESTION'!#REF!),"")</f>
        <v>#REF!</v>
      </c>
      <c r="AJ41" s="30" t="e">
        <f>IF(AND(' RIESGOS DE GESTION'!#REF!="Baja",' RIESGOS DE GESTION'!#REF!="Catastrófico"),CONCATENATE("R6C",' RIESGOS DE GESTION'!#REF!),"")</f>
        <v>#REF!</v>
      </c>
      <c r="AK41" s="30" t="e">
        <f>IF(AND(' RIESGOS DE GESTION'!#REF!="Baja",' RIESGOS DE GESTION'!#REF!="Catastrófico"),CONCATENATE("R6C",' RIESGOS DE GESTION'!#REF!),"")</f>
        <v>#REF!</v>
      </c>
      <c r="AL41" s="30" t="e">
        <f>IF(AND(' RIESGOS DE GESTION'!#REF!="Baja",' RIESGOS DE GESTION'!#REF!="Catastrófico"),CONCATENATE("R6C",' RIESGOS DE GESTION'!#REF!),"")</f>
        <v>#REF!</v>
      </c>
      <c r="AM41" s="31" t="e">
        <f>IF(AND(' RIESGOS DE GESTION'!#REF!="Baja",' RIESGOS DE GESTION'!#REF!="Catastrófico"),CONCATENATE("R6C",' RIESGOS DE GESTION'!#REF!),"")</f>
        <v>#REF!</v>
      </c>
      <c r="AN41" s="58"/>
      <c r="AO41" s="534"/>
      <c r="AP41" s="535"/>
      <c r="AQ41" s="535"/>
      <c r="AR41" s="535"/>
      <c r="AS41" s="535"/>
      <c r="AT41" s="536"/>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row>
    <row r="42" spans="1:80" ht="15" customHeight="1" x14ac:dyDescent="0.25">
      <c r="A42" s="58"/>
      <c r="B42" s="412"/>
      <c r="C42" s="412"/>
      <c r="D42" s="413"/>
      <c r="E42" s="513"/>
      <c r="F42" s="514"/>
      <c r="G42" s="514"/>
      <c r="H42" s="514"/>
      <c r="I42" s="512"/>
      <c r="J42" s="51" t="e">
        <f>IF(AND(' RIESGOS DE GESTION'!#REF!="Baja",' RIESGOS DE GESTION'!#REF!="Leve"),CONCATENATE("R7C",' RIESGOS DE GESTION'!#REF!),"")</f>
        <v>#REF!</v>
      </c>
      <c r="K42" s="52" t="e">
        <f>IF(AND(' RIESGOS DE GESTION'!#REF!="Baja",' RIESGOS DE GESTION'!#REF!="Leve"),CONCATENATE("R7C",' RIESGOS DE GESTION'!#REF!),"")</f>
        <v>#REF!</v>
      </c>
      <c r="L42" s="52" t="e">
        <f>IF(AND(' RIESGOS DE GESTION'!#REF!="Baja",' RIESGOS DE GESTION'!#REF!="Leve"),CONCATENATE("R7C",' RIESGOS DE GESTION'!#REF!),"")</f>
        <v>#REF!</v>
      </c>
      <c r="M42" s="52" t="e">
        <f>IF(AND(' RIESGOS DE GESTION'!#REF!="Baja",' RIESGOS DE GESTION'!#REF!="Leve"),CONCATENATE("R7C",' RIESGOS DE GESTION'!#REF!),"")</f>
        <v>#REF!</v>
      </c>
      <c r="N42" s="52" t="e">
        <f>IF(AND(' RIESGOS DE GESTION'!#REF!="Baja",' RIESGOS DE GESTION'!#REF!="Leve"),CONCATENATE("R7C",' RIESGOS DE GESTION'!#REF!),"")</f>
        <v>#REF!</v>
      </c>
      <c r="O42" s="53" t="e">
        <f>IF(AND(' RIESGOS DE GESTION'!#REF!="Baja",' RIESGOS DE GESTION'!#REF!="Leve"),CONCATENATE("R7C",' RIESGOS DE GESTION'!#REF!),"")</f>
        <v>#REF!</v>
      </c>
      <c r="P42" s="42" t="e">
        <f>IF(AND(' RIESGOS DE GESTION'!#REF!="Baja",' RIESGOS DE GESTION'!#REF!="Menor"),CONCATENATE("R7C",' RIESGOS DE GESTION'!#REF!),"")</f>
        <v>#REF!</v>
      </c>
      <c r="Q42" s="43" t="e">
        <f>IF(AND(' RIESGOS DE GESTION'!#REF!="Baja",' RIESGOS DE GESTION'!#REF!="Menor"),CONCATENATE("R7C",' RIESGOS DE GESTION'!#REF!),"")</f>
        <v>#REF!</v>
      </c>
      <c r="R42" s="43" t="e">
        <f>IF(AND(' RIESGOS DE GESTION'!#REF!="Baja",' RIESGOS DE GESTION'!#REF!="Menor"),CONCATENATE("R7C",' RIESGOS DE GESTION'!#REF!),"")</f>
        <v>#REF!</v>
      </c>
      <c r="S42" s="43" t="e">
        <f>IF(AND(' RIESGOS DE GESTION'!#REF!="Baja",' RIESGOS DE GESTION'!#REF!="Menor"),CONCATENATE("R7C",' RIESGOS DE GESTION'!#REF!),"")</f>
        <v>#REF!</v>
      </c>
      <c r="T42" s="43" t="e">
        <f>IF(AND(' RIESGOS DE GESTION'!#REF!="Baja",' RIESGOS DE GESTION'!#REF!="Menor"),CONCATENATE("R7C",' RIESGOS DE GESTION'!#REF!),"")</f>
        <v>#REF!</v>
      </c>
      <c r="U42" s="44" t="e">
        <f>IF(AND(' RIESGOS DE GESTION'!#REF!="Baja",' RIESGOS DE GESTION'!#REF!="Menor"),CONCATENATE("R7C",' RIESGOS DE GESTION'!#REF!),"")</f>
        <v>#REF!</v>
      </c>
      <c r="V42" s="42" t="e">
        <f>IF(AND(' RIESGOS DE GESTION'!#REF!="Baja",' RIESGOS DE GESTION'!#REF!="Moderado"),CONCATENATE("R7C",' RIESGOS DE GESTION'!#REF!),"")</f>
        <v>#REF!</v>
      </c>
      <c r="W42" s="43" t="e">
        <f>IF(AND(' RIESGOS DE GESTION'!#REF!="Baja",' RIESGOS DE GESTION'!#REF!="Moderado"),CONCATENATE("R7C",' RIESGOS DE GESTION'!#REF!),"")</f>
        <v>#REF!</v>
      </c>
      <c r="X42" s="43" t="e">
        <f>IF(AND(' RIESGOS DE GESTION'!#REF!="Baja",' RIESGOS DE GESTION'!#REF!="Moderado"),CONCATENATE("R7C",' RIESGOS DE GESTION'!#REF!),"")</f>
        <v>#REF!</v>
      </c>
      <c r="Y42" s="43" t="e">
        <f>IF(AND(' RIESGOS DE GESTION'!#REF!="Baja",' RIESGOS DE GESTION'!#REF!="Moderado"),CONCATENATE("R7C",' RIESGOS DE GESTION'!#REF!),"")</f>
        <v>#REF!</v>
      </c>
      <c r="Z42" s="43" t="e">
        <f>IF(AND(' RIESGOS DE GESTION'!#REF!="Baja",' RIESGOS DE GESTION'!#REF!="Moderado"),CONCATENATE("R7C",' RIESGOS DE GESTION'!#REF!),"")</f>
        <v>#REF!</v>
      </c>
      <c r="AA42" s="44" t="e">
        <f>IF(AND(' RIESGOS DE GESTION'!#REF!="Baja",' RIESGOS DE GESTION'!#REF!="Moderado"),CONCATENATE("R7C",' RIESGOS DE GESTION'!#REF!),"")</f>
        <v>#REF!</v>
      </c>
      <c r="AB42" s="26" t="e">
        <f>IF(AND(' RIESGOS DE GESTION'!#REF!="Baja",' RIESGOS DE GESTION'!#REF!="Mayor"),CONCATENATE("R7C",' RIESGOS DE GESTION'!#REF!),"")</f>
        <v>#REF!</v>
      </c>
      <c r="AC42" s="27" t="e">
        <f>IF(AND(' RIESGOS DE GESTION'!#REF!="Baja",' RIESGOS DE GESTION'!#REF!="Mayor"),CONCATENATE("R7C",' RIESGOS DE GESTION'!#REF!),"")</f>
        <v>#REF!</v>
      </c>
      <c r="AD42" s="32" t="e">
        <f>IF(AND(' RIESGOS DE GESTION'!#REF!="Baja",' RIESGOS DE GESTION'!#REF!="Mayor"),CONCATENATE("R7C",' RIESGOS DE GESTION'!#REF!),"")</f>
        <v>#REF!</v>
      </c>
      <c r="AE42" s="32" t="e">
        <f>IF(AND(' RIESGOS DE GESTION'!#REF!="Baja",' RIESGOS DE GESTION'!#REF!="Mayor"),CONCATENATE("R7C",' RIESGOS DE GESTION'!#REF!),"")</f>
        <v>#REF!</v>
      </c>
      <c r="AF42" s="32" t="e">
        <f>IF(AND(' RIESGOS DE GESTION'!#REF!="Baja",' RIESGOS DE GESTION'!#REF!="Mayor"),CONCATENATE("R7C",' RIESGOS DE GESTION'!#REF!),"")</f>
        <v>#REF!</v>
      </c>
      <c r="AG42" s="28" t="e">
        <f>IF(AND(' RIESGOS DE GESTION'!#REF!="Baja",' RIESGOS DE GESTION'!#REF!="Mayor"),CONCATENATE("R7C",' RIESGOS DE GESTION'!#REF!),"")</f>
        <v>#REF!</v>
      </c>
      <c r="AH42" s="29" t="e">
        <f>IF(AND(' RIESGOS DE GESTION'!#REF!="Baja",' RIESGOS DE GESTION'!#REF!="Catastrófico"),CONCATENATE("R7C",' RIESGOS DE GESTION'!#REF!),"")</f>
        <v>#REF!</v>
      </c>
      <c r="AI42" s="30" t="e">
        <f>IF(AND(' RIESGOS DE GESTION'!#REF!="Baja",' RIESGOS DE GESTION'!#REF!="Catastrófico"),CONCATENATE("R7C",' RIESGOS DE GESTION'!#REF!),"")</f>
        <v>#REF!</v>
      </c>
      <c r="AJ42" s="30" t="e">
        <f>IF(AND(' RIESGOS DE GESTION'!#REF!="Baja",' RIESGOS DE GESTION'!#REF!="Catastrófico"),CONCATENATE("R7C",' RIESGOS DE GESTION'!#REF!),"")</f>
        <v>#REF!</v>
      </c>
      <c r="AK42" s="30" t="e">
        <f>IF(AND(' RIESGOS DE GESTION'!#REF!="Baja",' RIESGOS DE GESTION'!#REF!="Catastrófico"),CONCATENATE("R7C",' RIESGOS DE GESTION'!#REF!),"")</f>
        <v>#REF!</v>
      </c>
      <c r="AL42" s="30" t="e">
        <f>IF(AND(' RIESGOS DE GESTION'!#REF!="Baja",' RIESGOS DE GESTION'!#REF!="Catastrófico"),CONCATENATE("R7C",' RIESGOS DE GESTION'!#REF!),"")</f>
        <v>#REF!</v>
      </c>
      <c r="AM42" s="31" t="e">
        <f>IF(AND(' RIESGOS DE GESTION'!#REF!="Baja",' RIESGOS DE GESTION'!#REF!="Catastrófico"),CONCATENATE("R7C",' RIESGOS DE GESTION'!#REF!),"")</f>
        <v>#REF!</v>
      </c>
      <c r="AN42" s="58"/>
      <c r="AO42" s="534"/>
      <c r="AP42" s="535"/>
      <c r="AQ42" s="535"/>
      <c r="AR42" s="535"/>
      <c r="AS42" s="535"/>
      <c r="AT42" s="536"/>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row>
    <row r="43" spans="1:80" ht="15" customHeight="1" x14ac:dyDescent="0.25">
      <c r="A43" s="58"/>
      <c r="B43" s="412"/>
      <c r="C43" s="412"/>
      <c r="D43" s="413"/>
      <c r="E43" s="513"/>
      <c r="F43" s="514"/>
      <c r="G43" s="514"/>
      <c r="H43" s="514"/>
      <c r="I43" s="512"/>
      <c r="J43" s="51" t="e">
        <f>IF(AND(' RIESGOS DE GESTION'!#REF!="Baja",' RIESGOS DE GESTION'!#REF!="Leve"),CONCATENATE("R8C",' RIESGOS DE GESTION'!#REF!),"")</f>
        <v>#REF!</v>
      </c>
      <c r="K43" s="52" t="e">
        <f>IF(AND(' RIESGOS DE GESTION'!#REF!="Baja",' RIESGOS DE GESTION'!#REF!="Leve"),CONCATENATE("R8C",' RIESGOS DE GESTION'!#REF!),"")</f>
        <v>#REF!</v>
      </c>
      <c r="L43" s="52" t="e">
        <f>IF(AND(' RIESGOS DE GESTION'!#REF!="Baja",' RIESGOS DE GESTION'!#REF!="Leve"),CONCATENATE("R8C",' RIESGOS DE GESTION'!#REF!),"")</f>
        <v>#REF!</v>
      </c>
      <c r="M43" s="52" t="e">
        <f>IF(AND(' RIESGOS DE GESTION'!#REF!="Baja",' RIESGOS DE GESTION'!#REF!="Leve"),CONCATENATE("R8C",' RIESGOS DE GESTION'!#REF!),"")</f>
        <v>#REF!</v>
      </c>
      <c r="N43" s="52" t="e">
        <f>IF(AND(' RIESGOS DE GESTION'!#REF!="Baja",' RIESGOS DE GESTION'!#REF!="Leve"),CONCATENATE("R8C",' RIESGOS DE GESTION'!#REF!),"")</f>
        <v>#REF!</v>
      </c>
      <c r="O43" s="53" t="e">
        <f>IF(AND(' RIESGOS DE GESTION'!#REF!="Baja",' RIESGOS DE GESTION'!#REF!="Leve"),CONCATENATE("R8C",' RIESGOS DE GESTION'!#REF!),"")</f>
        <v>#REF!</v>
      </c>
      <c r="P43" s="42" t="e">
        <f>IF(AND(' RIESGOS DE GESTION'!#REF!="Baja",' RIESGOS DE GESTION'!#REF!="Menor"),CONCATENATE("R8C",' RIESGOS DE GESTION'!#REF!),"")</f>
        <v>#REF!</v>
      </c>
      <c r="Q43" s="43" t="e">
        <f>IF(AND(' RIESGOS DE GESTION'!#REF!="Baja",' RIESGOS DE GESTION'!#REF!="Menor"),CONCATENATE("R8C",' RIESGOS DE GESTION'!#REF!),"")</f>
        <v>#REF!</v>
      </c>
      <c r="R43" s="43" t="e">
        <f>IF(AND(' RIESGOS DE GESTION'!#REF!="Baja",' RIESGOS DE GESTION'!#REF!="Menor"),CONCATENATE("R8C",' RIESGOS DE GESTION'!#REF!),"")</f>
        <v>#REF!</v>
      </c>
      <c r="S43" s="43" t="e">
        <f>IF(AND(' RIESGOS DE GESTION'!#REF!="Baja",' RIESGOS DE GESTION'!#REF!="Menor"),CONCATENATE("R8C",' RIESGOS DE GESTION'!#REF!),"")</f>
        <v>#REF!</v>
      </c>
      <c r="T43" s="43" t="e">
        <f>IF(AND(' RIESGOS DE GESTION'!#REF!="Baja",' RIESGOS DE GESTION'!#REF!="Menor"),CONCATENATE("R8C",' RIESGOS DE GESTION'!#REF!),"")</f>
        <v>#REF!</v>
      </c>
      <c r="U43" s="44" t="e">
        <f>IF(AND(' RIESGOS DE GESTION'!#REF!="Baja",' RIESGOS DE GESTION'!#REF!="Menor"),CONCATENATE("R8C",' RIESGOS DE GESTION'!#REF!),"")</f>
        <v>#REF!</v>
      </c>
      <c r="V43" s="42" t="e">
        <f>IF(AND(' RIESGOS DE GESTION'!#REF!="Baja",' RIESGOS DE GESTION'!#REF!="Moderado"),CONCATENATE("R8C",' RIESGOS DE GESTION'!#REF!),"")</f>
        <v>#REF!</v>
      </c>
      <c r="W43" s="43" t="e">
        <f>IF(AND(' RIESGOS DE GESTION'!#REF!="Baja",' RIESGOS DE GESTION'!#REF!="Moderado"),CONCATENATE("R8C",' RIESGOS DE GESTION'!#REF!),"")</f>
        <v>#REF!</v>
      </c>
      <c r="X43" s="43" t="e">
        <f>IF(AND(' RIESGOS DE GESTION'!#REF!="Baja",' RIESGOS DE GESTION'!#REF!="Moderado"),CONCATENATE("R8C",' RIESGOS DE GESTION'!#REF!),"")</f>
        <v>#REF!</v>
      </c>
      <c r="Y43" s="43" t="e">
        <f>IF(AND(' RIESGOS DE GESTION'!#REF!="Baja",' RIESGOS DE GESTION'!#REF!="Moderado"),CONCATENATE("R8C",' RIESGOS DE GESTION'!#REF!),"")</f>
        <v>#REF!</v>
      </c>
      <c r="Z43" s="43" t="e">
        <f>IF(AND(' RIESGOS DE GESTION'!#REF!="Baja",' RIESGOS DE GESTION'!#REF!="Moderado"),CONCATENATE("R8C",' RIESGOS DE GESTION'!#REF!),"")</f>
        <v>#REF!</v>
      </c>
      <c r="AA43" s="44" t="e">
        <f>IF(AND(' RIESGOS DE GESTION'!#REF!="Baja",' RIESGOS DE GESTION'!#REF!="Moderado"),CONCATENATE("R8C",' RIESGOS DE GESTION'!#REF!),"")</f>
        <v>#REF!</v>
      </c>
      <c r="AB43" s="26" t="e">
        <f>IF(AND(' RIESGOS DE GESTION'!#REF!="Baja",' RIESGOS DE GESTION'!#REF!="Mayor"),CONCATENATE("R8C",' RIESGOS DE GESTION'!#REF!),"")</f>
        <v>#REF!</v>
      </c>
      <c r="AC43" s="27" t="e">
        <f>IF(AND(' RIESGOS DE GESTION'!#REF!="Baja",' RIESGOS DE GESTION'!#REF!="Mayor"),CONCATENATE("R8C",' RIESGOS DE GESTION'!#REF!),"")</f>
        <v>#REF!</v>
      </c>
      <c r="AD43" s="32" t="e">
        <f>IF(AND(' RIESGOS DE GESTION'!#REF!="Baja",' RIESGOS DE GESTION'!#REF!="Mayor"),CONCATENATE("R8C",' RIESGOS DE GESTION'!#REF!),"")</f>
        <v>#REF!</v>
      </c>
      <c r="AE43" s="32" t="e">
        <f>IF(AND(' RIESGOS DE GESTION'!#REF!="Baja",' RIESGOS DE GESTION'!#REF!="Mayor"),CONCATENATE("R8C",' RIESGOS DE GESTION'!#REF!),"")</f>
        <v>#REF!</v>
      </c>
      <c r="AF43" s="32" t="e">
        <f>IF(AND(' RIESGOS DE GESTION'!#REF!="Baja",' RIESGOS DE GESTION'!#REF!="Mayor"),CONCATENATE("R8C",' RIESGOS DE GESTION'!#REF!),"")</f>
        <v>#REF!</v>
      </c>
      <c r="AG43" s="28" t="e">
        <f>IF(AND(' RIESGOS DE GESTION'!#REF!="Baja",' RIESGOS DE GESTION'!#REF!="Mayor"),CONCATENATE("R8C",' RIESGOS DE GESTION'!#REF!),"")</f>
        <v>#REF!</v>
      </c>
      <c r="AH43" s="29" t="e">
        <f>IF(AND(' RIESGOS DE GESTION'!#REF!="Baja",' RIESGOS DE GESTION'!#REF!="Catastrófico"),CONCATENATE("R8C",' RIESGOS DE GESTION'!#REF!),"")</f>
        <v>#REF!</v>
      </c>
      <c r="AI43" s="30" t="e">
        <f>IF(AND(' RIESGOS DE GESTION'!#REF!="Baja",' RIESGOS DE GESTION'!#REF!="Catastrófico"),CONCATENATE("R8C",' RIESGOS DE GESTION'!#REF!),"")</f>
        <v>#REF!</v>
      </c>
      <c r="AJ43" s="30" t="e">
        <f>IF(AND(' RIESGOS DE GESTION'!#REF!="Baja",' RIESGOS DE GESTION'!#REF!="Catastrófico"),CONCATENATE("R8C",' RIESGOS DE GESTION'!#REF!),"")</f>
        <v>#REF!</v>
      </c>
      <c r="AK43" s="30" t="e">
        <f>IF(AND(' RIESGOS DE GESTION'!#REF!="Baja",' RIESGOS DE GESTION'!#REF!="Catastrófico"),CONCATENATE("R8C",' RIESGOS DE GESTION'!#REF!),"")</f>
        <v>#REF!</v>
      </c>
      <c r="AL43" s="30" t="e">
        <f>IF(AND(' RIESGOS DE GESTION'!#REF!="Baja",' RIESGOS DE GESTION'!#REF!="Catastrófico"),CONCATENATE("R8C",' RIESGOS DE GESTION'!#REF!),"")</f>
        <v>#REF!</v>
      </c>
      <c r="AM43" s="31" t="e">
        <f>IF(AND(' RIESGOS DE GESTION'!#REF!="Baja",' RIESGOS DE GESTION'!#REF!="Catastrófico"),CONCATENATE("R8C",' RIESGOS DE GESTION'!#REF!),"")</f>
        <v>#REF!</v>
      </c>
      <c r="AN43" s="58"/>
      <c r="AO43" s="534"/>
      <c r="AP43" s="535"/>
      <c r="AQ43" s="535"/>
      <c r="AR43" s="535"/>
      <c r="AS43" s="535"/>
      <c r="AT43" s="536"/>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row>
    <row r="44" spans="1:80" ht="15" customHeight="1" x14ac:dyDescent="0.25">
      <c r="A44" s="58"/>
      <c r="B44" s="412"/>
      <c r="C44" s="412"/>
      <c r="D44" s="413"/>
      <c r="E44" s="513"/>
      <c r="F44" s="514"/>
      <c r="G44" s="514"/>
      <c r="H44" s="514"/>
      <c r="I44" s="512"/>
      <c r="J44" s="51" t="e">
        <f>IF(AND(' RIESGOS DE GESTION'!#REF!="Baja",' RIESGOS DE GESTION'!#REF!="Leve"),CONCATENATE("R9C",' RIESGOS DE GESTION'!#REF!),"")</f>
        <v>#REF!</v>
      </c>
      <c r="K44" s="52" t="e">
        <f>IF(AND(' RIESGOS DE GESTION'!#REF!="Baja",' RIESGOS DE GESTION'!#REF!="Leve"),CONCATENATE("R9C",' RIESGOS DE GESTION'!#REF!),"")</f>
        <v>#REF!</v>
      </c>
      <c r="L44" s="52" t="e">
        <f>IF(AND(' RIESGOS DE GESTION'!#REF!="Baja",' RIESGOS DE GESTION'!#REF!="Leve"),CONCATENATE("R9C",' RIESGOS DE GESTION'!#REF!),"")</f>
        <v>#REF!</v>
      </c>
      <c r="M44" s="52" t="e">
        <f>IF(AND(' RIESGOS DE GESTION'!#REF!="Baja",' RIESGOS DE GESTION'!#REF!="Leve"),CONCATENATE("R9C",' RIESGOS DE GESTION'!#REF!),"")</f>
        <v>#REF!</v>
      </c>
      <c r="N44" s="52" t="e">
        <f>IF(AND(' RIESGOS DE GESTION'!#REF!="Baja",' RIESGOS DE GESTION'!#REF!="Leve"),CONCATENATE("R9C",' RIESGOS DE GESTION'!#REF!),"")</f>
        <v>#REF!</v>
      </c>
      <c r="O44" s="53" t="e">
        <f>IF(AND(' RIESGOS DE GESTION'!#REF!="Baja",' RIESGOS DE GESTION'!#REF!="Leve"),CONCATENATE("R9C",' RIESGOS DE GESTION'!#REF!),"")</f>
        <v>#REF!</v>
      </c>
      <c r="P44" s="42" t="e">
        <f>IF(AND(' RIESGOS DE GESTION'!#REF!="Baja",' RIESGOS DE GESTION'!#REF!="Menor"),CONCATENATE("R9C",' RIESGOS DE GESTION'!#REF!),"")</f>
        <v>#REF!</v>
      </c>
      <c r="Q44" s="43" t="e">
        <f>IF(AND(' RIESGOS DE GESTION'!#REF!="Baja",' RIESGOS DE GESTION'!#REF!="Menor"),CONCATENATE("R9C",' RIESGOS DE GESTION'!#REF!),"")</f>
        <v>#REF!</v>
      </c>
      <c r="R44" s="43" t="e">
        <f>IF(AND(' RIESGOS DE GESTION'!#REF!="Baja",' RIESGOS DE GESTION'!#REF!="Menor"),CONCATENATE("R9C",' RIESGOS DE GESTION'!#REF!),"")</f>
        <v>#REF!</v>
      </c>
      <c r="S44" s="43" t="e">
        <f>IF(AND(' RIESGOS DE GESTION'!#REF!="Baja",' RIESGOS DE GESTION'!#REF!="Menor"),CONCATENATE("R9C",' RIESGOS DE GESTION'!#REF!),"")</f>
        <v>#REF!</v>
      </c>
      <c r="T44" s="43" t="e">
        <f>IF(AND(' RIESGOS DE GESTION'!#REF!="Baja",' RIESGOS DE GESTION'!#REF!="Menor"),CONCATENATE("R9C",' RIESGOS DE GESTION'!#REF!),"")</f>
        <v>#REF!</v>
      </c>
      <c r="U44" s="44" t="e">
        <f>IF(AND(' RIESGOS DE GESTION'!#REF!="Baja",' RIESGOS DE GESTION'!#REF!="Menor"),CONCATENATE("R9C",' RIESGOS DE GESTION'!#REF!),"")</f>
        <v>#REF!</v>
      </c>
      <c r="V44" s="42" t="e">
        <f>IF(AND(' RIESGOS DE GESTION'!#REF!="Baja",' RIESGOS DE GESTION'!#REF!="Moderado"),CONCATENATE("R9C",' RIESGOS DE GESTION'!#REF!),"")</f>
        <v>#REF!</v>
      </c>
      <c r="W44" s="43" t="e">
        <f>IF(AND(' RIESGOS DE GESTION'!#REF!="Baja",' RIESGOS DE GESTION'!#REF!="Moderado"),CONCATENATE("R9C",' RIESGOS DE GESTION'!#REF!),"")</f>
        <v>#REF!</v>
      </c>
      <c r="X44" s="43" t="e">
        <f>IF(AND(' RIESGOS DE GESTION'!#REF!="Baja",' RIESGOS DE GESTION'!#REF!="Moderado"),CONCATENATE("R9C",' RIESGOS DE GESTION'!#REF!),"")</f>
        <v>#REF!</v>
      </c>
      <c r="Y44" s="43" t="e">
        <f>IF(AND(' RIESGOS DE GESTION'!#REF!="Baja",' RIESGOS DE GESTION'!#REF!="Moderado"),CONCATENATE("R9C",' RIESGOS DE GESTION'!#REF!),"")</f>
        <v>#REF!</v>
      </c>
      <c r="Z44" s="43" t="e">
        <f>IF(AND(' RIESGOS DE GESTION'!#REF!="Baja",' RIESGOS DE GESTION'!#REF!="Moderado"),CONCATENATE("R9C",' RIESGOS DE GESTION'!#REF!),"")</f>
        <v>#REF!</v>
      </c>
      <c r="AA44" s="44" t="e">
        <f>IF(AND(' RIESGOS DE GESTION'!#REF!="Baja",' RIESGOS DE GESTION'!#REF!="Moderado"),CONCATENATE("R9C",' RIESGOS DE GESTION'!#REF!),"")</f>
        <v>#REF!</v>
      </c>
      <c r="AB44" s="26" t="e">
        <f>IF(AND(' RIESGOS DE GESTION'!#REF!="Baja",' RIESGOS DE GESTION'!#REF!="Mayor"),CONCATENATE("R9C",' RIESGOS DE GESTION'!#REF!),"")</f>
        <v>#REF!</v>
      </c>
      <c r="AC44" s="27" t="e">
        <f>IF(AND(' RIESGOS DE GESTION'!#REF!="Baja",' RIESGOS DE GESTION'!#REF!="Mayor"),CONCATENATE("R9C",' RIESGOS DE GESTION'!#REF!),"")</f>
        <v>#REF!</v>
      </c>
      <c r="AD44" s="32" t="e">
        <f>IF(AND(' RIESGOS DE GESTION'!#REF!="Baja",' RIESGOS DE GESTION'!#REF!="Mayor"),CONCATENATE("R9C",' RIESGOS DE GESTION'!#REF!),"")</f>
        <v>#REF!</v>
      </c>
      <c r="AE44" s="32" t="e">
        <f>IF(AND(' RIESGOS DE GESTION'!#REF!="Baja",' RIESGOS DE GESTION'!#REF!="Mayor"),CONCATENATE("R9C",' RIESGOS DE GESTION'!#REF!),"")</f>
        <v>#REF!</v>
      </c>
      <c r="AF44" s="32" t="e">
        <f>IF(AND(' RIESGOS DE GESTION'!#REF!="Baja",' RIESGOS DE GESTION'!#REF!="Mayor"),CONCATENATE("R9C",' RIESGOS DE GESTION'!#REF!),"")</f>
        <v>#REF!</v>
      </c>
      <c r="AG44" s="28" t="e">
        <f>IF(AND(' RIESGOS DE GESTION'!#REF!="Baja",' RIESGOS DE GESTION'!#REF!="Mayor"),CONCATENATE("R9C",' RIESGOS DE GESTION'!#REF!),"")</f>
        <v>#REF!</v>
      </c>
      <c r="AH44" s="29" t="e">
        <f>IF(AND(' RIESGOS DE GESTION'!#REF!="Baja",' RIESGOS DE GESTION'!#REF!="Catastrófico"),CONCATENATE("R9C",' RIESGOS DE GESTION'!#REF!),"")</f>
        <v>#REF!</v>
      </c>
      <c r="AI44" s="30" t="e">
        <f>IF(AND(' RIESGOS DE GESTION'!#REF!="Baja",' RIESGOS DE GESTION'!#REF!="Catastrófico"),CONCATENATE("R9C",' RIESGOS DE GESTION'!#REF!),"")</f>
        <v>#REF!</v>
      </c>
      <c r="AJ44" s="30" t="e">
        <f>IF(AND(' RIESGOS DE GESTION'!#REF!="Baja",' RIESGOS DE GESTION'!#REF!="Catastrófico"),CONCATENATE("R9C",' RIESGOS DE GESTION'!#REF!),"")</f>
        <v>#REF!</v>
      </c>
      <c r="AK44" s="30" t="e">
        <f>IF(AND(' RIESGOS DE GESTION'!#REF!="Baja",' RIESGOS DE GESTION'!#REF!="Catastrófico"),CONCATENATE("R9C",' RIESGOS DE GESTION'!#REF!),"")</f>
        <v>#REF!</v>
      </c>
      <c r="AL44" s="30" t="e">
        <f>IF(AND(' RIESGOS DE GESTION'!#REF!="Baja",' RIESGOS DE GESTION'!#REF!="Catastrófico"),CONCATENATE("R9C",' RIESGOS DE GESTION'!#REF!),"")</f>
        <v>#REF!</v>
      </c>
      <c r="AM44" s="31" t="e">
        <f>IF(AND(' RIESGOS DE GESTION'!#REF!="Baja",' RIESGOS DE GESTION'!#REF!="Catastrófico"),CONCATENATE("R9C",' RIESGOS DE GESTION'!#REF!),"")</f>
        <v>#REF!</v>
      </c>
      <c r="AN44" s="58"/>
      <c r="AO44" s="534"/>
      <c r="AP44" s="535"/>
      <c r="AQ44" s="535"/>
      <c r="AR44" s="535"/>
      <c r="AS44" s="535"/>
      <c r="AT44" s="536"/>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row>
    <row r="45" spans="1:80" ht="15.75" customHeight="1" thickBot="1" x14ac:dyDescent="0.3">
      <c r="A45" s="58"/>
      <c r="B45" s="412"/>
      <c r="C45" s="412"/>
      <c r="D45" s="413"/>
      <c r="E45" s="515"/>
      <c r="F45" s="516"/>
      <c r="G45" s="516"/>
      <c r="H45" s="516"/>
      <c r="I45" s="516"/>
      <c r="J45" s="54" t="e">
        <f>IF(AND(' RIESGOS DE GESTION'!#REF!="Baja",' RIESGOS DE GESTION'!#REF!="Leve"),CONCATENATE("R10C",' RIESGOS DE GESTION'!#REF!),"")</f>
        <v>#REF!</v>
      </c>
      <c r="K45" s="55" t="e">
        <f>IF(AND(' RIESGOS DE GESTION'!#REF!="Baja",' RIESGOS DE GESTION'!#REF!="Leve"),CONCATENATE("R10C",' RIESGOS DE GESTION'!#REF!),"")</f>
        <v>#REF!</v>
      </c>
      <c r="L45" s="55" t="e">
        <f>IF(AND(' RIESGOS DE GESTION'!#REF!="Baja",' RIESGOS DE GESTION'!#REF!="Leve"),CONCATENATE("R10C",' RIESGOS DE GESTION'!#REF!),"")</f>
        <v>#REF!</v>
      </c>
      <c r="M45" s="55" t="e">
        <f>IF(AND(' RIESGOS DE GESTION'!#REF!="Baja",' RIESGOS DE GESTION'!#REF!="Leve"),CONCATENATE("R10C",' RIESGOS DE GESTION'!#REF!),"")</f>
        <v>#REF!</v>
      </c>
      <c r="N45" s="55" t="e">
        <f>IF(AND(' RIESGOS DE GESTION'!#REF!="Baja",' RIESGOS DE GESTION'!#REF!="Leve"),CONCATENATE("R10C",' RIESGOS DE GESTION'!#REF!),"")</f>
        <v>#REF!</v>
      </c>
      <c r="O45" s="56" t="e">
        <f>IF(AND(' RIESGOS DE GESTION'!#REF!="Baja",' RIESGOS DE GESTION'!#REF!="Leve"),CONCATENATE("R10C",' RIESGOS DE GESTION'!#REF!),"")</f>
        <v>#REF!</v>
      </c>
      <c r="P45" s="42" t="e">
        <f>IF(AND(' RIESGOS DE GESTION'!#REF!="Baja",' RIESGOS DE GESTION'!#REF!="Menor"),CONCATENATE("R10C",' RIESGOS DE GESTION'!#REF!),"")</f>
        <v>#REF!</v>
      </c>
      <c r="Q45" s="43" t="e">
        <f>IF(AND(' RIESGOS DE GESTION'!#REF!="Baja",' RIESGOS DE GESTION'!#REF!="Menor"),CONCATENATE("R10C",' RIESGOS DE GESTION'!#REF!),"")</f>
        <v>#REF!</v>
      </c>
      <c r="R45" s="43" t="e">
        <f>IF(AND(' RIESGOS DE GESTION'!#REF!="Baja",' RIESGOS DE GESTION'!#REF!="Menor"),CONCATENATE("R10C",' RIESGOS DE GESTION'!#REF!),"")</f>
        <v>#REF!</v>
      </c>
      <c r="S45" s="43" t="e">
        <f>IF(AND(' RIESGOS DE GESTION'!#REF!="Baja",' RIESGOS DE GESTION'!#REF!="Menor"),CONCATENATE("R10C",' RIESGOS DE GESTION'!#REF!),"")</f>
        <v>#REF!</v>
      </c>
      <c r="T45" s="43" t="e">
        <f>IF(AND(' RIESGOS DE GESTION'!#REF!="Baja",' RIESGOS DE GESTION'!#REF!="Menor"),CONCATENATE("R10C",' RIESGOS DE GESTION'!#REF!),"")</f>
        <v>#REF!</v>
      </c>
      <c r="U45" s="44" t="e">
        <f>IF(AND(' RIESGOS DE GESTION'!#REF!="Baja",' RIESGOS DE GESTION'!#REF!="Menor"),CONCATENATE("R10C",' RIESGOS DE GESTION'!#REF!),"")</f>
        <v>#REF!</v>
      </c>
      <c r="V45" s="45" t="e">
        <f>IF(AND(' RIESGOS DE GESTION'!#REF!="Baja",' RIESGOS DE GESTION'!#REF!="Moderado"),CONCATENATE("R10C",' RIESGOS DE GESTION'!#REF!),"")</f>
        <v>#REF!</v>
      </c>
      <c r="W45" s="46" t="e">
        <f>IF(AND(' RIESGOS DE GESTION'!#REF!="Baja",' RIESGOS DE GESTION'!#REF!="Moderado"),CONCATENATE("R10C",' RIESGOS DE GESTION'!#REF!),"")</f>
        <v>#REF!</v>
      </c>
      <c r="X45" s="46" t="e">
        <f>IF(AND(' RIESGOS DE GESTION'!#REF!="Baja",' RIESGOS DE GESTION'!#REF!="Moderado"),CONCATENATE("R10C",' RIESGOS DE GESTION'!#REF!),"")</f>
        <v>#REF!</v>
      </c>
      <c r="Y45" s="46" t="e">
        <f>IF(AND(' RIESGOS DE GESTION'!#REF!="Baja",' RIESGOS DE GESTION'!#REF!="Moderado"),CONCATENATE("R10C",' RIESGOS DE GESTION'!#REF!),"")</f>
        <v>#REF!</v>
      </c>
      <c r="Z45" s="46" t="e">
        <f>IF(AND(' RIESGOS DE GESTION'!#REF!="Baja",' RIESGOS DE GESTION'!#REF!="Moderado"),CONCATENATE("R10C",' RIESGOS DE GESTION'!#REF!),"")</f>
        <v>#REF!</v>
      </c>
      <c r="AA45" s="47" t="e">
        <f>IF(AND(' RIESGOS DE GESTION'!#REF!="Baja",' RIESGOS DE GESTION'!#REF!="Moderado"),CONCATENATE("R10C",' RIESGOS DE GESTION'!#REF!),"")</f>
        <v>#REF!</v>
      </c>
      <c r="AB45" s="33" t="e">
        <f>IF(AND(' RIESGOS DE GESTION'!#REF!="Baja",' RIESGOS DE GESTION'!#REF!="Mayor"),CONCATENATE("R10C",' RIESGOS DE GESTION'!#REF!),"")</f>
        <v>#REF!</v>
      </c>
      <c r="AC45" s="34" t="e">
        <f>IF(AND(' RIESGOS DE GESTION'!#REF!="Baja",' RIESGOS DE GESTION'!#REF!="Mayor"),CONCATENATE("R10C",' RIESGOS DE GESTION'!#REF!),"")</f>
        <v>#REF!</v>
      </c>
      <c r="AD45" s="34" t="e">
        <f>IF(AND(' RIESGOS DE GESTION'!#REF!="Baja",' RIESGOS DE GESTION'!#REF!="Mayor"),CONCATENATE("R10C",' RIESGOS DE GESTION'!#REF!),"")</f>
        <v>#REF!</v>
      </c>
      <c r="AE45" s="34" t="e">
        <f>IF(AND(' RIESGOS DE GESTION'!#REF!="Baja",' RIESGOS DE GESTION'!#REF!="Mayor"),CONCATENATE("R10C",' RIESGOS DE GESTION'!#REF!),"")</f>
        <v>#REF!</v>
      </c>
      <c r="AF45" s="34" t="e">
        <f>IF(AND(' RIESGOS DE GESTION'!#REF!="Baja",' RIESGOS DE GESTION'!#REF!="Mayor"),CONCATENATE("R10C",' RIESGOS DE GESTION'!#REF!),"")</f>
        <v>#REF!</v>
      </c>
      <c r="AG45" s="35" t="e">
        <f>IF(AND(' RIESGOS DE GESTION'!#REF!="Baja",' RIESGOS DE GESTION'!#REF!="Mayor"),CONCATENATE("R10C",' RIESGOS DE GESTION'!#REF!),"")</f>
        <v>#REF!</v>
      </c>
      <c r="AH45" s="36" t="e">
        <f>IF(AND(' RIESGOS DE GESTION'!#REF!="Baja",' RIESGOS DE GESTION'!#REF!="Catastrófico"),CONCATENATE("R10C",' RIESGOS DE GESTION'!#REF!),"")</f>
        <v>#REF!</v>
      </c>
      <c r="AI45" s="37" t="e">
        <f>IF(AND(' RIESGOS DE GESTION'!#REF!="Baja",' RIESGOS DE GESTION'!#REF!="Catastrófico"),CONCATENATE("R10C",' RIESGOS DE GESTION'!#REF!),"")</f>
        <v>#REF!</v>
      </c>
      <c r="AJ45" s="37" t="e">
        <f>IF(AND(' RIESGOS DE GESTION'!#REF!="Baja",' RIESGOS DE GESTION'!#REF!="Catastrófico"),CONCATENATE("R10C",' RIESGOS DE GESTION'!#REF!),"")</f>
        <v>#REF!</v>
      </c>
      <c r="AK45" s="37" t="e">
        <f>IF(AND(' RIESGOS DE GESTION'!#REF!="Baja",' RIESGOS DE GESTION'!#REF!="Catastrófico"),CONCATENATE("R10C",' RIESGOS DE GESTION'!#REF!),"")</f>
        <v>#REF!</v>
      </c>
      <c r="AL45" s="37" t="e">
        <f>IF(AND(' RIESGOS DE GESTION'!#REF!="Baja",' RIESGOS DE GESTION'!#REF!="Catastrófico"),CONCATENATE("R10C",' RIESGOS DE GESTION'!#REF!),"")</f>
        <v>#REF!</v>
      </c>
      <c r="AM45" s="38" t="e">
        <f>IF(AND(' RIESGOS DE GESTION'!#REF!="Baja",' RIESGOS DE GESTION'!#REF!="Catastrófico"),CONCATENATE("R10C",' RIESGOS DE GESTION'!#REF!),"")</f>
        <v>#REF!</v>
      </c>
      <c r="AN45" s="58"/>
      <c r="AO45" s="537"/>
      <c r="AP45" s="538"/>
      <c r="AQ45" s="538"/>
      <c r="AR45" s="538"/>
      <c r="AS45" s="538"/>
      <c r="AT45" s="539"/>
    </row>
    <row r="46" spans="1:80" ht="46.5" customHeight="1" x14ac:dyDescent="0.35">
      <c r="A46" s="58"/>
      <c r="B46" s="412"/>
      <c r="C46" s="412"/>
      <c r="D46" s="413"/>
      <c r="E46" s="509" t="s">
        <v>107</v>
      </c>
      <c r="F46" s="510"/>
      <c r="G46" s="510"/>
      <c r="H46" s="510"/>
      <c r="I46" s="528"/>
      <c r="J46" s="48" t="e">
        <f>IF(AND(' RIESGOS DE GESTION'!#REF!="Muy Baja",' RIESGOS DE GESTION'!#REF!="Leve"),CONCATENATE("R1C",' RIESGOS DE GESTION'!#REF!),"")</f>
        <v>#REF!</v>
      </c>
      <c r="K46" s="49" t="e">
        <f>IF(AND(' RIESGOS DE GESTION'!#REF!="Muy Baja",' RIESGOS DE GESTION'!#REF!="Leve"),CONCATENATE("R1C",' RIESGOS DE GESTION'!#REF!),"")</f>
        <v>#REF!</v>
      </c>
      <c r="L46" s="49" t="e">
        <f>IF(AND(' RIESGOS DE GESTION'!#REF!="Muy Baja",' RIESGOS DE GESTION'!#REF!="Leve"),CONCATENATE("R1C",' RIESGOS DE GESTION'!#REF!),"")</f>
        <v>#REF!</v>
      </c>
      <c r="M46" s="49" t="e">
        <f>IF(AND(' RIESGOS DE GESTION'!#REF!="Muy Baja",' RIESGOS DE GESTION'!#REF!="Leve"),CONCATENATE("R1C",' RIESGOS DE GESTION'!#REF!),"")</f>
        <v>#REF!</v>
      </c>
      <c r="N46" s="49" t="e">
        <f>IF(AND(' RIESGOS DE GESTION'!#REF!="Muy Baja",' RIESGOS DE GESTION'!#REF!="Leve"),CONCATENATE("R1C",' RIESGOS DE GESTION'!#REF!),"")</f>
        <v>#REF!</v>
      </c>
      <c r="O46" s="50" t="e">
        <f>IF(AND(' RIESGOS DE GESTION'!#REF!="Muy Baja",' RIESGOS DE GESTION'!#REF!="Leve"),CONCATENATE("R1C",' RIESGOS DE GESTION'!#REF!),"")</f>
        <v>#REF!</v>
      </c>
      <c r="P46" s="48" t="e">
        <f>IF(AND(' RIESGOS DE GESTION'!#REF!="Muy Baja",' RIESGOS DE GESTION'!#REF!="Menor"),CONCATENATE("R1C",' RIESGOS DE GESTION'!#REF!),"")</f>
        <v>#REF!</v>
      </c>
      <c r="Q46" s="49" t="e">
        <f>IF(AND(' RIESGOS DE GESTION'!#REF!="Muy Baja",' RIESGOS DE GESTION'!#REF!="Menor"),CONCATENATE("R1C",' RIESGOS DE GESTION'!#REF!),"")</f>
        <v>#REF!</v>
      </c>
      <c r="R46" s="49" t="e">
        <f>IF(AND(' RIESGOS DE GESTION'!#REF!="Muy Baja",' RIESGOS DE GESTION'!#REF!="Menor"),CONCATENATE("R1C",' RIESGOS DE GESTION'!#REF!),"")</f>
        <v>#REF!</v>
      </c>
      <c r="S46" s="49" t="e">
        <f>IF(AND(' RIESGOS DE GESTION'!#REF!="Muy Baja",' RIESGOS DE GESTION'!#REF!="Menor"),CONCATENATE("R1C",' RIESGOS DE GESTION'!#REF!),"")</f>
        <v>#REF!</v>
      </c>
      <c r="T46" s="49" t="e">
        <f>IF(AND(' RIESGOS DE GESTION'!#REF!="Muy Baja",' RIESGOS DE GESTION'!#REF!="Menor"),CONCATENATE("R1C",' RIESGOS DE GESTION'!#REF!),"")</f>
        <v>#REF!</v>
      </c>
      <c r="U46" s="50" t="e">
        <f>IF(AND(' RIESGOS DE GESTION'!#REF!="Muy Baja",' RIESGOS DE GESTION'!#REF!="Menor"),CONCATENATE("R1C",' RIESGOS DE GESTION'!#REF!),"")</f>
        <v>#REF!</v>
      </c>
      <c r="V46" s="39" t="e">
        <f>IF(AND(' RIESGOS DE GESTION'!#REF!="Muy Baja",' RIESGOS DE GESTION'!#REF!="Moderado"),CONCATENATE("R1C",' RIESGOS DE GESTION'!#REF!),"")</f>
        <v>#REF!</v>
      </c>
      <c r="W46" s="57" t="e">
        <f>IF(AND(' RIESGOS DE GESTION'!#REF!="Muy Baja",' RIESGOS DE GESTION'!#REF!="Moderado"),CONCATENATE("R1C",' RIESGOS DE GESTION'!#REF!),"")</f>
        <v>#REF!</v>
      </c>
      <c r="X46" s="40" t="e">
        <f>IF(AND(' RIESGOS DE GESTION'!#REF!="Muy Baja",' RIESGOS DE GESTION'!#REF!="Moderado"),CONCATENATE("R1C",' RIESGOS DE GESTION'!#REF!),"")</f>
        <v>#REF!</v>
      </c>
      <c r="Y46" s="40" t="e">
        <f>IF(AND(' RIESGOS DE GESTION'!#REF!="Muy Baja",' RIESGOS DE GESTION'!#REF!="Moderado"),CONCATENATE("R1C",' RIESGOS DE GESTION'!#REF!),"")</f>
        <v>#REF!</v>
      </c>
      <c r="Z46" s="40" t="e">
        <f>IF(AND(' RIESGOS DE GESTION'!#REF!="Muy Baja",' RIESGOS DE GESTION'!#REF!="Moderado"),CONCATENATE("R1C",' RIESGOS DE GESTION'!#REF!),"")</f>
        <v>#REF!</v>
      </c>
      <c r="AA46" s="41" t="e">
        <f>IF(AND(' RIESGOS DE GESTION'!#REF!="Muy Baja",' RIESGOS DE GESTION'!#REF!="Moderado"),CONCATENATE("R1C",' RIESGOS DE GESTION'!#REF!),"")</f>
        <v>#REF!</v>
      </c>
      <c r="AB46" s="20" t="e">
        <f>IF(AND(' RIESGOS DE GESTION'!#REF!="Muy Baja",' RIESGOS DE GESTION'!#REF!="Mayor"),CONCATENATE("R1C",' RIESGOS DE GESTION'!#REF!),"")</f>
        <v>#REF!</v>
      </c>
      <c r="AC46" s="21" t="e">
        <f>IF(AND(' RIESGOS DE GESTION'!#REF!="Muy Baja",' RIESGOS DE GESTION'!#REF!="Mayor"),CONCATENATE("R1C",' RIESGOS DE GESTION'!#REF!),"")</f>
        <v>#REF!</v>
      </c>
      <c r="AD46" s="21" t="e">
        <f>IF(AND(' RIESGOS DE GESTION'!#REF!="Muy Baja",' RIESGOS DE GESTION'!#REF!="Mayor"),CONCATENATE("R1C",' RIESGOS DE GESTION'!#REF!),"")</f>
        <v>#REF!</v>
      </c>
      <c r="AE46" s="21" t="e">
        <f>IF(AND(' RIESGOS DE GESTION'!#REF!="Muy Baja",' RIESGOS DE GESTION'!#REF!="Mayor"),CONCATENATE("R1C",' RIESGOS DE GESTION'!#REF!),"")</f>
        <v>#REF!</v>
      </c>
      <c r="AF46" s="21" t="e">
        <f>IF(AND(' RIESGOS DE GESTION'!#REF!="Muy Baja",' RIESGOS DE GESTION'!#REF!="Mayor"),CONCATENATE("R1C",' RIESGOS DE GESTION'!#REF!),"")</f>
        <v>#REF!</v>
      </c>
      <c r="AG46" s="22" t="e">
        <f>IF(AND(' RIESGOS DE GESTION'!#REF!="Muy Baja",' RIESGOS DE GESTION'!#REF!="Mayor"),CONCATENATE("R1C",' RIESGOS DE GESTION'!#REF!),"")</f>
        <v>#REF!</v>
      </c>
      <c r="AH46" s="23" t="e">
        <f>IF(AND(' RIESGOS DE GESTION'!#REF!="Muy Baja",' RIESGOS DE GESTION'!#REF!="Catastrófico"),CONCATENATE("R1C",' RIESGOS DE GESTION'!#REF!),"")</f>
        <v>#REF!</v>
      </c>
      <c r="AI46" s="24" t="e">
        <f>IF(AND(' RIESGOS DE GESTION'!#REF!="Muy Baja",' RIESGOS DE GESTION'!#REF!="Catastrófico"),CONCATENATE("R1C",' RIESGOS DE GESTION'!#REF!),"")</f>
        <v>#REF!</v>
      </c>
      <c r="AJ46" s="24" t="e">
        <f>IF(AND(' RIESGOS DE GESTION'!#REF!="Muy Baja",' RIESGOS DE GESTION'!#REF!="Catastrófico"),CONCATENATE("R1C",' RIESGOS DE GESTION'!#REF!),"")</f>
        <v>#REF!</v>
      </c>
      <c r="AK46" s="24" t="e">
        <f>IF(AND(' RIESGOS DE GESTION'!#REF!="Muy Baja",' RIESGOS DE GESTION'!#REF!="Catastrófico"),CONCATENATE("R1C",' RIESGOS DE GESTION'!#REF!),"")</f>
        <v>#REF!</v>
      </c>
      <c r="AL46" s="24" t="e">
        <f>IF(AND(' RIESGOS DE GESTION'!#REF!="Muy Baja",' RIESGOS DE GESTION'!#REF!="Catastrófico"),CONCATENATE("R1C",' RIESGOS DE GESTION'!#REF!),"")</f>
        <v>#REF!</v>
      </c>
      <c r="AM46" s="25" t="e">
        <f>IF(AND(' RIESGOS DE GESTION'!#REF!="Muy Baja",' RIESGOS DE GESTION'!#REF!="Catastrófico"),CONCATENATE("R1C",' RIESGOS DE GESTION'!#REF!),"")</f>
        <v>#REF!</v>
      </c>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row>
    <row r="47" spans="1:80" ht="46.5" customHeight="1" x14ac:dyDescent="0.25">
      <c r="A47" s="58"/>
      <c r="B47" s="412"/>
      <c r="C47" s="412"/>
      <c r="D47" s="413"/>
      <c r="E47" s="511"/>
      <c r="F47" s="512"/>
      <c r="G47" s="512"/>
      <c r="H47" s="512"/>
      <c r="I47" s="529"/>
      <c r="J47" s="51" t="e">
        <f>IF(AND(' RIESGOS DE GESTION'!#REF!="Muy Baja",' RIESGOS DE GESTION'!#REF!="Leve"),CONCATENATE("R2C",' RIESGOS DE GESTION'!#REF!),"")</f>
        <v>#REF!</v>
      </c>
      <c r="K47" s="52" t="e">
        <f>IF(AND(' RIESGOS DE GESTION'!#REF!="Muy Baja",' RIESGOS DE GESTION'!#REF!="Leve"),CONCATENATE("R2C",' RIESGOS DE GESTION'!#REF!),"")</f>
        <v>#REF!</v>
      </c>
      <c r="L47" s="52" t="e">
        <f>IF(AND(' RIESGOS DE GESTION'!#REF!="Muy Baja",' RIESGOS DE GESTION'!#REF!="Leve"),CONCATENATE("R2C",' RIESGOS DE GESTION'!#REF!),"")</f>
        <v>#REF!</v>
      </c>
      <c r="M47" s="52" t="e">
        <f>IF(AND(' RIESGOS DE GESTION'!#REF!="Muy Baja",' RIESGOS DE GESTION'!#REF!="Leve"),CONCATENATE("R2C",' RIESGOS DE GESTION'!#REF!),"")</f>
        <v>#REF!</v>
      </c>
      <c r="N47" s="52" t="e">
        <f>IF(AND(' RIESGOS DE GESTION'!#REF!="Muy Baja",' RIESGOS DE GESTION'!#REF!="Leve"),CONCATENATE("R2C",' RIESGOS DE GESTION'!#REF!),"")</f>
        <v>#REF!</v>
      </c>
      <c r="O47" s="53" t="e">
        <f>IF(AND(' RIESGOS DE GESTION'!#REF!="Muy Baja",' RIESGOS DE GESTION'!#REF!="Leve"),CONCATENATE("R2C",' RIESGOS DE GESTION'!#REF!),"")</f>
        <v>#REF!</v>
      </c>
      <c r="P47" s="51" t="e">
        <f>IF(AND(' RIESGOS DE GESTION'!#REF!="Muy Baja",' RIESGOS DE GESTION'!#REF!="Menor"),CONCATENATE("R2C",' RIESGOS DE GESTION'!#REF!),"")</f>
        <v>#REF!</v>
      </c>
      <c r="Q47" s="52" t="e">
        <f>IF(AND(' RIESGOS DE GESTION'!#REF!="Muy Baja",' RIESGOS DE GESTION'!#REF!="Menor"),CONCATENATE("R2C",' RIESGOS DE GESTION'!#REF!),"")</f>
        <v>#REF!</v>
      </c>
      <c r="R47" s="52" t="e">
        <f>IF(AND(' RIESGOS DE GESTION'!#REF!="Muy Baja",' RIESGOS DE GESTION'!#REF!="Menor"),CONCATENATE("R2C",' RIESGOS DE GESTION'!#REF!),"")</f>
        <v>#REF!</v>
      </c>
      <c r="S47" s="52" t="e">
        <f>IF(AND(' RIESGOS DE GESTION'!#REF!="Muy Baja",' RIESGOS DE GESTION'!#REF!="Menor"),CONCATENATE("R2C",' RIESGOS DE GESTION'!#REF!),"")</f>
        <v>#REF!</v>
      </c>
      <c r="T47" s="52" t="e">
        <f>IF(AND(' RIESGOS DE GESTION'!#REF!="Muy Baja",' RIESGOS DE GESTION'!#REF!="Menor"),CONCATENATE("R2C",' RIESGOS DE GESTION'!#REF!),"")</f>
        <v>#REF!</v>
      </c>
      <c r="U47" s="53" t="e">
        <f>IF(AND(' RIESGOS DE GESTION'!#REF!="Muy Baja",' RIESGOS DE GESTION'!#REF!="Menor"),CONCATENATE("R2C",' RIESGOS DE GESTION'!#REF!),"")</f>
        <v>#REF!</v>
      </c>
      <c r="V47" s="42" t="e">
        <f>IF(AND(' RIESGOS DE GESTION'!#REF!="Muy Baja",' RIESGOS DE GESTION'!#REF!="Moderado"),CONCATENATE("R2C",' RIESGOS DE GESTION'!#REF!),"")</f>
        <v>#REF!</v>
      </c>
      <c r="W47" s="43" t="e">
        <f>IF(AND(' RIESGOS DE GESTION'!#REF!="Muy Baja",' RIESGOS DE GESTION'!#REF!="Moderado"),CONCATENATE("R2C",' RIESGOS DE GESTION'!#REF!),"")</f>
        <v>#REF!</v>
      </c>
      <c r="X47" s="43" t="e">
        <f>IF(AND(' RIESGOS DE GESTION'!#REF!="Muy Baja",' RIESGOS DE GESTION'!#REF!="Moderado"),CONCATENATE("R2C",' RIESGOS DE GESTION'!#REF!),"")</f>
        <v>#REF!</v>
      </c>
      <c r="Y47" s="43" t="e">
        <f>IF(AND(' RIESGOS DE GESTION'!#REF!="Muy Baja",' RIESGOS DE GESTION'!#REF!="Moderado"),CONCATENATE("R2C",' RIESGOS DE GESTION'!#REF!),"")</f>
        <v>#REF!</v>
      </c>
      <c r="Z47" s="43" t="e">
        <f>IF(AND(' RIESGOS DE GESTION'!#REF!="Muy Baja",' RIESGOS DE GESTION'!#REF!="Moderado"),CONCATENATE("R2C",' RIESGOS DE GESTION'!#REF!),"")</f>
        <v>#REF!</v>
      </c>
      <c r="AA47" s="44" t="e">
        <f>IF(AND(' RIESGOS DE GESTION'!#REF!="Muy Baja",' RIESGOS DE GESTION'!#REF!="Moderado"),CONCATENATE("R2C",' RIESGOS DE GESTION'!#REF!),"")</f>
        <v>#REF!</v>
      </c>
      <c r="AB47" s="26" t="e">
        <f>IF(AND(' RIESGOS DE GESTION'!#REF!="Muy Baja",' RIESGOS DE GESTION'!#REF!="Mayor"),CONCATENATE("R2C",' RIESGOS DE GESTION'!#REF!),"")</f>
        <v>#REF!</v>
      </c>
      <c r="AC47" s="27" t="e">
        <f>IF(AND(' RIESGOS DE GESTION'!#REF!="Muy Baja",' RIESGOS DE GESTION'!#REF!="Mayor"),CONCATENATE("R2C",' RIESGOS DE GESTION'!#REF!),"")</f>
        <v>#REF!</v>
      </c>
      <c r="AD47" s="27" t="e">
        <f>IF(AND(' RIESGOS DE GESTION'!#REF!="Muy Baja",' RIESGOS DE GESTION'!#REF!="Mayor"),CONCATENATE("R2C",' RIESGOS DE GESTION'!#REF!),"")</f>
        <v>#REF!</v>
      </c>
      <c r="AE47" s="27" t="e">
        <f>IF(AND(' RIESGOS DE GESTION'!#REF!="Muy Baja",' RIESGOS DE GESTION'!#REF!="Mayor"),CONCATENATE("R2C",' RIESGOS DE GESTION'!#REF!),"")</f>
        <v>#REF!</v>
      </c>
      <c r="AF47" s="27" t="e">
        <f>IF(AND(' RIESGOS DE GESTION'!#REF!="Muy Baja",' RIESGOS DE GESTION'!#REF!="Mayor"),CONCATENATE("R2C",' RIESGOS DE GESTION'!#REF!),"")</f>
        <v>#REF!</v>
      </c>
      <c r="AG47" s="28" t="e">
        <f>IF(AND(' RIESGOS DE GESTION'!#REF!="Muy Baja",' RIESGOS DE GESTION'!#REF!="Mayor"),CONCATENATE("R2C",' RIESGOS DE GESTION'!#REF!),"")</f>
        <v>#REF!</v>
      </c>
      <c r="AH47" s="29" t="e">
        <f>IF(AND(' RIESGOS DE GESTION'!#REF!="Muy Baja",' RIESGOS DE GESTION'!#REF!="Catastrófico"),CONCATENATE("R2C",' RIESGOS DE GESTION'!#REF!),"")</f>
        <v>#REF!</v>
      </c>
      <c r="AI47" s="30" t="e">
        <f>IF(AND(' RIESGOS DE GESTION'!#REF!="Muy Baja",' RIESGOS DE GESTION'!#REF!="Catastrófico"),CONCATENATE("R2C",' RIESGOS DE GESTION'!#REF!),"")</f>
        <v>#REF!</v>
      </c>
      <c r="AJ47" s="30" t="e">
        <f>IF(AND(' RIESGOS DE GESTION'!#REF!="Muy Baja",' RIESGOS DE GESTION'!#REF!="Catastrófico"),CONCATENATE("R2C",' RIESGOS DE GESTION'!#REF!),"")</f>
        <v>#REF!</v>
      </c>
      <c r="AK47" s="30" t="e">
        <f>IF(AND(' RIESGOS DE GESTION'!#REF!="Muy Baja",' RIESGOS DE GESTION'!#REF!="Catastrófico"),CONCATENATE("R2C",' RIESGOS DE GESTION'!#REF!),"")</f>
        <v>#REF!</v>
      </c>
      <c r="AL47" s="30" t="e">
        <f>IF(AND(' RIESGOS DE GESTION'!#REF!="Muy Baja",' RIESGOS DE GESTION'!#REF!="Catastrófico"),CONCATENATE("R2C",' RIESGOS DE GESTION'!#REF!),"")</f>
        <v>#REF!</v>
      </c>
      <c r="AM47" s="31" t="e">
        <f>IF(AND(' RIESGOS DE GESTION'!#REF!="Muy Baja",' RIESGOS DE GESTION'!#REF!="Catastrófico"),CONCATENATE("R2C",' RIESGOS DE GESTION'!#REF!),"")</f>
        <v>#REF!</v>
      </c>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row>
    <row r="48" spans="1:80" ht="15" customHeight="1" x14ac:dyDescent="0.25">
      <c r="A48" s="58"/>
      <c r="B48" s="412"/>
      <c r="C48" s="412"/>
      <c r="D48" s="413"/>
      <c r="E48" s="511"/>
      <c r="F48" s="512"/>
      <c r="G48" s="512"/>
      <c r="H48" s="512"/>
      <c r="I48" s="529"/>
      <c r="J48" s="51" t="e">
        <f>IF(AND(' RIESGOS DE GESTION'!#REF!="Muy Baja",' RIESGOS DE GESTION'!#REF!="Leve"),CONCATENATE("R3C",' RIESGOS DE GESTION'!#REF!),"")</f>
        <v>#REF!</v>
      </c>
      <c r="K48" s="52" t="e">
        <f>IF(AND(' RIESGOS DE GESTION'!#REF!="Muy Baja",' RIESGOS DE GESTION'!#REF!="Leve"),CONCATENATE("R3C",' RIESGOS DE GESTION'!#REF!),"")</f>
        <v>#REF!</v>
      </c>
      <c r="L48" s="52" t="e">
        <f>IF(AND(' RIESGOS DE GESTION'!#REF!="Muy Baja",' RIESGOS DE GESTION'!#REF!="Leve"),CONCATENATE("R3C",' RIESGOS DE GESTION'!#REF!),"")</f>
        <v>#REF!</v>
      </c>
      <c r="M48" s="52" t="e">
        <f>IF(AND(' RIESGOS DE GESTION'!#REF!="Muy Baja",' RIESGOS DE GESTION'!#REF!="Leve"),CONCATENATE("R3C",' RIESGOS DE GESTION'!#REF!),"")</f>
        <v>#REF!</v>
      </c>
      <c r="N48" s="52" t="e">
        <f>IF(AND(' RIESGOS DE GESTION'!#REF!="Muy Baja",' RIESGOS DE GESTION'!#REF!="Leve"),CONCATENATE("R3C",' RIESGOS DE GESTION'!#REF!),"")</f>
        <v>#REF!</v>
      </c>
      <c r="O48" s="53" t="e">
        <f>IF(AND(' RIESGOS DE GESTION'!#REF!="Muy Baja",' RIESGOS DE GESTION'!#REF!="Leve"),CONCATENATE("R3C",' RIESGOS DE GESTION'!#REF!),"")</f>
        <v>#REF!</v>
      </c>
      <c r="P48" s="51" t="e">
        <f>IF(AND(' RIESGOS DE GESTION'!#REF!="Muy Baja",' RIESGOS DE GESTION'!#REF!="Menor"),CONCATENATE("R3C",' RIESGOS DE GESTION'!#REF!),"")</f>
        <v>#REF!</v>
      </c>
      <c r="Q48" s="52" t="e">
        <f>IF(AND(' RIESGOS DE GESTION'!#REF!="Muy Baja",' RIESGOS DE GESTION'!#REF!="Menor"),CONCATENATE("R3C",' RIESGOS DE GESTION'!#REF!),"")</f>
        <v>#REF!</v>
      </c>
      <c r="R48" s="52" t="e">
        <f>IF(AND(' RIESGOS DE GESTION'!#REF!="Muy Baja",' RIESGOS DE GESTION'!#REF!="Menor"),CONCATENATE("R3C",' RIESGOS DE GESTION'!#REF!),"")</f>
        <v>#REF!</v>
      </c>
      <c r="S48" s="52" t="e">
        <f>IF(AND(' RIESGOS DE GESTION'!#REF!="Muy Baja",' RIESGOS DE GESTION'!#REF!="Menor"),CONCATENATE("R3C",' RIESGOS DE GESTION'!#REF!),"")</f>
        <v>#REF!</v>
      </c>
      <c r="T48" s="52" t="e">
        <f>IF(AND(' RIESGOS DE GESTION'!#REF!="Muy Baja",' RIESGOS DE GESTION'!#REF!="Menor"),CONCATENATE("R3C",' RIESGOS DE GESTION'!#REF!),"")</f>
        <v>#REF!</v>
      </c>
      <c r="U48" s="53" t="e">
        <f>IF(AND(' RIESGOS DE GESTION'!#REF!="Muy Baja",' RIESGOS DE GESTION'!#REF!="Menor"),CONCATENATE("R3C",' RIESGOS DE GESTION'!#REF!),"")</f>
        <v>#REF!</v>
      </c>
      <c r="V48" s="42" t="e">
        <f>IF(AND(' RIESGOS DE GESTION'!#REF!="Muy Baja",' RIESGOS DE GESTION'!#REF!="Moderado"),CONCATENATE("R3C",' RIESGOS DE GESTION'!#REF!),"")</f>
        <v>#REF!</v>
      </c>
      <c r="W48" s="43" t="e">
        <f>IF(AND(' RIESGOS DE GESTION'!#REF!="Muy Baja",' RIESGOS DE GESTION'!#REF!="Moderado"),CONCATENATE("R3C",' RIESGOS DE GESTION'!#REF!),"")</f>
        <v>#REF!</v>
      </c>
      <c r="X48" s="43" t="e">
        <f>IF(AND(' RIESGOS DE GESTION'!#REF!="Muy Baja",' RIESGOS DE GESTION'!#REF!="Moderado"),CONCATENATE("R3C",' RIESGOS DE GESTION'!#REF!),"")</f>
        <v>#REF!</v>
      </c>
      <c r="Y48" s="43" t="e">
        <f>IF(AND(' RIESGOS DE GESTION'!#REF!="Muy Baja",' RIESGOS DE GESTION'!#REF!="Moderado"),CONCATENATE("R3C",' RIESGOS DE GESTION'!#REF!),"")</f>
        <v>#REF!</v>
      </c>
      <c r="Z48" s="43" t="e">
        <f>IF(AND(' RIESGOS DE GESTION'!#REF!="Muy Baja",' RIESGOS DE GESTION'!#REF!="Moderado"),CONCATENATE("R3C",' RIESGOS DE GESTION'!#REF!),"")</f>
        <v>#REF!</v>
      </c>
      <c r="AA48" s="44" t="e">
        <f>IF(AND(' RIESGOS DE GESTION'!#REF!="Muy Baja",' RIESGOS DE GESTION'!#REF!="Moderado"),CONCATENATE("R3C",' RIESGOS DE GESTION'!#REF!),"")</f>
        <v>#REF!</v>
      </c>
      <c r="AB48" s="26" t="e">
        <f>IF(AND(' RIESGOS DE GESTION'!#REF!="Muy Baja",' RIESGOS DE GESTION'!#REF!="Mayor"),CONCATENATE("R3C",' RIESGOS DE GESTION'!#REF!),"")</f>
        <v>#REF!</v>
      </c>
      <c r="AC48" s="27" t="e">
        <f>IF(AND(' RIESGOS DE GESTION'!#REF!="Muy Baja",' RIESGOS DE GESTION'!#REF!="Mayor"),CONCATENATE("R3C",' RIESGOS DE GESTION'!#REF!),"")</f>
        <v>#REF!</v>
      </c>
      <c r="AD48" s="27" t="e">
        <f>IF(AND(' RIESGOS DE GESTION'!#REF!="Muy Baja",' RIESGOS DE GESTION'!#REF!="Mayor"),CONCATENATE("R3C",' RIESGOS DE GESTION'!#REF!),"")</f>
        <v>#REF!</v>
      </c>
      <c r="AE48" s="27" t="e">
        <f>IF(AND(' RIESGOS DE GESTION'!#REF!="Muy Baja",' RIESGOS DE GESTION'!#REF!="Mayor"),CONCATENATE("R3C",' RIESGOS DE GESTION'!#REF!),"")</f>
        <v>#REF!</v>
      </c>
      <c r="AF48" s="27" t="e">
        <f>IF(AND(' RIESGOS DE GESTION'!#REF!="Muy Baja",' RIESGOS DE GESTION'!#REF!="Mayor"),CONCATENATE("R3C",' RIESGOS DE GESTION'!#REF!),"")</f>
        <v>#REF!</v>
      </c>
      <c r="AG48" s="28" t="e">
        <f>IF(AND(' RIESGOS DE GESTION'!#REF!="Muy Baja",' RIESGOS DE GESTION'!#REF!="Mayor"),CONCATENATE("R3C",' RIESGOS DE GESTION'!#REF!),"")</f>
        <v>#REF!</v>
      </c>
      <c r="AH48" s="29" t="e">
        <f>IF(AND(' RIESGOS DE GESTION'!#REF!="Muy Baja",' RIESGOS DE GESTION'!#REF!="Catastrófico"),CONCATENATE("R3C",' RIESGOS DE GESTION'!#REF!),"")</f>
        <v>#REF!</v>
      </c>
      <c r="AI48" s="30" t="e">
        <f>IF(AND(' RIESGOS DE GESTION'!#REF!="Muy Baja",' RIESGOS DE GESTION'!#REF!="Catastrófico"),CONCATENATE("R3C",' RIESGOS DE GESTION'!#REF!),"")</f>
        <v>#REF!</v>
      </c>
      <c r="AJ48" s="30" t="e">
        <f>IF(AND(' RIESGOS DE GESTION'!#REF!="Muy Baja",' RIESGOS DE GESTION'!#REF!="Catastrófico"),CONCATENATE("R3C",' RIESGOS DE GESTION'!#REF!),"")</f>
        <v>#REF!</v>
      </c>
      <c r="AK48" s="30" t="e">
        <f>IF(AND(' RIESGOS DE GESTION'!#REF!="Muy Baja",' RIESGOS DE GESTION'!#REF!="Catastrófico"),CONCATENATE("R3C",' RIESGOS DE GESTION'!#REF!),"")</f>
        <v>#REF!</v>
      </c>
      <c r="AL48" s="30" t="e">
        <f>IF(AND(' RIESGOS DE GESTION'!#REF!="Muy Baja",' RIESGOS DE GESTION'!#REF!="Catastrófico"),CONCATENATE("R3C",' RIESGOS DE GESTION'!#REF!),"")</f>
        <v>#REF!</v>
      </c>
      <c r="AM48" s="31" t="e">
        <f>IF(AND(' RIESGOS DE GESTION'!#REF!="Muy Baja",' RIESGOS DE GESTION'!#REF!="Catastrófico"),CONCATENATE("R3C",' RIESGOS DE GESTION'!#REF!),"")</f>
        <v>#REF!</v>
      </c>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row>
    <row r="49" spans="1:80" ht="15" customHeight="1" x14ac:dyDescent="0.25">
      <c r="A49" s="58"/>
      <c r="B49" s="412"/>
      <c r="C49" s="412"/>
      <c r="D49" s="413"/>
      <c r="E49" s="513"/>
      <c r="F49" s="514"/>
      <c r="G49" s="514"/>
      <c r="H49" s="514"/>
      <c r="I49" s="529"/>
      <c r="J49" s="51" t="e">
        <f>IF(AND(' RIESGOS DE GESTION'!#REF!="Muy Baja",' RIESGOS DE GESTION'!#REF!="Leve"),CONCATENATE("R4C",' RIESGOS DE GESTION'!#REF!),"")</f>
        <v>#REF!</v>
      </c>
      <c r="K49" s="52" t="e">
        <f>IF(AND(' RIESGOS DE GESTION'!#REF!="Muy Baja",' RIESGOS DE GESTION'!#REF!="Leve"),CONCATENATE("R4C",' RIESGOS DE GESTION'!#REF!),"")</f>
        <v>#REF!</v>
      </c>
      <c r="L49" s="52" t="e">
        <f>IF(AND(' RIESGOS DE GESTION'!#REF!="Muy Baja",' RIESGOS DE GESTION'!#REF!="Leve"),CONCATENATE("R4C",' RIESGOS DE GESTION'!#REF!),"")</f>
        <v>#REF!</v>
      </c>
      <c r="M49" s="52" t="e">
        <f>IF(AND(' RIESGOS DE GESTION'!#REF!="Muy Baja",' RIESGOS DE GESTION'!#REF!="Leve"),CONCATENATE("R4C",' RIESGOS DE GESTION'!#REF!),"")</f>
        <v>#REF!</v>
      </c>
      <c r="N49" s="52" t="e">
        <f>IF(AND(' RIESGOS DE GESTION'!#REF!="Muy Baja",' RIESGOS DE GESTION'!#REF!="Leve"),CONCATENATE("R4C",' RIESGOS DE GESTION'!#REF!),"")</f>
        <v>#REF!</v>
      </c>
      <c r="O49" s="53" t="e">
        <f>IF(AND(' RIESGOS DE GESTION'!#REF!="Muy Baja",' RIESGOS DE GESTION'!#REF!="Leve"),CONCATENATE("R4C",' RIESGOS DE GESTION'!#REF!),"")</f>
        <v>#REF!</v>
      </c>
      <c r="P49" s="51" t="e">
        <f>IF(AND(' RIESGOS DE GESTION'!#REF!="Muy Baja",' RIESGOS DE GESTION'!#REF!="Menor"),CONCATENATE("R4C",' RIESGOS DE GESTION'!#REF!),"")</f>
        <v>#REF!</v>
      </c>
      <c r="Q49" s="52" t="e">
        <f>IF(AND(' RIESGOS DE GESTION'!#REF!="Muy Baja",' RIESGOS DE GESTION'!#REF!="Menor"),CONCATENATE("R4C",' RIESGOS DE GESTION'!#REF!),"")</f>
        <v>#REF!</v>
      </c>
      <c r="R49" s="52" t="e">
        <f>IF(AND(' RIESGOS DE GESTION'!#REF!="Muy Baja",' RIESGOS DE GESTION'!#REF!="Menor"),CONCATENATE("R4C",' RIESGOS DE GESTION'!#REF!),"")</f>
        <v>#REF!</v>
      </c>
      <c r="S49" s="52" t="e">
        <f>IF(AND(' RIESGOS DE GESTION'!#REF!="Muy Baja",' RIESGOS DE GESTION'!#REF!="Menor"),CONCATENATE("R4C",' RIESGOS DE GESTION'!#REF!),"")</f>
        <v>#REF!</v>
      </c>
      <c r="T49" s="52" t="e">
        <f>IF(AND(' RIESGOS DE GESTION'!#REF!="Muy Baja",' RIESGOS DE GESTION'!#REF!="Menor"),CONCATENATE("R4C",' RIESGOS DE GESTION'!#REF!),"")</f>
        <v>#REF!</v>
      </c>
      <c r="U49" s="53" t="e">
        <f>IF(AND(' RIESGOS DE GESTION'!#REF!="Muy Baja",' RIESGOS DE GESTION'!#REF!="Menor"),CONCATENATE("R4C",' RIESGOS DE GESTION'!#REF!),"")</f>
        <v>#REF!</v>
      </c>
      <c r="V49" s="42" t="e">
        <f>IF(AND(' RIESGOS DE GESTION'!#REF!="Muy Baja",' RIESGOS DE GESTION'!#REF!="Moderado"),CONCATENATE("R4C",' RIESGOS DE GESTION'!#REF!),"")</f>
        <v>#REF!</v>
      </c>
      <c r="W49" s="43" t="e">
        <f>IF(AND(' RIESGOS DE GESTION'!#REF!="Muy Baja",' RIESGOS DE GESTION'!#REF!="Moderado"),CONCATENATE("R4C",' RIESGOS DE GESTION'!#REF!),"")</f>
        <v>#REF!</v>
      </c>
      <c r="X49" s="43" t="e">
        <f>IF(AND(' RIESGOS DE GESTION'!#REF!="Muy Baja",' RIESGOS DE GESTION'!#REF!="Moderado"),CONCATENATE("R4C",' RIESGOS DE GESTION'!#REF!),"")</f>
        <v>#REF!</v>
      </c>
      <c r="Y49" s="43" t="e">
        <f>IF(AND(' RIESGOS DE GESTION'!#REF!="Muy Baja",' RIESGOS DE GESTION'!#REF!="Moderado"),CONCATENATE("R4C",' RIESGOS DE GESTION'!#REF!),"")</f>
        <v>#REF!</v>
      </c>
      <c r="Z49" s="43" t="e">
        <f>IF(AND(' RIESGOS DE GESTION'!#REF!="Muy Baja",' RIESGOS DE GESTION'!#REF!="Moderado"),CONCATENATE("R4C",' RIESGOS DE GESTION'!#REF!),"")</f>
        <v>#REF!</v>
      </c>
      <c r="AA49" s="44" t="e">
        <f>IF(AND(' RIESGOS DE GESTION'!#REF!="Muy Baja",' RIESGOS DE GESTION'!#REF!="Moderado"),CONCATENATE("R4C",' RIESGOS DE GESTION'!#REF!),"")</f>
        <v>#REF!</v>
      </c>
      <c r="AB49" s="26" t="e">
        <f>IF(AND(' RIESGOS DE GESTION'!#REF!="Muy Baja",' RIESGOS DE GESTION'!#REF!="Mayor"),CONCATENATE("R4C",' RIESGOS DE GESTION'!#REF!),"")</f>
        <v>#REF!</v>
      </c>
      <c r="AC49" s="27" t="e">
        <f>IF(AND(' RIESGOS DE GESTION'!#REF!="Muy Baja",' RIESGOS DE GESTION'!#REF!="Mayor"),CONCATENATE("R4C",' RIESGOS DE GESTION'!#REF!),"")</f>
        <v>#REF!</v>
      </c>
      <c r="AD49" s="27" t="e">
        <f>IF(AND(' RIESGOS DE GESTION'!#REF!="Muy Baja",' RIESGOS DE GESTION'!#REF!="Mayor"),CONCATENATE("R4C",' RIESGOS DE GESTION'!#REF!),"")</f>
        <v>#REF!</v>
      </c>
      <c r="AE49" s="27" t="e">
        <f>IF(AND(' RIESGOS DE GESTION'!#REF!="Muy Baja",' RIESGOS DE GESTION'!#REF!="Mayor"),CONCATENATE("R4C",' RIESGOS DE GESTION'!#REF!),"")</f>
        <v>#REF!</v>
      </c>
      <c r="AF49" s="27" t="e">
        <f>IF(AND(' RIESGOS DE GESTION'!#REF!="Muy Baja",' RIESGOS DE GESTION'!#REF!="Mayor"),CONCATENATE("R4C",' RIESGOS DE GESTION'!#REF!),"")</f>
        <v>#REF!</v>
      </c>
      <c r="AG49" s="28" t="e">
        <f>IF(AND(' RIESGOS DE GESTION'!#REF!="Muy Baja",' RIESGOS DE GESTION'!#REF!="Mayor"),CONCATENATE("R4C",' RIESGOS DE GESTION'!#REF!),"")</f>
        <v>#REF!</v>
      </c>
      <c r="AH49" s="29" t="e">
        <f>IF(AND(' RIESGOS DE GESTION'!#REF!="Muy Baja",' RIESGOS DE GESTION'!#REF!="Catastrófico"),CONCATENATE("R4C",' RIESGOS DE GESTION'!#REF!),"")</f>
        <v>#REF!</v>
      </c>
      <c r="AI49" s="30" t="e">
        <f>IF(AND(' RIESGOS DE GESTION'!#REF!="Muy Baja",' RIESGOS DE GESTION'!#REF!="Catastrófico"),CONCATENATE("R4C",' RIESGOS DE GESTION'!#REF!),"")</f>
        <v>#REF!</v>
      </c>
      <c r="AJ49" s="30" t="e">
        <f>IF(AND(' RIESGOS DE GESTION'!#REF!="Muy Baja",' RIESGOS DE GESTION'!#REF!="Catastrófico"),CONCATENATE("R4C",' RIESGOS DE GESTION'!#REF!),"")</f>
        <v>#REF!</v>
      </c>
      <c r="AK49" s="30" t="e">
        <f>IF(AND(' RIESGOS DE GESTION'!#REF!="Muy Baja",' RIESGOS DE GESTION'!#REF!="Catastrófico"),CONCATENATE("R4C",' RIESGOS DE GESTION'!#REF!),"")</f>
        <v>#REF!</v>
      </c>
      <c r="AL49" s="30" t="e">
        <f>IF(AND(' RIESGOS DE GESTION'!#REF!="Muy Baja",' RIESGOS DE GESTION'!#REF!="Catastrófico"),CONCATENATE("R4C",' RIESGOS DE GESTION'!#REF!),"")</f>
        <v>#REF!</v>
      </c>
      <c r="AM49" s="31" t="e">
        <f>IF(AND(' RIESGOS DE GESTION'!#REF!="Muy Baja",' RIESGOS DE GESTION'!#REF!="Catastrófico"),CONCATENATE("R4C",' RIESGOS DE GESTION'!#REF!),"")</f>
        <v>#REF!</v>
      </c>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row>
    <row r="50" spans="1:80" ht="15" customHeight="1" x14ac:dyDescent="0.25">
      <c r="A50" s="58"/>
      <c r="B50" s="412"/>
      <c r="C50" s="412"/>
      <c r="D50" s="413"/>
      <c r="E50" s="513"/>
      <c r="F50" s="514"/>
      <c r="G50" s="514"/>
      <c r="H50" s="514"/>
      <c r="I50" s="529"/>
      <c r="J50" s="51" t="e">
        <f>IF(AND(' RIESGOS DE GESTION'!#REF!="Muy Baja",' RIESGOS DE GESTION'!#REF!="Leve"),CONCATENATE("R5C",' RIESGOS DE GESTION'!#REF!),"")</f>
        <v>#REF!</v>
      </c>
      <c r="K50" s="52" t="e">
        <f>IF(AND(' RIESGOS DE GESTION'!#REF!="Muy Baja",' RIESGOS DE GESTION'!#REF!="Leve"),CONCATENATE("R5C",' RIESGOS DE GESTION'!#REF!),"")</f>
        <v>#REF!</v>
      </c>
      <c r="L50" s="52" t="e">
        <f>IF(AND(' RIESGOS DE GESTION'!#REF!="Muy Baja",' RIESGOS DE GESTION'!#REF!="Leve"),CONCATENATE("R5C",' RIESGOS DE GESTION'!#REF!),"")</f>
        <v>#REF!</v>
      </c>
      <c r="M50" s="52" t="e">
        <f>IF(AND(' RIESGOS DE GESTION'!#REF!="Muy Baja",' RIESGOS DE GESTION'!#REF!="Leve"),CONCATENATE("R5C",' RIESGOS DE GESTION'!#REF!),"")</f>
        <v>#REF!</v>
      </c>
      <c r="N50" s="52" t="e">
        <f>IF(AND(' RIESGOS DE GESTION'!#REF!="Muy Baja",' RIESGOS DE GESTION'!#REF!="Leve"),CONCATENATE("R5C",' RIESGOS DE GESTION'!#REF!),"")</f>
        <v>#REF!</v>
      </c>
      <c r="O50" s="53" t="e">
        <f>IF(AND(' RIESGOS DE GESTION'!#REF!="Muy Baja",' RIESGOS DE GESTION'!#REF!="Leve"),CONCATENATE("R5C",' RIESGOS DE GESTION'!#REF!),"")</f>
        <v>#REF!</v>
      </c>
      <c r="P50" s="51" t="e">
        <f>IF(AND(' RIESGOS DE GESTION'!#REF!="Muy Baja",' RIESGOS DE GESTION'!#REF!="Menor"),CONCATENATE("R5C",' RIESGOS DE GESTION'!#REF!),"")</f>
        <v>#REF!</v>
      </c>
      <c r="Q50" s="52" t="e">
        <f>IF(AND(' RIESGOS DE GESTION'!#REF!="Muy Baja",' RIESGOS DE GESTION'!#REF!="Menor"),CONCATENATE("R5C",' RIESGOS DE GESTION'!#REF!),"")</f>
        <v>#REF!</v>
      </c>
      <c r="R50" s="52" t="e">
        <f>IF(AND(' RIESGOS DE GESTION'!#REF!="Muy Baja",' RIESGOS DE GESTION'!#REF!="Menor"),CONCATENATE("R5C",' RIESGOS DE GESTION'!#REF!),"")</f>
        <v>#REF!</v>
      </c>
      <c r="S50" s="52" t="e">
        <f>IF(AND(' RIESGOS DE GESTION'!#REF!="Muy Baja",' RIESGOS DE GESTION'!#REF!="Menor"),CONCATENATE("R5C",' RIESGOS DE GESTION'!#REF!),"")</f>
        <v>#REF!</v>
      </c>
      <c r="T50" s="52" t="e">
        <f>IF(AND(' RIESGOS DE GESTION'!#REF!="Muy Baja",' RIESGOS DE GESTION'!#REF!="Menor"),CONCATENATE("R5C",' RIESGOS DE GESTION'!#REF!),"")</f>
        <v>#REF!</v>
      </c>
      <c r="U50" s="53" t="e">
        <f>IF(AND(' RIESGOS DE GESTION'!#REF!="Muy Baja",' RIESGOS DE GESTION'!#REF!="Menor"),CONCATENATE("R5C",' RIESGOS DE GESTION'!#REF!),"")</f>
        <v>#REF!</v>
      </c>
      <c r="V50" s="42" t="e">
        <f>IF(AND(' RIESGOS DE GESTION'!#REF!="Muy Baja",' RIESGOS DE GESTION'!#REF!="Moderado"),CONCATENATE("R5C",' RIESGOS DE GESTION'!#REF!),"")</f>
        <v>#REF!</v>
      </c>
      <c r="W50" s="43" t="e">
        <f>IF(AND(' RIESGOS DE GESTION'!#REF!="Muy Baja",' RIESGOS DE GESTION'!#REF!="Moderado"),CONCATENATE("R5C",' RIESGOS DE GESTION'!#REF!),"")</f>
        <v>#REF!</v>
      </c>
      <c r="X50" s="43" t="e">
        <f>IF(AND(' RIESGOS DE GESTION'!#REF!="Muy Baja",' RIESGOS DE GESTION'!#REF!="Moderado"),CONCATENATE("R5C",' RIESGOS DE GESTION'!#REF!),"")</f>
        <v>#REF!</v>
      </c>
      <c r="Y50" s="43" t="e">
        <f>IF(AND(' RIESGOS DE GESTION'!#REF!="Muy Baja",' RIESGOS DE GESTION'!#REF!="Moderado"),CONCATENATE("R5C",' RIESGOS DE GESTION'!#REF!),"")</f>
        <v>#REF!</v>
      </c>
      <c r="Z50" s="43" t="e">
        <f>IF(AND(' RIESGOS DE GESTION'!#REF!="Muy Baja",' RIESGOS DE GESTION'!#REF!="Moderado"),CONCATENATE("R5C",' RIESGOS DE GESTION'!#REF!),"")</f>
        <v>#REF!</v>
      </c>
      <c r="AA50" s="44" t="e">
        <f>IF(AND(' RIESGOS DE GESTION'!#REF!="Muy Baja",' RIESGOS DE GESTION'!#REF!="Moderado"),CONCATENATE("R5C",' RIESGOS DE GESTION'!#REF!),"")</f>
        <v>#REF!</v>
      </c>
      <c r="AB50" s="26" t="e">
        <f>IF(AND(' RIESGOS DE GESTION'!#REF!="Muy Baja",' RIESGOS DE GESTION'!#REF!="Mayor"),CONCATENATE("R5C",' RIESGOS DE GESTION'!#REF!),"")</f>
        <v>#REF!</v>
      </c>
      <c r="AC50" s="27" t="e">
        <f>IF(AND(' RIESGOS DE GESTION'!#REF!="Muy Baja",' RIESGOS DE GESTION'!#REF!="Mayor"),CONCATENATE("R5C",' RIESGOS DE GESTION'!#REF!),"")</f>
        <v>#REF!</v>
      </c>
      <c r="AD50" s="32" t="e">
        <f>IF(AND(' RIESGOS DE GESTION'!#REF!="Muy Baja",' RIESGOS DE GESTION'!#REF!="Mayor"),CONCATENATE("R5C",' RIESGOS DE GESTION'!#REF!),"")</f>
        <v>#REF!</v>
      </c>
      <c r="AE50" s="32" t="e">
        <f>IF(AND(' RIESGOS DE GESTION'!#REF!="Muy Baja",' RIESGOS DE GESTION'!#REF!="Mayor"),CONCATENATE("R5C",' RIESGOS DE GESTION'!#REF!),"")</f>
        <v>#REF!</v>
      </c>
      <c r="AF50" s="32" t="e">
        <f>IF(AND(' RIESGOS DE GESTION'!#REF!="Muy Baja",' RIESGOS DE GESTION'!#REF!="Mayor"),CONCATENATE("R5C",' RIESGOS DE GESTION'!#REF!),"")</f>
        <v>#REF!</v>
      </c>
      <c r="AG50" s="28" t="e">
        <f>IF(AND(' RIESGOS DE GESTION'!#REF!="Muy Baja",' RIESGOS DE GESTION'!#REF!="Mayor"),CONCATENATE("R5C",' RIESGOS DE GESTION'!#REF!),"")</f>
        <v>#REF!</v>
      </c>
      <c r="AH50" s="29" t="e">
        <f>IF(AND(' RIESGOS DE GESTION'!#REF!="Muy Baja",' RIESGOS DE GESTION'!#REF!="Catastrófico"),CONCATENATE("R5C",' RIESGOS DE GESTION'!#REF!),"")</f>
        <v>#REF!</v>
      </c>
      <c r="AI50" s="30" t="e">
        <f>IF(AND(' RIESGOS DE GESTION'!#REF!="Muy Baja",' RIESGOS DE GESTION'!#REF!="Catastrófico"),CONCATENATE("R5C",' RIESGOS DE GESTION'!#REF!),"")</f>
        <v>#REF!</v>
      </c>
      <c r="AJ50" s="30" t="e">
        <f>IF(AND(' RIESGOS DE GESTION'!#REF!="Muy Baja",' RIESGOS DE GESTION'!#REF!="Catastrófico"),CONCATENATE("R5C",' RIESGOS DE GESTION'!#REF!),"")</f>
        <v>#REF!</v>
      </c>
      <c r="AK50" s="30" t="e">
        <f>IF(AND(' RIESGOS DE GESTION'!#REF!="Muy Baja",' RIESGOS DE GESTION'!#REF!="Catastrófico"),CONCATENATE("R5C",' RIESGOS DE GESTION'!#REF!),"")</f>
        <v>#REF!</v>
      </c>
      <c r="AL50" s="30" t="e">
        <f>IF(AND(' RIESGOS DE GESTION'!#REF!="Muy Baja",' RIESGOS DE GESTION'!#REF!="Catastrófico"),CONCATENATE("R5C",' RIESGOS DE GESTION'!#REF!),"")</f>
        <v>#REF!</v>
      </c>
      <c r="AM50" s="31" t="e">
        <f>IF(AND(' RIESGOS DE GESTION'!#REF!="Muy Baja",' RIESGOS DE GESTION'!#REF!="Catastrófico"),CONCATENATE("R5C",' RIESGOS DE GESTION'!#REF!),"")</f>
        <v>#REF!</v>
      </c>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row>
    <row r="51" spans="1:80" ht="15" customHeight="1" x14ac:dyDescent="0.25">
      <c r="A51" s="58"/>
      <c r="B51" s="412"/>
      <c r="C51" s="412"/>
      <c r="D51" s="413"/>
      <c r="E51" s="513"/>
      <c r="F51" s="514"/>
      <c r="G51" s="514"/>
      <c r="H51" s="514"/>
      <c r="I51" s="529"/>
      <c r="J51" s="51" t="e">
        <f>IF(AND(' RIESGOS DE GESTION'!#REF!="Muy Baja",' RIESGOS DE GESTION'!#REF!="Leve"),CONCATENATE("R6C",' RIESGOS DE GESTION'!#REF!),"")</f>
        <v>#REF!</v>
      </c>
      <c r="K51" s="52" t="e">
        <f>IF(AND(' RIESGOS DE GESTION'!#REF!="Muy Baja",' RIESGOS DE GESTION'!#REF!="Leve"),CONCATENATE("R6C",' RIESGOS DE GESTION'!#REF!),"")</f>
        <v>#REF!</v>
      </c>
      <c r="L51" s="52" t="e">
        <f>IF(AND(' RIESGOS DE GESTION'!#REF!="Muy Baja",' RIESGOS DE GESTION'!#REF!="Leve"),CONCATENATE("R6C",' RIESGOS DE GESTION'!#REF!),"")</f>
        <v>#REF!</v>
      </c>
      <c r="M51" s="52" t="e">
        <f>IF(AND(' RIESGOS DE GESTION'!#REF!="Muy Baja",' RIESGOS DE GESTION'!#REF!="Leve"),CONCATENATE("R6C",' RIESGOS DE GESTION'!#REF!),"")</f>
        <v>#REF!</v>
      </c>
      <c r="N51" s="52" t="e">
        <f>IF(AND(' RIESGOS DE GESTION'!#REF!="Muy Baja",' RIESGOS DE GESTION'!#REF!="Leve"),CONCATENATE("R6C",' RIESGOS DE GESTION'!#REF!),"")</f>
        <v>#REF!</v>
      </c>
      <c r="O51" s="53" t="e">
        <f>IF(AND(' RIESGOS DE GESTION'!#REF!="Muy Baja",' RIESGOS DE GESTION'!#REF!="Leve"),CONCATENATE("R6C",' RIESGOS DE GESTION'!#REF!),"")</f>
        <v>#REF!</v>
      </c>
      <c r="P51" s="51" t="e">
        <f>IF(AND(' RIESGOS DE GESTION'!#REF!="Muy Baja",' RIESGOS DE GESTION'!#REF!="Menor"),CONCATENATE("R6C",' RIESGOS DE GESTION'!#REF!),"")</f>
        <v>#REF!</v>
      </c>
      <c r="Q51" s="52" t="e">
        <f>IF(AND(' RIESGOS DE GESTION'!#REF!="Muy Baja",' RIESGOS DE GESTION'!#REF!="Menor"),CONCATENATE("R6C",' RIESGOS DE GESTION'!#REF!),"")</f>
        <v>#REF!</v>
      </c>
      <c r="R51" s="52" t="e">
        <f>IF(AND(' RIESGOS DE GESTION'!#REF!="Muy Baja",' RIESGOS DE GESTION'!#REF!="Menor"),CONCATENATE("R6C",' RIESGOS DE GESTION'!#REF!),"")</f>
        <v>#REF!</v>
      </c>
      <c r="S51" s="52" t="e">
        <f>IF(AND(' RIESGOS DE GESTION'!#REF!="Muy Baja",' RIESGOS DE GESTION'!#REF!="Menor"),CONCATENATE("R6C",' RIESGOS DE GESTION'!#REF!),"")</f>
        <v>#REF!</v>
      </c>
      <c r="T51" s="52" t="e">
        <f>IF(AND(' RIESGOS DE GESTION'!#REF!="Muy Baja",' RIESGOS DE GESTION'!#REF!="Menor"),CONCATENATE("R6C",' RIESGOS DE GESTION'!#REF!),"")</f>
        <v>#REF!</v>
      </c>
      <c r="U51" s="53" t="e">
        <f>IF(AND(' RIESGOS DE GESTION'!#REF!="Muy Baja",' RIESGOS DE GESTION'!#REF!="Menor"),CONCATENATE("R6C",' RIESGOS DE GESTION'!#REF!),"")</f>
        <v>#REF!</v>
      </c>
      <c r="V51" s="42" t="e">
        <f>IF(AND(' RIESGOS DE GESTION'!#REF!="Muy Baja",' RIESGOS DE GESTION'!#REF!="Moderado"),CONCATENATE("R6C",' RIESGOS DE GESTION'!#REF!),"")</f>
        <v>#REF!</v>
      </c>
      <c r="W51" s="43" t="e">
        <f>IF(AND(' RIESGOS DE GESTION'!#REF!="Muy Baja",' RIESGOS DE GESTION'!#REF!="Moderado"),CONCATENATE("R6C",' RIESGOS DE GESTION'!#REF!),"")</f>
        <v>#REF!</v>
      </c>
      <c r="X51" s="43" t="e">
        <f>IF(AND(' RIESGOS DE GESTION'!#REF!="Muy Baja",' RIESGOS DE GESTION'!#REF!="Moderado"),CONCATENATE("R6C",' RIESGOS DE GESTION'!#REF!),"")</f>
        <v>#REF!</v>
      </c>
      <c r="Y51" s="43" t="e">
        <f>IF(AND(' RIESGOS DE GESTION'!#REF!="Muy Baja",' RIESGOS DE GESTION'!#REF!="Moderado"),CONCATENATE("R6C",' RIESGOS DE GESTION'!#REF!),"")</f>
        <v>#REF!</v>
      </c>
      <c r="Z51" s="43" t="e">
        <f>IF(AND(' RIESGOS DE GESTION'!#REF!="Muy Baja",' RIESGOS DE GESTION'!#REF!="Moderado"),CONCATENATE("R6C",' RIESGOS DE GESTION'!#REF!),"")</f>
        <v>#REF!</v>
      </c>
      <c r="AA51" s="44" t="e">
        <f>IF(AND(' RIESGOS DE GESTION'!#REF!="Muy Baja",' RIESGOS DE GESTION'!#REF!="Moderado"),CONCATENATE("R6C",' RIESGOS DE GESTION'!#REF!),"")</f>
        <v>#REF!</v>
      </c>
      <c r="AB51" s="26" t="e">
        <f>IF(AND(' RIESGOS DE GESTION'!#REF!="Muy Baja",' RIESGOS DE GESTION'!#REF!="Mayor"),CONCATENATE("R6C",' RIESGOS DE GESTION'!#REF!),"")</f>
        <v>#REF!</v>
      </c>
      <c r="AC51" s="27" t="e">
        <f>IF(AND(' RIESGOS DE GESTION'!#REF!="Muy Baja",' RIESGOS DE GESTION'!#REF!="Mayor"),CONCATENATE("R6C",' RIESGOS DE GESTION'!#REF!),"")</f>
        <v>#REF!</v>
      </c>
      <c r="AD51" s="32" t="e">
        <f>IF(AND(' RIESGOS DE GESTION'!#REF!="Muy Baja",' RIESGOS DE GESTION'!#REF!="Mayor"),CONCATENATE("R6C",' RIESGOS DE GESTION'!#REF!),"")</f>
        <v>#REF!</v>
      </c>
      <c r="AE51" s="32" t="e">
        <f>IF(AND(' RIESGOS DE GESTION'!#REF!="Muy Baja",' RIESGOS DE GESTION'!#REF!="Mayor"),CONCATENATE("R6C",' RIESGOS DE GESTION'!#REF!),"")</f>
        <v>#REF!</v>
      </c>
      <c r="AF51" s="32" t="e">
        <f>IF(AND(' RIESGOS DE GESTION'!#REF!="Muy Baja",' RIESGOS DE GESTION'!#REF!="Mayor"),CONCATENATE("R6C",' RIESGOS DE GESTION'!#REF!),"")</f>
        <v>#REF!</v>
      </c>
      <c r="AG51" s="28" t="e">
        <f>IF(AND(' RIESGOS DE GESTION'!#REF!="Muy Baja",' RIESGOS DE GESTION'!#REF!="Mayor"),CONCATENATE("R6C",' RIESGOS DE GESTION'!#REF!),"")</f>
        <v>#REF!</v>
      </c>
      <c r="AH51" s="29" t="e">
        <f>IF(AND(' RIESGOS DE GESTION'!#REF!="Muy Baja",' RIESGOS DE GESTION'!#REF!="Catastrófico"),CONCATENATE("R6C",' RIESGOS DE GESTION'!#REF!),"")</f>
        <v>#REF!</v>
      </c>
      <c r="AI51" s="30" t="e">
        <f>IF(AND(' RIESGOS DE GESTION'!#REF!="Muy Baja",' RIESGOS DE GESTION'!#REF!="Catastrófico"),CONCATENATE("R6C",' RIESGOS DE GESTION'!#REF!),"")</f>
        <v>#REF!</v>
      </c>
      <c r="AJ51" s="30" t="e">
        <f>IF(AND(' RIESGOS DE GESTION'!#REF!="Muy Baja",' RIESGOS DE GESTION'!#REF!="Catastrófico"),CONCATENATE("R6C",' RIESGOS DE GESTION'!#REF!),"")</f>
        <v>#REF!</v>
      </c>
      <c r="AK51" s="30" t="e">
        <f>IF(AND(' RIESGOS DE GESTION'!#REF!="Muy Baja",' RIESGOS DE GESTION'!#REF!="Catastrófico"),CONCATENATE("R6C",' RIESGOS DE GESTION'!#REF!),"")</f>
        <v>#REF!</v>
      </c>
      <c r="AL51" s="30" t="e">
        <f>IF(AND(' RIESGOS DE GESTION'!#REF!="Muy Baja",' RIESGOS DE GESTION'!#REF!="Catastrófico"),CONCATENATE("R6C",' RIESGOS DE GESTION'!#REF!),"")</f>
        <v>#REF!</v>
      </c>
      <c r="AM51" s="31" t="e">
        <f>IF(AND(' RIESGOS DE GESTION'!#REF!="Muy Baja",' RIESGOS DE GESTION'!#REF!="Catastrófico"),CONCATENATE("R6C",' RIESGOS DE GESTION'!#REF!),"")</f>
        <v>#REF!</v>
      </c>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row>
    <row r="52" spans="1:80" ht="15" customHeight="1" x14ac:dyDescent="0.25">
      <c r="A52" s="58"/>
      <c r="B52" s="412"/>
      <c r="C52" s="412"/>
      <c r="D52" s="413"/>
      <c r="E52" s="513"/>
      <c r="F52" s="514"/>
      <c r="G52" s="514"/>
      <c r="H52" s="514"/>
      <c r="I52" s="529"/>
      <c r="J52" s="51" t="e">
        <f>IF(AND(' RIESGOS DE GESTION'!#REF!="Muy Baja",' RIESGOS DE GESTION'!#REF!="Leve"),CONCATENATE("R7C",' RIESGOS DE GESTION'!#REF!),"")</f>
        <v>#REF!</v>
      </c>
      <c r="K52" s="52" t="e">
        <f>IF(AND(' RIESGOS DE GESTION'!#REF!="Muy Baja",' RIESGOS DE GESTION'!#REF!="Leve"),CONCATENATE("R7C",' RIESGOS DE GESTION'!#REF!),"")</f>
        <v>#REF!</v>
      </c>
      <c r="L52" s="52" t="e">
        <f>IF(AND(' RIESGOS DE GESTION'!#REF!="Muy Baja",' RIESGOS DE GESTION'!#REF!="Leve"),CONCATENATE("R7C",' RIESGOS DE GESTION'!#REF!),"")</f>
        <v>#REF!</v>
      </c>
      <c r="M52" s="52" t="e">
        <f>IF(AND(' RIESGOS DE GESTION'!#REF!="Muy Baja",' RIESGOS DE GESTION'!#REF!="Leve"),CONCATENATE("R7C",' RIESGOS DE GESTION'!#REF!),"")</f>
        <v>#REF!</v>
      </c>
      <c r="N52" s="52" t="e">
        <f>IF(AND(' RIESGOS DE GESTION'!#REF!="Muy Baja",' RIESGOS DE GESTION'!#REF!="Leve"),CONCATENATE("R7C",' RIESGOS DE GESTION'!#REF!),"")</f>
        <v>#REF!</v>
      </c>
      <c r="O52" s="53" t="e">
        <f>IF(AND(' RIESGOS DE GESTION'!#REF!="Muy Baja",' RIESGOS DE GESTION'!#REF!="Leve"),CONCATENATE("R7C",' RIESGOS DE GESTION'!#REF!),"")</f>
        <v>#REF!</v>
      </c>
      <c r="P52" s="51" t="e">
        <f>IF(AND(' RIESGOS DE GESTION'!#REF!="Muy Baja",' RIESGOS DE GESTION'!#REF!="Menor"),CONCATENATE("R7C",' RIESGOS DE GESTION'!#REF!),"")</f>
        <v>#REF!</v>
      </c>
      <c r="Q52" s="52" t="e">
        <f>IF(AND(' RIESGOS DE GESTION'!#REF!="Muy Baja",' RIESGOS DE GESTION'!#REF!="Menor"),CONCATENATE("R7C",' RIESGOS DE GESTION'!#REF!),"")</f>
        <v>#REF!</v>
      </c>
      <c r="R52" s="52" t="e">
        <f>IF(AND(' RIESGOS DE GESTION'!#REF!="Muy Baja",' RIESGOS DE GESTION'!#REF!="Menor"),CONCATENATE("R7C",' RIESGOS DE GESTION'!#REF!),"")</f>
        <v>#REF!</v>
      </c>
      <c r="S52" s="52" t="e">
        <f>IF(AND(' RIESGOS DE GESTION'!#REF!="Muy Baja",' RIESGOS DE GESTION'!#REF!="Menor"),CONCATENATE("R7C",' RIESGOS DE GESTION'!#REF!),"")</f>
        <v>#REF!</v>
      </c>
      <c r="T52" s="52" t="e">
        <f>IF(AND(' RIESGOS DE GESTION'!#REF!="Muy Baja",' RIESGOS DE GESTION'!#REF!="Menor"),CONCATENATE("R7C",' RIESGOS DE GESTION'!#REF!),"")</f>
        <v>#REF!</v>
      </c>
      <c r="U52" s="53" t="e">
        <f>IF(AND(' RIESGOS DE GESTION'!#REF!="Muy Baja",' RIESGOS DE GESTION'!#REF!="Menor"),CONCATENATE("R7C",' RIESGOS DE GESTION'!#REF!),"")</f>
        <v>#REF!</v>
      </c>
      <c r="V52" s="42" t="e">
        <f>IF(AND(' RIESGOS DE GESTION'!#REF!="Muy Baja",' RIESGOS DE GESTION'!#REF!="Moderado"),CONCATENATE("R7C",' RIESGOS DE GESTION'!#REF!),"")</f>
        <v>#REF!</v>
      </c>
      <c r="W52" s="43" t="e">
        <f>IF(AND(' RIESGOS DE GESTION'!#REF!="Muy Baja",' RIESGOS DE GESTION'!#REF!="Moderado"),CONCATENATE("R7C",' RIESGOS DE GESTION'!#REF!),"")</f>
        <v>#REF!</v>
      </c>
      <c r="X52" s="43" t="e">
        <f>IF(AND(' RIESGOS DE GESTION'!#REF!="Muy Baja",' RIESGOS DE GESTION'!#REF!="Moderado"),CONCATENATE("R7C",' RIESGOS DE GESTION'!#REF!),"")</f>
        <v>#REF!</v>
      </c>
      <c r="Y52" s="43" t="e">
        <f>IF(AND(' RIESGOS DE GESTION'!#REF!="Muy Baja",' RIESGOS DE GESTION'!#REF!="Moderado"),CONCATENATE("R7C",' RIESGOS DE GESTION'!#REF!),"")</f>
        <v>#REF!</v>
      </c>
      <c r="Z52" s="43" t="e">
        <f>IF(AND(' RIESGOS DE GESTION'!#REF!="Muy Baja",' RIESGOS DE GESTION'!#REF!="Moderado"),CONCATENATE("R7C",' RIESGOS DE GESTION'!#REF!),"")</f>
        <v>#REF!</v>
      </c>
      <c r="AA52" s="44" t="e">
        <f>IF(AND(' RIESGOS DE GESTION'!#REF!="Muy Baja",' RIESGOS DE GESTION'!#REF!="Moderado"),CONCATENATE("R7C",' RIESGOS DE GESTION'!#REF!),"")</f>
        <v>#REF!</v>
      </c>
      <c r="AB52" s="26" t="e">
        <f>IF(AND(' RIESGOS DE GESTION'!#REF!="Muy Baja",' RIESGOS DE GESTION'!#REF!="Mayor"),CONCATENATE("R7C",' RIESGOS DE GESTION'!#REF!),"")</f>
        <v>#REF!</v>
      </c>
      <c r="AC52" s="27" t="e">
        <f>IF(AND(' RIESGOS DE GESTION'!#REF!="Muy Baja",' RIESGOS DE GESTION'!#REF!="Mayor"),CONCATENATE("R7C",' RIESGOS DE GESTION'!#REF!),"")</f>
        <v>#REF!</v>
      </c>
      <c r="AD52" s="32" t="e">
        <f>IF(AND(' RIESGOS DE GESTION'!#REF!="Muy Baja",' RIESGOS DE GESTION'!#REF!="Mayor"),CONCATENATE("R7C",' RIESGOS DE GESTION'!#REF!),"")</f>
        <v>#REF!</v>
      </c>
      <c r="AE52" s="32" t="e">
        <f>IF(AND(' RIESGOS DE GESTION'!#REF!="Muy Baja",' RIESGOS DE GESTION'!#REF!="Mayor"),CONCATENATE("R7C",' RIESGOS DE GESTION'!#REF!),"")</f>
        <v>#REF!</v>
      </c>
      <c r="AF52" s="32" t="e">
        <f>IF(AND(' RIESGOS DE GESTION'!#REF!="Muy Baja",' RIESGOS DE GESTION'!#REF!="Mayor"),CONCATENATE("R7C",' RIESGOS DE GESTION'!#REF!),"")</f>
        <v>#REF!</v>
      </c>
      <c r="AG52" s="28" t="e">
        <f>IF(AND(' RIESGOS DE GESTION'!#REF!="Muy Baja",' RIESGOS DE GESTION'!#REF!="Mayor"),CONCATENATE("R7C",' RIESGOS DE GESTION'!#REF!),"")</f>
        <v>#REF!</v>
      </c>
      <c r="AH52" s="29" t="e">
        <f>IF(AND(' RIESGOS DE GESTION'!#REF!="Muy Baja",' RIESGOS DE GESTION'!#REF!="Catastrófico"),CONCATENATE("R7C",' RIESGOS DE GESTION'!#REF!),"")</f>
        <v>#REF!</v>
      </c>
      <c r="AI52" s="30" t="e">
        <f>IF(AND(' RIESGOS DE GESTION'!#REF!="Muy Baja",' RIESGOS DE GESTION'!#REF!="Catastrófico"),CONCATENATE("R7C",' RIESGOS DE GESTION'!#REF!),"")</f>
        <v>#REF!</v>
      </c>
      <c r="AJ52" s="30" t="e">
        <f>IF(AND(' RIESGOS DE GESTION'!#REF!="Muy Baja",' RIESGOS DE GESTION'!#REF!="Catastrófico"),CONCATENATE("R7C",' RIESGOS DE GESTION'!#REF!),"")</f>
        <v>#REF!</v>
      </c>
      <c r="AK52" s="30" t="e">
        <f>IF(AND(' RIESGOS DE GESTION'!#REF!="Muy Baja",' RIESGOS DE GESTION'!#REF!="Catastrófico"),CONCATENATE("R7C",' RIESGOS DE GESTION'!#REF!),"")</f>
        <v>#REF!</v>
      </c>
      <c r="AL52" s="30" t="e">
        <f>IF(AND(' RIESGOS DE GESTION'!#REF!="Muy Baja",' RIESGOS DE GESTION'!#REF!="Catastrófico"),CONCATENATE("R7C",' RIESGOS DE GESTION'!#REF!),"")</f>
        <v>#REF!</v>
      </c>
      <c r="AM52" s="31" t="e">
        <f>IF(AND(' RIESGOS DE GESTION'!#REF!="Muy Baja",' RIESGOS DE GESTION'!#REF!="Catastrófico"),CONCATENATE("R7C",' RIESGOS DE GESTION'!#REF!),"")</f>
        <v>#REF!</v>
      </c>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row>
    <row r="53" spans="1:80" ht="15" customHeight="1" x14ac:dyDescent="0.25">
      <c r="A53" s="58"/>
      <c r="B53" s="412"/>
      <c r="C53" s="412"/>
      <c r="D53" s="413"/>
      <c r="E53" s="513"/>
      <c r="F53" s="514"/>
      <c r="G53" s="514"/>
      <c r="H53" s="514"/>
      <c r="I53" s="529"/>
      <c r="J53" s="51" t="e">
        <f>IF(AND(' RIESGOS DE GESTION'!#REF!="Muy Baja",' RIESGOS DE GESTION'!#REF!="Leve"),CONCATENATE("R8C",' RIESGOS DE GESTION'!#REF!),"")</f>
        <v>#REF!</v>
      </c>
      <c r="K53" s="52" t="e">
        <f>IF(AND(' RIESGOS DE GESTION'!#REF!="Muy Baja",' RIESGOS DE GESTION'!#REF!="Leve"),CONCATENATE("R8C",' RIESGOS DE GESTION'!#REF!),"")</f>
        <v>#REF!</v>
      </c>
      <c r="L53" s="52" t="e">
        <f>IF(AND(' RIESGOS DE GESTION'!#REF!="Muy Baja",' RIESGOS DE GESTION'!#REF!="Leve"),CONCATENATE("R8C",' RIESGOS DE GESTION'!#REF!),"")</f>
        <v>#REF!</v>
      </c>
      <c r="M53" s="52" t="e">
        <f>IF(AND(' RIESGOS DE GESTION'!#REF!="Muy Baja",' RIESGOS DE GESTION'!#REF!="Leve"),CONCATENATE("R8C",' RIESGOS DE GESTION'!#REF!),"")</f>
        <v>#REF!</v>
      </c>
      <c r="N53" s="52" t="e">
        <f>IF(AND(' RIESGOS DE GESTION'!#REF!="Muy Baja",' RIESGOS DE GESTION'!#REF!="Leve"),CONCATENATE("R8C",' RIESGOS DE GESTION'!#REF!),"")</f>
        <v>#REF!</v>
      </c>
      <c r="O53" s="53" t="e">
        <f>IF(AND(' RIESGOS DE GESTION'!#REF!="Muy Baja",' RIESGOS DE GESTION'!#REF!="Leve"),CONCATENATE("R8C",' RIESGOS DE GESTION'!#REF!),"")</f>
        <v>#REF!</v>
      </c>
      <c r="P53" s="51" t="e">
        <f>IF(AND(' RIESGOS DE GESTION'!#REF!="Muy Baja",' RIESGOS DE GESTION'!#REF!="Menor"),CONCATENATE("R8C",' RIESGOS DE GESTION'!#REF!),"")</f>
        <v>#REF!</v>
      </c>
      <c r="Q53" s="52" t="e">
        <f>IF(AND(' RIESGOS DE GESTION'!#REF!="Muy Baja",' RIESGOS DE GESTION'!#REF!="Menor"),CONCATENATE("R8C",' RIESGOS DE GESTION'!#REF!),"")</f>
        <v>#REF!</v>
      </c>
      <c r="R53" s="52" t="e">
        <f>IF(AND(' RIESGOS DE GESTION'!#REF!="Muy Baja",' RIESGOS DE GESTION'!#REF!="Menor"),CONCATENATE("R8C",' RIESGOS DE GESTION'!#REF!),"")</f>
        <v>#REF!</v>
      </c>
      <c r="S53" s="52" t="e">
        <f>IF(AND(' RIESGOS DE GESTION'!#REF!="Muy Baja",' RIESGOS DE GESTION'!#REF!="Menor"),CONCATENATE("R8C",' RIESGOS DE GESTION'!#REF!),"")</f>
        <v>#REF!</v>
      </c>
      <c r="T53" s="52" t="e">
        <f>IF(AND(' RIESGOS DE GESTION'!#REF!="Muy Baja",' RIESGOS DE GESTION'!#REF!="Menor"),CONCATENATE("R8C",' RIESGOS DE GESTION'!#REF!),"")</f>
        <v>#REF!</v>
      </c>
      <c r="U53" s="53" t="e">
        <f>IF(AND(' RIESGOS DE GESTION'!#REF!="Muy Baja",' RIESGOS DE GESTION'!#REF!="Menor"),CONCATENATE("R8C",' RIESGOS DE GESTION'!#REF!),"")</f>
        <v>#REF!</v>
      </c>
      <c r="V53" s="42" t="e">
        <f>IF(AND(' RIESGOS DE GESTION'!#REF!="Muy Baja",' RIESGOS DE GESTION'!#REF!="Moderado"),CONCATENATE("R8C",' RIESGOS DE GESTION'!#REF!),"")</f>
        <v>#REF!</v>
      </c>
      <c r="W53" s="43" t="e">
        <f>IF(AND(' RIESGOS DE GESTION'!#REF!="Muy Baja",' RIESGOS DE GESTION'!#REF!="Moderado"),CONCATENATE("R8C",' RIESGOS DE GESTION'!#REF!),"")</f>
        <v>#REF!</v>
      </c>
      <c r="X53" s="43" t="e">
        <f>IF(AND(' RIESGOS DE GESTION'!#REF!="Muy Baja",' RIESGOS DE GESTION'!#REF!="Moderado"),CONCATENATE("R8C",' RIESGOS DE GESTION'!#REF!),"")</f>
        <v>#REF!</v>
      </c>
      <c r="Y53" s="43" t="e">
        <f>IF(AND(' RIESGOS DE GESTION'!#REF!="Muy Baja",' RIESGOS DE GESTION'!#REF!="Moderado"),CONCATENATE("R8C",' RIESGOS DE GESTION'!#REF!),"")</f>
        <v>#REF!</v>
      </c>
      <c r="Z53" s="43" t="e">
        <f>IF(AND(' RIESGOS DE GESTION'!#REF!="Muy Baja",' RIESGOS DE GESTION'!#REF!="Moderado"),CONCATENATE("R8C",' RIESGOS DE GESTION'!#REF!),"")</f>
        <v>#REF!</v>
      </c>
      <c r="AA53" s="44" t="e">
        <f>IF(AND(' RIESGOS DE GESTION'!#REF!="Muy Baja",' RIESGOS DE GESTION'!#REF!="Moderado"),CONCATENATE("R8C",' RIESGOS DE GESTION'!#REF!),"")</f>
        <v>#REF!</v>
      </c>
      <c r="AB53" s="26" t="e">
        <f>IF(AND(' RIESGOS DE GESTION'!#REF!="Muy Baja",' RIESGOS DE GESTION'!#REF!="Mayor"),CONCATENATE("R8C",' RIESGOS DE GESTION'!#REF!),"")</f>
        <v>#REF!</v>
      </c>
      <c r="AC53" s="27" t="e">
        <f>IF(AND(' RIESGOS DE GESTION'!#REF!="Muy Baja",' RIESGOS DE GESTION'!#REF!="Mayor"),CONCATENATE("R8C",' RIESGOS DE GESTION'!#REF!),"")</f>
        <v>#REF!</v>
      </c>
      <c r="AD53" s="32" t="e">
        <f>IF(AND(' RIESGOS DE GESTION'!#REF!="Muy Baja",' RIESGOS DE GESTION'!#REF!="Mayor"),CONCATENATE("R8C",' RIESGOS DE GESTION'!#REF!),"")</f>
        <v>#REF!</v>
      </c>
      <c r="AE53" s="32" t="e">
        <f>IF(AND(' RIESGOS DE GESTION'!#REF!="Muy Baja",' RIESGOS DE GESTION'!#REF!="Mayor"),CONCATENATE("R8C",' RIESGOS DE GESTION'!#REF!),"")</f>
        <v>#REF!</v>
      </c>
      <c r="AF53" s="32" t="e">
        <f>IF(AND(' RIESGOS DE GESTION'!#REF!="Muy Baja",' RIESGOS DE GESTION'!#REF!="Mayor"),CONCATENATE("R8C",' RIESGOS DE GESTION'!#REF!),"")</f>
        <v>#REF!</v>
      </c>
      <c r="AG53" s="28" t="e">
        <f>IF(AND(' RIESGOS DE GESTION'!#REF!="Muy Baja",' RIESGOS DE GESTION'!#REF!="Mayor"),CONCATENATE("R8C",' RIESGOS DE GESTION'!#REF!),"")</f>
        <v>#REF!</v>
      </c>
      <c r="AH53" s="29" t="e">
        <f>IF(AND(' RIESGOS DE GESTION'!#REF!="Muy Baja",' RIESGOS DE GESTION'!#REF!="Catastrófico"),CONCATENATE("R8C",' RIESGOS DE GESTION'!#REF!),"")</f>
        <v>#REF!</v>
      </c>
      <c r="AI53" s="30" t="e">
        <f>IF(AND(' RIESGOS DE GESTION'!#REF!="Muy Baja",' RIESGOS DE GESTION'!#REF!="Catastrófico"),CONCATENATE("R8C",' RIESGOS DE GESTION'!#REF!),"")</f>
        <v>#REF!</v>
      </c>
      <c r="AJ53" s="30" t="e">
        <f>IF(AND(' RIESGOS DE GESTION'!#REF!="Muy Baja",' RIESGOS DE GESTION'!#REF!="Catastrófico"),CONCATENATE("R8C",' RIESGOS DE GESTION'!#REF!),"")</f>
        <v>#REF!</v>
      </c>
      <c r="AK53" s="30" t="e">
        <f>IF(AND(' RIESGOS DE GESTION'!#REF!="Muy Baja",' RIESGOS DE GESTION'!#REF!="Catastrófico"),CONCATENATE("R8C",' RIESGOS DE GESTION'!#REF!),"")</f>
        <v>#REF!</v>
      </c>
      <c r="AL53" s="30" t="e">
        <f>IF(AND(' RIESGOS DE GESTION'!#REF!="Muy Baja",' RIESGOS DE GESTION'!#REF!="Catastrófico"),CONCATENATE("R8C",' RIESGOS DE GESTION'!#REF!),"")</f>
        <v>#REF!</v>
      </c>
      <c r="AM53" s="31" t="e">
        <f>IF(AND(' RIESGOS DE GESTION'!#REF!="Muy Baja",' RIESGOS DE GESTION'!#REF!="Catastrófico"),CONCATENATE("R8C",' RIESGOS DE GESTION'!#REF!),"")</f>
        <v>#REF!</v>
      </c>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8"/>
      <c r="BS53" s="58"/>
      <c r="BT53" s="58"/>
      <c r="BU53" s="58"/>
      <c r="BV53" s="58"/>
      <c r="BW53" s="58"/>
      <c r="BX53" s="58"/>
      <c r="BY53" s="58"/>
      <c r="BZ53" s="58"/>
      <c r="CA53" s="58"/>
      <c r="CB53" s="58"/>
    </row>
    <row r="54" spans="1:80" ht="15" customHeight="1" x14ac:dyDescent="0.25">
      <c r="A54" s="58"/>
      <c r="B54" s="412"/>
      <c r="C54" s="412"/>
      <c r="D54" s="413"/>
      <c r="E54" s="513"/>
      <c r="F54" s="514"/>
      <c r="G54" s="514"/>
      <c r="H54" s="514"/>
      <c r="I54" s="529"/>
      <c r="J54" s="51" t="e">
        <f>IF(AND(' RIESGOS DE GESTION'!#REF!="Muy Baja",' RIESGOS DE GESTION'!#REF!="Leve"),CONCATENATE("R9C",' RIESGOS DE GESTION'!#REF!),"")</f>
        <v>#REF!</v>
      </c>
      <c r="K54" s="52" t="e">
        <f>IF(AND(' RIESGOS DE GESTION'!#REF!="Muy Baja",' RIESGOS DE GESTION'!#REF!="Leve"),CONCATENATE("R9C",' RIESGOS DE GESTION'!#REF!),"")</f>
        <v>#REF!</v>
      </c>
      <c r="L54" s="52" t="e">
        <f>IF(AND(' RIESGOS DE GESTION'!#REF!="Muy Baja",' RIESGOS DE GESTION'!#REF!="Leve"),CONCATENATE("R9C",' RIESGOS DE GESTION'!#REF!),"")</f>
        <v>#REF!</v>
      </c>
      <c r="M54" s="52" t="e">
        <f>IF(AND(' RIESGOS DE GESTION'!#REF!="Muy Baja",' RIESGOS DE GESTION'!#REF!="Leve"),CONCATENATE("R9C",' RIESGOS DE GESTION'!#REF!),"")</f>
        <v>#REF!</v>
      </c>
      <c r="N54" s="52" t="e">
        <f>IF(AND(' RIESGOS DE GESTION'!#REF!="Muy Baja",' RIESGOS DE GESTION'!#REF!="Leve"),CONCATENATE("R9C",' RIESGOS DE GESTION'!#REF!),"")</f>
        <v>#REF!</v>
      </c>
      <c r="O54" s="53" t="e">
        <f>IF(AND(' RIESGOS DE GESTION'!#REF!="Muy Baja",' RIESGOS DE GESTION'!#REF!="Leve"),CONCATENATE("R9C",' RIESGOS DE GESTION'!#REF!),"")</f>
        <v>#REF!</v>
      </c>
      <c r="P54" s="51" t="e">
        <f>IF(AND(' RIESGOS DE GESTION'!#REF!="Muy Baja",' RIESGOS DE GESTION'!#REF!="Menor"),CONCATENATE("R9C",' RIESGOS DE GESTION'!#REF!),"")</f>
        <v>#REF!</v>
      </c>
      <c r="Q54" s="52" t="e">
        <f>IF(AND(' RIESGOS DE GESTION'!#REF!="Muy Baja",' RIESGOS DE GESTION'!#REF!="Menor"),CONCATENATE("R9C",' RIESGOS DE GESTION'!#REF!),"")</f>
        <v>#REF!</v>
      </c>
      <c r="R54" s="52" t="e">
        <f>IF(AND(' RIESGOS DE GESTION'!#REF!="Muy Baja",' RIESGOS DE GESTION'!#REF!="Menor"),CONCATENATE("R9C",' RIESGOS DE GESTION'!#REF!),"")</f>
        <v>#REF!</v>
      </c>
      <c r="S54" s="52" t="e">
        <f>IF(AND(' RIESGOS DE GESTION'!#REF!="Muy Baja",' RIESGOS DE GESTION'!#REF!="Menor"),CONCATENATE("R9C",' RIESGOS DE GESTION'!#REF!),"")</f>
        <v>#REF!</v>
      </c>
      <c r="T54" s="52" t="e">
        <f>IF(AND(' RIESGOS DE GESTION'!#REF!="Muy Baja",' RIESGOS DE GESTION'!#REF!="Menor"),CONCATENATE("R9C",' RIESGOS DE GESTION'!#REF!),"")</f>
        <v>#REF!</v>
      </c>
      <c r="U54" s="53" t="e">
        <f>IF(AND(' RIESGOS DE GESTION'!#REF!="Muy Baja",' RIESGOS DE GESTION'!#REF!="Menor"),CONCATENATE("R9C",' RIESGOS DE GESTION'!#REF!),"")</f>
        <v>#REF!</v>
      </c>
      <c r="V54" s="42" t="e">
        <f>IF(AND(' RIESGOS DE GESTION'!#REF!="Muy Baja",' RIESGOS DE GESTION'!#REF!="Moderado"),CONCATENATE("R9C",' RIESGOS DE GESTION'!#REF!),"")</f>
        <v>#REF!</v>
      </c>
      <c r="W54" s="43" t="e">
        <f>IF(AND(' RIESGOS DE GESTION'!#REF!="Muy Baja",' RIESGOS DE GESTION'!#REF!="Moderado"),CONCATENATE("R9C",' RIESGOS DE GESTION'!#REF!),"")</f>
        <v>#REF!</v>
      </c>
      <c r="X54" s="43" t="e">
        <f>IF(AND(' RIESGOS DE GESTION'!#REF!="Muy Baja",' RIESGOS DE GESTION'!#REF!="Moderado"),CONCATENATE("R9C",' RIESGOS DE GESTION'!#REF!),"")</f>
        <v>#REF!</v>
      </c>
      <c r="Y54" s="43" t="e">
        <f>IF(AND(' RIESGOS DE GESTION'!#REF!="Muy Baja",' RIESGOS DE GESTION'!#REF!="Moderado"),CONCATENATE("R9C",' RIESGOS DE GESTION'!#REF!),"")</f>
        <v>#REF!</v>
      </c>
      <c r="Z54" s="43" t="e">
        <f>IF(AND(' RIESGOS DE GESTION'!#REF!="Muy Baja",' RIESGOS DE GESTION'!#REF!="Moderado"),CONCATENATE("R9C",' RIESGOS DE GESTION'!#REF!),"")</f>
        <v>#REF!</v>
      </c>
      <c r="AA54" s="44" t="e">
        <f>IF(AND(' RIESGOS DE GESTION'!#REF!="Muy Baja",' RIESGOS DE GESTION'!#REF!="Moderado"),CONCATENATE("R9C",' RIESGOS DE GESTION'!#REF!),"")</f>
        <v>#REF!</v>
      </c>
      <c r="AB54" s="26" t="e">
        <f>IF(AND(' RIESGOS DE GESTION'!#REF!="Muy Baja",' RIESGOS DE GESTION'!#REF!="Mayor"),CONCATENATE("R9C",' RIESGOS DE GESTION'!#REF!),"")</f>
        <v>#REF!</v>
      </c>
      <c r="AC54" s="27" t="e">
        <f>IF(AND(' RIESGOS DE GESTION'!#REF!="Muy Baja",' RIESGOS DE GESTION'!#REF!="Mayor"),CONCATENATE("R9C",' RIESGOS DE GESTION'!#REF!),"")</f>
        <v>#REF!</v>
      </c>
      <c r="AD54" s="32" t="e">
        <f>IF(AND(' RIESGOS DE GESTION'!#REF!="Muy Baja",' RIESGOS DE GESTION'!#REF!="Mayor"),CONCATENATE("R9C",' RIESGOS DE GESTION'!#REF!),"")</f>
        <v>#REF!</v>
      </c>
      <c r="AE54" s="32" t="e">
        <f>IF(AND(' RIESGOS DE GESTION'!#REF!="Muy Baja",' RIESGOS DE GESTION'!#REF!="Mayor"),CONCATENATE("R9C",' RIESGOS DE GESTION'!#REF!),"")</f>
        <v>#REF!</v>
      </c>
      <c r="AF54" s="32" t="e">
        <f>IF(AND(' RIESGOS DE GESTION'!#REF!="Muy Baja",' RIESGOS DE GESTION'!#REF!="Mayor"),CONCATENATE("R9C",' RIESGOS DE GESTION'!#REF!),"")</f>
        <v>#REF!</v>
      </c>
      <c r="AG54" s="28" t="e">
        <f>IF(AND(' RIESGOS DE GESTION'!#REF!="Muy Baja",' RIESGOS DE GESTION'!#REF!="Mayor"),CONCATENATE("R9C",' RIESGOS DE GESTION'!#REF!),"")</f>
        <v>#REF!</v>
      </c>
      <c r="AH54" s="29" t="e">
        <f>IF(AND(' RIESGOS DE GESTION'!#REF!="Muy Baja",' RIESGOS DE GESTION'!#REF!="Catastrófico"),CONCATENATE("R9C",' RIESGOS DE GESTION'!#REF!),"")</f>
        <v>#REF!</v>
      </c>
      <c r="AI54" s="30" t="e">
        <f>IF(AND(' RIESGOS DE GESTION'!#REF!="Muy Baja",' RIESGOS DE GESTION'!#REF!="Catastrófico"),CONCATENATE("R9C",' RIESGOS DE GESTION'!#REF!),"")</f>
        <v>#REF!</v>
      </c>
      <c r="AJ54" s="30" t="e">
        <f>IF(AND(' RIESGOS DE GESTION'!#REF!="Muy Baja",' RIESGOS DE GESTION'!#REF!="Catastrófico"),CONCATENATE("R9C",' RIESGOS DE GESTION'!#REF!),"")</f>
        <v>#REF!</v>
      </c>
      <c r="AK54" s="30" t="e">
        <f>IF(AND(' RIESGOS DE GESTION'!#REF!="Muy Baja",' RIESGOS DE GESTION'!#REF!="Catastrófico"),CONCATENATE("R9C",' RIESGOS DE GESTION'!#REF!),"")</f>
        <v>#REF!</v>
      </c>
      <c r="AL54" s="30" t="e">
        <f>IF(AND(' RIESGOS DE GESTION'!#REF!="Muy Baja",' RIESGOS DE GESTION'!#REF!="Catastrófico"),CONCATENATE("R9C",' RIESGOS DE GESTION'!#REF!),"")</f>
        <v>#REF!</v>
      </c>
      <c r="AM54" s="31" t="e">
        <f>IF(AND(' RIESGOS DE GESTION'!#REF!="Muy Baja",' RIESGOS DE GESTION'!#REF!="Catastrófico"),CONCATENATE("R9C",' RIESGOS DE GESTION'!#REF!),"")</f>
        <v>#REF!</v>
      </c>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c r="BR54" s="58"/>
      <c r="BS54" s="58"/>
      <c r="BT54" s="58"/>
      <c r="BU54" s="58"/>
      <c r="BV54" s="58"/>
      <c r="BW54" s="58"/>
      <c r="BX54" s="58"/>
      <c r="BY54" s="58"/>
      <c r="BZ54" s="58"/>
      <c r="CA54" s="58"/>
      <c r="CB54" s="58"/>
    </row>
    <row r="55" spans="1:80" ht="15.75" customHeight="1" thickBot="1" x14ac:dyDescent="0.3">
      <c r="A55" s="58"/>
      <c r="B55" s="412"/>
      <c r="C55" s="412"/>
      <c r="D55" s="413"/>
      <c r="E55" s="515"/>
      <c r="F55" s="516"/>
      <c r="G55" s="516"/>
      <c r="H55" s="516"/>
      <c r="I55" s="530"/>
      <c r="J55" s="54" t="e">
        <f>IF(AND(' RIESGOS DE GESTION'!#REF!="Muy Baja",' RIESGOS DE GESTION'!#REF!="Leve"),CONCATENATE("R10C",' RIESGOS DE GESTION'!#REF!),"")</f>
        <v>#REF!</v>
      </c>
      <c r="K55" s="55" t="e">
        <f>IF(AND(' RIESGOS DE GESTION'!#REF!="Muy Baja",' RIESGOS DE GESTION'!#REF!="Leve"),CONCATENATE("R10C",' RIESGOS DE GESTION'!#REF!),"")</f>
        <v>#REF!</v>
      </c>
      <c r="L55" s="55" t="e">
        <f>IF(AND(' RIESGOS DE GESTION'!#REF!="Muy Baja",' RIESGOS DE GESTION'!#REF!="Leve"),CONCATENATE("R10C",' RIESGOS DE GESTION'!#REF!),"")</f>
        <v>#REF!</v>
      </c>
      <c r="M55" s="55" t="e">
        <f>IF(AND(' RIESGOS DE GESTION'!#REF!="Muy Baja",' RIESGOS DE GESTION'!#REF!="Leve"),CONCATENATE("R10C",' RIESGOS DE GESTION'!#REF!),"")</f>
        <v>#REF!</v>
      </c>
      <c r="N55" s="55" t="e">
        <f>IF(AND(' RIESGOS DE GESTION'!#REF!="Muy Baja",' RIESGOS DE GESTION'!#REF!="Leve"),CONCATENATE("R10C",' RIESGOS DE GESTION'!#REF!),"")</f>
        <v>#REF!</v>
      </c>
      <c r="O55" s="56" t="e">
        <f>IF(AND(' RIESGOS DE GESTION'!#REF!="Muy Baja",' RIESGOS DE GESTION'!#REF!="Leve"),CONCATENATE("R10C",' RIESGOS DE GESTION'!#REF!),"")</f>
        <v>#REF!</v>
      </c>
      <c r="P55" s="54" t="e">
        <f>IF(AND(' RIESGOS DE GESTION'!#REF!="Muy Baja",' RIESGOS DE GESTION'!#REF!="Menor"),CONCATENATE("R10C",' RIESGOS DE GESTION'!#REF!),"")</f>
        <v>#REF!</v>
      </c>
      <c r="Q55" s="55" t="e">
        <f>IF(AND(' RIESGOS DE GESTION'!#REF!="Muy Baja",' RIESGOS DE GESTION'!#REF!="Menor"),CONCATENATE("R10C",' RIESGOS DE GESTION'!#REF!),"")</f>
        <v>#REF!</v>
      </c>
      <c r="R55" s="55" t="e">
        <f>IF(AND(' RIESGOS DE GESTION'!#REF!="Muy Baja",' RIESGOS DE GESTION'!#REF!="Menor"),CONCATENATE("R10C",' RIESGOS DE GESTION'!#REF!),"")</f>
        <v>#REF!</v>
      </c>
      <c r="S55" s="55" t="e">
        <f>IF(AND(' RIESGOS DE GESTION'!#REF!="Muy Baja",' RIESGOS DE GESTION'!#REF!="Menor"),CONCATENATE("R10C",' RIESGOS DE GESTION'!#REF!),"")</f>
        <v>#REF!</v>
      </c>
      <c r="T55" s="55" t="e">
        <f>IF(AND(' RIESGOS DE GESTION'!#REF!="Muy Baja",' RIESGOS DE GESTION'!#REF!="Menor"),CONCATENATE("R10C",' RIESGOS DE GESTION'!#REF!),"")</f>
        <v>#REF!</v>
      </c>
      <c r="U55" s="56" t="e">
        <f>IF(AND(' RIESGOS DE GESTION'!#REF!="Muy Baja",' RIESGOS DE GESTION'!#REF!="Menor"),CONCATENATE("R10C",' RIESGOS DE GESTION'!#REF!),"")</f>
        <v>#REF!</v>
      </c>
      <c r="V55" s="45" t="e">
        <f>IF(AND(' RIESGOS DE GESTION'!#REF!="Muy Baja",' RIESGOS DE GESTION'!#REF!="Moderado"),CONCATENATE("R10C",' RIESGOS DE GESTION'!#REF!),"")</f>
        <v>#REF!</v>
      </c>
      <c r="W55" s="46" t="e">
        <f>IF(AND(' RIESGOS DE GESTION'!#REF!="Muy Baja",' RIESGOS DE GESTION'!#REF!="Moderado"),CONCATENATE("R10C",' RIESGOS DE GESTION'!#REF!),"")</f>
        <v>#REF!</v>
      </c>
      <c r="X55" s="46" t="e">
        <f>IF(AND(' RIESGOS DE GESTION'!#REF!="Muy Baja",' RIESGOS DE GESTION'!#REF!="Moderado"),CONCATENATE("R10C",' RIESGOS DE GESTION'!#REF!),"")</f>
        <v>#REF!</v>
      </c>
      <c r="Y55" s="46" t="e">
        <f>IF(AND(' RIESGOS DE GESTION'!#REF!="Muy Baja",' RIESGOS DE GESTION'!#REF!="Moderado"),CONCATENATE("R10C",' RIESGOS DE GESTION'!#REF!),"")</f>
        <v>#REF!</v>
      </c>
      <c r="Z55" s="46" t="e">
        <f>IF(AND(' RIESGOS DE GESTION'!#REF!="Muy Baja",' RIESGOS DE GESTION'!#REF!="Moderado"),CONCATENATE("R10C",' RIESGOS DE GESTION'!#REF!),"")</f>
        <v>#REF!</v>
      </c>
      <c r="AA55" s="47" t="e">
        <f>IF(AND(' RIESGOS DE GESTION'!#REF!="Muy Baja",' RIESGOS DE GESTION'!#REF!="Moderado"),CONCATENATE("R10C",' RIESGOS DE GESTION'!#REF!),"")</f>
        <v>#REF!</v>
      </c>
      <c r="AB55" s="33" t="e">
        <f>IF(AND(' RIESGOS DE GESTION'!#REF!="Muy Baja",' RIESGOS DE GESTION'!#REF!="Mayor"),CONCATENATE("R10C",' RIESGOS DE GESTION'!#REF!),"")</f>
        <v>#REF!</v>
      </c>
      <c r="AC55" s="34" t="e">
        <f>IF(AND(' RIESGOS DE GESTION'!#REF!="Muy Baja",' RIESGOS DE GESTION'!#REF!="Mayor"),CONCATENATE("R10C",' RIESGOS DE GESTION'!#REF!),"")</f>
        <v>#REF!</v>
      </c>
      <c r="AD55" s="34" t="e">
        <f>IF(AND(' RIESGOS DE GESTION'!#REF!="Muy Baja",' RIESGOS DE GESTION'!#REF!="Mayor"),CONCATENATE("R10C",' RIESGOS DE GESTION'!#REF!),"")</f>
        <v>#REF!</v>
      </c>
      <c r="AE55" s="34" t="e">
        <f>IF(AND(' RIESGOS DE GESTION'!#REF!="Muy Baja",' RIESGOS DE GESTION'!#REF!="Mayor"),CONCATENATE("R10C",' RIESGOS DE GESTION'!#REF!),"")</f>
        <v>#REF!</v>
      </c>
      <c r="AF55" s="34" t="e">
        <f>IF(AND(' RIESGOS DE GESTION'!#REF!="Muy Baja",' RIESGOS DE GESTION'!#REF!="Mayor"),CONCATENATE("R10C",' RIESGOS DE GESTION'!#REF!),"")</f>
        <v>#REF!</v>
      </c>
      <c r="AG55" s="35" t="e">
        <f>IF(AND(' RIESGOS DE GESTION'!#REF!="Muy Baja",' RIESGOS DE GESTION'!#REF!="Mayor"),CONCATENATE("R10C",' RIESGOS DE GESTION'!#REF!),"")</f>
        <v>#REF!</v>
      </c>
      <c r="AH55" s="36" t="e">
        <f>IF(AND(' RIESGOS DE GESTION'!#REF!="Muy Baja",' RIESGOS DE GESTION'!#REF!="Catastrófico"),CONCATENATE("R10C",' RIESGOS DE GESTION'!#REF!),"")</f>
        <v>#REF!</v>
      </c>
      <c r="AI55" s="37" t="e">
        <f>IF(AND(' RIESGOS DE GESTION'!#REF!="Muy Baja",' RIESGOS DE GESTION'!#REF!="Catastrófico"),CONCATENATE("R10C",' RIESGOS DE GESTION'!#REF!),"")</f>
        <v>#REF!</v>
      </c>
      <c r="AJ55" s="37" t="e">
        <f>IF(AND(' RIESGOS DE GESTION'!#REF!="Muy Baja",' RIESGOS DE GESTION'!#REF!="Catastrófico"),CONCATENATE("R10C",' RIESGOS DE GESTION'!#REF!),"")</f>
        <v>#REF!</v>
      </c>
      <c r="AK55" s="37" t="e">
        <f>IF(AND(' RIESGOS DE GESTION'!#REF!="Muy Baja",' RIESGOS DE GESTION'!#REF!="Catastrófico"),CONCATENATE("R10C",' RIESGOS DE GESTION'!#REF!),"")</f>
        <v>#REF!</v>
      </c>
      <c r="AL55" s="37" t="e">
        <f>IF(AND(' RIESGOS DE GESTION'!#REF!="Muy Baja",' RIESGOS DE GESTION'!#REF!="Catastrófico"),CONCATENATE("R10C",' RIESGOS DE GESTION'!#REF!),"")</f>
        <v>#REF!</v>
      </c>
      <c r="AM55" s="38" t="e">
        <f>IF(AND(' RIESGOS DE GESTION'!#REF!="Muy Baja",' RIESGOS DE GESTION'!#REF!="Catastrófico"),CONCATENATE("R10C",' RIESGOS DE GESTION'!#REF!),"")</f>
        <v>#REF!</v>
      </c>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c r="BR55" s="58"/>
      <c r="BS55" s="58"/>
      <c r="BT55" s="58"/>
      <c r="BU55" s="58"/>
      <c r="BV55" s="58"/>
      <c r="BW55" s="58"/>
      <c r="BX55" s="58"/>
      <c r="BY55" s="58"/>
      <c r="BZ55" s="58"/>
      <c r="CA55" s="58"/>
      <c r="CB55" s="58"/>
    </row>
    <row r="56" spans="1:80" x14ac:dyDescent="0.25">
      <c r="A56" s="58"/>
      <c r="B56" s="58"/>
      <c r="C56" s="58"/>
      <c r="D56" s="58"/>
      <c r="E56" s="58"/>
      <c r="F56" s="58"/>
      <c r="G56" s="58"/>
      <c r="H56" s="58"/>
      <c r="I56" s="58"/>
      <c r="J56" s="509" t="s">
        <v>106</v>
      </c>
      <c r="K56" s="510"/>
      <c r="L56" s="510"/>
      <c r="M56" s="510"/>
      <c r="N56" s="510"/>
      <c r="O56" s="528"/>
      <c r="P56" s="509" t="s">
        <v>105</v>
      </c>
      <c r="Q56" s="510"/>
      <c r="R56" s="510"/>
      <c r="S56" s="510"/>
      <c r="T56" s="510"/>
      <c r="U56" s="528"/>
      <c r="V56" s="509" t="s">
        <v>104</v>
      </c>
      <c r="W56" s="510"/>
      <c r="X56" s="510"/>
      <c r="Y56" s="510"/>
      <c r="Z56" s="510"/>
      <c r="AA56" s="528"/>
      <c r="AB56" s="509" t="s">
        <v>103</v>
      </c>
      <c r="AC56" s="549"/>
      <c r="AD56" s="510"/>
      <c r="AE56" s="510"/>
      <c r="AF56" s="510"/>
      <c r="AG56" s="528"/>
      <c r="AH56" s="509" t="s">
        <v>102</v>
      </c>
      <c r="AI56" s="510"/>
      <c r="AJ56" s="510"/>
      <c r="AK56" s="510"/>
      <c r="AL56" s="510"/>
      <c r="AM56" s="52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row>
    <row r="57" spans="1:80" x14ac:dyDescent="0.25">
      <c r="A57" s="58"/>
      <c r="B57" s="58"/>
      <c r="C57" s="58"/>
      <c r="D57" s="58"/>
      <c r="E57" s="58"/>
      <c r="F57" s="58"/>
      <c r="G57" s="58"/>
      <c r="H57" s="58"/>
      <c r="I57" s="58"/>
      <c r="J57" s="513"/>
      <c r="K57" s="514"/>
      <c r="L57" s="514"/>
      <c r="M57" s="514"/>
      <c r="N57" s="514"/>
      <c r="O57" s="529"/>
      <c r="P57" s="513"/>
      <c r="Q57" s="514"/>
      <c r="R57" s="514"/>
      <c r="S57" s="514"/>
      <c r="T57" s="514"/>
      <c r="U57" s="529"/>
      <c r="V57" s="513"/>
      <c r="W57" s="514"/>
      <c r="X57" s="514"/>
      <c r="Y57" s="514"/>
      <c r="Z57" s="514"/>
      <c r="AA57" s="529"/>
      <c r="AB57" s="513"/>
      <c r="AC57" s="514"/>
      <c r="AD57" s="514"/>
      <c r="AE57" s="514"/>
      <c r="AF57" s="514"/>
      <c r="AG57" s="529"/>
      <c r="AH57" s="513"/>
      <c r="AI57" s="514"/>
      <c r="AJ57" s="514"/>
      <c r="AK57" s="514"/>
      <c r="AL57" s="514"/>
      <c r="AM57" s="529"/>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8"/>
      <c r="BX57" s="58"/>
      <c r="BY57" s="58"/>
      <c r="BZ57" s="58"/>
      <c r="CA57" s="58"/>
      <c r="CB57" s="58"/>
    </row>
    <row r="58" spans="1:80" x14ac:dyDescent="0.25">
      <c r="A58" s="58"/>
      <c r="B58" s="58"/>
      <c r="C58" s="58"/>
      <c r="D58" s="58"/>
      <c r="E58" s="58"/>
      <c r="F58" s="58"/>
      <c r="G58" s="58"/>
      <c r="H58" s="58"/>
      <c r="I58" s="58"/>
      <c r="J58" s="513"/>
      <c r="K58" s="514"/>
      <c r="L58" s="514"/>
      <c r="M58" s="514"/>
      <c r="N58" s="514"/>
      <c r="O58" s="529"/>
      <c r="P58" s="513"/>
      <c r="Q58" s="514"/>
      <c r="R58" s="514"/>
      <c r="S58" s="514"/>
      <c r="T58" s="514"/>
      <c r="U58" s="529"/>
      <c r="V58" s="513"/>
      <c r="W58" s="514"/>
      <c r="X58" s="514"/>
      <c r="Y58" s="514"/>
      <c r="Z58" s="514"/>
      <c r="AA58" s="529"/>
      <c r="AB58" s="513"/>
      <c r="AC58" s="514"/>
      <c r="AD58" s="514"/>
      <c r="AE58" s="514"/>
      <c r="AF58" s="514"/>
      <c r="AG58" s="529"/>
      <c r="AH58" s="513"/>
      <c r="AI58" s="514"/>
      <c r="AJ58" s="514"/>
      <c r="AK58" s="514"/>
      <c r="AL58" s="514"/>
      <c r="AM58" s="529"/>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row>
    <row r="59" spans="1:80" x14ac:dyDescent="0.25">
      <c r="A59" s="58"/>
      <c r="B59" s="58"/>
      <c r="C59" s="58"/>
      <c r="D59" s="58"/>
      <c r="E59" s="58"/>
      <c r="F59" s="58"/>
      <c r="G59" s="58"/>
      <c r="H59" s="58"/>
      <c r="I59" s="58"/>
      <c r="J59" s="513"/>
      <c r="K59" s="514"/>
      <c r="L59" s="514"/>
      <c r="M59" s="514"/>
      <c r="N59" s="514"/>
      <c r="O59" s="529"/>
      <c r="P59" s="513"/>
      <c r="Q59" s="514"/>
      <c r="R59" s="514"/>
      <c r="S59" s="514"/>
      <c r="T59" s="514"/>
      <c r="U59" s="529"/>
      <c r="V59" s="513"/>
      <c r="W59" s="514"/>
      <c r="X59" s="514"/>
      <c r="Y59" s="514"/>
      <c r="Z59" s="514"/>
      <c r="AA59" s="529"/>
      <c r="AB59" s="513"/>
      <c r="AC59" s="514"/>
      <c r="AD59" s="514"/>
      <c r="AE59" s="514"/>
      <c r="AF59" s="514"/>
      <c r="AG59" s="529"/>
      <c r="AH59" s="513"/>
      <c r="AI59" s="514"/>
      <c r="AJ59" s="514"/>
      <c r="AK59" s="514"/>
      <c r="AL59" s="514"/>
      <c r="AM59" s="529"/>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row>
    <row r="60" spans="1:80" x14ac:dyDescent="0.25">
      <c r="A60" s="58"/>
      <c r="B60" s="58"/>
      <c r="C60" s="58"/>
      <c r="D60" s="58"/>
      <c r="E60" s="58"/>
      <c r="F60" s="58"/>
      <c r="G60" s="58"/>
      <c r="H60" s="58"/>
      <c r="I60" s="58"/>
      <c r="J60" s="513"/>
      <c r="K60" s="514"/>
      <c r="L60" s="514"/>
      <c r="M60" s="514"/>
      <c r="N60" s="514"/>
      <c r="O60" s="529"/>
      <c r="P60" s="513"/>
      <c r="Q60" s="514"/>
      <c r="R60" s="514"/>
      <c r="S60" s="514"/>
      <c r="T60" s="514"/>
      <c r="U60" s="529"/>
      <c r="V60" s="513"/>
      <c r="W60" s="514"/>
      <c r="X60" s="514"/>
      <c r="Y60" s="514"/>
      <c r="Z60" s="514"/>
      <c r="AA60" s="529"/>
      <c r="AB60" s="513"/>
      <c r="AC60" s="514"/>
      <c r="AD60" s="514"/>
      <c r="AE60" s="514"/>
      <c r="AF60" s="514"/>
      <c r="AG60" s="529"/>
      <c r="AH60" s="513"/>
      <c r="AI60" s="514"/>
      <c r="AJ60" s="514"/>
      <c r="AK60" s="514"/>
      <c r="AL60" s="514"/>
      <c r="AM60" s="529"/>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row>
    <row r="61" spans="1:80" ht="15.75" thickBot="1" x14ac:dyDescent="0.3">
      <c r="A61" s="58"/>
      <c r="B61" s="58"/>
      <c r="C61" s="58"/>
      <c r="D61" s="58"/>
      <c r="E61" s="58"/>
      <c r="F61" s="58"/>
      <c r="G61" s="58"/>
      <c r="H61" s="58"/>
      <c r="I61" s="58"/>
      <c r="J61" s="515"/>
      <c r="K61" s="516"/>
      <c r="L61" s="516"/>
      <c r="M61" s="516"/>
      <c r="N61" s="516"/>
      <c r="O61" s="530"/>
      <c r="P61" s="515"/>
      <c r="Q61" s="516"/>
      <c r="R61" s="516"/>
      <c r="S61" s="516"/>
      <c r="T61" s="516"/>
      <c r="U61" s="530"/>
      <c r="V61" s="515"/>
      <c r="W61" s="516"/>
      <c r="X61" s="516"/>
      <c r="Y61" s="516"/>
      <c r="Z61" s="516"/>
      <c r="AA61" s="530"/>
      <c r="AB61" s="515"/>
      <c r="AC61" s="516"/>
      <c r="AD61" s="516"/>
      <c r="AE61" s="516"/>
      <c r="AF61" s="516"/>
      <c r="AG61" s="530"/>
      <c r="AH61" s="515"/>
      <c r="AI61" s="516"/>
      <c r="AJ61" s="516"/>
      <c r="AK61" s="516"/>
      <c r="AL61" s="516"/>
      <c r="AM61" s="530"/>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row>
    <row r="62" spans="1:80" x14ac:dyDescent="0.2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row>
    <row r="63" spans="1:80" ht="15" customHeight="1" x14ac:dyDescent="0.25">
      <c r="A63" s="58"/>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58"/>
      <c r="AV63" s="58"/>
      <c r="AW63" s="58"/>
      <c r="AX63" s="58"/>
      <c r="AY63" s="58"/>
      <c r="AZ63" s="58"/>
      <c r="BA63" s="58"/>
      <c r="BB63" s="58"/>
      <c r="BC63" s="58"/>
      <c r="BD63" s="58"/>
      <c r="BE63" s="58"/>
      <c r="BF63" s="58"/>
      <c r="BG63" s="58"/>
      <c r="BH63" s="58"/>
    </row>
    <row r="64" spans="1:80" ht="15" customHeight="1" x14ac:dyDescent="0.25">
      <c r="A64" s="5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58"/>
      <c r="AV64" s="58"/>
      <c r="AW64" s="58"/>
      <c r="AX64" s="58"/>
      <c r="AY64" s="58"/>
      <c r="AZ64" s="58"/>
      <c r="BA64" s="58"/>
      <c r="BB64" s="58"/>
      <c r="BC64" s="58"/>
      <c r="BD64" s="58"/>
      <c r="BE64" s="58"/>
      <c r="BF64" s="58"/>
      <c r="BG64" s="58"/>
      <c r="BH64" s="58"/>
    </row>
    <row r="65" spans="1:60" x14ac:dyDescent="0.2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row>
    <row r="66" spans="1:60" x14ac:dyDescent="0.2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row>
    <row r="67" spans="1:60" x14ac:dyDescent="0.2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row>
    <row r="68" spans="1:60" x14ac:dyDescent="0.2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row>
    <row r="69" spans="1:60" x14ac:dyDescent="0.2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row>
    <row r="70" spans="1:60" x14ac:dyDescent="0.2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row>
    <row r="71" spans="1:60" x14ac:dyDescent="0.2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row>
    <row r="72" spans="1:60" x14ac:dyDescent="0.2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row>
    <row r="73" spans="1:60" x14ac:dyDescent="0.2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row>
    <row r="74" spans="1:60" x14ac:dyDescent="0.2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row>
    <row r="75" spans="1:60" x14ac:dyDescent="0.2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row>
    <row r="76" spans="1:60" x14ac:dyDescent="0.25">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row>
    <row r="77" spans="1:60" x14ac:dyDescent="0.25">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row>
    <row r="78" spans="1:60"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60" x14ac:dyDescent="0.25">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60" x14ac:dyDescent="0.25">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row>
    <row r="81" spans="1:60" x14ac:dyDescent="0.25">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row>
    <row r="82" spans="1:60" x14ac:dyDescent="0.25">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row>
    <row r="83" spans="1:60"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row>
    <row r="84" spans="1:60"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row>
    <row r="85" spans="1:60" x14ac:dyDescent="0.25">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row>
    <row r="86" spans="1:60" x14ac:dyDescent="0.25">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row>
    <row r="87" spans="1:60" x14ac:dyDescent="0.25">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row>
    <row r="88" spans="1:60"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row>
    <row r="89" spans="1:60" x14ac:dyDescent="0.2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row>
    <row r="90" spans="1:60" x14ac:dyDescent="0.25">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row>
    <row r="91" spans="1:60" x14ac:dyDescent="0.25">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row>
    <row r="92" spans="1:60" x14ac:dyDescent="0.25">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row>
    <row r="93" spans="1:60" x14ac:dyDescent="0.25">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row>
    <row r="94" spans="1:60" x14ac:dyDescent="0.25">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row>
    <row r="95" spans="1:60" x14ac:dyDescent="0.25">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row>
    <row r="96" spans="1:60" x14ac:dyDescent="0.25">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row>
    <row r="97" spans="1:60" x14ac:dyDescent="0.25">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row>
    <row r="98" spans="1:60" x14ac:dyDescent="0.25">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row>
    <row r="99" spans="1:60" x14ac:dyDescent="0.25">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row>
    <row r="100" spans="1:60" x14ac:dyDescent="0.25">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row>
    <row r="101" spans="1:60" x14ac:dyDescent="0.25">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row>
    <row r="102" spans="1:60" x14ac:dyDescent="0.25">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row>
    <row r="103" spans="1:60" x14ac:dyDescent="0.25">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row>
    <row r="104" spans="1:60" x14ac:dyDescent="0.25">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row>
    <row r="105" spans="1:60" x14ac:dyDescent="0.25">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row>
    <row r="106" spans="1:60" x14ac:dyDescent="0.25">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row>
    <row r="107" spans="1:60" x14ac:dyDescent="0.25">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row>
    <row r="108" spans="1:60" x14ac:dyDescent="0.25">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row>
    <row r="109" spans="1:60" x14ac:dyDescent="0.25">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c r="BH109" s="58"/>
    </row>
    <row r="110" spans="1:60" x14ac:dyDescent="0.25">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row>
    <row r="111" spans="1:60" x14ac:dyDescent="0.25">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c r="BH111" s="58"/>
    </row>
    <row r="112" spans="1:60" x14ac:dyDescent="0.25">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row>
    <row r="113" spans="1:60" x14ac:dyDescent="0.25">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row>
    <row r="114" spans="1:60" x14ac:dyDescent="0.25">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row>
    <row r="115" spans="1:60" x14ac:dyDescent="0.25">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row>
    <row r="116" spans="1:60" x14ac:dyDescent="0.25">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row>
    <row r="117" spans="1:60" x14ac:dyDescent="0.25">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row>
    <row r="118" spans="1:60" x14ac:dyDescent="0.25">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c r="AS118" s="58"/>
      <c r="AT118" s="58"/>
      <c r="AU118" s="58"/>
      <c r="AV118" s="58"/>
      <c r="AW118" s="58"/>
      <c r="AX118" s="58"/>
      <c r="AY118" s="58"/>
      <c r="AZ118" s="58"/>
      <c r="BA118" s="58"/>
      <c r="BB118" s="58"/>
      <c r="BC118" s="58"/>
      <c r="BD118" s="58"/>
      <c r="BE118" s="58"/>
      <c r="BF118" s="58"/>
      <c r="BG118" s="58"/>
      <c r="BH118" s="58"/>
    </row>
    <row r="119" spans="1:60" x14ac:dyDescent="0.25">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row>
    <row r="120" spans="1:60" x14ac:dyDescent="0.25">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row>
    <row r="121" spans="1:60" x14ac:dyDescent="0.25">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row>
    <row r="122" spans="1:60" x14ac:dyDescent="0.25">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58"/>
      <c r="BH122" s="58"/>
    </row>
    <row r="123" spans="1:60" x14ac:dyDescent="0.25">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row>
    <row r="124" spans="1:60" x14ac:dyDescent="0.25">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c r="AS124" s="58"/>
      <c r="AT124" s="58"/>
      <c r="AU124" s="58"/>
      <c r="AV124" s="58"/>
      <c r="AW124" s="58"/>
      <c r="AX124" s="58"/>
      <c r="AY124" s="58"/>
      <c r="AZ124" s="58"/>
      <c r="BA124" s="58"/>
      <c r="BB124" s="58"/>
      <c r="BC124" s="58"/>
      <c r="BD124" s="58"/>
      <c r="BE124" s="58"/>
      <c r="BF124" s="58"/>
      <c r="BG124" s="58"/>
      <c r="BH124" s="58"/>
    </row>
    <row r="125" spans="1:60" x14ac:dyDescent="0.25">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row>
    <row r="126" spans="1:60" x14ac:dyDescent="0.25">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c r="BC126" s="58"/>
      <c r="BD126" s="58"/>
      <c r="BE126" s="58"/>
      <c r="BF126" s="58"/>
      <c r="BG126" s="58"/>
      <c r="BH126" s="58"/>
    </row>
    <row r="127" spans="1:60" x14ac:dyDescent="0.25">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row>
    <row r="128" spans="1:60" x14ac:dyDescent="0.25">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c r="AS128" s="58"/>
      <c r="AT128" s="58"/>
      <c r="AU128" s="58"/>
      <c r="AV128" s="58"/>
      <c r="AW128" s="58"/>
      <c r="AX128" s="58"/>
      <c r="AY128" s="58"/>
      <c r="AZ128" s="58"/>
      <c r="BA128" s="58"/>
      <c r="BB128" s="58"/>
      <c r="BC128" s="58"/>
      <c r="BD128" s="58"/>
      <c r="BE128" s="58"/>
      <c r="BF128" s="58"/>
      <c r="BG128" s="58"/>
      <c r="BH128" s="58"/>
    </row>
    <row r="129" spans="1:60" x14ac:dyDescent="0.25">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58"/>
    </row>
    <row r="130" spans="1:60" x14ac:dyDescent="0.25">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c r="AS130" s="58"/>
      <c r="AT130" s="58"/>
      <c r="AU130" s="58"/>
      <c r="AV130" s="58"/>
      <c r="AW130" s="58"/>
      <c r="AX130" s="58"/>
      <c r="AY130" s="58"/>
      <c r="AZ130" s="58"/>
      <c r="BA130" s="58"/>
      <c r="BB130" s="58"/>
      <c r="BC130" s="58"/>
      <c r="BD130" s="58"/>
      <c r="BE130" s="58"/>
      <c r="BF130" s="58"/>
      <c r="BG130" s="58"/>
      <c r="BH130" s="58"/>
    </row>
    <row r="131" spans="1:60" x14ac:dyDescent="0.25">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c r="AS131" s="58"/>
      <c r="AT131" s="58"/>
      <c r="AU131" s="58"/>
      <c r="AV131" s="58"/>
      <c r="AW131" s="58"/>
      <c r="AX131" s="58"/>
      <c r="AY131" s="58"/>
      <c r="AZ131" s="58"/>
      <c r="BA131" s="58"/>
      <c r="BB131" s="58"/>
      <c r="BC131" s="58"/>
      <c r="BD131" s="58"/>
      <c r="BE131" s="58"/>
      <c r="BF131" s="58"/>
      <c r="BG131" s="58"/>
      <c r="BH131" s="58"/>
    </row>
    <row r="132" spans="1:60" x14ac:dyDescent="0.25">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row>
    <row r="133" spans="1:60" x14ac:dyDescent="0.25">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8"/>
      <c r="BD133" s="58"/>
      <c r="BE133" s="58"/>
      <c r="BF133" s="58"/>
      <c r="BG133" s="58"/>
      <c r="BH133" s="58"/>
    </row>
    <row r="134" spans="1:60" x14ac:dyDescent="0.25">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8"/>
      <c r="BD134" s="58"/>
      <c r="BE134" s="58"/>
      <c r="BF134" s="58"/>
      <c r="BG134" s="58"/>
      <c r="BH134" s="58"/>
    </row>
    <row r="135" spans="1:60" x14ac:dyDescent="0.25">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c r="BC135" s="58"/>
      <c r="BD135" s="58"/>
      <c r="BE135" s="58"/>
      <c r="BF135" s="58"/>
      <c r="BG135" s="58"/>
      <c r="BH135" s="58"/>
    </row>
    <row r="136" spans="1:60" x14ac:dyDescent="0.25">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row>
    <row r="137" spans="1:60" x14ac:dyDescent="0.25">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8"/>
      <c r="AZ137" s="58"/>
      <c r="BA137" s="58"/>
      <c r="BB137" s="58"/>
      <c r="BC137" s="58"/>
      <c r="BD137" s="58"/>
      <c r="BE137" s="58"/>
      <c r="BF137" s="58"/>
      <c r="BG137" s="58"/>
      <c r="BH137" s="58"/>
    </row>
    <row r="138" spans="1:60" x14ac:dyDescent="0.25">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row>
    <row r="139" spans="1:60" x14ac:dyDescent="0.25">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row>
    <row r="140" spans="1:60" x14ac:dyDescent="0.25">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row>
    <row r="141" spans="1:60" x14ac:dyDescent="0.25">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row>
    <row r="142" spans="1:60" x14ac:dyDescent="0.25">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row>
    <row r="143" spans="1:60" x14ac:dyDescent="0.25">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row>
    <row r="144" spans="1:60" x14ac:dyDescent="0.25">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row>
    <row r="145" spans="1:60" x14ac:dyDescent="0.25">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row>
    <row r="146" spans="1:60" x14ac:dyDescent="0.25">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row>
    <row r="147" spans="1:60" x14ac:dyDescent="0.25">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row>
    <row r="148" spans="1:60" x14ac:dyDescent="0.25">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row>
    <row r="149" spans="1:60" x14ac:dyDescent="0.25">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row>
    <row r="150" spans="1:60" x14ac:dyDescent="0.25">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8"/>
      <c r="BE150" s="58"/>
      <c r="BF150" s="58"/>
      <c r="BG150" s="58"/>
      <c r="BH150" s="58"/>
    </row>
    <row r="151" spans="1:60" x14ac:dyDescent="0.25">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c r="AS151" s="58"/>
      <c r="AT151" s="58"/>
      <c r="AU151" s="58"/>
      <c r="AV151" s="58"/>
      <c r="AW151" s="58"/>
      <c r="AX151" s="58"/>
      <c r="AY151" s="58"/>
      <c r="AZ151" s="58"/>
      <c r="BA151" s="58"/>
      <c r="BB151" s="58"/>
      <c r="BC151" s="58"/>
      <c r="BD151" s="58"/>
      <c r="BE151" s="58"/>
      <c r="BF151" s="58"/>
      <c r="BG151" s="58"/>
      <c r="BH151" s="58"/>
    </row>
    <row r="152" spans="1:60" x14ac:dyDescent="0.25">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row>
    <row r="153" spans="1:60" x14ac:dyDescent="0.25">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row>
    <row r="154" spans="1:60" x14ac:dyDescent="0.2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row>
    <row r="155" spans="1:60" x14ac:dyDescent="0.25">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c r="AS155" s="58"/>
      <c r="AT155" s="58"/>
      <c r="AU155" s="58"/>
      <c r="AV155" s="58"/>
      <c r="AW155" s="58"/>
      <c r="AX155" s="58"/>
      <c r="AY155" s="58"/>
      <c r="AZ155" s="58"/>
      <c r="BA155" s="58"/>
      <c r="BB155" s="58"/>
      <c r="BC155" s="58"/>
      <c r="BD155" s="58"/>
      <c r="BE155" s="58"/>
      <c r="BF155" s="58"/>
      <c r="BG155" s="58"/>
      <c r="BH155" s="58"/>
    </row>
    <row r="156" spans="1:60" x14ac:dyDescent="0.25">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c r="AS156" s="58"/>
      <c r="AT156" s="58"/>
      <c r="AU156" s="58"/>
      <c r="AV156" s="58"/>
      <c r="AW156" s="58"/>
      <c r="AX156" s="58"/>
      <c r="AY156" s="58"/>
      <c r="AZ156" s="58"/>
      <c r="BA156" s="58"/>
      <c r="BB156" s="58"/>
      <c r="BC156" s="58"/>
      <c r="BD156" s="58"/>
      <c r="BE156" s="58"/>
      <c r="BF156" s="58"/>
      <c r="BG156" s="58"/>
      <c r="BH156" s="58"/>
    </row>
    <row r="157" spans="1:60" x14ac:dyDescent="0.25">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58"/>
      <c r="BH157" s="58"/>
    </row>
    <row r="158" spans="1:60" x14ac:dyDescent="0.25">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c r="AS158" s="58"/>
      <c r="AT158" s="58"/>
      <c r="AU158" s="58"/>
      <c r="AV158" s="58"/>
      <c r="AW158" s="58"/>
      <c r="AX158" s="58"/>
      <c r="AY158" s="58"/>
      <c r="AZ158" s="58"/>
      <c r="BA158" s="58"/>
      <c r="BB158" s="58"/>
      <c r="BC158" s="58"/>
      <c r="BD158" s="58"/>
      <c r="BE158" s="58"/>
      <c r="BF158" s="58"/>
      <c r="BG158" s="58"/>
      <c r="BH158" s="58"/>
    </row>
    <row r="159" spans="1:60" x14ac:dyDescent="0.25">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row>
    <row r="160" spans="1:60" x14ac:dyDescent="0.25">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c r="AS160" s="58"/>
      <c r="AT160" s="58"/>
      <c r="AU160" s="58"/>
      <c r="AV160" s="58"/>
      <c r="AW160" s="58"/>
      <c r="AX160" s="58"/>
      <c r="AY160" s="58"/>
      <c r="AZ160" s="58"/>
      <c r="BA160" s="58"/>
      <c r="BB160" s="58"/>
      <c r="BC160" s="58"/>
      <c r="BD160" s="58"/>
      <c r="BE160" s="58"/>
      <c r="BF160" s="58"/>
      <c r="BG160" s="58"/>
      <c r="BH160" s="58"/>
    </row>
    <row r="161" spans="1:60" x14ac:dyDescent="0.25">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58"/>
      <c r="BH161" s="58"/>
    </row>
    <row r="162" spans="1:60" x14ac:dyDescent="0.25">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8"/>
      <c r="BD162" s="58"/>
      <c r="BE162" s="58"/>
      <c r="BF162" s="58"/>
      <c r="BG162" s="58"/>
      <c r="BH162" s="58"/>
    </row>
    <row r="163" spans="1:60" x14ac:dyDescent="0.25">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c r="AS163" s="58"/>
      <c r="AT163" s="58"/>
      <c r="AU163" s="58"/>
      <c r="AV163" s="58"/>
      <c r="AW163" s="58"/>
      <c r="AX163" s="58"/>
      <c r="AY163" s="58"/>
      <c r="AZ163" s="58"/>
      <c r="BA163" s="58"/>
      <c r="BB163" s="58"/>
      <c r="BC163" s="58"/>
      <c r="BD163" s="58"/>
      <c r="BE163" s="58"/>
      <c r="BF163" s="58"/>
      <c r="BG163" s="58"/>
      <c r="BH163" s="58"/>
    </row>
    <row r="164" spans="1:60" x14ac:dyDescent="0.25">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c r="BH164" s="58"/>
    </row>
    <row r="165" spans="1:60" x14ac:dyDescent="0.25">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row>
    <row r="166" spans="1:60" x14ac:dyDescent="0.25">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c r="AS166" s="58"/>
      <c r="AT166" s="58"/>
      <c r="AU166" s="58"/>
      <c r="AV166" s="58"/>
      <c r="AW166" s="58"/>
      <c r="AX166" s="58"/>
      <c r="AY166" s="58"/>
      <c r="AZ166" s="58"/>
      <c r="BA166" s="58"/>
      <c r="BB166" s="58"/>
      <c r="BC166" s="58"/>
      <c r="BD166" s="58"/>
      <c r="BE166" s="58"/>
      <c r="BF166" s="58"/>
      <c r="BG166" s="58"/>
      <c r="BH166" s="58"/>
    </row>
    <row r="167" spans="1:60" x14ac:dyDescent="0.25">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c r="AS167" s="58"/>
      <c r="AT167" s="58"/>
      <c r="AU167" s="58"/>
      <c r="AV167" s="58"/>
      <c r="AW167" s="58"/>
      <c r="AX167" s="58"/>
      <c r="AY167" s="58"/>
      <c r="AZ167" s="58"/>
      <c r="BA167" s="58"/>
      <c r="BB167" s="58"/>
      <c r="BC167" s="58"/>
      <c r="BD167" s="58"/>
      <c r="BE167" s="58"/>
      <c r="BF167" s="58"/>
      <c r="BG167" s="58"/>
      <c r="BH167" s="58"/>
    </row>
    <row r="168" spans="1:60" x14ac:dyDescent="0.25">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row>
    <row r="169" spans="1:60" x14ac:dyDescent="0.25">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c r="AS169" s="58"/>
      <c r="AT169" s="58"/>
      <c r="AU169" s="58"/>
      <c r="AV169" s="58"/>
      <c r="AW169" s="58"/>
      <c r="AX169" s="58"/>
      <c r="AY169" s="58"/>
      <c r="AZ169" s="58"/>
      <c r="BA169" s="58"/>
      <c r="BB169" s="58"/>
      <c r="BC169" s="58"/>
      <c r="BD169" s="58"/>
      <c r="BE169" s="58"/>
      <c r="BF169" s="58"/>
      <c r="BG169" s="58"/>
      <c r="BH169" s="58"/>
    </row>
    <row r="170" spans="1:60" x14ac:dyDescent="0.25">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c r="BC170" s="58"/>
      <c r="BD170" s="58"/>
      <c r="BE170" s="58"/>
      <c r="BF170" s="58"/>
      <c r="BG170" s="58"/>
      <c r="BH170" s="58"/>
    </row>
    <row r="171" spans="1:60" x14ac:dyDescent="0.25">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c r="BC171" s="58"/>
      <c r="BD171" s="58"/>
      <c r="BE171" s="58"/>
      <c r="BF171" s="58"/>
      <c r="BG171" s="58"/>
      <c r="BH171" s="58"/>
    </row>
    <row r="172" spans="1:60" x14ac:dyDescent="0.25">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row>
    <row r="173" spans="1:60" x14ac:dyDescent="0.25">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row>
    <row r="174" spans="1:60" x14ac:dyDescent="0.25">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c r="AS174" s="58"/>
      <c r="AT174" s="58"/>
      <c r="AU174" s="58"/>
      <c r="AV174" s="58"/>
      <c r="AW174" s="58"/>
      <c r="AX174" s="58"/>
      <c r="AY174" s="58"/>
      <c r="AZ174" s="58"/>
      <c r="BA174" s="58"/>
      <c r="BB174" s="58"/>
      <c r="BC174" s="58"/>
      <c r="BD174" s="58"/>
      <c r="BE174" s="58"/>
      <c r="BF174" s="58"/>
      <c r="BG174" s="58"/>
      <c r="BH174" s="58"/>
    </row>
    <row r="175" spans="1:60" x14ac:dyDescent="0.25">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c r="AS175" s="58"/>
      <c r="AT175" s="58"/>
      <c r="AU175" s="58"/>
      <c r="AV175" s="58"/>
      <c r="AW175" s="58"/>
      <c r="AX175" s="58"/>
      <c r="AY175" s="58"/>
      <c r="AZ175" s="58"/>
      <c r="BA175" s="58"/>
      <c r="BB175" s="58"/>
      <c r="BC175" s="58"/>
      <c r="BD175" s="58"/>
      <c r="BE175" s="58"/>
      <c r="BF175" s="58"/>
      <c r="BG175" s="58"/>
      <c r="BH175" s="58"/>
    </row>
    <row r="176" spans="1:60" x14ac:dyDescent="0.25">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row>
    <row r="177" spans="1:60" x14ac:dyDescent="0.25">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c r="AS177" s="58"/>
      <c r="AT177" s="58"/>
      <c r="AU177" s="58"/>
      <c r="AV177" s="58"/>
      <c r="AW177" s="58"/>
      <c r="AX177" s="58"/>
      <c r="AY177" s="58"/>
      <c r="AZ177" s="58"/>
      <c r="BA177" s="58"/>
      <c r="BB177" s="58"/>
      <c r="BC177" s="58"/>
      <c r="BD177" s="58"/>
      <c r="BE177" s="58"/>
      <c r="BF177" s="58"/>
      <c r="BG177" s="58"/>
      <c r="BH177" s="58"/>
    </row>
    <row r="178" spans="1:60" x14ac:dyDescent="0.2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58"/>
      <c r="AT178" s="58"/>
      <c r="AU178" s="58"/>
      <c r="AV178" s="58"/>
      <c r="AW178" s="58"/>
      <c r="AX178" s="58"/>
      <c r="AY178" s="58"/>
      <c r="AZ178" s="58"/>
      <c r="BA178" s="58"/>
      <c r="BB178" s="58"/>
      <c r="BC178" s="58"/>
      <c r="BD178" s="58"/>
      <c r="BE178" s="58"/>
      <c r="BF178" s="58"/>
      <c r="BG178" s="58"/>
      <c r="BH178" s="58"/>
    </row>
    <row r="179" spans="1:60" x14ac:dyDescent="0.25">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row>
    <row r="180" spans="1:60" x14ac:dyDescent="0.25">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c r="AS180" s="58"/>
      <c r="AT180" s="58"/>
      <c r="AU180" s="58"/>
      <c r="AV180" s="58"/>
      <c r="AW180" s="58"/>
      <c r="AX180" s="58"/>
      <c r="AY180" s="58"/>
      <c r="AZ180" s="58"/>
      <c r="BA180" s="58"/>
      <c r="BB180" s="58"/>
      <c r="BC180" s="58"/>
      <c r="BD180" s="58"/>
      <c r="BE180" s="58"/>
      <c r="BF180" s="58"/>
      <c r="BG180" s="58"/>
      <c r="BH180" s="58"/>
    </row>
    <row r="181" spans="1:60" x14ac:dyDescent="0.25">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row>
    <row r="182" spans="1:60" x14ac:dyDescent="0.25">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c r="AS182" s="58"/>
      <c r="AT182" s="58"/>
      <c r="AU182" s="58"/>
      <c r="AV182" s="58"/>
      <c r="AW182" s="58"/>
      <c r="AX182" s="58"/>
      <c r="AY182" s="58"/>
      <c r="AZ182" s="58"/>
      <c r="BA182" s="58"/>
      <c r="BB182" s="58"/>
      <c r="BC182" s="58"/>
      <c r="BD182" s="58"/>
      <c r="BE182" s="58"/>
      <c r="BF182" s="58"/>
      <c r="BG182" s="58"/>
      <c r="BH182" s="58"/>
    </row>
    <row r="183" spans="1:60" x14ac:dyDescent="0.25">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row>
    <row r="184" spans="1:60" x14ac:dyDescent="0.25">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c r="AS184" s="58"/>
      <c r="AT184" s="58"/>
      <c r="AU184" s="58"/>
      <c r="AV184" s="58"/>
      <c r="AW184" s="58"/>
      <c r="AX184" s="58"/>
      <c r="AY184" s="58"/>
      <c r="AZ184" s="58"/>
      <c r="BA184" s="58"/>
      <c r="BB184" s="58"/>
      <c r="BC184" s="58"/>
      <c r="BD184" s="58"/>
      <c r="BE184" s="58"/>
      <c r="BF184" s="58"/>
      <c r="BG184" s="58"/>
      <c r="BH184" s="58"/>
    </row>
    <row r="185" spans="1:60" x14ac:dyDescent="0.25">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row>
    <row r="186" spans="1:60" x14ac:dyDescent="0.25">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row>
    <row r="187" spans="1:60" x14ac:dyDescent="0.25">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c r="AS187" s="58"/>
      <c r="AT187" s="58"/>
      <c r="AU187" s="58"/>
      <c r="AV187" s="58"/>
      <c r="AW187" s="58"/>
      <c r="AX187" s="58"/>
      <c r="AY187" s="58"/>
      <c r="AZ187" s="58"/>
      <c r="BA187" s="58"/>
      <c r="BB187" s="58"/>
      <c r="BC187" s="58"/>
      <c r="BD187" s="58"/>
      <c r="BE187" s="58"/>
      <c r="BF187" s="58"/>
      <c r="BG187" s="58"/>
      <c r="BH187" s="58"/>
    </row>
    <row r="188" spans="1:60" x14ac:dyDescent="0.25">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row>
    <row r="189" spans="1:60" x14ac:dyDescent="0.25">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c r="AS189" s="58"/>
      <c r="AT189" s="58"/>
      <c r="AU189" s="58"/>
      <c r="AV189" s="58"/>
      <c r="AW189" s="58"/>
      <c r="AX189" s="58"/>
      <c r="AY189" s="58"/>
      <c r="AZ189" s="58"/>
      <c r="BA189" s="58"/>
      <c r="BB189" s="58"/>
      <c r="BC189" s="58"/>
      <c r="BD189" s="58"/>
      <c r="BE189" s="58"/>
      <c r="BF189" s="58"/>
      <c r="BG189" s="58"/>
      <c r="BH189" s="58"/>
    </row>
    <row r="190" spans="1:60" x14ac:dyDescent="0.25">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row>
    <row r="191" spans="1:60" x14ac:dyDescent="0.25">
      <c r="A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c r="AS191" s="58"/>
      <c r="AT191" s="58"/>
      <c r="AU191" s="58"/>
      <c r="AV191" s="58"/>
      <c r="AW191" s="58"/>
      <c r="AX191" s="58"/>
      <c r="AY191" s="58"/>
      <c r="AZ191" s="58"/>
      <c r="BA191" s="58"/>
      <c r="BB191" s="58"/>
      <c r="BC191" s="58"/>
      <c r="BD191" s="58"/>
      <c r="BE191" s="58"/>
      <c r="BF191" s="58"/>
      <c r="BG191" s="58"/>
      <c r="BH191" s="58"/>
    </row>
    <row r="192" spans="1:60" x14ac:dyDescent="0.25">
      <c r="A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c r="AS192" s="58"/>
      <c r="AT192" s="58"/>
      <c r="AU192" s="58"/>
      <c r="AV192" s="58"/>
      <c r="AW192" s="58"/>
      <c r="AX192" s="58"/>
      <c r="AY192" s="58"/>
      <c r="AZ192" s="58"/>
      <c r="BA192" s="58"/>
      <c r="BB192" s="58"/>
      <c r="BC192" s="58"/>
      <c r="BD192" s="58"/>
      <c r="BE192" s="58"/>
      <c r="BF192" s="58"/>
      <c r="BG192" s="58"/>
      <c r="BH192" s="58"/>
    </row>
    <row r="193" spans="1:60" x14ac:dyDescent="0.25">
      <c r="A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c r="AS193" s="58"/>
      <c r="AT193" s="58"/>
      <c r="AU193" s="58"/>
      <c r="AV193" s="58"/>
      <c r="AW193" s="58"/>
      <c r="AX193" s="58"/>
      <c r="AY193" s="58"/>
      <c r="AZ193" s="58"/>
      <c r="BA193" s="58"/>
      <c r="BB193" s="58"/>
      <c r="BC193" s="58"/>
      <c r="BD193" s="58"/>
      <c r="BE193" s="58"/>
      <c r="BF193" s="58"/>
      <c r="BG193" s="58"/>
      <c r="BH193" s="58"/>
    </row>
    <row r="194" spans="1:60" x14ac:dyDescent="0.25">
      <c r="A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c r="AS194" s="58"/>
      <c r="AT194" s="58"/>
      <c r="AU194" s="58"/>
      <c r="AV194" s="58"/>
      <c r="AW194" s="58"/>
      <c r="AX194" s="58"/>
      <c r="AY194" s="58"/>
      <c r="AZ194" s="58"/>
      <c r="BA194" s="58"/>
      <c r="BB194" s="58"/>
      <c r="BC194" s="58"/>
      <c r="BD194" s="58"/>
      <c r="BE194" s="58"/>
      <c r="BF194" s="58"/>
      <c r="BG194" s="58"/>
      <c r="BH194" s="58"/>
    </row>
    <row r="195" spans="1:60" x14ac:dyDescent="0.25">
      <c r="A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c r="AS195" s="58"/>
      <c r="AT195" s="58"/>
      <c r="AU195" s="58"/>
      <c r="AV195" s="58"/>
      <c r="AW195" s="58"/>
      <c r="AX195" s="58"/>
      <c r="AY195" s="58"/>
      <c r="AZ195" s="58"/>
      <c r="BA195" s="58"/>
      <c r="BB195" s="58"/>
      <c r="BC195" s="58"/>
      <c r="BD195" s="58"/>
      <c r="BE195" s="58"/>
      <c r="BF195" s="58"/>
      <c r="BG195" s="58"/>
      <c r="BH195" s="58"/>
    </row>
    <row r="196" spans="1:60" x14ac:dyDescent="0.25">
      <c r="A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c r="AS196" s="58"/>
      <c r="AT196" s="58"/>
      <c r="AU196" s="58"/>
      <c r="AV196" s="58"/>
      <c r="AW196" s="58"/>
      <c r="AX196" s="58"/>
      <c r="AY196" s="58"/>
      <c r="AZ196" s="58"/>
      <c r="BA196" s="58"/>
      <c r="BB196" s="58"/>
      <c r="BC196" s="58"/>
      <c r="BD196" s="58"/>
      <c r="BE196" s="58"/>
      <c r="BF196" s="58"/>
      <c r="BG196" s="58"/>
      <c r="BH196" s="58"/>
    </row>
    <row r="197" spans="1:60" x14ac:dyDescent="0.25">
      <c r="A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row>
    <row r="198" spans="1:60" x14ac:dyDescent="0.25">
      <c r="A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c r="AS198" s="58"/>
      <c r="AT198" s="58"/>
      <c r="AU198" s="58"/>
      <c r="AV198" s="58"/>
      <c r="AW198" s="58"/>
      <c r="AX198" s="58"/>
      <c r="AY198" s="58"/>
      <c r="AZ198" s="58"/>
      <c r="BA198" s="58"/>
      <c r="BB198" s="58"/>
      <c r="BC198" s="58"/>
      <c r="BD198" s="58"/>
      <c r="BE198" s="58"/>
      <c r="BF198" s="58"/>
      <c r="BG198" s="58"/>
      <c r="BH198" s="58"/>
    </row>
    <row r="199" spans="1:60" x14ac:dyDescent="0.25">
      <c r="A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c r="AS199" s="58"/>
      <c r="AT199" s="58"/>
      <c r="AU199" s="58"/>
      <c r="AV199" s="58"/>
      <c r="AW199" s="58"/>
      <c r="AX199" s="58"/>
      <c r="AY199" s="58"/>
      <c r="AZ199" s="58"/>
      <c r="BA199" s="58"/>
      <c r="BB199" s="58"/>
      <c r="BC199" s="58"/>
      <c r="BD199" s="58"/>
      <c r="BE199" s="58"/>
      <c r="BF199" s="58"/>
      <c r="BG199" s="58"/>
      <c r="BH199" s="58"/>
    </row>
    <row r="200" spans="1:60" x14ac:dyDescent="0.25">
      <c r="A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c r="AS200" s="58"/>
      <c r="AT200" s="58"/>
      <c r="AU200" s="58"/>
      <c r="AV200" s="58"/>
      <c r="AW200" s="58"/>
      <c r="AX200" s="58"/>
      <c r="AY200" s="58"/>
      <c r="AZ200" s="58"/>
      <c r="BA200" s="58"/>
      <c r="BB200" s="58"/>
      <c r="BC200" s="58"/>
      <c r="BD200" s="58"/>
      <c r="BE200" s="58"/>
      <c r="BF200" s="58"/>
      <c r="BG200" s="58"/>
      <c r="BH200" s="58"/>
    </row>
    <row r="201" spans="1:60" x14ac:dyDescent="0.25">
      <c r="A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c r="AS201" s="58"/>
      <c r="AT201" s="58"/>
      <c r="AU201" s="58"/>
      <c r="AV201" s="58"/>
      <c r="AW201" s="58"/>
      <c r="AX201" s="58"/>
      <c r="AY201" s="58"/>
      <c r="AZ201" s="58"/>
      <c r="BA201" s="58"/>
      <c r="BB201" s="58"/>
      <c r="BC201" s="58"/>
      <c r="BD201" s="58"/>
      <c r="BE201" s="58"/>
      <c r="BF201" s="58"/>
      <c r="BG201" s="58"/>
      <c r="BH201" s="58"/>
    </row>
    <row r="202" spans="1:60" x14ac:dyDescent="0.25">
      <c r="A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c r="AS202" s="58"/>
      <c r="AT202" s="58"/>
      <c r="AU202" s="58"/>
      <c r="AV202" s="58"/>
      <c r="AW202" s="58"/>
      <c r="AX202" s="58"/>
      <c r="AY202" s="58"/>
      <c r="AZ202" s="58"/>
      <c r="BA202" s="58"/>
      <c r="BB202" s="58"/>
      <c r="BC202" s="58"/>
      <c r="BD202" s="58"/>
      <c r="BE202" s="58"/>
      <c r="BF202" s="58"/>
      <c r="BG202" s="58"/>
      <c r="BH202" s="58"/>
    </row>
    <row r="203" spans="1:60" x14ac:dyDescent="0.25">
      <c r="A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c r="AS203" s="58"/>
      <c r="AT203" s="58"/>
      <c r="AU203" s="58"/>
      <c r="AV203" s="58"/>
      <c r="AW203" s="58"/>
      <c r="AX203" s="58"/>
      <c r="AY203" s="58"/>
      <c r="AZ203" s="58"/>
      <c r="BA203" s="58"/>
      <c r="BB203" s="58"/>
      <c r="BC203" s="58"/>
      <c r="BD203" s="58"/>
      <c r="BE203" s="58"/>
      <c r="BF203" s="58"/>
      <c r="BG203" s="58"/>
      <c r="BH203" s="58"/>
    </row>
    <row r="204" spans="1:60" x14ac:dyDescent="0.25">
      <c r="A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c r="AS204" s="58"/>
      <c r="AT204" s="58"/>
      <c r="AU204" s="58"/>
      <c r="AV204" s="58"/>
      <c r="AW204" s="58"/>
      <c r="AX204" s="58"/>
      <c r="AY204" s="58"/>
      <c r="AZ204" s="58"/>
      <c r="BA204" s="58"/>
      <c r="BB204" s="58"/>
      <c r="BC204" s="58"/>
      <c r="BD204" s="58"/>
      <c r="BE204" s="58"/>
      <c r="BF204" s="58"/>
      <c r="BG204" s="58"/>
      <c r="BH204" s="58"/>
    </row>
    <row r="205" spans="1:60" x14ac:dyDescent="0.25">
      <c r="A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c r="AS205" s="58"/>
      <c r="AT205" s="58"/>
      <c r="AU205" s="58"/>
      <c r="AV205" s="58"/>
      <c r="AW205" s="58"/>
      <c r="AX205" s="58"/>
      <c r="AY205" s="58"/>
      <c r="AZ205" s="58"/>
      <c r="BA205" s="58"/>
      <c r="BB205" s="58"/>
      <c r="BC205" s="58"/>
      <c r="BD205" s="58"/>
      <c r="BE205" s="58"/>
      <c r="BF205" s="58"/>
      <c r="BG205" s="58"/>
      <c r="BH205" s="58"/>
    </row>
    <row r="206" spans="1:60" x14ac:dyDescent="0.25">
      <c r="A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row>
    <row r="207" spans="1:60" x14ac:dyDescent="0.25">
      <c r="A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row>
    <row r="208" spans="1:60" x14ac:dyDescent="0.25">
      <c r="A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row>
    <row r="209" spans="1:60" x14ac:dyDescent="0.25">
      <c r="A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row>
    <row r="210" spans="1:60" x14ac:dyDescent="0.25">
      <c r="A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row>
    <row r="211" spans="1:60" x14ac:dyDescent="0.25">
      <c r="A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row>
    <row r="212" spans="1:60" x14ac:dyDescent="0.25">
      <c r="A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row>
    <row r="213" spans="1:60" x14ac:dyDescent="0.25">
      <c r="A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row>
    <row r="214" spans="1:60" x14ac:dyDescent="0.25">
      <c r="A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row>
    <row r="215" spans="1:60" x14ac:dyDescent="0.25">
      <c r="A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row>
    <row r="216" spans="1:60" x14ac:dyDescent="0.25">
      <c r="A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row>
    <row r="217" spans="1:60" x14ac:dyDescent="0.25">
      <c r="A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row>
    <row r="218" spans="1:60" x14ac:dyDescent="0.25">
      <c r="A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8"/>
      <c r="BA218" s="58"/>
      <c r="BB218" s="58"/>
      <c r="BC218" s="58"/>
      <c r="BD218" s="58"/>
      <c r="BE218" s="58"/>
      <c r="BF218" s="58"/>
      <c r="BG218" s="58"/>
      <c r="BH218" s="58"/>
    </row>
    <row r="219" spans="1:60" x14ac:dyDescent="0.25">
      <c r="A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row>
    <row r="220" spans="1:60" x14ac:dyDescent="0.25">
      <c r="A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row>
    <row r="221" spans="1:60" x14ac:dyDescent="0.25">
      <c r="A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row>
    <row r="222" spans="1:60" x14ac:dyDescent="0.25">
      <c r="A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c r="AS222" s="58"/>
      <c r="AT222" s="58"/>
      <c r="AU222" s="58"/>
      <c r="AV222" s="58"/>
      <c r="AW222" s="58"/>
      <c r="AX222" s="58"/>
      <c r="AY222" s="58"/>
      <c r="AZ222" s="58"/>
      <c r="BA222" s="58"/>
      <c r="BB222" s="58"/>
      <c r="BC222" s="58"/>
      <c r="BD222" s="58"/>
      <c r="BE222" s="58"/>
      <c r="BF222" s="58"/>
      <c r="BG222" s="58"/>
      <c r="BH222" s="58"/>
    </row>
    <row r="223" spans="1:60" x14ac:dyDescent="0.25">
      <c r="A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c r="AS223" s="58"/>
      <c r="AT223" s="58"/>
      <c r="AU223" s="58"/>
      <c r="AV223" s="58"/>
      <c r="AW223" s="58"/>
      <c r="AX223" s="58"/>
      <c r="AY223" s="58"/>
      <c r="AZ223" s="58"/>
      <c r="BA223" s="58"/>
      <c r="BB223" s="58"/>
      <c r="BC223" s="58"/>
      <c r="BD223" s="58"/>
      <c r="BE223" s="58"/>
      <c r="BF223" s="58"/>
      <c r="BG223" s="58"/>
      <c r="BH223" s="58"/>
    </row>
    <row r="224" spans="1:60" x14ac:dyDescent="0.25">
      <c r="A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c r="AS224" s="58"/>
      <c r="AT224" s="58"/>
      <c r="AU224" s="58"/>
      <c r="AV224" s="58"/>
      <c r="AW224" s="58"/>
      <c r="AX224" s="58"/>
      <c r="AY224" s="58"/>
      <c r="AZ224" s="58"/>
      <c r="BA224" s="58"/>
      <c r="BB224" s="58"/>
      <c r="BC224" s="58"/>
      <c r="BD224" s="58"/>
      <c r="BE224" s="58"/>
      <c r="BF224" s="58"/>
      <c r="BG224" s="58"/>
      <c r="BH224" s="58"/>
    </row>
    <row r="225" spans="1:60" x14ac:dyDescent="0.25">
      <c r="A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c r="AS225" s="58"/>
      <c r="AT225" s="58"/>
      <c r="AU225" s="58"/>
      <c r="AV225" s="58"/>
      <c r="AW225" s="58"/>
      <c r="AX225" s="58"/>
      <c r="AY225" s="58"/>
      <c r="AZ225" s="58"/>
      <c r="BA225" s="58"/>
      <c r="BB225" s="58"/>
      <c r="BC225" s="58"/>
      <c r="BD225" s="58"/>
      <c r="BE225" s="58"/>
      <c r="BF225" s="58"/>
      <c r="BG225" s="58"/>
      <c r="BH225" s="58"/>
    </row>
    <row r="226" spans="1:60" x14ac:dyDescent="0.25">
      <c r="A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c r="AS226" s="58"/>
      <c r="AT226" s="58"/>
      <c r="AU226" s="58"/>
      <c r="AV226" s="58"/>
      <c r="AW226" s="58"/>
      <c r="AX226" s="58"/>
      <c r="AY226" s="58"/>
      <c r="AZ226" s="58"/>
      <c r="BA226" s="58"/>
      <c r="BB226" s="58"/>
      <c r="BC226" s="58"/>
      <c r="BD226" s="58"/>
      <c r="BE226" s="58"/>
      <c r="BF226" s="58"/>
      <c r="BG226" s="58"/>
      <c r="BH226" s="58"/>
    </row>
    <row r="227" spans="1:60" x14ac:dyDescent="0.25">
      <c r="A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58"/>
      <c r="AY227" s="58"/>
      <c r="AZ227" s="58"/>
      <c r="BA227" s="58"/>
      <c r="BB227" s="58"/>
      <c r="BC227" s="58"/>
      <c r="BD227" s="58"/>
      <c r="BE227" s="58"/>
      <c r="BF227" s="58"/>
      <c r="BG227" s="58"/>
      <c r="BH227" s="58"/>
    </row>
    <row r="228" spans="1:60" x14ac:dyDescent="0.25">
      <c r="A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row>
    <row r="229" spans="1:60" x14ac:dyDescent="0.25">
      <c r="A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58"/>
      <c r="AY229" s="58"/>
      <c r="AZ229" s="58"/>
      <c r="BA229" s="58"/>
      <c r="BB229" s="58"/>
      <c r="BC229" s="58"/>
      <c r="BD229" s="58"/>
      <c r="BE229" s="58"/>
      <c r="BF229" s="58"/>
      <c r="BG229" s="58"/>
      <c r="BH229" s="58"/>
    </row>
    <row r="230" spans="1:60" x14ac:dyDescent="0.25">
      <c r="A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58"/>
      <c r="AY230" s="58"/>
      <c r="AZ230" s="58"/>
      <c r="BA230" s="58"/>
      <c r="BB230" s="58"/>
      <c r="BC230" s="58"/>
      <c r="BD230" s="58"/>
      <c r="BE230" s="58"/>
      <c r="BF230" s="58"/>
      <c r="BG230" s="58"/>
      <c r="BH230" s="58"/>
    </row>
    <row r="231" spans="1:60" x14ac:dyDescent="0.25">
      <c r="A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58"/>
      <c r="AY231" s="58"/>
      <c r="AZ231" s="58"/>
      <c r="BA231" s="58"/>
      <c r="BB231" s="58"/>
      <c r="BC231" s="58"/>
      <c r="BD231" s="58"/>
      <c r="BE231" s="58"/>
      <c r="BF231" s="58"/>
      <c r="BG231" s="58"/>
      <c r="BH231" s="58"/>
    </row>
    <row r="232" spans="1:60" x14ac:dyDescent="0.25">
      <c r="A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row>
    <row r="233" spans="1:60" x14ac:dyDescent="0.25">
      <c r="A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row>
    <row r="234" spans="1:60" x14ac:dyDescent="0.25">
      <c r="A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58"/>
      <c r="AY234" s="58"/>
      <c r="AZ234" s="58"/>
      <c r="BA234" s="58"/>
      <c r="BB234" s="58"/>
      <c r="BC234" s="58"/>
      <c r="BD234" s="58"/>
      <c r="BE234" s="58"/>
      <c r="BF234" s="58"/>
      <c r="BG234" s="58"/>
      <c r="BH234" s="58"/>
    </row>
    <row r="235" spans="1:60" x14ac:dyDescent="0.25">
      <c r="A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58"/>
      <c r="AY235" s="58"/>
      <c r="AZ235" s="58"/>
      <c r="BA235" s="58"/>
      <c r="BB235" s="58"/>
      <c r="BC235" s="58"/>
      <c r="BD235" s="58"/>
      <c r="BE235" s="58"/>
      <c r="BF235" s="58"/>
      <c r="BG235" s="58"/>
      <c r="BH235" s="58"/>
    </row>
    <row r="236" spans="1:60" x14ac:dyDescent="0.25">
      <c r="A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58"/>
      <c r="AY236" s="58"/>
      <c r="AZ236" s="58"/>
      <c r="BA236" s="58"/>
      <c r="BB236" s="58"/>
      <c r="BC236" s="58"/>
      <c r="BD236" s="58"/>
      <c r="BE236" s="58"/>
      <c r="BF236" s="58"/>
      <c r="BG236" s="58"/>
      <c r="BH236" s="58"/>
    </row>
    <row r="237" spans="1:60" x14ac:dyDescent="0.25">
      <c r="A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58"/>
      <c r="AY237" s="58"/>
      <c r="AZ237" s="58"/>
      <c r="BA237" s="58"/>
      <c r="BB237" s="58"/>
      <c r="BC237" s="58"/>
      <c r="BD237" s="58"/>
      <c r="BE237" s="58"/>
      <c r="BF237" s="58"/>
      <c r="BG237" s="58"/>
      <c r="BH237" s="58"/>
    </row>
    <row r="238" spans="1:60" x14ac:dyDescent="0.25">
      <c r="A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58"/>
      <c r="AY238" s="58"/>
      <c r="AZ238" s="58"/>
      <c r="BA238" s="58"/>
      <c r="BB238" s="58"/>
      <c r="BC238" s="58"/>
      <c r="BD238" s="58"/>
      <c r="BE238" s="58"/>
      <c r="BF238" s="58"/>
      <c r="BG238" s="58"/>
      <c r="BH238" s="58"/>
    </row>
    <row r="239" spans="1:60" x14ac:dyDescent="0.25">
      <c r="A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58"/>
      <c r="AY239" s="58"/>
      <c r="AZ239" s="58"/>
      <c r="BA239" s="58"/>
      <c r="BB239" s="58"/>
      <c r="BC239" s="58"/>
      <c r="BD239" s="58"/>
      <c r="BE239" s="58"/>
      <c r="BF239" s="58"/>
      <c r="BG239" s="58"/>
      <c r="BH239" s="58"/>
    </row>
    <row r="240" spans="1:60" x14ac:dyDescent="0.25">
      <c r="A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row>
    <row r="241" spans="1:60" x14ac:dyDescent="0.25">
      <c r="A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row>
    <row r="242" spans="1:60" x14ac:dyDescent="0.25">
      <c r="A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58"/>
      <c r="AY242" s="58"/>
      <c r="AZ242" s="58"/>
      <c r="BA242" s="58"/>
      <c r="BB242" s="58"/>
      <c r="BC242" s="58"/>
      <c r="BD242" s="58"/>
      <c r="BE242" s="58"/>
      <c r="BF242" s="58"/>
      <c r="BG242" s="58"/>
      <c r="BH242" s="58"/>
    </row>
    <row r="243" spans="1:60" x14ac:dyDescent="0.25">
      <c r="A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58"/>
      <c r="AY243" s="58"/>
      <c r="AZ243" s="58"/>
      <c r="BA243" s="58"/>
      <c r="BB243" s="58"/>
      <c r="BC243" s="58"/>
      <c r="BD243" s="58"/>
      <c r="BE243" s="58"/>
      <c r="BF243" s="58"/>
      <c r="BG243" s="58"/>
      <c r="BH243" s="58"/>
    </row>
    <row r="244" spans="1:60" x14ac:dyDescent="0.25">
      <c r="A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row>
    <row r="245" spans="1:60" x14ac:dyDescent="0.25">
      <c r="A245" s="58"/>
    </row>
    <row r="246" spans="1:60" x14ac:dyDescent="0.25">
      <c r="A246" s="58"/>
    </row>
    <row r="247" spans="1:60" x14ac:dyDescent="0.25">
      <c r="A247" s="58"/>
    </row>
    <row r="248" spans="1:60" x14ac:dyDescent="0.25">
      <c r="A248" s="58"/>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58"/>
      <c r="B1" s="550" t="s">
        <v>49</v>
      </c>
      <c r="C1" s="550"/>
      <c r="D1" s="550"/>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7"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row>
    <row r="3" spans="1:37" ht="25.5" x14ac:dyDescent="0.25">
      <c r="A3" s="58"/>
      <c r="B3" s="6"/>
      <c r="C3" s="7" t="s">
        <v>46</v>
      </c>
      <c r="D3" s="7" t="s">
        <v>4</v>
      </c>
      <c r="E3" s="58"/>
      <c r="F3" s="58"/>
      <c r="G3" s="58"/>
      <c r="H3" s="58"/>
      <c r="I3" s="58"/>
      <c r="J3" s="58"/>
      <c r="K3" s="58"/>
      <c r="L3" s="58"/>
      <c r="M3" s="58"/>
      <c r="N3" s="58"/>
      <c r="O3" s="58"/>
      <c r="P3" s="58"/>
      <c r="Q3" s="58"/>
      <c r="R3" s="58"/>
      <c r="S3" s="58"/>
      <c r="T3" s="58"/>
      <c r="U3" s="58"/>
      <c r="V3" s="58"/>
      <c r="W3" s="58"/>
      <c r="X3" s="58"/>
      <c r="Y3" s="58"/>
      <c r="Z3" s="58"/>
      <c r="AA3" s="58"/>
      <c r="AB3" s="58"/>
      <c r="AC3" s="58"/>
      <c r="AD3" s="58"/>
      <c r="AE3" s="58"/>
    </row>
    <row r="4" spans="1:37" ht="51" x14ac:dyDescent="0.25">
      <c r="A4" s="58"/>
      <c r="B4" s="8" t="s">
        <v>45</v>
      </c>
      <c r="C4" s="9" t="s">
        <v>96</v>
      </c>
      <c r="D4" s="10">
        <v>0.2</v>
      </c>
      <c r="E4" s="58"/>
      <c r="F4" s="58"/>
      <c r="G4" s="58"/>
      <c r="H4" s="58"/>
      <c r="I4" s="58"/>
      <c r="J4" s="58"/>
      <c r="K4" s="58"/>
      <c r="L4" s="58"/>
      <c r="M4" s="58"/>
      <c r="N4" s="58"/>
      <c r="O4" s="58"/>
      <c r="P4" s="58"/>
      <c r="Q4" s="58"/>
      <c r="R4" s="58"/>
      <c r="S4" s="58"/>
      <c r="T4" s="58"/>
      <c r="U4" s="58"/>
      <c r="V4" s="58"/>
      <c r="W4" s="58"/>
      <c r="X4" s="58"/>
      <c r="Y4" s="58"/>
      <c r="Z4" s="58"/>
      <c r="AA4" s="58"/>
      <c r="AB4" s="58"/>
      <c r="AC4" s="58"/>
      <c r="AD4" s="58"/>
      <c r="AE4" s="58"/>
    </row>
    <row r="5" spans="1:37" ht="51" x14ac:dyDescent="0.25">
      <c r="A5" s="58"/>
      <c r="B5" s="11" t="s">
        <v>47</v>
      </c>
      <c r="C5" s="12" t="s">
        <v>97</v>
      </c>
      <c r="D5" s="13">
        <v>0.4</v>
      </c>
      <c r="E5" s="58"/>
      <c r="F5" s="58"/>
      <c r="G5" s="58"/>
      <c r="H5" s="58"/>
      <c r="I5" s="58"/>
      <c r="J5" s="58"/>
      <c r="K5" s="58"/>
      <c r="L5" s="58"/>
      <c r="M5" s="58"/>
      <c r="N5" s="58"/>
      <c r="O5" s="58"/>
      <c r="P5" s="58"/>
      <c r="Q5" s="58"/>
      <c r="R5" s="58"/>
      <c r="S5" s="58"/>
      <c r="T5" s="58"/>
      <c r="U5" s="58"/>
      <c r="V5" s="58"/>
      <c r="W5" s="58"/>
      <c r="X5" s="58"/>
      <c r="Y5" s="58"/>
      <c r="Z5" s="58"/>
      <c r="AA5" s="58"/>
      <c r="AB5" s="58"/>
      <c r="AC5" s="58"/>
      <c r="AD5" s="58"/>
      <c r="AE5" s="58"/>
    </row>
    <row r="6" spans="1:37" ht="51" x14ac:dyDescent="0.25">
      <c r="A6" s="58"/>
      <c r="B6" s="14" t="s">
        <v>101</v>
      </c>
      <c r="C6" s="12" t="s">
        <v>98</v>
      </c>
      <c r="D6" s="13">
        <v>0.6</v>
      </c>
      <c r="E6" s="58"/>
      <c r="F6" s="58"/>
      <c r="G6" s="58"/>
      <c r="H6" s="58"/>
      <c r="I6" s="58"/>
      <c r="J6" s="58"/>
      <c r="K6" s="58"/>
      <c r="L6" s="58"/>
      <c r="M6" s="58"/>
      <c r="N6" s="58"/>
      <c r="O6" s="58"/>
      <c r="P6" s="58"/>
      <c r="Q6" s="58"/>
      <c r="R6" s="58"/>
      <c r="S6" s="58"/>
      <c r="T6" s="58"/>
      <c r="U6" s="58"/>
      <c r="V6" s="58"/>
      <c r="W6" s="58"/>
      <c r="X6" s="58"/>
      <c r="Y6" s="58"/>
      <c r="Z6" s="58"/>
      <c r="AA6" s="58"/>
      <c r="AB6" s="58"/>
      <c r="AC6" s="58"/>
      <c r="AD6" s="58"/>
      <c r="AE6" s="58"/>
    </row>
    <row r="7" spans="1:37" ht="76.5" x14ac:dyDescent="0.25">
      <c r="A7" s="58"/>
      <c r="B7" s="15" t="s">
        <v>6</v>
      </c>
      <c r="C7" s="12" t="s">
        <v>99</v>
      </c>
      <c r="D7" s="13">
        <v>0.8</v>
      </c>
      <c r="E7" s="58"/>
      <c r="F7" s="58"/>
      <c r="G7" s="58"/>
      <c r="H7" s="58"/>
      <c r="I7" s="58"/>
      <c r="J7" s="58"/>
      <c r="K7" s="58"/>
      <c r="L7" s="58"/>
      <c r="M7" s="58"/>
      <c r="N7" s="58"/>
      <c r="O7" s="58"/>
      <c r="P7" s="58"/>
      <c r="Q7" s="58"/>
      <c r="R7" s="58"/>
      <c r="S7" s="58"/>
      <c r="T7" s="58"/>
      <c r="U7" s="58"/>
      <c r="V7" s="58"/>
      <c r="W7" s="58"/>
      <c r="X7" s="58"/>
      <c r="Y7" s="58"/>
      <c r="Z7" s="58"/>
      <c r="AA7" s="58"/>
      <c r="AB7" s="58"/>
      <c r="AC7" s="58"/>
      <c r="AD7" s="58"/>
      <c r="AE7" s="58"/>
    </row>
    <row r="8" spans="1:37" ht="51" x14ac:dyDescent="0.25">
      <c r="A8" s="58"/>
      <c r="B8" s="16" t="s">
        <v>48</v>
      </c>
      <c r="C8" s="12" t="s">
        <v>100</v>
      </c>
      <c r="D8" s="13">
        <v>1</v>
      </c>
      <c r="E8" s="58"/>
      <c r="F8" s="58"/>
      <c r="G8" s="58"/>
      <c r="H8" s="58"/>
      <c r="I8" s="58"/>
      <c r="J8" s="58"/>
      <c r="K8" s="58"/>
      <c r="L8" s="58"/>
      <c r="M8" s="58"/>
      <c r="N8" s="58"/>
      <c r="O8" s="58"/>
      <c r="P8" s="58"/>
      <c r="Q8" s="58"/>
      <c r="R8" s="58"/>
      <c r="S8" s="58"/>
      <c r="T8" s="58"/>
      <c r="U8" s="58"/>
      <c r="V8" s="58"/>
      <c r="W8" s="58"/>
      <c r="X8" s="58"/>
      <c r="Y8" s="58"/>
      <c r="Z8" s="58"/>
      <c r="AA8" s="58"/>
      <c r="AB8" s="58"/>
      <c r="AC8" s="58"/>
      <c r="AD8" s="58"/>
      <c r="AE8" s="58"/>
    </row>
    <row r="9" spans="1:37" x14ac:dyDescent="0.25">
      <c r="A9" s="58"/>
      <c r="B9" s="78"/>
      <c r="C9" s="78"/>
      <c r="D9" s="7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1:37" ht="16.5" x14ac:dyDescent="0.25">
      <c r="A10" s="58"/>
      <c r="B10" s="79"/>
      <c r="C10" s="78"/>
      <c r="D10" s="7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1:37" x14ac:dyDescent="0.25">
      <c r="A11" s="58"/>
      <c r="B11" s="78"/>
      <c r="C11" s="78"/>
      <c r="D11" s="7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1:37" x14ac:dyDescent="0.25">
      <c r="A12" s="58"/>
      <c r="B12" s="78"/>
      <c r="C12" s="78"/>
      <c r="D12" s="7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1:37" x14ac:dyDescent="0.25">
      <c r="A13" s="58"/>
      <c r="B13" s="78"/>
      <c r="C13" s="78"/>
      <c r="D13" s="7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1:37" x14ac:dyDescent="0.25">
      <c r="A14" s="58"/>
      <c r="B14" s="78"/>
      <c r="C14" s="78"/>
      <c r="D14" s="7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1:37" x14ac:dyDescent="0.25">
      <c r="A15" s="58"/>
      <c r="B15" s="78"/>
      <c r="C15" s="78"/>
      <c r="D15" s="7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37" x14ac:dyDescent="0.25">
      <c r="A16" s="58"/>
      <c r="B16" s="78"/>
      <c r="C16" s="78"/>
      <c r="D16" s="7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x14ac:dyDescent="0.25">
      <c r="A17" s="58"/>
      <c r="B17" s="78"/>
      <c r="C17" s="78"/>
      <c r="D17" s="7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1:37" x14ac:dyDescent="0.25">
      <c r="A18" s="58"/>
      <c r="B18" s="78"/>
      <c r="C18" s="78"/>
      <c r="D18" s="7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1:37" x14ac:dyDescent="0.25">
      <c r="A19" s="58"/>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1:37" x14ac:dyDescent="0.25">
      <c r="A20" s="58"/>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1:37" x14ac:dyDescent="0.25">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1:37" x14ac:dyDescent="0.2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1:37" x14ac:dyDescent="0.25">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1:37" x14ac:dyDescent="0.2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1:37" x14ac:dyDescent="0.25">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1:37" x14ac:dyDescent="0.25">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1:37" x14ac:dyDescent="0.25">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1:37" x14ac:dyDescent="0.25">
      <c r="A28" s="5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7" x14ac:dyDescent="0.25">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1:37" x14ac:dyDescent="0.25">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row>
    <row r="31" spans="1:37" x14ac:dyDescent="0.25">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1:37" x14ac:dyDescent="0.2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1:31" x14ac:dyDescent="0.25">
      <c r="A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row>
    <row r="34" spans="1:31" x14ac:dyDescent="0.25">
      <c r="A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row>
    <row r="35" spans="1:31" x14ac:dyDescent="0.25">
      <c r="A35" s="58"/>
    </row>
    <row r="36" spans="1:31" x14ac:dyDescent="0.25">
      <c r="A36" s="58"/>
    </row>
    <row r="37" spans="1:31" x14ac:dyDescent="0.25">
      <c r="A37" s="58"/>
    </row>
    <row r="38" spans="1:31" x14ac:dyDescent="0.25">
      <c r="A38" s="58"/>
    </row>
    <row r="39" spans="1:31" x14ac:dyDescent="0.25">
      <c r="A39" s="58"/>
    </row>
    <row r="40" spans="1:31" x14ac:dyDescent="0.25">
      <c r="A40" s="58"/>
    </row>
    <row r="41" spans="1:31" x14ac:dyDescent="0.25">
      <c r="A41" s="58"/>
    </row>
    <row r="42" spans="1:31" x14ac:dyDescent="0.25">
      <c r="A42" s="58"/>
    </row>
    <row r="43" spans="1:31" x14ac:dyDescent="0.25">
      <c r="A43" s="58"/>
    </row>
    <row r="44" spans="1:31" x14ac:dyDescent="0.25">
      <c r="A44" s="58"/>
    </row>
    <row r="45" spans="1:31" x14ac:dyDescent="0.25">
      <c r="A45" s="58"/>
    </row>
    <row r="46" spans="1:31" x14ac:dyDescent="0.25">
      <c r="A46" s="58"/>
    </row>
    <row r="47" spans="1:31" x14ac:dyDescent="0.25">
      <c r="A47" s="58"/>
    </row>
    <row r="48" spans="1:31" x14ac:dyDescent="0.25">
      <c r="A48" s="58"/>
    </row>
    <row r="49" spans="1:1" x14ac:dyDescent="0.25">
      <c r="A49" s="58"/>
    </row>
    <row r="50" spans="1:1" x14ac:dyDescent="0.25">
      <c r="A50" s="58"/>
    </row>
    <row r="51" spans="1:1" x14ac:dyDescent="0.25">
      <c r="A51" s="58"/>
    </row>
    <row r="52" spans="1:1" x14ac:dyDescent="0.25">
      <c r="A52" s="58"/>
    </row>
    <row r="53" spans="1:1" x14ac:dyDescent="0.25">
      <c r="A53" s="58"/>
    </row>
    <row r="54" spans="1:1" x14ac:dyDescent="0.25">
      <c r="A54" s="58"/>
    </row>
    <row r="55" spans="1:1" x14ac:dyDescent="0.25">
      <c r="A55" s="58"/>
    </row>
  </sheetData>
  <mergeCells count="1">
    <mergeCell ref="B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Intructivo</vt:lpstr>
      <vt:lpstr>CONTEXTO</vt:lpstr>
      <vt:lpstr> RIESGOS DE GESTION</vt:lpstr>
      <vt:lpstr>RIEGOS DE CORRUPCION</vt:lpstr>
      <vt:lpstr> RIESGOS SEGURIDAD INFORMACION</vt:lpstr>
      <vt:lpstr>OPORTUNIDADES</vt:lpstr>
      <vt:lpstr>Matriz Calor Inherente</vt:lpstr>
      <vt:lpstr>Matriz Calor Residual</vt:lpstr>
      <vt:lpstr>Tabla probabilidad</vt:lpstr>
      <vt:lpstr>Tabla Impacto</vt:lpstr>
      <vt:lpstr>Tabla Valoración controles</vt:lpstr>
      <vt:lpstr>seguridad info</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Luz Mary Palacios Castillo</cp:lastModifiedBy>
  <cp:lastPrinted>2020-05-13T01:12:22Z</cp:lastPrinted>
  <dcterms:created xsi:type="dcterms:W3CDTF">2020-03-24T23:12:47Z</dcterms:created>
  <dcterms:modified xsi:type="dcterms:W3CDTF">2022-01-27T17:51:48Z</dcterms:modified>
</cp:coreProperties>
</file>