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1"/>
  <workbookPr hidePivotFieldList="1" defaultThemeVersion="124226"/>
  <mc:AlternateContent xmlns:mc="http://schemas.openxmlformats.org/markup-compatibility/2006">
    <mc:Choice Requires="x15">
      <x15ac:absPath xmlns:x15ac="http://schemas.microsoft.com/office/spreadsheetml/2010/11/ac" url="https://uaespdc.sharepoint.com/sites/EQUIPOOAP266/Documentos compartidos/SEGUIMIENTO A RIESGOS 2023/"/>
    </mc:Choice>
  </mc:AlternateContent>
  <xr:revisionPtr revIDLastSave="43" documentId="13_ncr:1_{F957E79C-1060-48CF-9227-E423CF0B7747}" xr6:coauthVersionLast="47" xr6:coauthVersionMax="47" xr10:uidLastSave="{8C3E5088-274A-4F0E-AA8C-4107C21358E1}"/>
  <workbookProtection workbookAlgorithmName="SHA-512" workbookHashValue="InBf1Ms+Jz+IzSCe7YEnEYGwk+Pp+LUMkGu6Gi0c0W/Lcu4oIPRgS78ESaE3dS81AZ4DNlc4CFHO8p8Q3Sg9GQ==" workbookSaltValue="hSpbwS2EPEkU7fuzytEV4w==" workbookSpinCount="100000" lockStructure="1"/>
  <bookViews>
    <workbookView minimized="1" xWindow="3975" yWindow="3045" windowWidth="15375" windowHeight="7875" tabRatio="658" firstSheet="2" activeTab="5" xr2:uid="{00000000-000D-0000-FFFF-FFFF00000000}"/>
  </bookViews>
  <sheets>
    <sheet name="Intructivo" sheetId="20" state="hidden" r:id="rId1"/>
    <sheet name="CONTEXTO" sheetId="23" r:id="rId2"/>
    <sheet name=" RIESGOS DE GESTION" sheetId="1" r:id="rId3"/>
    <sheet name="RIEGOS DE CORRUPCION"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'RIEGOS DE CORRUPCION'!#REF!</definedName>
    <definedName name="_xlnm.Print_Area" localSheetId="2">' RIESGOS DE GESTION'!#REF!</definedName>
    <definedName name="_xlnm.Print_Area" localSheetId="4">' RIESGOS SEGURIDAD INFORMACION'!#REF!</definedName>
    <definedName name="_xlnm.Print_Area" localSheetId="1">CONTEXTO!#REF!</definedName>
    <definedName name="_xlnm.Print_Area" localSheetId="3">'RIEGOS DE CORRUPCION'!#REF!</definedName>
    <definedName name="ASIGNADO" localSheetId="3">'RIEGOS DE CORRUPCION'!#REF!</definedName>
    <definedName name="COMPLETA" localSheetId="3">'RIEGOS DE CORRUPCION'!#REF!</definedName>
    <definedName name="CONFIABLE" localSheetId="3">'RIEGOS DE CORRUPCION'!#REF!</definedName>
    <definedName name="DEBIL" localSheetId="3">'RIEGOS DE CORRUPCION'!#REF!</definedName>
    <definedName name="DESVIACIONES" localSheetId="3">[1]D.Estratégico!$CT$86:$CT$87</definedName>
    <definedName name="DETECTAR" localSheetId="3">'RIEGOS DE CORRUPCION'!#REF!</definedName>
    <definedName name="EVIDENCIAS" localSheetId="3">[1]D.Estratégico!$CW$86:$CW$88</definedName>
    <definedName name="FUERTE" localSheetId="3">'RIEGOS DE CORRUPCION'!#REF!</definedName>
    <definedName name="FUNCIONES" localSheetId="3">[1]D.Estratégico!$CG$86:$CG$87</definedName>
    <definedName name="INADECUADO" localSheetId="3">'RIEGOS DE CORRUPCION'!#REF!</definedName>
    <definedName name="INCOMPLETA" localSheetId="3">'RIEGOS DE CORRUPCION'!#REF!</definedName>
    <definedName name="MODERADO" localSheetId="3">'RIEGOS DE CORRUPCION'!#REF!</definedName>
    <definedName name="NO_ASIGNADO" localSheetId="3">'RIEGOS DE CORRUPCION'!#REF!</definedName>
    <definedName name="NO_CONFIABLE" localSheetId="3">'RIEGOS DE CORRUPCION'!#REF!</definedName>
    <definedName name="NO_ES_CONTROL" localSheetId="3">'RIEGOS DE CORRUPCION'!#REF!</definedName>
    <definedName name="NO_EXISTE" localSheetId="3">'RIEGOS DE CORRUPCION'!#REF!</definedName>
    <definedName name="NO_SE_INVESTIGAN" localSheetId="3">'RIEGOS DE CORRUPCION'!#REF!</definedName>
    <definedName name="PREVENIR" localSheetId="3">'RIEGOS DE CORRUPCION'!#REF!</definedName>
    <definedName name="RESPONSABLE" localSheetId="3">[1]D.Estratégico!$CD$86:$CD$87</definedName>
    <definedName name="SE_INVESTIGAN" localSheetId="3">'RIEGOS DE CORRUPCION'!#REF!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 i="22" l="1"/>
  <c r="B223" i="13"/>
  <c r="B222" i="13"/>
  <c r="F221" i="13"/>
  <c r="B221" i="13"/>
  <c r="F220" i="13"/>
  <c r="F219" i="13"/>
  <c r="F218" i="13"/>
  <c r="F217" i="13"/>
  <c r="F216" i="13"/>
  <c r="F215" i="13"/>
  <c r="F214" i="13"/>
  <c r="F213" i="13"/>
  <c r="F212" i="13"/>
  <c r="F211" i="13"/>
  <c r="H210" i="13"/>
  <c r="F210" i="13"/>
  <c r="N11" i="1" l="1"/>
  <c r="O11" i="1" s="1"/>
  <c r="N53" i="1"/>
  <c r="O53" i="1" s="1"/>
  <c r="N29" i="1"/>
  <c r="O29" i="1" s="1"/>
  <c r="N47" i="1"/>
  <c r="O47" i="1" s="1"/>
  <c r="N23" i="1"/>
  <c r="O23" i="1" s="1"/>
  <c r="N41" i="1"/>
  <c r="O41" i="1" s="1"/>
  <c r="N17" i="1"/>
  <c r="O17" i="1" s="1"/>
  <c r="N59" i="1"/>
  <c r="O59" i="1" s="1"/>
  <c r="N35" i="1"/>
  <c r="O35" i="1" s="1"/>
  <c r="L5" i="22" l="1"/>
  <c r="Q6" i="24"/>
  <c r="Q7" i="24"/>
  <c r="Q8" i="24"/>
  <c r="Q9" i="24"/>
  <c r="Q10" i="24"/>
  <c r="AD6" i="24" l="1"/>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64" i="24"/>
  <c r="AD5" i="24"/>
  <c r="T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W64" i="24"/>
  <c r="W63" i="24"/>
  <c r="W62" i="24"/>
  <c r="W61" i="24"/>
  <c r="AL62" i="24" s="1"/>
  <c r="AK62" i="24" s="1"/>
  <c r="W60" i="24"/>
  <c r="W59" i="24"/>
  <c r="AL60" i="24" s="1"/>
  <c r="AK60" i="24" s="1"/>
  <c r="N59" i="24"/>
  <c r="W58" i="24"/>
  <c r="W57" i="24"/>
  <c r="W56" i="24"/>
  <c r="W55" i="24"/>
  <c r="W54" i="24"/>
  <c r="W53" i="24"/>
  <c r="N53" i="24"/>
  <c r="O53" i="24" s="1"/>
  <c r="W52" i="24"/>
  <c r="W51" i="24"/>
  <c r="W50" i="24"/>
  <c r="W49" i="24"/>
  <c r="W48" i="24"/>
  <c r="W47" i="24"/>
  <c r="AH47" i="24" s="1"/>
  <c r="N47" i="24"/>
  <c r="W46" i="24"/>
  <c r="W45" i="24"/>
  <c r="W44" i="24"/>
  <c r="W43" i="24"/>
  <c r="AL44" i="24" s="1"/>
  <c r="AK44" i="24" s="1"/>
  <c r="W42" i="24"/>
  <c r="W41" i="24"/>
  <c r="N41" i="24"/>
  <c r="O41" i="24" s="1"/>
  <c r="W40" i="24"/>
  <c r="W39" i="24"/>
  <c r="W38" i="24"/>
  <c r="W37" i="24"/>
  <c r="AL38" i="24" s="1"/>
  <c r="AK38" i="24" s="1"/>
  <c r="W36" i="24"/>
  <c r="W35" i="24"/>
  <c r="AL35" i="24" s="1"/>
  <c r="AK35" i="24" s="1"/>
  <c r="N35" i="24"/>
  <c r="W34" i="24"/>
  <c r="W33" i="24"/>
  <c r="W32" i="24"/>
  <c r="AL33" i="24" s="1"/>
  <c r="AK33" i="24" s="1"/>
  <c r="W31" i="24"/>
  <c r="W30" i="24"/>
  <c r="W29" i="24"/>
  <c r="N29" i="24"/>
  <c r="W28" i="24"/>
  <c r="W27" i="24"/>
  <c r="W26" i="24"/>
  <c r="W25" i="24"/>
  <c r="AL26" i="24" s="1"/>
  <c r="AK26" i="24" s="1"/>
  <c r="W24" i="24"/>
  <c r="W23" i="24"/>
  <c r="AL23" i="24" s="1"/>
  <c r="AK23" i="24" s="1"/>
  <c r="N23" i="24"/>
  <c r="O23" i="24" s="1"/>
  <c r="W22" i="24"/>
  <c r="W21" i="24"/>
  <c r="W20" i="24"/>
  <c r="AL21" i="24" s="1"/>
  <c r="AK21" i="24" s="1"/>
  <c r="W19" i="24"/>
  <c r="W18" i="24"/>
  <c r="W17" i="24"/>
  <c r="N17" i="24"/>
  <c r="O17" i="24" s="1"/>
  <c r="W16" i="24"/>
  <c r="W15" i="24"/>
  <c r="W14" i="24"/>
  <c r="W13" i="24"/>
  <c r="AH14" i="24" s="1"/>
  <c r="W12" i="24"/>
  <c r="W11" i="24"/>
  <c r="AL12" i="24" s="1"/>
  <c r="AK12" i="24" s="1"/>
  <c r="N11" i="24"/>
  <c r="O11" i="24" s="1"/>
  <c r="W10" i="24"/>
  <c r="W9" i="24"/>
  <c r="W8" i="24"/>
  <c r="W7" i="24"/>
  <c r="W6" i="24"/>
  <c r="W5" i="24"/>
  <c r="AL5" i="24" s="1"/>
  <c r="AK5" i="24" s="1"/>
  <c r="N5" i="24"/>
  <c r="O5" i="24" s="1"/>
  <c r="W64" i="22"/>
  <c r="X64" i="22" s="1"/>
  <c r="Z64" i="22" s="1"/>
  <c r="AA64" i="22" s="1"/>
  <c r="W63" i="22"/>
  <c r="X63" i="22" s="1"/>
  <c r="Z63" i="22" s="1"/>
  <c r="AA63" i="22" s="1"/>
  <c r="W62" i="22"/>
  <c r="X62" i="22" s="1"/>
  <c r="Z62" i="22" s="1"/>
  <c r="AA62" i="22" s="1"/>
  <c r="W61" i="22"/>
  <c r="X61" i="22" s="1"/>
  <c r="Z61" i="22" s="1"/>
  <c r="AA61" i="22" s="1"/>
  <c r="W60" i="22"/>
  <c r="X60" i="22" s="1"/>
  <c r="Z60" i="22" s="1"/>
  <c r="AA60" i="22" s="1"/>
  <c r="AK59" i="22"/>
  <c r="AL59" i="22" s="1"/>
  <c r="W59" i="22"/>
  <c r="L59" i="22"/>
  <c r="M59" i="22" s="1"/>
  <c r="W58" i="22"/>
  <c r="X58" i="22" s="1"/>
  <c r="Z58" i="22" s="1"/>
  <c r="AA58" i="22" s="1"/>
  <c r="W57" i="22"/>
  <c r="X57" i="22" s="1"/>
  <c r="Z57" i="22" s="1"/>
  <c r="AA57" i="22" s="1"/>
  <c r="W56" i="22"/>
  <c r="X56" i="22" s="1"/>
  <c r="Z56" i="22" s="1"/>
  <c r="AA56" i="22" s="1"/>
  <c r="W55" i="22"/>
  <c r="X55" i="22" s="1"/>
  <c r="Z55" i="22" s="1"/>
  <c r="AA55" i="22" s="1"/>
  <c r="W54" i="22"/>
  <c r="X54" i="22" s="1"/>
  <c r="Z54" i="22" s="1"/>
  <c r="AA54" i="22" s="1"/>
  <c r="AK53" i="22"/>
  <c r="AL53" i="22" s="1"/>
  <c r="W53" i="22"/>
  <c r="L53" i="22"/>
  <c r="M53" i="22" s="1"/>
  <c r="W52" i="22"/>
  <c r="X52" i="22" s="1"/>
  <c r="Z52" i="22" s="1"/>
  <c r="AA52" i="22" s="1"/>
  <c r="W51" i="22"/>
  <c r="X51" i="22" s="1"/>
  <c r="Z51" i="22" s="1"/>
  <c r="AA51" i="22" s="1"/>
  <c r="W50" i="22"/>
  <c r="X50" i="22" s="1"/>
  <c r="Z50" i="22" s="1"/>
  <c r="AA50" i="22" s="1"/>
  <c r="W49" i="22"/>
  <c r="X49" i="22" s="1"/>
  <c r="Z49" i="22" s="1"/>
  <c r="AA49" i="22" s="1"/>
  <c r="W48" i="22"/>
  <c r="AK47" i="22"/>
  <c r="AL47" i="22" s="1"/>
  <c r="W47" i="22"/>
  <c r="X47" i="22" s="1"/>
  <c r="Z47" i="22" s="1"/>
  <c r="AA47" i="22" s="1"/>
  <c r="L47" i="22"/>
  <c r="M47" i="22" s="1"/>
  <c r="W46" i="22"/>
  <c r="X46" i="22" s="1"/>
  <c r="Z46" i="22" s="1"/>
  <c r="AA46" i="22" s="1"/>
  <c r="W45" i="22"/>
  <c r="X45" i="22" s="1"/>
  <c r="Z45" i="22" s="1"/>
  <c r="AA45" i="22" s="1"/>
  <c r="W44" i="22"/>
  <c r="X44" i="22" s="1"/>
  <c r="Z44" i="22" s="1"/>
  <c r="AA44" i="22" s="1"/>
  <c r="W43" i="22"/>
  <c r="X43" i="22" s="1"/>
  <c r="Z43" i="22" s="1"/>
  <c r="AA43" i="22" s="1"/>
  <c r="W42" i="22"/>
  <c r="X42" i="22" s="1"/>
  <c r="Z42" i="22" s="1"/>
  <c r="AA42" i="22" s="1"/>
  <c r="AK41" i="22"/>
  <c r="AL41" i="22" s="1"/>
  <c r="W41" i="22"/>
  <c r="L41" i="22"/>
  <c r="M41" i="22" s="1"/>
  <c r="W40" i="22"/>
  <c r="X40" i="22" s="1"/>
  <c r="Z40" i="22" s="1"/>
  <c r="AA40" i="22" s="1"/>
  <c r="W39" i="22"/>
  <c r="X39" i="22" s="1"/>
  <c r="Z39" i="22" s="1"/>
  <c r="AA39" i="22" s="1"/>
  <c r="W38" i="22"/>
  <c r="X38" i="22" s="1"/>
  <c r="Z38" i="22" s="1"/>
  <c r="AA38" i="22" s="1"/>
  <c r="W37" i="22"/>
  <c r="X37" i="22" s="1"/>
  <c r="Z37" i="22" s="1"/>
  <c r="AA37" i="22" s="1"/>
  <c r="W36" i="22"/>
  <c r="X36" i="22" s="1"/>
  <c r="Z36" i="22" s="1"/>
  <c r="AA36" i="22" s="1"/>
  <c r="AK35" i="22"/>
  <c r="AL35" i="22" s="1"/>
  <c r="W35" i="22"/>
  <c r="L35" i="22"/>
  <c r="M35" i="22" s="1"/>
  <c r="W34" i="22"/>
  <c r="X34" i="22" s="1"/>
  <c r="Z34" i="22" s="1"/>
  <c r="AA34" i="22" s="1"/>
  <c r="W33" i="22"/>
  <c r="X33" i="22" s="1"/>
  <c r="Z33" i="22" s="1"/>
  <c r="AA33" i="22" s="1"/>
  <c r="W32" i="22"/>
  <c r="X32" i="22" s="1"/>
  <c r="Z32" i="22" s="1"/>
  <c r="AA32" i="22" s="1"/>
  <c r="W31" i="22"/>
  <c r="X31" i="22" s="1"/>
  <c r="Z31" i="22" s="1"/>
  <c r="AA31" i="22" s="1"/>
  <c r="W30" i="22"/>
  <c r="X30" i="22" s="1"/>
  <c r="Z30" i="22" s="1"/>
  <c r="AA30" i="22" s="1"/>
  <c r="AK29" i="22"/>
  <c r="AL29" i="22" s="1"/>
  <c r="W29" i="22"/>
  <c r="L29" i="22"/>
  <c r="M29" i="22" s="1"/>
  <c r="W28" i="22"/>
  <c r="X28" i="22" s="1"/>
  <c r="Z28" i="22" s="1"/>
  <c r="AA28" i="22" s="1"/>
  <c r="W27" i="22"/>
  <c r="X27" i="22" s="1"/>
  <c r="Z27" i="22" s="1"/>
  <c r="AA27" i="22" s="1"/>
  <c r="W26" i="22"/>
  <c r="X26" i="22" s="1"/>
  <c r="Z26" i="22" s="1"/>
  <c r="AA26" i="22" s="1"/>
  <c r="W25" i="22"/>
  <c r="X25" i="22" s="1"/>
  <c r="Z25" i="22" s="1"/>
  <c r="AA25" i="22" s="1"/>
  <c r="W24" i="22"/>
  <c r="X24" i="22" s="1"/>
  <c r="Z24" i="22" s="1"/>
  <c r="AA24" i="22" s="1"/>
  <c r="AK23" i="22"/>
  <c r="AL23" i="22" s="1"/>
  <c r="W23" i="22"/>
  <c r="L23" i="22"/>
  <c r="M23" i="22" s="1"/>
  <c r="W22" i="22"/>
  <c r="X22" i="22" s="1"/>
  <c r="Z22" i="22" s="1"/>
  <c r="AA22" i="22" s="1"/>
  <c r="W21" i="22"/>
  <c r="X21" i="22" s="1"/>
  <c r="Z21" i="22" s="1"/>
  <c r="AA21" i="22" s="1"/>
  <c r="W20" i="22"/>
  <c r="X20" i="22" s="1"/>
  <c r="Z20" i="22" s="1"/>
  <c r="AA20" i="22" s="1"/>
  <c r="W19" i="22"/>
  <c r="X19" i="22" s="1"/>
  <c r="Z19" i="22" s="1"/>
  <c r="AA19" i="22" s="1"/>
  <c r="W18" i="22"/>
  <c r="X18" i="22" s="1"/>
  <c r="Z18" i="22" s="1"/>
  <c r="AA18" i="22" s="1"/>
  <c r="AK17" i="22"/>
  <c r="AL17" i="22" s="1"/>
  <c r="W17" i="22"/>
  <c r="L17" i="22"/>
  <c r="M17" i="22" s="1"/>
  <c r="W16" i="22"/>
  <c r="X16" i="22" s="1"/>
  <c r="Z16" i="22" s="1"/>
  <c r="AA16" i="22" s="1"/>
  <c r="W15" i="22"/>
  <c r="X15" i="22" s="1"/>
  <c r="Z15" i="22" s="1"/>
  <c r="AA15" i="22" s="1"/>
  <c r="W14" i="22"/>
  <c r="X14" i="22" s="1"/>
  <c r="Z14" i="22" s="1"/>
  <c r="AA14" i="22" s="1"/>
  <c r="W13" i="22"/>
  <c r="X13" i="22" s="1"/>
  <c r="Z13" i="22" s="1"/>
  <c r="AA13" i="22" s="1"/>
  <c r="W12" i="22"/>
  <c r="X12" i="22" s="1"/>
  <c r="Z12" i="22" s="1"/>
  <c r="AA12" i="22" s="1"/>
  <c r="AK11" i="22"/>
  <c r="AL11" i="22" s="1"/>
  <c r="W11" i="22"/>
  <c r="L11" i="22"/>
  <c r="M11" i="22" s="1"/>
  <c r="W10" i="22"/>
  <c r="X10" i="22" s="1"/>
  <c r="Z10" i="22" s="1"/>
  <c r="AA10" i="22" s="1"/>
  <c r="W9" i="22"/>
  <c r="X9" i="22" s="1"/>
  <c r="Z9" i="22" s="1"/>
  <c r="AA9" i="22" s="1"/>
  <c r="W8" i="22"/>
  <c r="X8" i="22" s="1"/>
  <c r="Z8" i="22" s="1"/>
  <c r="AA8" i="22" s="1"/>
  <c r="W7" i="22"/>
  <c r="X7" i="22" s="1"/>
  <c r="Z7" i="22" s="1"/>
  <c r="AA7" i="22" s="1"/>
  <c r="W6" i="22"/>
  <c r="X6" i="22" s="1"/>
  <c r="Z6" i="22" s="1"/>
  <c r="AA6" i="22" s="1"/>
  <c r="AK5" i="22"/>
  <c r="AL5" i="22" s="1"/>
  <c r="X5" i="22"/>
  <c r="Z5" i="22" s="1"/>
  <c r="AA5" i="22" s="1"/>
  <c r="M5" i="22"/>
  <c r="AA64" i="1"/>
  <c r="T64" i="1"/>
  <c r="AA63" i="1"/>
  <c r="T63" i="1"/>
  <c r="AA62" i="1"/>
  <c r="T62" i="1"/>
  <c r="AA61" i="1"/>
  <c r="T61" i="1"/>
  <c r="AA60" i="1"/>
  <c r="T60" i="1"/>
  <c r="AA59" i="1"/>
  <c r="T59" i="1"/>
  <c r="K59" i="1"/>
  <c r="AA58" i="1"/>
  <c r="T58" i="1"/>
  <c r="AA57" i="1"/>
  <c r="T57" i="1"/>
  <c r="AA56" i="1"/>
  <c r="T56" i="1"/>
  <c r="AA55" i="1"/>
  <c r="T55" i="1"/>
  <c r="AA54" i="1"/>
  <c r="T54" i="1"/>
  <c r="AA53" i="1"/>
  <c r="T53" i="1"/>
  <c r="K53" i="1"/>
  <c r="Q53" i="1" s="1"/>
  <c r="AA52" i="1"/>
  <c r="T52" i="1"/>
  <c r="AA51" i="1"/>
  <c r="T51" i="1"/>
  <c r="AA50" i="1"/>
  <c r="T50" i="1"/>
  <c r="AA49" i="1"/>
  <c r="T49" i="1"/>
  <c r="AA48" i="1"/>
  <c r="T48" i="1"/>
  <c r="AA47" i="1"/>
  <c r="T47" i="1"/>
  <c r="AE47" i="1" s="1"/>
  <c r="K47" i="1"/>
  <c r="Q47" i="1" s="1"/>
  <c r="AA46" i="1"/>
  <c r="T46" i="1"/>
  <c r="AA45" i="1"/>
  <c r="T45" i="1"/>
  <c r="AA44" i="1"/>
  <c r="T44" i="1"/>
  <c r="AA43" i="1"/>
  <c r="T43" i="1"/>
  <c r="AA42" i="1"/>
  <c r="T42" i="1"/>
  <c r="AA41" i="1"/>
  <c r="T41" i="1"/>
  <c r="K41" i="1"/>
  <c r="Q41" i="1" s="1"/>
  <c r="AA40" i="1"/>
  <c r="T40" i="1"/>
  <c r="AA39" i="1"/>
  <c r="T39" i="1"/>
  <c r="AA38" i="1"/>
  <c r="T38" i="1"/>
  <c r="AA37" i="1"/>
  <c r="T37" i="1"/>
  <c r="AA36" i="1"/>
  <c r="T36" i="1"/>
  <c r="AA35" i="1"/>
  <c r="T35" i="1"/>
  <c r="K35" i="1"/>
  <c r="Q35" i="1" s="1"/>
  <c r="AA34" i="1"/>
  <c r="T34" i="1"/>
  <c r="AA33" i="1"/>
  <c r="T33" i="1"/>
  <c r="AA32" i="1"/>
  <c r="T32" i="1"/>
  <c r="AA31" i="1"/>
  <c r="T31" i="1"/>
  <c r="AA30" i="1"/>
  <c r="T30" i="1"/>
  <c r="AA29" i="1"/>
  <c r="T29" i="1"/>
  <c r="K29" i="1"/>
  <c r="Q29" i="1" s="1"/>
  <c r="AA28" i="1"/>
  <c r="T28" i="1"/>
  <c r="AA27" i="1"/>
  <c r="T27" i="1"/>
  <c r="AA26" i="1"/>
  <c r="T26" i="1"/>
  <c r="AA25" i="1"/>
  <c r="T25" i="1"/>
  <c r="AA24" i="1"/>
  <c r="T24" i="1"/>
  <c r="AA23" i="1"/>
  <c r="T23" i="1"/>
  <c r="AI23" i="1" s="1"/>
  <c r="AH23" i="1" s="1"/>
  <c r="K23" i="1"/>
  <c r="AA22" i="1"/>
  <c r="T22" i="1"/>
  <c r="AA21" i="1"/>
  <c r="T21" i="1"/>
  <c r="AA20" i="1"/>
  <c r="T20" i="1"/>
  <c r="AA19" i="1"/>
  <c r="T19" i="1"/>
  <c r="AA18" i="1"/>
  <c r="T18" i="1"/>
  <c r="AA17" i="1"/>
  <c r="T17" i="1"/>
  <c r="K17" i="1"/>
  <c r="AA16" i="1"/>
  <c r="T16" i="1"/>
  <c r="AA15" i="1"/>
  <c r="T15" i="1"/>
  <c r="AA14" i="1"/>
  <c r="T14" i="1"/>
  <c r="AA13" i="1"/>
  <c r="T13" i="1"/>
  <c r="AA12" i="1"/>
  <c r="T12" i="1"/>
  <c r="AA11" i="1"/>
  <c r="T11" i="1"/>
  <c r="K11" i="1"/>
  <c r="AA10" i="1"/>
  <c r="T10" i="1"/>
  <c r="AA9" i="1"/>
  <c r="T9" i="1"/>
  <c r="AA8" i="1"/>
  <c r="T8" i="1"/>
  <c r="AA7" i="1"/>
  <c r="T7" i="1"/>
  <c r="AA6" i="1"/>
  <c r="T6" i="1"/>
  <c r="AA5" i="1"/>
  <c r="K5" i="1"/>
  <c r="L5" i="1" s="1"/>
  <c r="AI37" i="1" l="1"/>
  <c r="AH37" i="1" s="1"/>
  <c r="AI61" i="1"/>
  <c r="AH61" i="1" s="1"/>
  <c r="AI26" i="1"/>
  <c r="AH26" i="1" s="1"/>
  <c r="AI28" i="1"/>
  <c r="AH28" i="1" s="1"/>
  <c r="AE63" i="1"/>
  <c r="AI8" i="1"/>
  <c r="AH8" i="1" s="1"/>
  <c r="AI10" i="1"/>
  <c r="AH10" i="1" s="1"/>
  <c r="AI21" i="1"/>
  <c r="AH21" i="1" s="1"/>
  <c r="AI32" i="1"/>
  <c r="AH32" i="1" s="1"/>
  <c r="AE34" i="1"/>
  <c r="AI43" i="1"/>
  <c r="AH43" i="1" s="1"/>
  <c r="AI45" i="1"/>
  <c r="AH45" i="1" s="1"/>
  <c r="AI54" i="1"/>
  <c r="AH54" i="1" s="1"/>
  <c r="AI56" i="1"/>
  <c r="AH56" i="1" s="1"/>
  <c r="AI58" i="1"/>
  <c r="AH58" i="1" s="1"/>
  <c r="AL42" i="24"/>
  <c r="AK42" i="24" s="1"/>
  <c r="AL46" i="24"/>
  <c r="AK46" i="24" s="1"/>
  <c r="L11" i="1"/>
  <c r="Q11" i="1"/>
  <c r="L17" i="1"/>
  <c r="Q17" i="1"/>
  <c r="L23" i="1"/>
  <c r="Q23" i="1"/>
  <c r="L59" i="1"/>
  <c r="Q59" i="1"/>
  <c r="AL15" i="24"/>
  <c r="AK15" i="24" s="1"/>
  <c r="AH22" i="24"/>
  <c r="AJ22" i="24" s="1"/>
  <c r="AH39" i="24"/>
  <c r="AJ39" i="24" s="1"/>
  <c r="AL63" i="24"/>
  <c r="AK63" i="24" s="1"/>
  <c r="AE13" i="1"/>
  <c r="AI15" i="1"/>
  <c r="AH15" i="1" s="1"/>
  <c r="AE17" i="1"/>
  <c r="AG17" i="1" s="1"/>
  <c r="AI25" i="1"/>
  <c r="AH25" i="1" s="1"/>
  <c r="AI38" i="1"/>
  <c r="AH38" i="1" s="1"/>
  <c r="AI49" i="1"/>
  <c r="AH49" i="1" s="1"/>
  <c r="AL9" i="24"/>
  <c r="AK9" i="24" s="1"/>
  <c r="AI16" i="1"/>
  <c r="AH16" i="1" s="1"/>
  <c r="AI27" i="1"/>
  <c r="AH27" i="1" s="1"/>
  <c r="AI36" i="1"/>
  <c r="AH36" i="1" s="1"/>
  <c r="AI40" i="1"/>
  <c r="AH40" i="1" s="1"/>
  <c r="AE51" i="1"/>
  <c r="AI60" i="1"/>
  <c r="AH60" i="1" s="1"/>
  <c r="AI62" i="1"/>
  <c r="AH62" i="1" s="1"/>
  <c r="AI20" i="1"/>
  <c r="AH20" i="1" s="1"/>
  <c r="AE31" i="1"/>
  <c r="AI42" i="1"/>
  <c r="AH42" i="1" s="1"/>
  <c r="AI44" i="1"/>
  <c r="AH44" i="1" s="1"/>
  <c r="AI46" i="1"/>
  <c r="AH46" i="1" s="1"/>
  <c r="AE5" i="1"/>
  <c r="AF5" i="1" s="1"/>
  <c r="AL18" i="24"/>
  <c r="AK18" i="24" s="1"/>
  <c r="AH49" i="24"/>
  <c r="AH51" i="24"/>
  <c r="AI51" i="24" s="1"/>
  <c r="AL52" i="24"/>
  <c r="AK52" i="24" s="1"/>
  <c r="AH5" i="24"/>
  <c r="AL17" i="24"/>
  <c r="AK17" i="24" s="1"/>
  <c r="AH18" i="24"/>
  <c r="AJ18" i="24" s="1"/>
  <c r="AL8" i="24"/>
  <c r="AK8" i="24" s="1"/>
  <c r="AL10" i="24"/>
  <c r="AK10" i="24" s="1"/>
  <c r="AH15" i="24"/>
  <c r="AJ15" i="24" s="1"/>
  <c r="AL22" i="24"/>
  <c r="AK22" i="24" s="1"/>
  <c r="AL25" i="24"/>
  <c r="AK25" i="24" s="1"/>
  <c r="AL27" i="24"/>
  <c r="AK27" i="24" s="1"/>
  <c r="AH28" i="24"/>
  <c r="AJ28" i="24" s="1"/>
  <c r="AH30" i="24"/>
  <c r="AI30" i="24" s="1"/>
  <c r="AL32" i="24"/>
  <c r="AK32" i="24" s="1"/>
  <c r="AL39" i="24"/>
  <c r="AK39" i="24" s="1"/>
  <c r="AL43" i="24"/>
  <c r="AK43" i="24" s="1"/>
  <c r="AL50" i="24"/>
  <c r="AK50" i="24" s="1"/>
  <c r="AL54" i="24"/>
  <c r="AK54" i="24" s="1"/>
  <c r="AH56" i="24"/>
  <c r="AJ56" i="24" s="1"/>
  <c r="AL58" i="24"/>
  <c r="AK58" i="24" s="1"/>
  <c r="AH63" i="24"/>
  <c r="AJ63" i="24" s="1"/>
  <c r="AH7" i="24"/>
  <c r="AI7" i="24" s="1"/>
  <c r="AH8" i="24"/>
  <c r="AJ8" i="24" s="1"/>
  <c r="AH11" i="24"/>
  <c r="AJ11" i="24" s="1"/>
  <c r="AH24" i="24"/>
  <c r="AJ24" i="24" s="1"/>
  <c r="AH25" i="24"/>
  <c r="AJ25" i="24" s="1"/>
  <c r="AL31" i="24"/>
  <c r="AK31" i="24" s="1"/>
  <c r="AH32" i="24"/>
  <c r="AJ32" i="24" s="1"/>
  <c r="AH35" i="24"/>
  <c r="AJ35" i="24" s="1"/>
  <c r="AH41" i="24"/>
  <c r="AJ41" i="24" s="1"/>
  <c r="AL41" i="24"/>
  <c r="AK41" i="24" s="1"/>
  <c r="AH42" i="24"/>
  <c r="AJ42" i="24" s="1"/>
  <c r="AH45" i="24"/>
  <c r="AJ45" i="24" s="1"/>
  <c r="AH46" i="24"/>
  <c r="AJ46" i="24" s="1"/>
  <c r="AL48" i="24"/>
  <c r="AK48" i="24" s="1"/>
  <c r="AL49" i="24"/>
  <c r="AK49" i="24" s="1"/>
  <c r="AL56" i="24"/>
  <c r="AK56" i="24" s="1"/>
  <c r="AL7" i="24"/>
  <c r="AK7" i="24" s="1"/>
  <c r="AM7" i="24" s="1"/>
  <c r="AL11" i="24"/>
  <c r="AK11" i="24" s="1"/>
  <c r="AH13" i="24"/>
  <c r="AJ13" i="24" s="1"/>
  <c r="AL14" i="24"/>
  <c r="AK14" i="24" s="1"/>
  <c r="AL16" i="24"/>
  <c r="AK16" i="24" s="1"/>
  <c r="AH17" i="24"/>
  <c r="AL20" i="24"/>
  <c r="AK20" i="24" s="1"/>
  <c r="AL28" i="24"/>
  <c r="AK28" i="24" s="1"/>
  <c r="AH31" i="24"/>
  <c r="AJ31" i="24" s="1"/>
  <c r="AH34" i="24"/>
  <c r="AJ34" i="24" s="1"/>
  <c r="AL37" i="24"/>
  <c r="AK37" i="24" s="1"/>
  <c r="AH40" i="24"/>
  <c r="AI40" i="24" s="1"/>
  <c r="AL45" i="24"/>
  <c r="AK45" i="24" s="1"/>
  <c r="AH52" i="24"/>
  <c r="AJ52" i="24" s="1"/>
  <c r="AL55" i="24"/>
  <c r="AK55" i="24" s="1"/>
  <c r="AH59" i="24"/>
  <c r="AJ59" i="24" s="1"/>
  <c r="AL59" i="24"/>
  <c r="AK59" i="24" s="1"/>
  <c r="AL61" i="24"/>
  <c r="AK61" i="24" s="1"/>
  <c r="AH62" i="24"/>
  <c r="AJ62" i="24" s="1"/>
  <c r="AL64" i="24"/>
  <c r="AK64" i="24" s="1"/>
  <c r="AC11" i="22"/>
  <c r="AD11" i="22" s="1"/>
  <c r="X11" i="22"/>
  <c r="Z11" i="22" s="1"/>
  <c r="AA11" i="22" s="1"/>
  <c r="L35" i="1"/>
  <c r="AI52" i="1"/>
  <c r="AH52" i="1" s="1"/>
  <c r="AI14" i="1"/>
  <c r="AH14" i="1" s="1"/>
  <c r="AI19" i="1"/>
  <c r="AH19" i="1" s="1"/>
  <c r="AE23" i="1"/>
  <c r="AF23" i="1" s="1"/>
  <c r="AJ23" i="1" s="1"/>
  <c r="AE24" i="1"/>
  <c r="AG24" i="1" s="1"/>
  <c r="AE25" i="1"/>
  <c r="AG25" i="1" s="1"/>
  <c r="AE35" i="1"/>
  <c r="AI35" i="1"/>
  <c r="AH35" i="1" s="1"/>
  <c r="AE36" i="1"/>
  <c r="AE41" i="1"/>
  <c r="AG41" i="1" s="1"/>
  <c r="AI41" i="1"/>
  <c r="AH41" i="1" s="1"/>
  <c r="AE42" i="1"/>
  <c r="AG42" i="1" s="1"/>
  <c r="AI57" i="1"/>
  <c r="AH57" i="1" s="1"/>
  <c r="AI9" i="1"/>
  <c r="AH9" i="1" s="1"/>
  <c r="AE10" i="1"/>
  <c r="AF10" i="1" s="1"/>
  <c r="AJ10" i="1" s="1"/>
  <c r="AE14" i="1"/>
  <c r="AG14" i="1" s="1"/>
  <c r="AE16" i="1"/>
  <c r="AG16" i="1" s="1"/>
  <c r="AI22" i="1"/>
  <c r="AH22" i="1" s="1"/>
  <c r="AE27" i="1"/>
  <c r="AF27" i="1" s="1"/>
  <c r="AE28" i="1"/>
  <c r="AG28" i="1" s="1"/>
  <c r="AE30" i="1"/>
  <c r="AF30" i="1" s="1"/>
  <c r="AI31" i="1"/>
  <c r="AH31" i="1" s="1"/>
  <c r="AI33" i="1"/>
  <c r="AH33" i="1" s="1"/>
  <c r="AI39" i="1"/>
  <c r="AH39" i="1" s="1"/>
  <c r="AE40" i="1"/>
  <c r="AE44" i="1"/>
  <c r="AG44" i="1" s="1"/>
  <c r="AE45" i="1"/>
  <c r="AG45" i="1" s="1"/>
  <c r="AE46" i="1"/>
  <c r="AG46" i="1" s="1"/>
  <c r="AI47" i="1"/>
  <c r="AH47" i="1" s="1"/>
  <c r="AI48" i="1"/>
  <c r="AH48" i="1" s="1"/>
  <c r="AI50" i="1"/>
  <c r="AH50" i="1" s="1"/>
  <c r="AE52" i="1"/>
  <c r="AF52" i="1" s="1"/>
  <c r="AE53" i="1"/>
  <c r="AI53" i="1"/>
  <c r="AH53" i="1" s="1"/>
  <c r="AI55" i="1"/>
  <c r="AH55" i="1" s="1"/>
  <c r="AE54" i="1"/>
  <c r="AE57" i="1"/>
  <c r="AG57" i="1" s="1"/>
  <c r="AE59" i="1"/>
  <c r="AG59" i="1" s="1"/>
  <c r="AI59" i="1"/>
  <c r="AH59" i="1" s="1"/>
  <c r="AE60" i="1"/>
  <c r="AG60" i="1" s="1"/>
  <c r="AE61" i="1"/>
  <c r="AG61" i="1" s="1"/>
  <c r="AE62" i="1"/>
  <c r="AG62" i="1" s="1"/>
  <c r="AI64" i="1"/>
  <c r="AH64" i="1" s="1"/>
  <c r="AI63" i="24"/>
  <c r="AM63" i="24" s="1"/>
  <c r="AJ14" i="24"/>
  <c r="AI14" i="24"/>
  <c r="AI47" i="24"/>
  <c r="AJ47" i="24"/>
  <c r="AJ40" i="24"/>
  <c r="AI52" i="24"/>
  <c r="AJ49" i="24"/>
  <c r="AI49" i="24"/>
  <c r="AM49" i="24" s="1"/>
  <c r="AI24" i="24"/>
  <c r="AI41" i="24"/>
  <c r="AM41" i="24" s="1"/>
  <c r="AI62" i="24"/>
  <c r="AM62" i="24" s="1"/>
  <c r="AJ7" i="24"/>
  <c r="AH12" i="24"/>
  <c r="AH16" i="24"/>
  <c r="AL19" i="24"/>
  <c r="AK19" i="24" s="1"/>
  <c r="AI22" i="24"/>
  <c r="AH29" i="24"/>
  <c r="AH33" i="24"/>
  <c r="AI35" i="24"/>
  <c r="AM35" i="24" s="1"/>
  <c r="AL36" i="24"/>
  <c r="AK36" i="24" s="1"/>
  <c r="AL40" i="24"/>
  <c r="AK40" i="24" s="1"/>
  <c r="AH50" i="24"/>
  <c r="AL53" i="24"/>
  <c r="AK53" i="24" s="1"/>
  <c r="AI56" i="24"/>
  <c r="AL57" i="24"/>
  <c r="AK57" i="24" s="1"/>
  <c r="O59" i="24"/>
  <c r="AH6" i="24"/>
  <c r="AH10" i="24"/>
  <c r="AL13" i="24"/>
  <c r="AK13" i="24" s="1"/>
  <c r="AH23" i="24"/>
  <c r="AH27" i="24"/>
  <c r="AL30" i="24"/>
  <c r="AK30" i="24" s="1"/>
  <c r="AL34" i="24"/>
  <c r="AK34" i="24" s="1"/>
  <c r="AH44" i="24"/>
  <c r="AL47" i="24"/>
  <c r="AK47" i="24" s="1"/>
  <c r="AL51" i="24"/>
  <c r="AK51" i="24" s="1"/>
  <c r="AH61" i="24"/>
  <c r="AH21" i="24"/>
  <c r="AL24" i="24"/>
  <c r="AK24" i="24" s="1"/>
  <c r="AH38" i="24"/>
  <c r="O47" i="24"/>
  <c r="AH55" i="24"/>
  <c r="AH9" i="24"/>
  <c r="AH26" i="24"/>
  <c r="AL29" i="24"/>
  <c r="AK29" i="24" s="1"/>
  <c r="O35" i="24"/>
  <c r="AH43" i="24"/>
  <c r="AH60" i="24"/>
  <c r="AH64" i="24"/>
  <c r="AL6" i="24"/>
  <c r="AK6" i="24" s="1"/>
  <c r="AH20" i="24"/>
  <c r="O29" i="24"/>
  <c r="AH37" i="24"/>
  <c r="AH54" i="24"/>
  <c r="AH58" i="24"/>
  <c r="AH48" i="24"/>
  <c r="AH19" i="24"/>
  <c r="AI25" i="24"/>
  <c r="AH36" i="24"/>
  <c r="AI46" i="24"/>
  <c r="AM46" i="24" s="1"/>
  <c r="AH53" i="24"/>
  <c r="AH57" i="24"/>
  <c r="X29" i="22"/>
  <c r="Z29" i="22" s="1"/>
  <c r="AA29" i="22" s="1"/>
  <c r="AC29" i="22"/>
  <c r="AD29" i="22" s="1"/>
  <c r="AC35" i="22"/>
  <c r="AD35" i="22" s="1"/>
  <c r="X35" i="22"/>
  <c r="Z35" i="22" s="1"/>
  <c r="AA35" i="22" s="1"/>
  <c r="AC59" i="22"/>
  <c r="AD59" i="22" s="1"/>
  <c r="X59" i="22"/>
  <c r="Z59" i="22" s="1"/>
  <c r="AA59" i="22" s="1"/>
  <c r="AC41" i="22"/>
  <c r="AD41" i="22" s="1"/>
  <c r="X41" i="22"/>
  <c r="Z41" i="22" s="1"/>
  <c r="AA41" i="22" s="1"/>
  <c r="AC5" i="22"/>
  <c r="AD5" i="22" s="1"/>
  <c r="AC53" i="22"/>
  <c r="AD53" i="22" s="1"/>
  <c r="X53" i="22"/>
  <c r="Z53" i="22" s="1"/>
  <c r="AA53" i="22" s="1"/>
  <c r="X23" i="22"/>
  <c r="Z23" i="22" s="1"/>
  <c r="AA23" i="22" s="1"/>
  <c r="AC23" i="22"/>
  <c r="AD23" i="22" s="1"/>
  <c r="AH11" i="22"/>
  <c r="AG11" i="22"/>
  <c r="X48" i="22"/>
  <c r="Z48" i="22" s="1"/>
  <c r="AA48" i="22" s="1"/>
  <c r="AC47" i="22"/>
  <c r="AD47" i="22" s="1"/>
  <c r="X17" i="22"/>
  <c r="Z17" i="22" s="1"/>
  <c r="AA17" i="22" s="1"/>
  <c r="AC17" i="22"/>
  <c r="AD17" i="22" s="1"/>
  <c r="AG52" i="1"/>
  <c r="AG63" i="1"/>
  <c r="AF63" i="1"/>
  <c r="AF47" i="1"/>
  <c r="AG47" i="1"/>
  <c r="AF31" i="1"/>
  <c r="AG31" i="1"/>
  <c r="AF34" i="1"/>
  <c r="AG34" i="1"/>
  <c r="AF51" i="1"/>
  <c r="AG51" i="1"/>
  <c r="AF13" i="1"/>
  <c r="AG13" i="1"/>
  <c r="AE18" i="1"/>
  <c r="AE22" i="1"/>
  <c r="AE39" i="1"/>
  <c r="AE56" i="1"/>
  <c r="AI63" i="1"/>
  <c r="AH63" i="1" s="1"/>
  <c r="AI34" i="1"/>
  <c r="AH34" i="1" s="1"/>
  <c r="AI51" i="1"/>
  <c r="AH51" i="1" s="1"/>
  <c r="L53" i="1"/>
  <c r="AE33" i="1"/>
  <c r="AI24" i="1"/>
  <c r="AH24" i="1" s="1"/>
  <c r="AE38" i="1"/>
  <c r="L47" i="1"/>
  <c r="AE55" i="1"/>
  <c r="AE21" i="1"/>
  <c r="AE11" i="1"/>
  <c r="AE15" i="1"/>
  <c r="AI18" i="1"/>
  <c r="AH18" i="1" s="1"/>
  <c r="AE32" i="1"/>
  <c r="L41" i="1"/>
  <c r="AE49" i="1"/>
  <c r="AI12" i="1"/>
  <c r="AH12" i="1" s="1"/>
  <c r="AE26" i="1"/>
  <c r="AI29" i="1"/>
  <c r="AH29" i="1" s="1"/>
  <c r="AE43" i="1"/>
  <c r="AE64" i="1"/>
  <c r="AE50" i="1"/>
  <c r="AI13" i="1"/>
  <c r="AH13" i="1" s="1"/>
  <c r="AE9" i="1"/>
  <c r="AE20" i="1"/>
  <c r="L29" i="1"/>
  <c r="AE37" i="1"/>
  <c r="AE58" i="1"/>
  <c r="AI30" i="1"/>
  <c r="AH30" i="1" s="1"/>
  <c r="AE48" i="1"/>
  <c r="AE12" i="1"/>
  <c r="AE29" i="1"/>
  <c r="AE8" i="1"/>
  <c r="AE19" i="1"/>
  <c r="AF57" i="1" l="1"/>
  <c r="AI18" i="24"/>
  <c r="AM18" i="24" s="1"/>
  <c r="AJ52" i="1"/>
  <c r="AF16" i="1"/>
  <c r="AJ16" i="1" s="1"/>
  <c r="AG30" i="1"/>
  <c r="AI39" i="24"/>
  <c r="AM39" i="24" s="1"/>
  <c r="AI45" i="24"/>
  <c r="AJ30" i="24"/>
  <c r="AF61" i="1"/>
  <c r="AJ61" i="1" s="1"/>
  <c r="AF24" i="1"/>
  <c r="AF17" i="1"/>
  <c r="AI59" i="24"/>
  <c r="AM59" i="24" s="1"/>
  <c r="AJ51" i="24"/>
  <c r="AM56" i="24"/>
  <c r="AM45" i="24"/>
  <c r="AM52" i="24"/>
  <c r="AM25" i="24"/>
  <c r="AJ47" i="1"/>
  <c r="AM22" i="24"/>
  <c r="AJ57" i="1"/>
  <c r="AF14" i="1"/>
  <c r="AJ14" i="1" s="1"/>
  <c r="AJ27" i="1"/>
  <c r="AF42" i="1"/>
  <c r="AJ42" i="1" s="1"/>
  <c r="AG27" i="1"/>
  <c r="AF45" i="1"/>
  <c r="AJ45" i="1" s="1"/>
  <c r="AI8" i="24"/>
  <c r="AM8" i="24" s="1"/>
  <c r="AM14" i="24"/>
  <c r="AG10" i="1"/>
  <c r="AI15" i="24"/>
  <c r="AM15" i="24" s="1"/>
  <c r="AI28" i="24"/>
  <c r="AM28" i="24" s="1"/>
  <c r="AI34" i="24"/>
  <c r="AI13" i="24"/>
  <c r="AM13" i="24" s="1"/>
  <c r="AJ31" i="1"/>
  <c r="AI42" i="24"/>
  <c r="AM42" i="24" s="1"/>
  <c r="AI32" i="24"/>
  <c r="AM32" i="24" s="1"/>
  <c r="AI11" i="24"/>
  <c r="AM11" i="24" s="1"/>
  <c r="AG5" i="1"/>
  <c r="AE6" i="1" s="1"/>
  <c r="AG6" i="1" s="1"/>
  <c r="AE7" i="1" s="1"/>
  <c r="AI31" i="24"/>
  <c r="AM31" i="24" s="1"/>
  <c r="AI5" i="24"/>
  <c r="AM5" i="24" s="1"/>
  <c r="AJ5" i="24"/>
  <c r="AM40" i="24"/>
  <c r="AM24" i="24"/>
  <c r="AJ17" i="24"/>
  <c r="AI17" i="24"/>
  <c r="AM17" i="24" s="1"/>
  <c r="AF46" i="1"/>
  <c r="AJ46" i="1" s="1"/>
  <c r="AF25" i="1"/>
  <c r="AJ25" i="1" s="1"/>
  <c r="AF60" i="1"/>
  <c r="AJ60" i="1" s="1"/>
  <c r="AG23" i="1"/>
  <c r="AF44" i="1"/>
  <c r="AJ44" i="1" s="1"/>
  <c r="AF41" i="1"/>
  <c r="AJ41" i="1" s="1"/>
  <c r="AF28" i="1"/>
  <c r="AJ28" i="1" s="1"/>
  <c r="AF59" i="1"/>
  <c r="AJ59" i="1" s="1"/>
  <c r="AF62" i="1"/>
  <c r="AJ62" i="1" s="1"/>
  <c r="AJ34" i="1"/>
  <c r="AF53" i="1"/>
  <c r="AJ53" i="1" s="1"/>
  <c r="AG53" i="1"/>
  <c r="AF40" i="1"/>
  <c r="AJ40" i="1" s="1"/>
  <c r="AG40" i="1"/>
  <c r="AF36" i="1"/>
  <c r="AJ36" i="1" s="1"/>
  <c r="AG36" i="1"/>
  <c r="AF35" i="1"/>
  <c r="AJ35" i="1" s="1"/>
  <c r="AG35" i="1"/>
  <c r="AF54" i="1"/>
  <c r="AJ54" i="1" s="1"/>
  <c r="AG54" i="1"/>
  <c r="AJ43" i="24"/>
  <c r="AI43" i="24"/>
  <c r="AM43" i="24" s="1"/>
  <c r="AJ6" i="24"/>
  <c r="AI6" i="24"/>
  <c r="AM6" i="24" s="1"/>
  <c r="AI36" i="24"/>
  <c r="AM36" i="24" s="1"/>
  <c r="AJ36" i="24"/>
  <c r="AJ61" i="24"/>
  <c r="AI61" i="24"/>
  <c r="AM61" i="24" s="1"/>
  <c r="AJ48" i="24"/>
  <c r="AI48" i="24"/>
  <c r="AM48" i="24" s="1"/>
  <c r="AJ16" i="24"/>
  <c r="AI16" i="24"/>
  <c r="AM16" i="24" s="1"/>
  <c r="AJ58" i="24"/>
  <c r="AI58" i="24"/>
  <c r="AM58" i="24" s="1"/>
  <c r="AJ26" i="24"/>
  <c r="AI26" i="24"/>
  <c r="AM26" i="24" s="1"/>
  <c r="AJ12" i="24"/>
  <c r="AI12" i="24"/>
  <c r="AM12" i="24" s="1"/>
  <c r="AJ60" i="24"/>
  <c r="AI60" i="24"/>
  <c r="AM60" i="24" s="1"/>
  <c r="AJ29" i="24"/>
  <c r="AI29" i="24"/>
  <c r="AM29" i="24" s="1"/>
  <c r="AI19" i="24"/>
  <c r="AM19" i="24" s="1"/>
  <c r="AJ19" i="24"/>
  <c r="AJ54" i="24"/>
  <c r="AI54" i="24"/>
  <c r="AM54" i="24" s="1"/>
  <c r="AJ44" i="24"/>
  <c r="AI44" i="24"/>
  <c r="AM44" i="24" s="1"/>
  <c r="AJ50" i="24"/>
  <c r="AI50" i="24"/>
  <c r="AM50" i="24" s="1"/>
  <c r="AM47" i="24"/>
  <c r="AM30" i="24"/>
  <c r="AJ37" i="24"/>
  <c r="AI37" i="24"/>
  <c r="AM37" i="24" s="1"/>
  <c r="AM34" i="24"/>
  <c r="AI57" i="24"/>
  <c r="AM57" i="24" s="1"/>
  <c r="AJ57" i="24"/>
  <c r="AJ9" i="24"/>
  <c r="AI9" i="24"/>
  <c r="AM9" i="24" s="1"/>
  <c r="AJ10" i="24"/>
  <c r="AI10" i="24"/>
  <c r="AM10" i="24" s="1"/>
  <c r="AJ21" i="24"/>
  <c r="AI21" i="24"/>
  <c r="AM21" i="24" s="1"/>
  <c r="AJ38" i="24"/>
  <c r="AI38" i="24"/>
  <c r="AM38" i="24" s="1"/>
  <c r="AI53" i="24"/>
  <c r="AM53" i="24" s="1"/>
  <c r="AJ53" i="24"/>
  <c r="AJ55" i="24"/>
  <c r="AI55" i="24"/>
  <c r="AM55" i="24" s="1"/>
  <c r="AJ23" i="24"/>
  <c r="AI23" i="24"/>
  <c r="AM23" i="24" s="1"/>
  <c r="AJ20" i="24"/>
  <c r="AI20" i="24"/>
  <c r="AM20" i="24" s="1"/>
  <c r="AJ27" i="24"/>
  <c r="AI27" i="24"/>
  <c r="AM27" i="24" s="1"/>
  <c r="AJ64" i="24"/>
  <c r="AI64" i="24"/>
  <c r="AM64" i="24" s="1"/>
  <c r="AJ33" i="24"/>
  <c r="AI33" i="24"/>
  <c r="AM33" i="24" s="1"/>
  <c r="AM51" i="24"/>
  <c r="AH53" i="22"/>
  <c r="AG53" i="22"/>
  <c r="AH5" i="22"/>
  <c r="AG5" i="22"/>
  <c r="AH17" i="22"/>
  <c r="AG17" i="22"/>
  <c r="AH41" i="22"/>
  <c r="AG41" i="22"/>
  <c r="AH47" i="22"/>
  <c r="AG47" i="22"/>
  <c r="AH59" i="22"/>
  <c r="AG59" i="22"/>
  <c r="AG35" i="22"/>
  <c r="AH35" i="22"/>
  <c r="AH29" i="22"/>
  <c r="AG29" i="22"/>
  <c r="AH23" i="22"/>
  <c r="AG23" i="22"/>
  <c r="AG26" i="1"/>
  <c r="AF26" i="1"/>
  <c r="AJ26" i="1" s="1"/>
  <c r="AG21" i="1"/>
  <c r="AF21" i="1"/>
  <c r="AJ21" i="1" s="1"/>
  <c r="AG58" i="1"/>
  <c r="AF58" i="1"/>
  <c r="AJ58" i="1" s="1"/>
  <c r="AG55" i="1"/>
  <c r="AF55" i="1"/>
  <c r="AJ55" i="1" s="1"/>
  <c r="AG20" i="1"/>
  <c r="AF20" i="1"/>
  <c r="AJ20" i="1" s="1"/>
  <c r="AG32" i="1"/>
  <c r="AF32" i="1"/>
  <c r="AJ32" i="1" s="1"/>
  <c r="AF8" i="1"/>
  <c r="AJ8" i="1" s="1"/>
  <c r="AG8" i="1"/>
  <c r="AJ24" i="1"/>
  <c r="AG12" i="1"/>
  <c r="AF12" i="1"/>
  <c r="AJ12" i="1" s="1"/>
  <c r="AG15" i="1"/>
  <c r="AF15" i="1"/>
  <c r="AJ15" i="1" s="1"/>
  <c r="AG22" i="1"/>
  <c r="AF22" i="1"/>
  <c r="AJ22" i="1" s="1"/>
  <c r="AF56" i="1"/>
  <c r="AJ56" i="1" s="1"/>
  <c r="AG56" i="1"/>
  <c r="AJ63" i="1"/>
  <c r="AF29" i="1"/>
  <c r="AJ29" i="1" s="1"/>
  <c r="AG29" i="1"/>
  <c r="AG48" i="1"/>
  <c r="AF48" i="1"/>
  <c r="AJ48" i="1" s="1"/>
  <c r="AG64" i="1"/>
  <c r="AF64" i="1"/>
  <c r="AJ64" i="1" s="1"/>
  <c r="AG11" i="1"/>
  <c r="AF11" i="1"/>
  <c r="AG18" i="1"/>
  <c r="AF18" i="1"/>
  <c r="AJ18" i="1" s="1"/>
  <c r="AJ30" i="1"/>
  <c r="AG50" i="1"/>
  <c r="AF50" i="1"/>
  <c r="AJ50" i="1" s="1"/>
  <c r="AF33" i="1"/>
  <c r="AJ33" i="1" s="1"/>
  <c r="AG33" i="1"/>
  <c r="AJ13" i="1"/>
  <c r="AG43" i="1"/>
  <c r="AF43" i="1"/>
  <c r="AJ43" i="1" s="1"/>
  <c r="AJ51" i="1"/>
  <c r="AG37" i="1"/>
  <c r="AF37" i="1"/>
  <c r="AJ37" i="1" s="1"/>
  <c r="AG49" i="1"/>
  <c r="AF49" i="1"/>
  <c r="AJ49" i="1" s="1"/>
  <c r="AF19" i="1"/>
  <c r="AJ19" i="1" s="1"/>
  <c r="AG19" i="1"/>
  <c r="AG9" i="1"/>
  <c r="AF9" i="1"/>
  <c r="AJ9" i="1" s="1"/>
  <c r="AG39" i="1"/>
  <c r="AF39" i="1"/>
  <c r="AJ39" i="1" s="1"/>
  <c r="AG38" i="1"/>
  <c r="AF38" i="1"/>
  <c r="AJ38" i="1" s="1"/>
  <c r="AG7" i="1" l="1"/>
  <c r="AF7" i="1"/>
  <c r="AF6" i="1"/>
  <c r="D49" i="11"/>
  <c r="C49" i="11"/>
  <c r="D48" i="11"/>
  <c r="D47" i="11"/>
  <c r="C48" i="11"/>
  <c r="C47" i="11"/>
  <c r="N5" i="1" l="1"/>
  <c r="O5" i="1" s="1"/>
  <c r="P5" i="1" s="1"/>
  <c r="Q5" i="24"/>
  <c r="R5" i="24" s="1"/>
  <c r="Q23" i="24"/>
  <c r="R23" i="24" s="1"/>
  <c r="Q35" i="24"/>
  <c r="Q47" i="24"/>
  <c r="R47" i="24" s="1"/>
  <c r="Q59" i="24"/>
  <c r="R59" i="24" s="1"/>
  <c r="Q17" i="24"/>
  <c r="R17" i="24" s="1"/>
  <c r="Q29" i="24"/>
  <c r="R29" i="24" s="1"/>
  <c r="Q41" i="24"/>
  <c r="R41" i="24" s="1"/>
  <c r="Q53" i="24"/>
  <c r="R53" i="24" s="1"/>
  <c r="Q11" i="24"/>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R35" i="24" l="1"/>
  <c r="T35" i="24" s="1"/>
  <c r="P41" i="1"/>
  <c r="P29" i="1"/>
  <c r="P17" i="1"/>
  <c r="AI17" i="1" s="1"/>
  <c r="AH17" i="1" s="1"/>
  <c r="AJ17" i="1" s="1"/>
  <c r="S17" i="24"/>
  <c r="T17" i="24"/>
  <c r="S47" i="24"/>
  <c r="T47" i="24"/>
  <c r="P59" i="1"/>
  <c r="P35" i="1"/>
  <c r="R11" i="24"/>
  <c r="T11" i="24" s="1"/>
  <c r="S53" i="24"/>
  <c r="T53" i="24"/>
  <c r="T41" i="24"/>
  <c r="S41" i="24"/>
  <c r="P53" i="1"/>
  <c r="S23" i="24"/>
  <c r="T23" i="24"/>
  <c r="P11" i="1"/>
  <c r="AI11" i="1" s="1"/>
  <c r="AH11" i="1" s="1"/>
  <c r="AJ11" i="1" s="1"/>
  <c r="S59" i="24"/>
  <c r="T59" i="24"/>
  <c r="T29" i="24"/>
  <c r="S29" i="24"/>
  <c r="P47"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I5" i="1" l="1"/>
  <c r="Q5" i="1"/>
  <c r="AH5" i="1" l="1"/>
  <c r="AJ5" i="1" s="1"/>
  <c r="AI6" i="1"/>
  <c r="S5" i="24"/>
  <c r="T5" i="24"/>
  <c r="AH6" i="1" l="1"/>
  <c r="AJ6" i="1" s="1"/>
  <c r="AI7" i="1"/>
  <c r="AH7" i="1" s="1"/>
  <c r="AJ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AL2" authorId="0" shapeId="0" xr:uid="{9D4BF3E8-4B40-41B6-8424-8ED0AEF0BFBC}">
      <text>
        <t>[Threaded comment]
Your version of Excel allows you to read this threaded comment; however, any edits to it will get removed if the file is opened in a newer version of Excel. Learn more: https://go.microsoft.com/fwlink/?linkid=870924
Comment:
    no aplica para los niveles de riesgo residual bajo</t>
      </text>
    </comment>
    <comment ref="A3" authorId="1" shapeId="0" xr:uid="{CF3D4031-B02E-4364-A8D3-ED8E4AEFF6D6}">
      <text>
        <t>[Threaded comment]
Your version of Excel allows you to read this threaded comment; however, any edits to it will get removed if the file is opened in a newer version of Excel. Learn more: https://go.microsoft.com/fwlink/?linkid=870924
Comment:
    Permite definir un consecutivo de riesgos, para garantizar la identificación única de los riesgos.</t>
      </text>
    </comment>
    <comment ref="E3" authorId="2" shapeId="0" xr:uid="{5B19918B-1D1A-4D04-9D1C-8507A1B9A322}">
      <text>
        <t>[Threaded comment]
Your version of Excel allows you to read this threaded comment; however, any edits to it will get removed if the file is opened in a newer version of Excel. Learn more: https://go.microsoft.com/fwlink/?linkid=870924
Comment: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[Threaded comment]
Your version of Excel allows you to read this threaded comment; however, any edits to it will get removed if the file is opened in a newer version of Excel. Learn more: https://go.microsoft.com/fwlink/?linkid=870924
Comment: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[Threaded comment]
Your version of Excel allows you to read this threaded comment; however, any edits to it will get removed if the file is opened in a newer version of Excel. Learn more: https://go.microsoft.com/fwlink/?linkid=870924
Comment:
    Causa  principal  o básica, corresponde a las razones por la cuales se puede presentar  el riesgo, redacte de la forma más concreta posible.</t>
      </text>
    </comment>
    <comment ref="J3" authorId="5" shapeId="0" xr:uid="{6E738BDD-7778-4419-98BC-DAAA5D6DBA3D}">
      <text>
        <t>[Threaded comment]
Your version of Excel allows you to read this threaded comment; however, any edits to it will get removed if the file is opened in a newer version of Excel. Learn more: https://go.microsoft.com/fwlink/?linkid=870924
Comment: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[Threaded comment]
Your version of Excel allows you to read this threaded comment; however, any edits to it will get removed if the file is opened in a newer version of Excel. Learn more: https://go.microsoft.com/fwlink/?linkid=870924
Comment:
    Si se presentan criterios económicos y reputacionales se debe escoger el que mayor impacto genere</t>
      </text>
    </comment>
    <comment ref="S3" authorId="7" shapeId="0" xr:uid="{C9AD5B28-0613-47AF-804A-3360B9B9C331}">
      <text>
        <t>[Threaded comment]
Your version of Excel allows you to read this threaded comment; however, any edits to it will get removed if the file is opened in a newer version of Excel. Learn more: https://go.microsoft.com/fwlink/?linkid=870924
Comment:
    Recuerde que el control se define como la medida que permite reducir o mitigar un riesgo. Defina el control (es) que atacan la causa raíz del riesgo, considere la estructura explicada en la guía: Responsable de ejecutar el control + Acción + Complemento</t>
      </text>
    </comment>
    <comment ref="AK3" authorId="8" shapeId="0" xr:uid="{B751291C-DFB1-459F-8E27-FEEDC5E861C7}">
      <text>
        <t>[Threaded comment]
Your version of Excel allows you to read this threaded comment; however, any edits to it will get removed if the file is opened in a newer version of Excel. Learn more: https://go.microsoft.com/fwlink/?linkid=870924
Comment:
    Tener en cuenta lo definido en el capitulo de niveles de aceptabilidad de la política de administración de riesgos</t>
      </text>
    </comment>
    <comment ref="Y4" authorId="9" shapeId="0" xr:uid="{2227D0BF-AEE4-46ED-9B3F-7BAD05083A14}">
      <text>
        <t>[Threaded comment]
Your version of Excel allows you to read this threaded comment; however, any edits to it will get removed if the file is opened in a newer version of Excel. Learn more: https://go.microsoft.com/fwlink/?linkid=870924
Comment: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Z4" authorId="10" shapeId="0" xr:uid="{F327A2E3-3AF9-4710-908A-8EC22C16DAE9}">
      <text>
        <t>[Threaded comment]
Your version of Excel allows you to read this threaded comment; however, any edits to it will get removed if the file is opened in a newer version of Excel. Learn more: https://go.microsoft.com/fwlink/?linkid=870924
Comment: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tc={BA6D6CFD-F95E-45A5-870B-776B7B3290DD}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tc={F25F410C-F7A7-4A98-BBC3-79E0DF76CD4D}</author>
    <author>tc={4F57369C-3C86-4F4A-BC98-06408F6ABF32}</author>
    <author>tc={3CB2447C-7998-4644-8901-BB099B56300B}</author>
    <author>tc={8CB58FDE-BFCF-4441-B22E-F5B37E8A2611}</author>
    <author>tc={AF44E1CE-9CFA-4AC9-918C-26033546D623}</author>
    <author>tc={590F8DEC-E498-4C2C-939C-726C246F9A68}</author>
  </authors>
  <commentList>
    <comment ref="AN2" authorId="0" shapeId="0" xr:uid="{5E4F4CE9-BA09-447E-9F52-8084C004A0AA}">
      <text>
        <t>[Threaded comment]
Your version of Excel allows you to read this threaded comment; however, any edits to it will get removed if the file is opened in a newer version of Excel. Learn more: https://go.microsoft.com/fwlink/?linkid=870924
Comment:
    no aplica para los niveles de riesgo residual bajo</t>
      </text>
    </comment>
    <comment ref="A3" authorId="1" shapeId="0" xr:uid="{99B24426-DE5E-48D4-B2B6-BE9D8B435566}">
      <text>
        <t>[Threaded comment]
Your version of Excel allows you to read this threaded comment; however, any edits to it will get removed if the file is opened in a newer version of Excel. Learn more: https://go.microsoft.com/fwlink/?linkid=870924
Comment:
    Permite definir un consecutivo de riesgos, para garantizar la identificación única de los riesgos.</t>
      </text>
    </comment>
    <comment ref="E3" authorId="2" shapeId="0" xr:uid="{00914B1E-2CF3-484E-AEE8-92878B60A651}">
      <text>
        <t>[Threaded comment]
Your version of Excel allows you to read this threaded comment; however, any edits to it will get removed if the file is opened in a newer version of Excel. Learn more: https://go.microsoft.com/fwlink/?linkid=870924
Comment: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[Threaded comment]
Your version of Excel allows you to read this threaded comment; however, any edits to it will get removed if the file is opened in a newer version of Excel. Learn more: https://go.microsoft.com/fwlink/?linkid=870924
Comment:
    Circunstancias bajo las cuales se presenta el riesgo, es la situación más evidente frente al riesgo, redacte de la forma más concreta posible.</t>
      </text>
    </comment>
    <comment ref="H3" authorId="4" shapeId="0" xr:uid="{95780C36-5442-44A4-B2D4-0697B2827AC3}">
      <text>
        <t>[Threaded comment]
Your version of Excel allows you to read this threaded comment; however, any edits to it will get removed if the file is opened in a newer version of Excel. Learn more: https://go.microsoft.com/fwlink/?linkid=870924
Comment:
    Causa  principal  o básica, corresponde a las razones por la cuales se puede presentar  el riesgo, redacte de la forma más concreta posible.</t>
      </text>
    </comment>
    <comment ref="J3" authorId="5" shapeId="0" xr:uid="{92D2BF40-F7E2-40BB-8D0C-24EF891A2BC6}">
      <text>
        <t>[Threaded comment]
Your version of Excel allows you to read this threaded comment; however, any edits to it will get removed if the file is opened in a newer version of Excel. Learn more: https://go.microsoft.com/fwlink/?linkid=870924
Comment: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[Threaded comment]
Your version of Excel allows you to read this threaded comment; however, any edits to it will get removed if the file is opened in a newer version of Excel. Learn more: https://go.microsoft.com/fwlink/?linkid=870924
Comment: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BA6D6CFD-F95E-45A5-870B-776B7B3290DD}">
      <text>
        <t>[Threaded comment]
Your version of Excel allows you to read this threaded comment; however, any edits to it will get removed if the file is opened in a newer version of Excel. Learn more: https://go.microsoft.com/fwlink/?linkid=870924
Comment:
    Recuerde que el control se define como la medida que permite reducir o mitigar un riesgo. Defina el control (es) que atacan la causa raíz del riesgo, considere la estructura explicada en la guía: Responsable de ejecutar el control + Acción + Complemento</t>
      </text>
    </comment>
    <comment ref="P3" authorId="8" shapeId="0" xr:uid="{9D19F1FF-8669-4C98-AF4C-27537DEF10C5}">
      <text>
        <t>[Threaded comment]
Your version of Excel allows you to read this threaded comment; however, any edits to it will get removed if the file is opened in a newer version of Excel. Learn more: https://go.microsoft.com/fwlink/?linkid=870924
Comment:
    ¿Las actividades que se desarrollan en el
control realmente buscan por si sola prevenir o detectar las causas que pueden dar origen al riesgo, Ej.: verificar, validar, cotejar, comparar, revisar, etc.?
Prevenir: 15
Detectar: 10</t>
      </text>
    </comment>
    <comment ref="Q3" authorId="9" shapeId="0" xr:uid="{288FC25F-48B3-4CF4-B24C-24F1108E4398}">
      <text>
        <t>[Threaded comment]
Your version of Excel allows you to read this threaded comment; however, any edits to it will get removed if the file is opened in a newer version of Excel. Learn more: https://go.microsoft.com/fwlink/?linkid=870924
Comment:
    ¿Existe un responsable asignado a la ejecución del control?
Asignado: 15
No asignado: 0</t>
      </text>
    </comment>
    <comment ref="R3" authorId="10" shapeId="0" xr:uid="{8AF3DCF1-D0ED-4716-BAE7-555F4E99F6CE}">
      <text>
        <t>[Threaded comment]
Your version of Excel allows you to read this threaded comment; however, any edits to it will get removed if the file is opened in a newer version of Excel. Learn more: https://go.microsoft.com/fwlink/?linkid=870924
Comment:
    ¿El responsable tiene la autoridad y adecuada segregación de funciones en la ejecución del control?
Adecuado: 15
No adecuado: 0</t>
      </text>
    </comment>
    <comment ref="S3" authorId="11" shapeId="0" xr:uid="{E91274DA-50F3-4469-8B68-9A302024AE3E}">
      <text>
        <t>[Threaded comment]
Your version of Excel allows you to read this threaded comment; however, any edits to it will get removed if the file is opened in a newer version of Excel. Learn more: https://go.microsoft.com/fwlink/?linkid=870924
Comment:
    ¿La oportunidad en que se ejecuta el control
ayuda a prevenir la mitigación del riesgo o a
detectar la materialización del riesgo de manera oportuna?</t>
      </text>
    </comment>
    <comment ref="T3" authorId="12" shapeId="0" xr:uid="{2C23ECA8-D0F6-4EF6-9B34-0F567F660CC5}">
      <text>
        <t>[Threaded comment]
Your version of Excel allows you to read this threaded comment; however, any edits to it will get removed if the file is opened in a newer version of Excel. Learn more: https://go.microsoft.com/fwlink/?linkid=870924
Comment:
    ¿La fuente de información que se utiliza en el desarrollo del control es información confiable que permita mitigar el riesgo?
Confiable: 15
No confiable: 0</t>
      </text>
    </comment>
    <comment ref="U3" authorId="13" shapeId="0" xr:uid="{D69B1B9B-1EC1-4381-B043-EE8142A10C57}">
      <text>
        <t>[Threaded comment]
Your version of Excel allows you to read this threaded comment; however, any edits to it will get removed if the file is opened in a newer version of Excel. Learn more: https://go.microsoft.com/fwlink/?linkid=870924
Comment:
    ¿Las observaciones, desviaciones o diferencias identificadas como resultados de la ejecución del control son investigadas y resueltas de manera oportuna?
Se investigan y resuelven oportunamente: 15
No se investigan y resuelven oportunamente: 0</t>
      </text>
    </comment>
    <comment ref="V3" authorId="14" shapeId="0" xr:uid="{F25F410C-F7A7-4A98-BBC3-79E0DF76CD4D}">
      <text>
        <t>[Threaded comment]
Your version of Excel allows you to read this threaded comment; however, any edits to it will get removed if the file is opened in a newer version of Excel. Learn more: https://go.microsoft.com/fwlink/?linkid=870924
Comment:
    ¿Se deja evidencia o rastro de la ejecución del control que permita a cualquier tercero con la evidencia llegar a la misma conclusión?
Completa: 10
Incompleta: 5
No existe: 0</t>
      </text>
    </comment>
    <comment ref="Y3" authorId="15" shapeId="0" xr:uid="{4F57369C-3C86-4F4A-BC98-06408F6ABF32}">
      <text>
        <t>[Threaded comment]
Your version of Excel allows you to read this threaded comment; however, any edits to it will get removed if the file is opened in a newer version of Excel. Learn more: https://go.microsoft.com/fwlink/?linkid=870924
Comment:
    - Fuerte: El control se ejecuta de manera consistente por parte del responsable.
- Moderado: El control se ejecuta algunas veces por parte del responsable.
- Débil: El control no se ejecuta por parte del responsable.</t>
      </text>
    </comment>
    <comment ref="AB3" authorId="16" shapeId="0" xr:uid="{3CB2447C-7998-4644-8901-BB099B56300B}">
      <text>
        <t>[Threaded comment]
Your version of Excel allows you to read this threaded comment; however, any edits to it will get removed if the file is opened in a newer version of Excel. Learn more: https://go.microsoft.com/fwlink/?linkid=870924
Comment:
    Si la columna AA es SI: Identifique las debilidades en el control de acuerdo a las columnas P a V y defina que acciones tomar para fortalecer el control. Por ejemplo asignar un responsable o dejar evidencia completa</t>
      </text>
    </comment>
    <comment ref="AI3" authorId="17" shapeId="0" xr:uid="{8CB58FDE-BFCF-4441-B22E-F5B37E8A2611}">
      <text>
        <t>[Threaded comment]
Your version of Excel allows you to read this threaded comment; however, any edits to it will get removed if the file is opened in a newer version of Excel. Learn more: https://go.microsoft.com/fwlink/?linkid=870924
Comment: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J3" authorId="18" shapeId="0" xr:uid="{AF44E1CE-9CFA-4AC9-918C-26033546D623}">
      <text>
        <t>[Threaded comment]
Your version of Excel allows you to read this threaded comment; however, any edits to it will get removed if the file is opened in a newer version of Excel. Learn more: https://go.microsoft.com/fwlink/?linkid=870924
Comment: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M3" authorId="19" shapeId="0" xr:uid="{590F8DEC-E498-4C2C-939C-726C246F9A68}">
      <text>
        <t>[Threaded comment]
Your version of Excel allows you to read this threaded comment; however, any edits to it will get removed if the file is opened in a newer version of Excel. Learn more: https://go.microsoft.com/fwlink/?linkid=870924
Comment: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AO2" authorId="0" shapeId="0" xr:uid="{CF5613DB-9324-40E1-9642-3C15ED4FB41F}">
      <text>
        <t>[Threaded comment]
Your version of Excel allows you to read this threaded comment; however, any edits to it will get removed if the file is opened in a newer version of Excel. Learn more: https://go.microsoft.com/fwlink/?linkid=870924
Comment:
    no aplica para los niveles de riesgo residual bajo</t>
      </text>
    </comment>
    <comment ref="A3" authorId="1" shapeId="0" xr:uid="{A0F40E4A-CDA8-4878-A493-E60F7B0AFC8A}">
      <text>
        <t>[Threaded comment]
Your version of Excel allows you to read this threaded comment; however, any edits to it will get removed if the file is opened in a newer version of Excel. Learn more: https://go.microsoft.com/fwlink/?linkid=870924
Comment:
    Permite definir un consecutivo de riesgos, para garantizar la identificación única de los riesgos.</t>
      </text>
    </comment>
    <comment ref="E3" authorId="2" shapeId="0" xr:uid="{6593243C-C5F9-4652-9655-496C347F5776}">
      <text>
        <t>[Threaded comment]
Your version of Excel allows you to read this threaded comment; however, any edits to it will get removed if the file is opened in a newer version of Excel. Learn more: https://go.microsoft.com/fwlink/?linkid=870924
Comment: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[Threaded comment]
Your version of Excel allows you to read this threaded comment; however, any edits to it will get removed if the file is opened in a newer version of Excel. Learn more: https://go.microsoft.com/fwlink/?linkid=870924
Comment: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[Threaded comment]
Your version of Excel allows you to read this threaded comment; however, any edits to it will get removed if the file is opened in a newer version of Excel. Learn more: https://go.microsoft.com/fwlink/?linkid=870924
Comment:
    Si se presentan criterios económicos y reputacionales se debe escoger el que mayor impacto genere</t>
      </text>
    </comment>
    <comment ref="V3" authorId="5" shapeId="0" xr:uid="{47BFCE5E-A1B2-452E-9DB3-820630843F31}">
      <text>
        <t>[Threaded comment]
Your version of Excel allows you to read this threaded comment; however, any edits to it will get removed if the file is opened in a newer version of Excel. Learn more: https://go.microsoft.com/fwlink/?linkid=870924
Comment:
    Recuerde que el control se define como la medida que permite reducir o mitigar un riesgo. Defina el control (es) que atacan la causa raíz del riesgo, considere la estructura explicada en la guía: Responsable de ejecutar el control + Acción + Complemento</t>
      </text>
    </comment>
    <comment ref="AN3" authorId="6" shapeId="0" xr:uid="{DC2871C3-606F-485E-9A68-BE71B4A7CB82}">
      <text>
        <t>[Threaded comment]
Your version of Excel allows you to read this threaded comment; however, any edits to it will get removed if the file is opened in a newer version of Excel. Learn more: https://go.microsoft.com/fwlink/?linkid=870924
Comment:
    Tener en cuenta lo definido en el capitulo de niveles de aceptabilidad de la política de administración de riesgos</t>
      </text>
    </comment>
    <comment ref="AB4" authorId="7" shapeId="0" xr:uid="{621EB540-0783-4BB5-8C69-3B13944D5A09}">
      <text>
        <t>[Threaded comment]
Your version of Excel allows you to read this threaded comment; however, any edits to it will get removed if the file is opened in a newer version of Excel. Learn more: https://go.microsoft.com/fwlink/?linkid=870924
Comment: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C4" authorId="8" shapeId="0" xr:uid="{5675C234-D6B0-4BBE-9D58-A3A1F3CB1645}">
      <text>
        <t>[Threaded comment]
Your version of Excel allows you to read this threaded comment; however, any edits to it will get removed if the file is opened in a newer version of Excel. Learn more: https://go.microsoft.com/fwlink/?linkid=870924
Comment: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[Threaded comment]
Your version of Excel allows you to read this threaded comment; however, any edits to it will get removed if the file is opened in a newer version of Excel. Learn more: https://go.microsoft.com/fwlink/?linkid=870924
Comment:
    Permite definir un consecutivo de riesgos, para garantizar la identificación única de los riesgos.</t>
      </text>
    </comment>
    <comment ref="F3" authorId="1" shapeId="0" xr:uid="{F17C01B4-72EF-42CB-8755-2A8F12E22615}">
      <text>
        <t>[Threaded comment]
Your version of Excel allows you to read this threaded comment; however, any edits to it will get removed if the file is opened in a newer version of Excel. Learn more: https://go.microsoft.com/fwlink/?linkid=870924
Comment:
    Circunstancias bajo las cuales se presenta la oportunidad, verifique los resultados positivos del analisi de cotxto, redacte de la forma más concreta posible.</t>
      </text>
    </comment>
    <comment ref="G3" authorId="2" shapeId="0" xr:uid="{FEFB968F-83AB-44C4-B6C8-529BDE7BE3C6}">
      <text>
        <t>[Threaded comment]
Your version of Excel allows you to read this threaded comment; however, any edits to it will get removed if the file is opened in a newer version of Excel. Learn more: https://go.microsoft.com/fwlink/?linkid=870924
Comment: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sharedStrings.xml><?xml version="1.0" encoding="utf-8"?>
<sst xmlns="http://schemas.openxmlformats.org/spreadsheetml/2006/main" count="971" uniqueCount="568">
  <si>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</si>
  <si>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</si>
  <si>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</si>
  <si>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</si>
  <si>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</si>
  <si>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</si>
  <si>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</si>
  <si>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</si>
  <si>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</si>
  <si>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</si>
  <si>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</si>
  <si>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</si>
  <si>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</si>
  <si>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</si>
  <si>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</si>
  <si>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</si>
  <si>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</si>
  <si>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</si>
  <si>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</si>
  <si>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</si>
  <si>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</si>
  <si>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</si>
  <si>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</si>
  <si>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</si>
  <si>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</si>
  <si>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</si>
  <si>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</si>
  <si>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</si>
  <si>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</si>
  <si>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</si>
  <si>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</si>
  <si>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</si>
  <si>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</si>
  <si>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</si>
  <si>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</si>
  <si>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</si>
  <si>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</si>
  <si>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</si>
  <si>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</si>
  <si>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</si>
  <si>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</si>
  <si>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</si>
  <si>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</si>
  <si>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</si>
  <si>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</si>
  <si>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</si>
  <si>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</si>
  <si>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</si>
  <si>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</si>
  <si>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</si>
  <si>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</si>
  <si>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</si>
  <si>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</si>
  <si>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</si>
  <si>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</si>
  <si>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</si>
  <si>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</si>
  <si>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</si>
  <si>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</si>
  <si>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</si>
  <si>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 xml:space="preserve"> Fecha </t>
  </si>
  <si>
    <t>CONTEXTO ESTRATÉGICO</t>
  </si>
  <si>
    <t>PROCESO</t>
  </si>
  <si>
    <t>IDENTIFICACIÓN DE CAUSAS</t>
  </si>
  <si>
    <t xml:space="preserve">RIESGO </t>
  </si>
  <si>
    <t>CONSECUENCIA</t>
  </si>
  <si>
    <t>INTERNO</t>
  </si>
  <si>
    <t>EXTERNO</t>
  </si>
  <si>
    <t>PROCESOS</t>
  </si>
  <si>
    <t>ACTIVOS</t>
  </si>
  <si>
    <t>Tipo</t>
  </si>
  <si>
    <t>Causas</t>
  </si>
  <si>
    <t xml:space="preserve">Alumbrado Público </t>
  </si>
  <si>
    <t>FINANCIERO</t>
  </si>
  <si>
    <t>Asignación de recursos para el desarrollo de las actividades que garanticen la prestación del servicio de alumbrado público</t>
  </si>
  <si>
    <t>TECNOLÓGICOS</t>
  </si>
  <si>
    <t xml:space="preserve">Sofware de seguimiento a recorridos de verificación de cumplimiento y mediciones - MOVILIA y aplicativo de seguimiento a los procesos de incorporación - IPSAP administrados por la interventoría </t>
  </si>
  <si>
    <t>DISEÑO DEL PROCESO</t>
  </si>
  <si>
    <t>Utilizacion de bases de datos para la administración de la información asociada a las solicitudes en materia de alumbrado público</t>
  </si>
  <si>
    <t xml:space="preserve">Posibilidad de investigaciones  por afectación a la prestación del servicio de alumbrado publico debido a demoras en la aprobacion de las soliciudes de proyectos fometricos, de modernización e incorporación de infraestructura por desconocimiento de la normativa aplicable, incumplimiento de los procedimientos y debilidades en la verificación de los requisitos  </t>
  </si>
  <si>
    <t>Pérdida de imagen institucional
Investigaciones de entes de control
Multas y sanciones
Incremento de la sensación de inseguridad pública</t>
  </si>
  <si>
    <t>PERSONAL</t>
  </si>
  <si>
    <t xml:space="preserve">Equipo interdisciplinario y suficiente para el cumplimiento de las metas </t>
  </si>
  <si>
    <t>LEGALES Y REGLAMENTARIOS</t>
  </si>
  <si>
    <t xml:space="preserve">Normativa asociada a la prestación del servicio publico de alumbrado taes como:  RETILAP - reglamento técnico de iuminación y alumbrado público y el  MUAP manual del alumbrado publico del distrito </t>
  </si>
  <si>
    <t>RESPONSABLES DEL PROCESO</t>
  </si>
  <si>
    <t>Contrato de interventoría con la Universidad nacional para el seguimiento y verificacón del cumplimiento de las obligaciones asociadas a la prestación del servicio de alumbrado público por parte de Codensa</t>
  </si>
  <si>
    <t>Capacidad operativa para el desarrollo de las actividades que propenden por la prestación del servicio de alumbrado público</t>
  </si>
  <si>
    <t xml:space="preserve">POLÍTICOS </t>
  </si>
  <si>
    <t xml:space="preserve">Convenio 7666 de 1997 con CODENSA </t>
  </si>
  <si>
    <t>PROCEDIMIENTOS ASOCIADOS</t>
  </si>
  <si>
    <t>Existencia de procedimientos documentados en el SIG con los lineamientos para el desarrollo de los trámites de alumbrado público y la Supervisión y Control de Alumbrado Público</t>
  </si>
  <si>
    <t>El proceso se tiene tercerizado a traves de consecionarios que cuentan con la infraestructura y la experiencia necesaria para garantizar la prestacion del servicio</t>
  </si>
  <si>
    <t>SOCIALES Y CULTURALES</t>
  </si>
  <si>
    <t>Vandalismo y robo de infraestructura</t>
  </si>
  <si>
    <t>INTERACCIONES CON OTROS PROCESOS</t>
  </si>
  <si>
    <t>Lineamientos establecidos para la interacción con otros procesos para el desarrollo de actividades administrativas con trazabilidad de la información establecida</t>
  </si>
  <si>
    <t xml:space="preserve">TECNOLOGÍA </t>
  </si>
  <si>
    <t>Infraestructura tecnologica apropiada para la administración, generación y almacenamiento de la información de actividades asociadas a la prestación del servicio de alumbrado público</t>
  </si>
  <si>
    <t>Personal ideoneo y ético para el desarrollo de las actividades de otorgamiento de permisos</t>
  </si>
  <si>
    <t xml:space="preserve">Amiguismos e influencias externas </t>
  </si>
  <si>
    <t>Posibilidad de favorecimiento propio o de un tercero por otorgamiento de permisos sin el cumplimiento de los requisitos técnicos y normativos existentes debido a la debilidad en la aplicación de los controles establecidos en los documentos del SIG</t>
  </si>
  <si>
    <t>Pérdida de imagen institucional
Investigaciones de entes de control
Multas y sanciones</t>
  </si>
  <si>
    <t>Responsables del control de las actividades definidos y competentes</t>
  </si>
  <si>
    <t>OBJETIVO DEL PROCESO</t>
  </si>
  <si>
    <t>Garantizar la prestación del alumbrado público en el Distrito Capital.</t>
  </si>
  <si>
    <t>ECONOMICOS Y FINANCIEROS</t>
  </si>
  <si>
    <t>INFORMACION</t>
  </si>
  <si>
    <t>APLICACIONES</t>
  </si>
  <si>
    <t>TRANSVERSALIDAD</t>
  </si>
  <si>
    <t>HARDWARE</t>
  </si>
  <si>
    <t>AMBIENTALES</t>
  </si>
  <si>
    <t>ESTRATÉGICOS</t>
  </si>
  <si>
    <t>COMUNICACIÓN INTERNA</t>
  </si>
  <si>
    <t>COMUNICACIÓN ENTRE LOS PROCESOS</t>
  </si>
  <si>
    <t>Identificación del riesgo</t>
  </si>
  <si>
    <t>Análisis del riesgo inherente</t>
  </si>
  <si>
    <t>Evaluación del riesgo - Valoración de los controles</t>
  </si>
  <si>
    <t>Evaluación del riesgo - Nivel del riesgo residual</t>
  </si>
  <si>
    <t>Plan de Manejo de Riesgos</t>
  </si>
  <si>
    <t>Seguimiento a los controles primer trimestre</t>
  </si>
  <si>
    <t>Seguimiento a los controles segundo trimestre</t>
  </si>
  <si>
    <t>Seguimiento a los controles tercer trimestre</t>
  </si>
  <si>
    <t>Seguimiento a los controles cuarto trimestre</t>
  </si>
  <si>
    <t xml:space="preserve">Plan de Contingencia </t>
  </si>
  <si>
    <t>Seguimiento Segunda Línea de Defensa</t>
  </si>
  <si>
    <t>Evaluación Tercera Línea de Defensa</t>
  </si>
  <si>
    <t xml:space="preserve">Referencia </t>
  </si>
  <si>
    <t>Alcance del proceso</t>
  </si>
  <si>
    <t xml:space="preserve">Causa Raíz </t>
  </si>
  <si>
    <t>Frecuencia con la cual se realiza la actividad</t>
  </si>
  <si>
    <t>Probabilidad Inherente</t>
  </si>
  <si>
    <t>%</t>
  </si>
  <si>
    <t>Criterios de impacto</t>
  </si>
  <si>
    <t>Observación de criterio</t>
  </si>
  <si>
    <t>Impacto 
Inherente</t>
  </si>
  <si>
    <t>No. Control</t>
  </si>
  <si>
    <t xml:space="preserve">Características del control </t>
  </si>
  <si>
    <t>Atributos</t>
  </si>
  <si>
    <t>Probabilidad Residual</t>
  </si>
  <si>
    <t>Probabilidad Residual Final</t>
  </si>
  <si>
    <t>Impacto Residual Final</t>
  </si>
  <si>
    <t>Zona de Riesgo Final</t>
  </si>
  <si>
    <t>Acción</t>
  </si>
  <si>
    <t>Responsable</t>
  </si>
  <si>
    <t>Fecha Programada</t>
  </si>
  <si>
    <t>Fecha Seguimiento</t>
  </si>
  <si>
    <t>Seguimiento primer trimestre</t>
  </si>
  <si>
    <t>Seguimiento segundo trimestre</t>
  </si>
  <si>
    <t>Seguimiento tercer trimestre</t>
  </si>
  <si>
    <t>Seguimiento cuarto trimestre</t>
  </si>
  <si>
    <t>Fecha de seguimiento</t>
  </si>
  <si>
    <t>Seguimiento</t>
  </si>
  <si>
    <t>Evidencia</t>
  </si>
  <si>
    <t>Efectividad</t>
  </si>
  <si>
    <t xml:space="preserve">Actividades a ejecutar en caso de materialización del riesgo </t>
  </si>
  <si>
    <t>Fecha Materialización del riesgo</t>
  </si>
  <si>
    <t xml:space="preserve">Causa de la Materialización </t>
  </si>
  <si>
    <t>Seguimiento al control y soportes</t>
  </si>
  <si>
    <t>Seguimiento al plan de manejo de riesgos y soportes</t>
  </si>
  <si>
    <t>Fecha Evaluación</t>
  </si>
  <si>
    <t xml:space="preserve"> Evaluación al control</t>
  </si>
  <si>
    <t>Efectividad del Control</t>
  </si>
  <si>
    <t xml:space="preserve"> Evaluación al plan de manejo de riesgos (si aplica)</t>
  </si>
  <si>
    <t>¿Tiene responsabe asignado?</t>
  </si>
  <si>
    <t>¿El responsable tiene la autoridad y es adecuada?</t>
  </si>
  <si>
    <t>¿La fuente de información que se utiliza   confiable?</t>
  </si>
  <si>
    <t>¿Las observaciones, desviaciones o diferencias identificadas  investigadas y resueltas de manera oportuna?</t>
  </si>
  <si>
    <t>Implementación</t>
  </si>
  <si>
    <t>Calificación</t>
  </si>
  <si>
    <t>Documentación</t>
  </si>
  <si>
    <t>Frecuencia</t>
  </si>
  <si>
    <t>Garantizar la prestación del servicio de Alumbrado Público en Bogotá D.C.</t>
  </si>
  <si>
    <t>Inicia con la identificación de las necesidades de la ciudad en materia de iluminación de áreas públicas, seguido de la formulación de los proyectos y planes dentro del marco estratégico de la administración, desarrollo de los procesos de revisión, verificación y aprobación de los proyectos de Alumbrado Público, y finaliza con el seguimiento y control de los procesos inherentes.</t>
  </si>
  <si>
    <t>Económico y Reputacional</t>
  </si>
  <si>
    <t>Demoras en la aprobacion de las soliciudes de proyectos fometricos, de modernización e incorporación de infraestructura</t>
  </si>
  <si>
    <t>Desconocimiento de la normativa aplicable, incumplimiento de los procedimientos y debilidades en la verificación de los requisitos</t>
  </si>
  <si>
    <t>Ejecucion y Administracion de procesos</t>
  </si>
  <si>
    <t xml:space="preserve">     El riesgo afecta la imagen de la entidad con efecto publicitario sostenido a nivel de sector administrativo, nivel departamental o municipal</t>
  </si>
  <si>
    <t>Seguimiento a los tiempos de atención de las solicitudes asociadas al servicio de alumbrado público y reporte en la base de datos correspondiente</t>
  </si>
  <si>
    <t>Si</t>
  </si>
  <si>
    <t>Preventivo</t>
  </si>
  <si>
    <t>Manual</t>
  </si>
  <si>
    <t>Documentado</t>
  </si>
  <si>
    <t>Continua</t>
  </si>
  <si>
    <t>Con registro</t>
  </si>
  <si>
    <t>Reducir (mitigar)</t>
  </si>
  <si>
    <t xml:space="preserve">Socialización semestral de lineamientos tecnicos y normativos asociados a los trámites del proceso de alumbrado público </t>
  </si>
  <si>
    <t>Subdirección de Alumbrado público y servicios funerarios</t>
  </si>
  <si>
    <t xml:space="preserve">03/04/2023 .los lineamientos tecnicos y normativos se revisan periodicamente , especialmente en loscomites primarios con el fin de manternerlos actualizados y se socializaloscambiaoos cada que estos se presenten o en su defecto cada que en el area haya cambios sustanciales en los funcionariso </t>
  </si>
  <si>
    <t xml:space="preserve">03/03/2023. el segumiento a los tiempos establecidos se realizade manera permanete  a toda las solicitudes recibidas  que para el mes de enero se recibiero 28  soicitudes de proyectos fotemetrico, para el mes de  29 solicitudes  y para el mes de fmarzo52 solicitudes </t>
  </si>
  <si>
    <t>SSFAP</t>
  </si>
  <si>
    <t xml:space="preserve">proyectos fotometricos aprobados y base de satos </t>
  </si>
  <si>
    <t>Efectivo</t>
  </si>
  <si>
    <t>23/04/2023
13/07/2023</t>
  </si>
  <si>
    <r>
      <t xml:space="preserve">03/04/2023, se realiza revison por cambio de Subdirector
11/05/2023. el segumiento a los tiempos establecidos se realiza de manera permanete  a toda las solicitudes recibidas  que para el mes de abril se recibieron 53  soicitudes de proyectos fotemetricos, y trimestralmente se genera el incidacor de efuiciencia ,
</t>
    </r>
    <r>
      <rPr>
        <b/>
        <sz val="11"/>
        <color rgb="FF000000"/>
        <rFont val="Arial Narrow"/>
      </rPr>
      <t>20/06/2023</t>
    </r>
    <r>
      <rPr>
        <sz val="11"/>
        <color rgb="FF000000"/>
        <rFont val="Arial Narrow"/>
      </rPr>
      <t xml:space="preserve">  el segumiento a los tiempos establecidos se realizade manera permanete  a toda las solicitudes recibidas  que para el mes de mayo se recibieron 54  soicitudes de proyectos fotemetricos, y trimestralmente se genera el indicador de eficiencia
</t>
    </r>
    <r>
      <rPr>
        <b/>
        <sz val="11"/>
        <color rgb="FF000000"/>
        <rFont val="Arial Narrow"/>
      </rPr>
      <t>13/07/2023</t>
    </r>
    <r>
      <rPr>
        <sz val="11"/>
        <color rgb="FF000000"/>
        <rFont val="Arial Narrow"/>
      </rPr>
      <t xml:space="preserve"> el segumiento a los tiempos establecidos se realizade manera permanete  a toda las solicitudes recibidas  que para el mes de Junio  se aprobaron  73  soicitudes de proyectos fotemetricos, y trimestralmente se genera el indicador de eficiencia</t>
    </r>
  </si>
  <si>
    <t>07//08/2023</t>
  </si>
  <si>
    <r>
      <rPr>
        <sz val="11"/>
        <color rgb="FF000000"/>
        <rFont val="Arial Narrow"/>
      </rPr>
      <t xml:space="preserve">
</t>
    </r>
    <r>
      <rPr>
        <b/>
        <sz val="11"/>
        <color rgb="FF000000"/>
        <rFont val="Arial Narrow"/>
      </rPr>
      <t>07//08/2023</t>
    </r>
    <r>
      <rPr>
        <sz val="11"/>
        <color rgb="FF000000"/>
        <rFont val="Arial Narrow"/>
      </rPr>
      <t xml:space="preserve"> el segumiento a los tiempos establecidos se realizade manera permanete  a toda las solicitudes recibidas  que para el mes de Julio  se aprobaron  55 soicitudes de proyectos fotemetricos,  trimestralmente se genera el indicador de eficiencia</t>
    </r>
  </si>
  <si>
    <t>Requerimiento oficial al servidor a cargo del tramite para la entrega de la respuesta de manera inmediata</t>
  </si>
  <si>
    <t>26/04/2023
19/07/2023</t>
  </si>
  <si>
    <t>Se realizó seguimiento al control y las evidencias aportadas son coherentes a lo reportado por lo que se establece que el control fue efectivo
Se realizó seguimiento al control y las evidencias aportadas son coherentes a lo reportado por lo que se establece que el control fue efectivo</t>
  </si>
  <si>
    <t>Se realiza el seguimiento a la accion sin embargo las evidencias no dan cuenta de la socialización en el comité primario de acuerdo a lo reportado
No se realiza seguimiento a la acción y el el primer trimestre no se adjuntaron evidencias, las evidencias aportadas en este periodo no corresponden a lo establecido en la acción, por lo anterior no se puede verificar su ejecución</t>
  </si>
  <si>
    <t>19/05/2023
22/09/2023</t>
  </si>
  <si>
    <t>19/05/2023 - OCL:  De acuedo con el seguimiento de la segunda línea de defensa y las evidencias aportadas, se verifica la ejecución del control.
22/09/2023 - JAG: De acuerdo con el seguimiento de la OCI y con la verificación de la documentación asociada, se evidencia la ejecución del control acorde a lo establecido. Sin embargo se recomienda remitir las evidencias reportadas por el proceso, porque reportan seguimiento de julio y no hay evidencia en la carpeta de tercer trimestre</t>
  </si>
  <si>
    <t>19/05/2023 - OCL: La OCI, verifica la efectivifdad del control.
22/09/2023 - JAG: Se evidencia la efectividad del control, toda vez que durante el período evaluado no se presentó materialización del riesgo.</t>
  </si>
  <si>
    <t xml:space="preserve">19/05/2023 - OCL: La acción se encuentra en terminos, ya que su presentación es semenstral.
22/09/2023 - JAG: De acuerdo con la documentos suministrados por el proceso, no puede evidenciar el cumplimiento de la socialización semestral de los lineamientos tecnicos y normativos asociados a Alumbrado Público. </t>
  </si>
  <si>
    <t>Revisión y actualización de los documentos del SIG para fortalecimiento de controles y mejora del paso a paso</t>
  </si>
  <si>
    <t>03/04/2023. En el ultimo trimeste se revisó y actulizó los documentos del sig asociados al proceso de AP</t>
  </si>
  <si>
    <r>
      <t xml:space="preserve">esta actividad esta en proceso y se hara seguimiento en el siguiente mes 
</t>
    </r>
    <r>
      <rPr>
        <b/>
        <sz val="11"/>
        <color rgb="FF000000"/>
        <rFont val="Arial Narrow"/>
      </rPr>
      <t>13/07/2023</t>
    </r>
    <r>
      <rPr>
        <sz val="11"/>
        <color rgb="FF000000"/>
        <rFont val="Arial Narrow"/>
      </rPr>
      <t xml:space="preserve">  en mayo se realiza revsion de documenteso con el fin de unifciar procedimientos de Proyectos fotometricos  </t>
    </r>
  </si>
  <si>
    <r>
      <rPr>
        <sz val="11"/>
        <color rgb="FF000000"/>
        <rFont val="Arial Narrow"/>
      </rPr>
      <t xml:space="preserve"> 
</t>
    </r>
    <r>
      <rPr>
        <b/>
        <sz val="11"/>
        <color rgb="FF000000"/>
        <rFont val="Arial Narrow"/>
      </rPr>
      <t>07/08/2023</t>
    </r>
    <r>
      <rPr>
        <sz val="11"/>
        <color rgb="FF000000"/>
        <rFont val="Arial Narrow"/>
      </rPr>
      <t xml:space="preserve">  en julio se realiza revsion de documenteso con el fin de unifciar procedimientos de Proyectos fotometricos  </t>
    </r>
  </si>
  <si>
    <t>Se realiza seguimiento a la acción sin embargo no se especifican los documentos actualizado ni se aporta la evidencia
Se realiza seguimiento a la acción sin embargo no se especifican los documentos actualizados se adjuntan algunas evidencias faltando el reporte de lo avanzado en el mes de abril y mayo</t>
  </si>
  <si>
    <t>19/05/2023: N/A
22/09/2023 - JAG: N/A</t>
  </si>
  <si>
    <t>19/05/2023 - OCL:  De acuerdo con las evidencias aportadas por el proceso se verifica la ejecución de la acción.
22/09/2023 - JAG: De acuerdo con el seguimiento de la OCI y con la verificación de la información reportada por el proceso se evidencia el cumplimiento parcial de la acción propuesta porque hay evidencia de la planeación, pero no de la ejecución de las revisiones. Se recomienda cargar la evidencia tal como listados de asistencia, grabaciones o reportes del sistema TEAMS</t>
  </si>
  <si>
    <t>Análisis del riesgo residual</t>
  </si>
  <si>
    <t>Probabilidad</t>
  </si>
  <si>
    <t>Perfin del Riesgo</t>
  </si>
  <si>
    <t>Proposito del Control</t>
  </si>
  <si>
    <t xml:space="preserve">Periodicidad </t>
  </si>
  <si>
    <t xml:space="preserve">Cómo se realiza
la actividad de
control </t>
  </si>
  <si>
    <t>Qué pasa con las
observaciones o
desviaciones</t>
  </si>
  <si>
    <t>Evidencia de la
ejecución del
control</t>
  </si>
  <si>
    <t>Calificación del Diseño Control</t>
  </si>
  <si>
    <t>Evaluación del Diseño del Control</t>
  </si>
  <si>
    <t>Evaluación de la Ejecución del Control</t>
  </si>
  <si>
    <t>Solidez Individual del Control</t>
  </si>
  <si>
    <t>Aplica plan de
acción para
fortalecer el control</t>
  </si>
  <si>
    <t>Accion para fortalecer el control</t>
  </si>
  <si>
    <t>Solidez del
conjunto
de controles</t>
  </si>
  <si>
    <t>Controles ayudan a disminuir la probabilidad</t>
  </si>
  <si>
    <t>Controles ayudan a disminuir el impacto</t>
  </si>
  <si>
    <t>Desplazamiento / Probabilidad</t>
  </si>
  <si>
    <t>Desplazamiento / Impacto</t>
  </si>
  <si>
    <t>Zona de Riesgo Residual</t>
  </si>
  <si>
    <t>Tratamiento del Riesgo</t>
  </si>
  <si>
    <t>Actividades a ejecutar en caso de materialización del riesgo</t>
  </si>
  <si>
    <t>Otorgamiento de permisos sin el cumplimiento de los requisitos técnicos y normativos existentes</t>
  </si>
  <si>
    <t>Debilidad en la aplicación de los controles establecidos en los documentos del SIG</t>
  </si>
  <si>
    <t>Fraude Interno</t>
  </si>
  <si>
    <t>Revisión de cumplimiento de requisitos para otrogamiento de permisos mediante la aplicación de listas de chequeo</t>
  </si>
  <si>
    <t>FUERTE</t>
  </si>
  <si>
    <t>No aplica</t>
  </si>
  <si>
    <t>DIRECTAMENTE</t>
  </si>
  <si>
    <t>INDIRECTAMENTE</t>
  </si>
  <si>
    <t>Reducir</t>
  </si>
  <si>
    <t xml:space="preserve">Revisión y actualización de los documentos del SIG para fortalecimiento de controles </t>
  </si>
  <si>
    <t>03/04/2023. Para la revision del los documentos del sistema y su respectiva actualizacion  se realiza trimestalmente  en comite primario  y de ser necesario se solicita su respectiva actualización ante la OAP</t>
  </si>
  <si>
    <t xml:space="preserve">
02/03/2023.
03/04/2023</t>
  </si>
  <si>
    <t xml:space="preserve">02/03/2023. Durante los meses de enero y febrero se realizo la verificacion de  cumplimiento de requisitos a todadla solicitudes  recibidas, actividad realizadapor el equipotecnico.
03/04/2023.la revsión del cumplimiento de requisitos se ejecuta cada que se recibbe una solicitud  de un proyectos , esta actividad la realizaen en conjunto el equipo tecnico, sin embargo al finalizar cada mes se realizarevisión aleatoria al 5% de los proyectos aprobados paraidentifar y verificar se cumpla los reuisitos </t>
  </si>
  <si>
    <t>11/05/2023
20/06/2023
13/07/2023</t>
  </si>
  <si>
    <r>
      <t xml:space="preserve">
11/05/2023.la revsión del cumplimiento de requisitos se ejecuta cada que se recibe una solicitud  de un proyectos , esta actividad la realizaen en conjunto el equipo tecnico, sin embargo al finalizar cada mes se realizarevisión aleatoria al 5% de los proyectos aprobados paraidentifar y verificar se cumpla los reuisitos 
20/06/2023 la revsión del cumplimiento de requisitos se ejecuta cada que se recibe una solicitud  de aprobación de  un proyectos , esta actividad la realizaen en conjunto el equipo tecnico, sin embargo al finalizar cada mes se realiza revisión aleatoria al 5% de los proyectos aprobados para identifar y verificar se cumpla los requisitos 
</t>
    </r>
    <r>
      <rPr>
        <b/>
        <sz val="11"/>
        <color rgb="FF000000"/>
        <rFont val="Arial Narrow"/>
      </rPr>
      <t>13/07/2023</t>
    </r>
    <r>
      <rPr>
        <sz val="11"/>
        <color rgb="FF000000"/>
        <rFont val="Arial Narrow"/>
      </rPr>
      <t xml:space="preserve">  la revsión del cumplimiento de requisitos se ejecuta cada que se recibe una solicitud  de aprobación de  un proyectos , esta actividad la realizaen en conjunto el equipo tecnico, sin embargo al finalizar cada mes se realiza revisión aleatoria al 5% de los proyectos aprobados para identifar y verificar se cumpla los requisitos </t>
    </r>
  </si>
  <si>
    <t xml:space="preserve">carpeta compartida base de datos y revison aleatoria </t>
  </si>
  <si>
    <t>11/08/2023
08/09/2023</t>
  </si>
  <si>
    <r>
      <rPr>
        <sz val="11"/>
        <color rgb="FF000000"/>
        <rFont val="Arial Narrow"/>
      </rPr>
      <t xml:space="preserve"> 
</t>
    </r>
    <r>
      <rPr>
        <b/>
        <sz val="11"/>
        <color rgb="FF000000"/>
        <rFont val="Arial Narrow"/>
      </rPr>
      <t>07/08/2023</t>
    </r>
    <r>
      <rPr>
        <sz val="11"/>
        <color rgb="FF000000"/>
        <rFont val="Arial Narrow"/>
      </rPr>
      <t xml:space="preserve">  la revsión del cumplimiento de requisitos se ejecuta cada que se recibe una solicitud  de aprobación de  un proyecto , esta actividad la realizaen en conjunto el equipo tecnico, sin embargo al finalizar cada mes se realiza revisión aleatoria al 5% de los proyectos aprobados para identifar y verificar se cumpla los requisitos para el mes de juluo se aprobaro 55 proyectos y se reviso aleatoriamente 3 proyecto evidenciando el cumplimiento de requiesitos .
08/09/2023 la revsión del cumplimiento de requisitos se ejecuta cada que se recibe una solicitud  de aprobación de  un proyecto , esta actividad la realizaen en conjunto el equipo tecnico, sin embargo al finalizar cada mes se realiza revisión aleatoria al 5% de los proyectos aprobados para identifar y verificar se cumpla los requisitos para el mes de Agosto se aprobaro 36 proyectos y se reviso aleatoriamente 3 proyecto evidenciando el cumplimiento de requiesitos .</t>
    </r>
  </si>
  <si>
    <t>Solicitar la suspención de actividades del servidor involucrado durante la etapa de investigación de los hechos</t>
  </si>
  <si>
    <t>26/04/2023
18/07/2023</t>
  </si>
  <si>
    <t>Se realiza seguimiento al control sin embargo no se adjuntan evidencias de su ejecución por lo que no se puede verificar su efectividad
Se realizó seguimiento al control y las evidencias aportadas son coherentes a lo reportado por lo que se establece que el control fue efectivo</t>
  </si>
  <si>
    <t>La acción está en ejecución por lo que no se desarrollo en el primer trimestre
No se realiza el seguimiento y las evidencias aportadas no corresponden con lo programado</t>
  </si>
  <si>
    <t>11/05/2023 - OCL: Con base en el seguimiento de la segunda línea defensa y la revisión de las seguientes carpetas:
1. Primer trimestre: Proys Fotométricos Aprobados 2023 Enero, Proys Fotométricos Aprobados 2023 Marzo y Proys Fotométricos Aprobados febero 2023
2. Segundo trimestre: El proceso no aporta evidencias, la OCI no puede verificar la ejecución del control.
Nota:La OCI, recomienda aportar las evidencias que guarden coherencia con lo enunciado en la acción y den fe de su ejecución y cumplimiento.</t>
  </si>
  <si>
    <t>11/05/2023 - OCL: De acuerdo con el seguimiento de la segunda línea de defensa y la asusencia de evidencias, la OCI no puede verifcar la efectividad del control</t>
  </si>
  <si>
    <t>11/05/2023 - OCL: Con base en el seguimiento de la segunda línea de defensa y la revisión de las siguientes evidencias:
1. Primer trirmestre:  Carpeta enero (Tres archivos relacionados con modernización luminarias), carpeta marzo(Solicitud y aprobación modificación), marzo (Archivos relacionados con temas fotométricos) y matrices en exvcel relacionados con proyectos fotométricos.
2. Segundo trimestre: El proceso no aporta evidencias.
La OCI no puede verificar la ejecución de la acción, toda vez que las evidencias no corresponden con lo enunciado en la acción.
Nota: La OCI, recomienda aportar las evidencias que guarden coherencia con lo enunciado en la acción y den fe de su ejecución y cumplimiento.</t>
  </si>
  <si>
    <t>Seguimiento a los tiempos de atención de las solicitudes asociadas al servicio de alumbrado público y reporte en la base de datos de  correspondiente</t>
  </si>
  <si>
    <t xml:space="preserve">Seguimiento semestral de los permisos otorgados para verificar la objetividad en la aprobación </t>
  </si>
  <si>
    <t xml:space="preserve">03/0472023. se realizara verificacion de muestra aleatoria para su verificacion </t>
  </si>
  <si>
    <t xml:space="preserve">
03/04/2023</t>
  </si>
  <si>
    <t>03/04/2023. El control de cumplimieto de  tiempo de respuesta o de atención a las asolictude asociadas al servcio se ejecuta de manera permanentepor parte del equipo tecnico encargado  y esegumiento periodico en comite primario y en la generacion de los indicadores delproces los cuales se reportan de manera trimestal.</t>
  </si>
  <si>
    <r>
      <t>11/05/2023. El control de cumplimieto de  tiempo de respuesta o de atención a las solictudes asociadas al servcio se ejecuta de manera permanentepor parte del equipo tecnico encargado; el segumiento periodico en comite primario y en  la generacion de los indicadores del proceso los cuales se reportan de manera trimestal.
2</t>
    </r>
    <r>
      <rPr>
        <b/>
        <sz val="11"/>
        <color rgb="FF000000"/>
        <rFont val="Arial Narrow"/>
      </rPr>
      <t>0/06/2023</t>
    </r>
    <r>
      <rPr>
        <sz val="11"/>
        <color rgb="FF000000"/>
        <rFont val="Arial Narrow"/>
      </rPr>
      <t xml:space="preserve">. El control de cumplimieto de  tiempo de respuesta o de atención a las solictudes asociadas al servcio se ejecuta de manera permanentepor parte del equipo tecnico encargado ;   el segumiento periodico en comite primario y en la generacion de los indicadores del proceso los cuales se reportan de manera trimestal.
</t>
    </r>
    <r>
      <rPr>
        <b/>
        <sz val="11"/>
        <color rgb="FF000000"/>
        <rFont val="Arial Narrow"/>
      </rPr>
      <t>13/07/2023</t>
    </r>
    <r>
      <rPr>
        <sz val="11"/>
        <color rgb="FF000000"/>
        <rFont val="Arial Narrow"/>
      </rPr>
      <t xml:space="preserve">  El control de cumplimieto de  tiempo de respuesta o de atención a las solictudes asociadas al servcio se ejecuta de manera permanentepor parte del equipo tecnico encargado ;   el segumiento periodico en comite primario y en la generacion de los indicadores del proceso los cuales se reportan de manera trimestal.</t>
    </r>
  </si>
  <si>
    <t xml:space="preserve">reporte mensual de proyectos aprobadoy trimestralmente  el indicador </t>
  </si>
  <si>
    <r>
      <rPr>
        <sz val="11"/>
        <color rgb="FF000000"/>
        <rFont val="Arial Narrow"/>
      </rPr>
      <t xml:space="preserve">
</t>
    </r>
    <r>
      <rPr>
        <b/>
        <sz val="11"/>
        <color rgb="FF000000"/>
        <rFont val="Arial Narrow"/>
      </rPr>
      <t>11/08/2023</t>
    </r>
    <r>
      <rPr>
        <sz val="11"/>
        <color rgb="FF000000"/>
        <rFont val="Arial Narrow"/>
      </rPr>
      <t xml:space="preserve">  El control de cumplimieto de  tiempo de respuesta o de atención a las solictudes asociadas al servcio, se ejecuta de manera permanente por parte del equipo tecnico encargado ;   el segumiento periodico en comite primario y en la generacion de los indicadores del proceso los cuales se reportan de manera trimestal.
</t>
    </r>
    <r>
      <rPr>
        <b/>
        <sz val="11"/>
        <color rgb="FF000000"/>
        <rFont val="Arial Narrow"/>
      </rPr>
      <t>08/09/2023</t>
    </r>
    <r>
      <rPr>
        <sz val="11"/>
        <color rgb="FF000000"/>
        <rFont val="Arial Narrow"/>
      </rPr>
      <t xml:space="preserve">   El control de cumplimieto de  tiempo de respuesta o de atención a las solictudes asociadas al servcio, se ejecuta de manera permanente por parte del equipo tecnico encargado ;   el segumiento periodico en comite primario y en la generacion de los indicadores del proceso los cuales se reportan de manera trimesta
</t>
    </r>
  </si>
  <si>
    <t>Reasignación de trámites a otro servidor responsable</t>
  </si>
  <si>
    <t>11/05/2023 - OCL: Con base en el seguimiento de la segunda línea defensa y la revisión de las seguientes carpetas:
1. Primer trimestre: El proceso no aporta evidencias.
2. Segundo trimestre: El proceso no aporta evidencias, la OCI no puede verificar la ejecución del control.
Nota:La OCI, recomienda aportar las evidencias que guarden coherencia con lo enunciado en la acción y den fe de su ejecución y cumplimiento.</t>
  </si>
  <si>
    <t>11/05/2023 - OCL: Con base en el seguimiento de la segunda línea de defensa y la revisión de las siguientes evidencias:
1. Primer trirmestre: HV - AP INDICADOR PROYECTOS FOTOMESTRICOS  Primer trimestre 2023 (1) primer trimestre y HV - AP INDICADOR UNUIFICADO SOLIICITUD INCORPORACION  INFRA FASE I Y FASE II 2023
2. Segundo trimestre: El proceso no aporta evidencias.
La OCI no puede verificar la ejecución de la acción, toda vez que las evidencias no corresponden con lo enunciado en la acción.
Nota: La OCI, recomienda aportar las evidencias que guarden coherencia con lo enunciado en la acción y den fe de su ejecución y cumplimiento.</t>
  </si>
  <si>
    <t>Descripción Activos de Información</t>
  </si>
  <si>
    <t>Tipo de Activos / Grupo de Activos</t>
  </si>
  <si>
    <t>Amenaza</t>
  </si>
  <si>
    <t>Vulnerabilidad</t>
  </si>
  <si>
    <t>Tipo de Riesgo Digital</t>
  </si>
  <si>
    <t>¿Tiene responsabe asignbado?</t>
  </si>
  <si>
    <t>¿El responsable tiene la autoridad y adecuada?</t>
  </si>
  <si>
    <t>19/05/2023 - OCL: Para el periodo de estudio el proceso no identificó riesgos de seguridad de la información.
22/09/2023 - JAG: Para la fecha de evaluación el proceso no tiene identificados riesgos de seguridad de la información</t>
  </si>
  <si>
    <t>19/05/2023: N/A
22/09/2023-JAG: N/A</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</si>
  <si>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</si>
  <si>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</si>
  <si>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</si>
  <si>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</si>
  <si>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</si>
  <si>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</si>
  <si>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</si>
  <si>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19/05/2023 - OCL: Para el periodo de estudio el proceso no identificó oportunidades.
22/09/2023 - JAG: Para la fecha de evaluación el proceso no tiene identificadas oportunidades</t>
  </si>
  <si>
    <t>N/A
22/09/2023-JAG: N/A</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</si>
  <si>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</si>
  <si>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</si>
  <si>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</si>
  <si>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</si>
  <si>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</si>
  <si>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</si>
  <si>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</si>
  <si>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</si>
  <si>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</si>
  <si>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</si>
  <si>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</si>
  <si>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</si>
  <si>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</si>
  <si>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</si>
  <si>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</si>
  <si>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</si>
  <si>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</si>
  <si>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</si>
  <si>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</si>
  <si>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</si>
  <si>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</si>
  <si>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</si>
  <si>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</si>
  <si>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</si>
  <si>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</si>
  <si>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</si>
  <si>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</si>
  <si>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</si>
  <si>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</si>
  <si>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</si>
  <si>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</si>
  <si>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</si>
  <si>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</si>
  <si>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</si>
  <si>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</si>
  <si>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</si>
  <si>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</si>
  <si>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</si>
  <si>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</si>
  <si>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</si>
  <si>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</si>
  <si>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</si>
  <si>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</si>
  <si>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</si>
  <si>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</si>
  <si>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</si>
  <si>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</si>
  <si>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</si>
  <si>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</si>
  <si>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</si>
  <si>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</si>
  <si>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</si>
  <si>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</si>
  <si>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</si>
  <si>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</si>
  <si>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</si>
  <si>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</si>
  <si>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</si>
  <si>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</si>
  <si>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</si>
  <si>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</si>
  <si>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</si>
  <si>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</si>
  <si>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</si>
  <si>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</si>
  <si>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</si>
  <si>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</si>
  <si>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</si>
  <si>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</si>
  <si>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</si>
  <si>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</si>
  <si>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</si>
  <si>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</si>
  <si>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</si>
  <si>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</si>
  <si>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</si>
  <si>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</si>
  <si>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</si>
  <si>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</si>
  <si>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</si>
  <si>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</si>
  <si>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</si>
  <si>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</si>
  <si>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</si>
  <si>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</si>
  <si>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</si>
  <si>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</si>
  <si>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</si>
  <si>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</si>
  <si>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</si>
  <si>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</si>
  <si>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</si>
  <si>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</si>
  <si>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</si>
  <si>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</si>
  <si>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</si>
  <si>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</si>
  <si>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</si>
  <si>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</si>
  <si>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</si>
  <si>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</si>
  <si>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</si>
  <si>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</si>
  <si>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</si>
  <si>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</si>
  <si>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</si>
  <si>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</si>
  <si>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</si>
  <si>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</si>
  <si>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</si>
  <si>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</si>
  <si>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</si>
  <si>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</si>
  <si>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</si>
  <si>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</si>
  <si>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</si>
  <si>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</si>
  <si>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</si>
  <si>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</si>
  <si>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</si>
  <si>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</si>
  <si>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</si>
  <si>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</si>
  <si>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</si>
  <si>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</si>
  <si>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</si>
  <si>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</si>
  <si>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</si>
  <si>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</si>
  <si>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</si>
  <si>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</si>
  <si>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</si>
  <si>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</si>
  <si>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</si>
  <si>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</si>
  <si>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</si>
  <si>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</si>
  <si>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</si>
  <si>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</si>
  <si>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</si>
  <si>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</si>
  <si>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</si>
  <si>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</si>
  <si>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</si>
  <si>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</si>
  <si>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</si>
  <si>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</si>
  <si>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</si>
  <si>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</si>
  <si>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</si>
  <si>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</si>
  <si>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</si>
  <si>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</si>
  <si>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</si>
  <si>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</si>
  <si>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</si>
  <si>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</si>
  <si>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</si>
  <si>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</si>
  <si>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</si>
  <si>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</si>
  <si>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</si>
  <si>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</si>
  <si>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</si>
  <si>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</si>
  <si>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</si>
  <si>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</si>
  <si>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</si>
  <si>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</si>
  <si>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</si>
  <si>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</si>
  <si>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</si>
  <si>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</si>
  <si>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</si>
  <si>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</si>
  <si>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</si>
  <si>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</si>
  <si>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</si>
  <si>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</si>
  <si>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</si>
  <si>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</si>
  <si>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</si>
  <si>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</si>
  <si>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</si>
  <si>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</si>
  <si>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</si>
  <si>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</si>
  <si>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</si>
  <si>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</si>
  <si>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</si>
  <si>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</si>
  <si>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</si>
  <si>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</si>
  <si>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</si>
  <si>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</si>
  <si>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</si>
  <si>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</si>
  <si>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</si>
  <si>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</si>
  <si>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</si>
  <si>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</si>
  <si>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</si>
  <si>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</si>
  <si>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</si>
  <si>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</si>
  <si>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</si>
  <si>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</si>
  <si>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</si>
  <si>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</si>
  <si>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</si>
  <si>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</si>
  <si>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</si>
  <si>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</si>
  <si>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</si>
  <si>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</si>
  <si>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</si>
  <si>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</si>
  <si>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</si>
  <si>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</si>
  <si>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</si>
  <si>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</si>
  <si>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</si>
  <si>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</si>
  <si>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</si>
  <si>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</si>
  <si>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</si>
  <si>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</si>
  <si>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</si>
  <si>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</si>
  <si>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Aceptar</t>
  </si>
  <si>
    <t>Económico</t>
  </si>
  <si>
    <t>Evitar</t>
  </si>
  <si>
    <t>Reputacional</t>
  </si>
  <si>
    <t>Reducir (compartir)</t>
  </si>
  <si>
    <t>Plan de accion (solo para la opción reducir)</t>
  </si>
  <si>
    <t>Finalizado</t>
  </si>
  <si>
    <t>En curso</t>
  </si>
  <si>
    <t>Daños Activos Fisicos</t>
  </si>
  <si>
    <t>Fallas Tecnologicas</t>
  </si>
  <si>
    <t>Relaciones Laborales</t>
  </si>
  <si>
    <t>Usuarios, productos y practicas , organizacionales</t>
  </si>
  <si>
    <t>Solicitud de cierre</t>
  </si>
  <si>
    <t>Solicitud de ajuste</t>
  </si>
  <si>
    <t>Fraude Externo</t>
  </si>
  <si>
    <t>Lavado de Activos</t>
  </si>
  <si>
    <t>Financiación del terrorismo</t>
  </si>
  <si>
    <t>No</t>
  </si>
  <si>
    <t>Sin registro</t>
  </si>
  <si>
    <t>No efectivo</t>
  </si>
  <si>
    <t xml:space="preserve">Direccionamiento Estratégico </t>
  </si>
  <si>
    <t>Definir los lineamientos estratégicos y el modelo de operación a corto, mediano y largo plazo acorde a las necesidades y espectativas de los grupos de interés.</t>
  </si>
  <si>
    <t xml:space="preserve">Gestión de las Comunicaciones </t>
  </si>
  <si>
    <t>Lograr el posisionamiento y reconocimiento de la Entidad en función de los diferentes grupos de interés por medio del desarrollo de acciones y estrategias de comunicación.</t>
  </si>
  <si>
    <t>Gestión del Conocimiento y la innovación</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</si>
  <si>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t>
  </si>
  <si>
    <t xml:space="preserve">Gestión Integral de Residuos Sólidos </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</si>
  <si>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</si>
  <si>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 xml:space="preserve">Servicios Funerarios </t>
  </si>
  <si>
    <t>Garantizar la prestación de los servicios funerarios en los cementerios de propiedad del distrito capital</t>
  </si>
  <si>
    <t>Gestión del Talento Humano</t>
  </si>
  <si>
    <t>Desarrollar las actividades de vinculación, permanencia y retiro de personal de la Unidad para el cumplimiento de la misión y objetivos institucionales</t>
  </si>
  <si>
    <t>Gestión Documental</t>
  </si>
  <si>
    <t>Establecer lineamientos orientados a la planificación, organización, administración, control y disposición final de la documentación recibida o producida por la Unidad, que garantice el acceso y uso a los usuarios internos y externos.</t>
  </si>
  <si>
    <t xml:space="preserve">Gestión Financiera </t>
  </si>
  <si>
    <t>Administrar los recursos financieros asignados al presupuesto de la UAESP.</t>
  </si>
  <si>
    <t xml:space="preserve">Gestión de Apoyo Logístico </t>
  </si>
  <si>
    <t>Suministrar y controlar los recursos físicos y servicios de apoyo logístico de la UAESP</t>
  </si>
  <si>
    <t xml:space="preserve">Servicio al Ciudadano </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</si>
  <si>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</si>
  <si>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Gestión Tecnológica y de la Información </t>
  </si>
  <si>
    <t>Administrar y brindar soluciones tecnológicas asegurando la integridad, disponibilidad y confiabilidad de la información.</t>
  </si>
  <si>
    <t xml:space="preserve">Gestión Asuntos Legales </t>
  </si>
  <si>
    <t>Prestar asesoría jurídica a la UAESP para su adecuado funcionamiento.</t>
  </si>
  <si>
    <t xml:space="preserve">Gestión de Evaluación y Mejora </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</si>
  <si>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</si>
  <si>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MODERADO</t>
  </si>
  <si>
    <t>DEBIL</t>
  </si>
  <si>
    <t>NO DISMINUYE</t>
  </si>
  <si>
    <t>Compartir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</si>
</sst>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76">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6"/>
      <color rgb="FFFF0000"/>
      <name val="Arial Narrow"/>
      <family val="2"/>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
      <b/>
      <sz val="26"/>
      <name val="Arial Narrow"/>
      <family val="2"/>
    </font>
    <font>
      <sz val="16"/>
      <color rgb="FFFF0000"/>
      <name val="Arial"/>
      <family val="2"/>
    </font>
    <font>
      <sz val="11"/>
      <color rgb="FF000000"/>
      <name val="Arial Narrow"/>
    </font>
    <font>
      <b/>
      <sz val="11"/>
      <color rgb="FF000000"/>
      <name val="Arial Narrow"/>
    </font>
  </fonts>
  <fills count="3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
      <patternFill patternType="solid">
        <fgColor rgb="FFFFC000"/>
        <bgColor rgb="FFFFC000"/>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0000"/>
        <bgColor rgb="FFFF0000"/>
      </patternFill>
    </fill>
    <fill>
      <patternFill patternType="solid">
        <fgColor rgb="FFBFBFBF"/>
        <bgColor rgb="FFBFBFBF"/>
      </patternFill>
    </fill>
  </fills>
  <borders count="85">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s>
  <cellStyleXfs count="6">
    <xf numFmtId="0" fontId="0" fillId="0" borderId="0"/>
    <xf numFmtId="9" fontId="13" fillId="0" borderId="0" applyFont="0" applyFill="0" applyBorder="0" applyAlignment="0" applyProtection="0"/>
    <xf numFmtId="0" fontId="43" fillId="0" borderId="0"/>
    <xf numFmtId="0" fontId="44" fillId="0" borderId="0"/>
    <xf numFmtId="0" fontId="5" fillId="0" borderId="0"/>
    <xf numFmtId="0" fontId="33" fillId="0" borderId="0"/>
  </cellStyleXfs>
  <cellXfs count="557">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27" fillId="0" borderId="0" xfId="0" applyFont="1"/>
    <xf numFmtId="0" fontId="30" fillId="0" borderId="2"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8" fillId="11" borderId="3"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1" borderId="4" xfId="0" applyFont="1" applyFill="1" applyBorder="1" applyAlignment="1" applyProtection="1">
      <alignment horizontal="center" vertical="center" wrapText="1" readingOrder="1"/>
      <protection hidden="1"/>
    </xf>
    <xf numFmtId="0" fontId="18" fillId="12" borderId="3"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4" xfId="0" applyFont="1" applyFill="1" applyBorder="1" applyAlignment="1" applyProtection="1">
      <alignment horizont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3" borderId="3"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4"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5" borderId="3"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4"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22" fillId="13" borderId="10" xfId="0" applyFont="1" applyFill="1" applyBorder="1" applyAlignment="1" applyProtection="1">
      <alignment horizontal="center" wrapText="1" readingOrder="1"/>
      <protection hidden="1"/>
    </xf>
    <xf numFmtId="0" fontId="0" fillId="3" borderId="0" xfId="0" applyFill="1"/>
    <xf numFmtId="0" fontId="45" fillId="3" borderId="37" xfId="2" applyFont="1" applyFill="1" applyBorder="1"/>
    <xf numFmtId="0" fontId="45" fillId="3" borderId="38" xfId="2" applyFont="1" applyFill="1" applyBorder="1"/>
    <xf numFmtId="0" fontId="45" fillId="3" borderId="39" xfId="2" applyFont="1" applyFill="1" applyBorder="1"/>
    <xf numFmtId="0" fontId="15" fillId="3" borderId="0" xfId="0" applyFont="1" applyFill="1" applyAlignment="1">
      <alignment vertical="center"/>
    </xf>
    <xf numFmtId="0" fontId="5" fillId="3" borderId="0" xfId="0" applyFont="1" applyFill="1"/>
    <xf numFmtId="0" fontId="33" fillId="3" borderId="0" xfId="0" applyFont="1" applyFill="1"/>
    <xf numFmtId="0" fontId="34" fillId="3" borderId="20" xfId="0" applyFont="1" applyFill="1" applyBorder="1" applyAlignment="1">
      <alignment horizontal="center" vertical="center" wrapText="1" readingOrder="1"/>
    </xf>
    <xf numFmtId="0" fontId="35" fillId="3" borderId="20" xfId="0" applyFont="1" applyFill="1" applyBorder="1" applyAlignment="1">
      <alignment horizontal="justify" vertical="center" wrapText="1" readingOrder="1"/>
    </xf>
    <xf numFmtId="9" fontId="34" fillId="3" borderId="29" xfId="0" applyNumberFormat="1"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5" fillId="3" borderId="19" xfId="0" applyFont="1" applyFill="1" applyBorder="1" applyAlignment="1">
      <alignment horizontal="justify" vertical="center" wrapText="1" readingOrder="1"/>
    </xf>
    <xf numFmtId="9" fontId="34" fillId="3" borderId="24" xfId="0" applyNumberFormat="1" applyFont="1" applyFill="1" applyBorder="1" applyAlignment="1">
      <alignment horizontal="center" vertical="center" wrapText="1" readingOrder="1"/>
    </xf>
    <xf numFmtId="0" fontId="35" fillId="3" borderId="24"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5" fillId="3" borderId="26" xfId="0" applyFont="1" applyFill="1" applyBorder="1" applyAlignment="1">
      <alignment horizontal="justify" vertical="center" wrapText="1" readingOrder="1"/>
    </xf>
    <xf numFmtId="0" fontId="35" fillId="3" borderId="27" xfId="0" applyFont="1" applyFill="1" applyBorder="1" applyAlignment="1">
      <alignment horizontal="center" vertical="center" wrapText="1" readingOrder="1"/>
    </xf>
    <xf numFmtId="0" fontId="42" fillId="3" borderId="0" xfId="0" applyFont="1" applyFill="1"/>
    <xf numFmtId="0" fontId="34" fillId="15" borderId="31" xfId="0" applyFont="1" applyFill="1" applyBorder="1" applyAlignment="1">
      <alignment horizontal="center" vertical="center" wrapText="1" readingOrder="1"/>
    </xf>
    <xf numFmtId="0" fontId="34" fillId="15" borderId="32" xfId="0" applyFont="1" applyFill="1" applyBorder="1" applyAlignment="1">
      <alignment horizontal="center" vertical="center" wrapText="1" readingOrder="1"/>
    </xf>
    <xf numFmtId="0" fontId="14" fillId="3" borderId="0" xfId="0" applyFont="1" applyFill="1"/>
    <xf numFmtId="0" fontId="4" fillId="3" borderId="0" xfId="0" applyFont="1" applyFill="1" applyAlignment="1">
      <alignment horizontal="left" vertical="center"/>
    </xf>
    <xf numFmtId="0" fontId="45" fillId="3" borderId="5" xfId="2" applyFont="1" applyFill="1" applyBorder="1"/>
    <xf numFmtId="0" fontId="50" fillId="3" borderId="0" xfId="0" applyFont="1" applyFill="1" applyAlignment="1">
      <alignment horizontal="left" vertical="center" wrapText="1"/>
    </xf>
    <xf numFmtId="0" fontId="51" fillId="3" borderId="0" xfId="0" applyFont="1" applyFill="1" applyAlignment="1">
      <alignment horizontal="left" vertical="top" wrapText="1"/>
    </xf>
    <xf numFmtId="0" fontId="45" fillId="3" borderId="0" xfId="2" applyFont="1" applyFill="1"/>
    <xf numFmtId="0" fontId="45" fillId="3" borderId="6" xfId="2" applyFont="1" applyFill="1" applyBorder="1"/>
    <xf numFmtId="0" fontId="45" fillId="3" borderId="7" xfId="2" applyFont="1" applyFill="1" applyBorder="1"/>
    <xf numFmtId="0" fontId="45" fillId="3" borderId="9" xfId="2" applyFont="1" applyFill="1" applyBorder="1"/>
    <xf numFmtId="0" fontId="45" fillId="3" borderId="8" xfId="2" applyFont="1" applyFill="1" applyBorder="1"/>
    <xf numFmtId="0" fontId="49" fillId="3" borderId="0" xfId="2" applyFont="1" applyFill="1" applyAlignment="1">
      <alignment horizontal="left" vertical="center" wrapText="1"/>
    </xf>
    <xf numFmtId="0" fontId="45" fillId="3" borderId="0" xfId="2" applyFont="1" applyFill="1" applyAlignment="1">
      <alignment horizontal="left" vertical="center" wrapText="1"/>
    </xf>
    <xf numFmtId="0" fontId="45" fillId="3" borderId="0" xfId="2" quotePrefix="1" applyFont="1" applyFill="1" applyAlignment="1">
      <alignment horizontal="left" vertical="center" wrapText="1"/>
    </xf>
    <xf numFmtId="0" fontId="47" fillId="3" borderId="5" xfId="2" quotePrefix="1" applyFont="1" applyFill="1" applyBorder="1" applyAlignment="1">
      <alignment horizontal="left" vertical="top" wrapText="1"/>
    </xf>
    <xf numFmtId="0" fontId="48" fillId="3" borderId="0" xfId="2" quotePrefix="1" applyFont="1" applyFill="1" applyAlignment="1">
      <alignment horizontal="left" vertical="top" wrapText="1"/>
    </xf>
    <xf numFmtId="0" fontId="48"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4" fillId="0" borderId="0" xfId="0" applyFont="1" applyAlignment="1">
      <alignment horizontal="justify" vertical="center"/>
    </xf>
    <xf numFmtId="0" fontId="54" fillId="0" borderId="0" xfId="0" applyFont="1" applyAlignment="1">
      <alignment vertical="center"/>
    </xf>
    <xf numFmtId="0" fontId="55" fillId="0" borderId="0" xfId="0" applyFont="1"/>
    <xf numFmtId="0" fontId="6" fillId="0" borderId="19" xfId="0" applyFont="1" applyBorder="1" applyAlignment="1" applyProtection="1">
      <alignment horizontal="justify" vertical="center" wrapText="1"/>
      <protection locked="0"/>
    </xf>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4" fillId="0" borderId="0" xfId="0" applyFont="1"/>
    <xf numFmtId="0" fontId="6" fillId="0" borderId="19" xfId="0" applyFont="1" applyBorder="1" applyAlignment="1" applyProtection="1">
      <alignment horizontal="center" vertical="center" wrapText="1"/>
      <protection hidden="1"/>
    </xf>
    <xf numFmtId="0" fontId="61" fillId="19" borderId="67" xfId="0" applyFont="1" applyFill="1" applyBorder="1" applyAlignment="1" applyProtection="1">
      <alignment horizontal="center" vertical="center" wrapText="1"/>
      <protection hidden="1"/>
    </xf>
    <xf numFmtId="0" fontId="49" fillId="0" borderId="19" xfId="0" applyFont="1" applyBorder="1" applyAlignment="1" applyProtection="1">
      <alignment horizontal="center" vertical="center" wrapText="1"/>
      <protection hidden="1"/>
    </xf>
    <xf numFmtId="0" fontId="66" fillId="24" borderId="30" xfId="0" applyFont="1" applyFill="1" applyBorder="1" applyAlignment="1">
      <alignment horizontal="center"/>
    </xf>
    <xf numFmtId="0" fontId="66" fillId="24" borderId="32" xfId="0" applyFont="1" applyFill="1" applyBorder="1" applyAlignment="1">
      <alignment horizontal="center"/>
    </xf>
    <xf numFmtId="0" fontId="67"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66" fillId="24" borderId="25" xfId="0" applyFont="1" applyFill="1" applyBorder="1" applyAlignment="1">
      <alignment horizontal="center" vertical="center"/>
    </xf>
    <xf numFmtId="0" fontId="66"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66"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66"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0" fontId="1" fillId="0" borderId="19" xfId="0" applyFont="1" applyBorder="1" applyAlignment="1" applyProtection="1">
      <alignment horizontal="center" vertical="center" textRotation="90"/>
      <protection locked="0"/>
    </xf>
    <xf numFmtId="0" fontId="1" fillId="0" borderId="19" xfId="0" applyFont="1" applyBorder="1" applyAlignment="1" applyProtection="1">
      <alignment horizontal="center" vertical="center"/>
      <protection locked="0"/>
    </xf>
    <xf numFmtId="14" fontId="71" fillId="0" borderId="19" xfId="0" applyNumberFormat="1" applyFont="1" applyBorder="1" applyAlignment="1" applyProtection="1">
      <alignment horizontal="center" vertical="center" wrapText="1"/>
      <protection locked="0"/>
    </xf>
    <xf numFmtId="14" fontId="1"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0" borderId="19" xfId="0" applyFont="1" applyBorder="1" applyAlignment="1" applyProtection="1">
      <alignment horizontal="center" vertical="center"/>
      <protection locked="0" hidden="1"/>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19" borderId="19" xfId="0" applyFont="1" applyFill="1" applyBorder="1" applyAlignment="1">
      <alignment horizontal="center" vertical="center" wrapText="1"/>
    </xf>
    <xf numFmtId="0" fontId="4" fillId="19" borderId="19" xfId="0" applyFont="1" applyFill="1" applyBorder="1" applyAlignment="1">
      <alignment horizontal="center" vertical="center" textRotation="90"/>
    </xf>
    <xf numFmtId="0" fontId="2" fillId="3" borderId="0" xfId="0" applyFont="1" applyFill="1" applyProtection="1">
      <protection locked="0"/>
    </xf>
    <xf numFmtId="0" fontId="2" fillId="0" borderId="0" xfId="0" applyFont="1" applyProtection="1">
      <protection locked="0"/>
    </xf>
    <xf numFmtId="0" fontId="48" fillId="3" borderId="0" xfId="0" applyFont="1" applyFill="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3" borderId="0" xfId="0" applyFont="1" applyFill="1" applyAlignment="1" applyProtection="1">
      <alignment wrapText="1"/>
      <protection locked="0"/>
    </xf>
    <xf numFmtId="0" fontId="1" fillId="0" borderId="0" xfId="0" applyFont="1" applyAlignment="1" applyProtection="1">
      <alignment wrapText="1"/>
      <protection locked="0"/>
    </xf>
    <xf numFmtId="0" fontId="2" fillId="0" borderId="78" xfId="0" applyFont="1" applyBorder="1" applyAlignment="1" applyProtection="1">
      <alignment horizontal="center" vertical="center"/>
      <protection locked="0"/>
    </xf>
    <xf numFmtId="0" fontId="2" fillId="0" borderId="78" xfId="0" applyFont="1" applyBorder="1" applyAlignment="1" applyProtection="1">
      <alignment horizontal="center" vertical="center" wrapText="1"/>
      <protection locked="0"/>
    </xf>
    <xf numFmtId="14" fontId="2" fillId="0" borderId="78" xfId="0" applyNumberFormat="1" applyFont="1" applyBorder="1" applyAlignment="1" applyProtection="1">
      <alignment horizontal="center" vertical="center"/>
      <protection locked="0"/>
    </xf>
    <xf numFmtId="0" fontId="59" fillId="0" borderId="0" xfId="0" applyFont="1"/>
    <xf numFmtId="0" fontId="28" fillId="0" borderId="0" xfId="0" applyFont="1" applyAlignment="1">
      <alignment horizontal="center" vertical="center" wrapText="1"/>
    </xf>
    <xf numFmtId="0" fontId="29" fillId="31" borderId="0" xfId="0" applyFont="1" applyFill="1" applyAlignment="1">
      <alignment horizontal="center" vertical="center" wrapText="1" readingOrder="1"/>
    </xf>
    <xf numFmtId="0" fontId="30" fillId="27" borderId="2" xfId="0" applyFont="1" applyFill="1" applyBorder="1" applyAlignment="1">
      <alignment horizontal="center" vertical="center" wrapText="1" readingOrder="1"/>
    </xf>
    <xf numFmtId="0" fontId="30" fillId="0" borderId="2" xfId="0" applyFont="1" applyBorder="1" applyAlignment="1">
      <alignment horizontal="left" vertical="center" wrapText="1" readingOrder="1"/>
    </xf>
    <xf numFmtId="0" fontId="30" fillId="28" borderId="1" xfId="0" applyFont="1" applyFill="1" applyBorder="1" applyAlignment="1">
      <alignment horizontal="center" vertical="center" wrapText="1" readingOrder="1"/>
    </xf>
    <xf numFmtId="0" fontId="30" fillId="0" borderId="1" xfId="0" applyFont="1" applyBorder="1" applyAlignment="1">
      <alignment horizontal="left" vertical="center" wrapText="1" readingOrder="1"/>
    </xf>
    <xf numFmtId="0" fontId="30" fillId="29" borderId="1" xfId="0" applyFont="1" applyFill="1" applyBorder="1" applyAlignment="1">
      <alignment horizontal="center" vertical="center" wrapText="1" readingOrder="1"/>
    </xf>
    <xf numFmtId="0" fontId="30" fillId="26" borderId="1" xfId="0" applyFont="1" applyFill="1" applyBorder="1" applyAlignment="1">
      <alignment horizontal="center" vertical="center" wrapText="1" readingOrder="1"/>
    </xf>
    <xf numFmtId="0" fontId="31" fillId="30" borderId="1" xfId="0" applyFont="1" applyFill="1" applyBorder="1" applyAlignment="1">
      <alignment horizontal="center" vertical="center" wrapText="1" readingOrder="1"/>
    </xf>
    <xf numFmtId="0" fontId="12" fillId="0" borderId="0" xfId="0" applyFont="1" applyAlignment="1">
      <alignment horizontal="left" vertical="center" wrapText="1" readingOrder="1"/>
    </xf>
    <xf numFmtId="0" fontId="48" fillId="0" borderId="0" xfId="0" applyFont="1" applyAlignment="1">
      <alignment vertical="center"/>
    </xf>
    <xf numFmtId="0" fontId="26" fillId="0" borderId="0" xfId="0" applyFont="1" applyAlignment="1">
      <alignment vertical="center"/>
    </xf>
    <xf numFmtId="0" fontId="73" fillId="0" borderId="0" xfId="0" applyFont="1"/>
    <xf numFmtId="0" fontId="70" fillId="0" borderId="0" xfId="0" applyFont="1"/>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hidden="1"/>
    </xf>
    <xf numFmtId="14" fontId="2" fillId="0" borderId="19" xfId="0" applyNumberFormat="1" applyFont="1" applyBorder="1" applyAlignment="1" applyProtection="1">
      <alignment horizontal="center" vertical="center" wrapText="1"/>
      <protection locked="0"/>
    </xf>
    <xf numFmtId="0" fontId="4" fillId="19" borderId="19" xfId="0" applyFont="1" applyFill="1" applyBorder="1" applyAlignment="1">
      <alignment horizontal="center" vertical="center"/>
    </xf>
    <xf numFmtId="0" fontId="1" fillId="0" borderId="0" xfId="0" applyFont="1" applyAlignment="1">
      <alignment horizontal="center"/>
    </xf>
    <xf numFmtId="0" fontId="4" fillId="0" borderId="0" xfId="0" applyFont="1"/>
    <xf numFmtId="0" fontId="48" fillId="0" borderId="0" xfId="0" applyFont="1"/>
    <xf numFmtId="0" fontId="1" fillId="0" borderId="19" xfId="0" applyFont="1" applyBorder="1" applyAlignment="1">
      <alignment horizontal="center" vertical="center"/>
    </xf>
    <xf numFmtId="0" fontId="1" fillId="0" borderId="19" xfId="0" applyFont="1" applyBorder="1" applyAlignment="1">
      <alignment horizontal="center" vertical="center" wrapText="1"/>
    </xf>
    <xf numFmtId="0" fontId="2" fillId="0" borderId="19" xfId="0" applyFont="1" applyBorder="1" applyAlignment="1">
      <alignment horizontal="center" vertical="center" wrapText="1"/>
    </xf>
    <xf numFmtId="0" fontId="6" fillId="0" borderId="19" xfId="0" applyFont="1" applyBorder="1" applyAlignment="1">
      <alignment horizontal="justify" vertical="center" wrapText="1"/>
    </xf>
    <xf numFmtId="0" fontId="6" fillId="0" borderId="19" xfId="0" applyFont="1" applyBorder="1" applyAlignment="1">
      <alignment horizontal="center" vertical="center" wrapText="1"/>
    </xf>
    <xf numFmtId="0" fontId="65" fillId="0" borderId="19" xfId="0" applyFont="1" applyBorder="1" applyAlignment="1">
      <alignment horizontal="center" vertical="center" wrapText="1"/>
    </xf>
    <xf numFmtId="0" fontId="1" fillId="0" borderId="19" xfId="0" applyFont="1" applyBorder="1" applyAlignment="1">
      <alignment horizontal="justify" vertical="center"/>
    </xf>
    <xf numFmtId="14" fontId="1" fillId="0" borderId="19" xfId="0" applyNumberFormat="1" applyFont="1" applyBorder="1" applyAlignment="1">
      <alignment horizontal="center" vertical="center"/>
    </xf>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1" fillId="3" borderId="0" xfId="0" applyFont="1" applyFill="1" applyAlignment="1">
      <alignment horizontal="left" vertical="center"/>
    </xf>
    <xf numFmtId="0" fontId="1" fillId="3" borderId="0" xfId="0" applyFont="1" applyFill="1" applyAlignment="1">
      <alignment horizontal="center"/>
    </xf>
    <xf numFmtId="0" fontId="1" fillId="0" borderId="19" xfId="0" applyFont="1" applyBorder="1" applyAlignment="1">
      <alignment horizontal="center" vertical="center" textRotation="90"/>
    </xf>
    <xf numFmtId="0" fontId="45" fillId="0" borderId="78" xfId="0" applyFont="1" applyBorder="1" applyAlignment="1">
      <alignment horizontal="left" vertical="center" wrapText="1"/>
    </xf>
    <xf numFmtId="0" fontId="2" fillId="0" borderId="78" xfId="0" applyFont="1" applyBorder="1" applyAlignment="1">
      <alignment horizontal="center" vertical="center"/>
    </xf>
    <xf numFmtId="0" fontId="2" fillId="0" borderId="78" xfId="0" applyFont="1" applyBorder="1" applyAlignment="1">
      <alignment horizontal="center" vertical="center" textRotation="90"/>
    </xf>
    <xf numFmtId="0" fontId="1" fillId="0" borderId="19" xfId="0" applyFont="1" applyBorder="1" applyAlignment="1">
      <alignment horizontal="justify" vertical="center" wrapText="1"/>
    </xf>
    <xf numFmtId="0" fontId="71" fillId="0" borderId="19" xfId="0" applyFont="1" applyBorder="1" applyAlignment="1">
      <alignment horizontal="center" vertical="center" wrapText="1"/>
    </xf>
    <xf numFmtId="0" fontId="2" fillId="0" borderId="78" xfId="0" applyFont="1" applyBorder="1" applyAlignment="1">
      <alignment horizontal="center" vertical="center" wrapText="1"/>
    </xf>
    <xf numFmtId="14" fontId="2" fillId="0" borderId="78" xfId="0" applyNumberFormat="1" applyFont="1" applyBorder="1" applyAlignment="1">
      <alignment horizontal="center" vertical="center"/>
    </xf>
    <xf numFmtId="14" fontId="1" fillId="0" borderId="19" xfId="0" applyNumberFormat="1" applyFont="1" applyBorder="1" applyAlignment="1">
      <alignment horizontal="center" vertical="center" wrapText="1"/>
    </xf>
    <xf numFmtId="0" fontId="56" fillId="3" borderId="19" xfId="0" applyFont="1" applyFill="1" applyBorder="1" applyAlignment="1">
      <alignment horizontal="center" vertical="center" wrapText="1"/>
    </xf>
    <xf numFmtId="14" fontId="57" fillId="3" borderId="19" xfId="0" applyNumberFormat="1" applyFont="1" applyFill="1" applyBorder="1" applyAlignment="1">
      <alignment horizontal="center" vertical="center"/>
    </xf>
    <xf numFmtId="0" fontId="43" fillId="3" borderId="38" xfId="0" applyFont="1" applyFill="1" applyBorder="1"/>
    <xf numFmtId="0" fontId="43" fillId="0" borderId="0" xfId="0" applyFont="1"/>
    <xf numFmtId="0" fontId="56" fillId="18" borderId="19" xfId="0" applyFont="1" applyFill="1" applyBorder="1" applyAlignment="1">
      <alignment horizontal="center" vertical="center"/>
    </xf>
    <xf numFmtId="0" fontId="56" fillId="18" borderId="19" xfId="0" applyFont="1" applyFill="1" applyBorder="1" applyAlignment="1">
      <alignment horizontal="center" vertical="center" wrapText="1"/>
    </xf>
    <xf numFmtId="0" fontId="43" fillId="0" borderId="0" xfId="0" applyFont="1" applyAlignment="1">
      <alignment horizontal="center"/>
    </xf>
    <xf numFmtId="0" fontId="43" fillId="0" borderId="19" xfId="0" applyFont="1" applyBorder="1" applyAlignment="1">
      <alignment horizontal="center" vertical="center" wrapText="1"/>
    </xf>
    <xf numFmtId="0" fontId="43" fillId="0" borderId="19" xfId="0" applyFont="1" applyBorder="1" applyAlignment="1">
      <alignment vertical="center" wrapText="1"/>
    </xf>
    <xf numFmtId="0" fontId="43" fillId="0" borderId="19" xfId="0" quotePrefix="1" applyFont="1" applyBorder="1" applyAlignment="1">
      <alignment vertical="center" wrapText="1"/>
    </xf>
    <xf numFmtId="0" fontId="43" fillId="0" borderId="19" xfId="0" applyFont="1" applyBorder="1" applyAlignment="1">
      <alignment horizontal="justify" vertical="center" wrapText="1"/>
    </xf>
    <xf numFmtId="0" fontId="43" fillId="0" borderId="62" xfId="0" quotePrefix="1" applyFont="1" applyBorder="1" applyAlignment="1">
      <alignment vertical="center" wrapText="1"/>
    </xf>
    <xf numFmtId="0" fontId="43" fillId="3" borderId="0" xfId="0" applyFont="1" applyFill="1"/>
    <xf numFmtId="0" fontId="43" fillId="0" borderId="62" xfId="0" applyFont="1" applyBorder="1" applyAlignment="1">
      <alignment vertical="center" wrapText="1"/>
    </xf>
    <xf numFmtId="0" fontId="43" fillId="0" borderId="78" xfId="0" applyFont="1" applyBorder="1" applyAlignment="1">
      <alignment vertical="center" wrapText="1"/>
    </xf>
    <xf numFmtId="0" fontId="43" fillId="0" borderId="64" xfId="0" applyFont="1" applyBorder="1" applyAlignment="1">
      <alignment vertical="center" wrapText="1"/>
    </xf>
    <xf numFmtId="0" fontId="43" fillId="0" borderId="62" xfId="0" applyFont="1" applyBorder="1" applyAlignment="1">
      <alignment wrapText="1"/>
    </xf>
    <xf numFmtId="0" fontId="43" fillId="0" borderId="82" xfId="0" applyFont="1" applyBorder="1" applyAlignment="1">
      <alignment vertical="center" wrapText="1"/>
    </xf>
    <xf numFmtId="0" fontId="43" fillId="0" borderId="83" xfId="0" applyFont="1" applyBorder="1" applyAlignment="1">
      <alignment vertical="center" wrapText="1"/>
    </xf>
    <xf numFmtId="0" fontId="43" fillId="0" borderId="78" xfId="0" applyFont="1" applyBorder="1" applyAlignment="1">
      <alignment horizontal="center" vertical="center" wrapText="1"/>
    </xf>
    <xf numFmtId="0" fontId="43" fillId="0" borderId="82" xfId="0" applyFont="1" applyBorder="1" applyAlignment="1">
      <alignment wrapText="1"/>
    </xf>
    <xf numFmtId="0" fontId="43" fillId="0" borderId="19" xfId="4" applyFont="1" applyBorder="1" applyAlignment="1">
      <alignment vertical="center" wrapText="1"/>
    </xf>
    <xf numFmtId="0" fontId="43" fillId="0" borderId="78" xfId="0" applyFont="1" applyBorder="1" applyAlignment="1">
      <alignment wrapText="1"/>
    </xf>
    <xf numFmtId="0" fontId="43" fillId="0" borderId="78" xfId="0" applyFont="1" applyBorder="1" applyAlignment="1">
      <alignment horizontal="left" vertical="center" wrapText="1"/>
    </xf>
    <xf numFmtId="0" fontId="43" fillId="0" borderId="19" xfId="0" applyFont="1" applyBorder="1" applyAlignment="1">
      <alignment horizontal="left" vertical="center" wrapText="1"/>
    </xf>
    <xf numFmtId="0" fontId="43" fillId="0" borderId="19" xfId="0" applyFont="1" applyBorder="1" applyAlignment="1">
      <alignment wrapText="1"/>
    </xf>
    <xf numFmtId="0" fontId="43" fillId="0" borderId="19" xfId="0" applyFont="1" applyBorder="1" applyAlignment="1">
      <alignment horizontal="center" vertical="center"/>
    </xf>
    <xf numFmtId="0" fontId="0" fillId="0" borderId="19" xfId="0" applyBorder="1" applyAlignment="1">
      <alignment vertical="center" wrapText="1"/>
    </xf>
    <xf numFmtId="0" fontId="43" fillId="0" borderId="19" xfId="0" applyFont="1" applyBorder="1" applyAlignment="1">
      <alignment vertical="center"/>
    </xf>
    <xf numFmtId="0" fontId="43" fillId="0" borderId="19" xfId="0" applyFont="1" applyBorder="1"/>
    <xf numFmtId="0" fontId="43" fillId="0" borderId="62" xfId="0" applyFont="1" applyBorder="1"/>
    <xf numFmtId="0" fontId="43" fillId="0" borderId="62" xfId="0" applyFont="1" applyBorder="1" applyAlignment="1">
      <alignment vertical="center"/>
    </xf>
    <xf numFmtId="0" fontId="43" fillId="0" borderId="19" xfId="0" quotePrefix="1" applyFont="1" applyBorder="1" applyAlignment="1">
      <alignment horizontal="justify" vertical="center" wrapText="1"/>
    </xf>
    <xf numFmtId="0" fontId="43" fillId="0" borderId="19" xfId="4" applyFont="1" applyBorder="1" applyAlignment="1">
      <alignment horizontal="justify" vertical="center" wrapText="1"/>
    </xf>
    <xf numFmtId="0" fontId="57" fillId="0" borderId="19" xfId="0" applyFont="1" applyBorder="1" applyAlignment="1">
      <alignment horizontal="center" vertical="center" wrapText="1"/>
    </xf>
    <xf numFmtId="0" fontId="68" fillId="3" borderId="0" xfId="0" applyFont="1" applyFill="1"/>
    <xf numFmtId="0" fontId="69" fillId="3" borderId="0" xfId="0" applyFont="1" applyFill="1"/>
    <xf numFmtId="0" fontId="68" fillId="3" borderId="0" xfId="0" applyFont="1" applyFill="1" applyAlignment="1">
      <alignment horizontal="left" vertical="center" wrapText="1"/>
    </xf>
    <xf numFmtId="0" fontId="70" fillId="3" borderId="0" xfId="0" applyFont="1" applyFill="1" applyAlignment="1">
      <alignment vertical="center" wrapText="1"/>
    </xf>
    <xf numFmtId="0" fontId="68" fillId="3" borderId="0" xfId="0" applyFont="1" applyFill="1" applyAlignment="1">
      <alignment wrapText="1"/>
    </xf>
    <xf numFmtId="0" fontId="43" fillId="3" borderId="0" xfId="0" applyFont="1" applyFill="1" applyAlignment="1">
      <alignment horizontal="left" vertical="center" wrapText="1"/>
    </xf>
    <xf numFmtId="0" fontId="59" fillId="3" borderId="0" xfId="0" applyFont="1" applyFill="1" applyAlignment="1">
      <alignment vertical="center" wrapText="1"/>
    </xf>
    <xf numFmtId="0" fontId="43" fillId="3" borderId="0" xfId="0" applyFont="1" applyFill="1" applyAlignment="1">
      <alignment wrapText="1"/>
    </xf>
    <xf numFmtId="0" fontId="59" fillId="3" borderId="0" xfId="0" applyFont="1" applyFill="1"/>
    <xf numFmtId="0" fontId="6" fillId="0" borderId="19" xfId="0" applyFont="1" applyBorder="1" applyAlignment="1" applyProtection="1">
      <alignment horizontal="center" vertical="center" wrapText="1"/>
      <protection locked="0"/>
    </xf>
    <xf numFmtId="14" fontId="1" fillId="13" borderId="19" xfId="0" applyNumberFormat="1" applyFont="1" applyFill="1" applyBorder="1" applyAlignment="1">
      <alignment horizontal="center" vertical="center"/>
    </xf>
    <xf numFmtId="14" fontId="71" fillId="0" borderId="19" xfId="0" applyNumberFormat="1" applyFont="1" applyBorder="1" applyAlignment="1">
      <alignment horizontal="center" vertical="center" wrapText="1"/>
    </xf>
    <xf numFmtId="0" fontId="74" fillId="0" borderId="19" xfId="0" applyFont="1" applyBorder="1" applyAlignment="1">
      <alignment horizontal="center" vertical="center" wrapText="1"/>
    </xf>
    <xf numFmtId="0" fontId="67" fillId="0" borderId="19" xfId="0" applyFont="1" applyBorder="1" applyAlignment="1">
      <alignment horizontal="center" vertical="center" wrapText="1"/>
    </xf>
    <xf numFmtId="0" fontId="74" fillId="0" borderId="19" xfId="0" applyFont="1" applyBorder="1" applyAlignment="1" applyProtection="1">
      <alignment horizontal="center" vertical="center" wrapText="1"/>
      <protection locked="0"/>
    </xf>
    <xf numFmtId="14" fontId="75" fillId="0" borderId="19" xfId="0" applyNumberFormat="1" applyFont="1" applyBorder="1" applyAlignment="1" applyProtection="1">
      <alignment horizontal="center" vertical="center" wrapText="1"/>
      <protection locked="0"/>
    </xf>
    <xf numFmtId="0" fontId="46" fillId="14" borderId="34" xfId="2" applyFont="1" applyFill="1" applyBorder="1" applyAlignment="1">
      <alignment horizontal="center" vertical="center" wrapText="1"/>
    </xf>
    <xf numFmtId="0" fontId="46" fillId="14" borderId="35" xfId="2" applyFont="1" applyFill="1" applyBorder="1" applyAlignment="1">
      <alignment horizontal="center" vertical="center" wrapText="1"/>
    </xf>
    <xf numFmtId="0" fontId="46" fillId="14" borderId="36" xfId="2" applyFont="1" applyFill="1" applyBorder="1" applyAlignment="1">
      <alignment horizontal="center" vertical="center" wrapText="1"/>
    </xf>
    <xf numFmtId="0" fontId="45" fillId="0" borderId="5" xfId="2" quotePrefix="1" applyFont="1" applyBorder="1" applyAlignment="1">
      <alignment horizontal="left" vertical="center" wrapText="1"/>
    </xf>
    <xf numFmtId="0" fontId="45" fillId="0" borderId="0" xfId="2" quotePrefix="1" applyFont="1" applyAlignment="1">
      <alignment horizontal="left" vertical="center" wrapText="1"/>
    </xf>
    <xf numFmtId="0" fontId="45" fillId="0" borderId="6" xfId="2" quotePrefix="1" applyFont="1" applyBorder="1" applyAlignment="1">
      <alignment horizontal="left" vertical="center" wrapText="1"/>
    </xf>
    <xf numFmtId="0" fontId="45" fillId="0" borderId="54" xfId="2" quotePrefix="1" applyFont="1" applyBorder="1" applyAlignment="1">
      <alignment horizontal="left" vertical="center" wrapText="1"/>
    </xf>
    <xf numFmtId="0" fontId="45" fillId="0" borderId="55" xfId="2" quotePrefix="1" applyFont="1" applyBorder="1" applyAlignment="1">
      <alignment horizontal="left" vertical="center" wrapText="1"/>
    </xf>
    <xf numFmtId="0" fontId="45" fillId="0" borderId="56" xfId="2" quotePrefix="1" applyFont="1" applyBorder="1" applyAlignment="1">
      <alignment horizontal="left" vertical="center" wrapText="1"/>
    </xf>
    <xf numFmtId="0" fontId="47" fillId="3" borderId="37" xfId="2" quotePrefix="1" applyFont="1" applyFill="1" applyBorder="1" applyAlignment="1">
      <alignment horizontal="left" vertical="top" wrapText="1"/>
    </xf>
    <xf numFmtId="0" fontId="48" fillId="3" borderId="38" xfId="2" quotePrefix="1" applyFont="1" applyFill="1" applyBorder="1" applyAlignment="1">
      <alignment horizontal="left" vertical="top" wrapText="1"/>
    </xf>
    <xf numFmtId="0" fontId="48" fillId="3" borderId="39" xfId="2" quotePrefix="1" applyFont="1" applyFill="1" applyBorder="1" applyAlignment="1">
      <alignment horizontal="left" vertical="top" wrapText="1"/>
    </xf>
    <xf numFmtId="0" fontId="45" fillId="0" borderId="5" xfId="2" quotePrefix="1" applyFont="1" applyBorder="1" applyAlignment="1">
      <alignment horizontal="left" vertical="top" wrapText="1"/>
    </xf>
    <xf numFmtId="0" fontId="45" fillId="0" borderId="0" xfId="2" quotePrefix="1" applyFont="1" applyAlignment="1">
      <alignment horizontal="left" vertical="top" wrapText="1"/>
    </xf>
    <xf numFmtId="0" fontId="45" fillId="0" borderId="6" xfId="2" quotePrefix="1" applyFont="1" applyBorder="1" applyAlignment="1">
      <alignment horizontal="left" vertical="top" wrapText="1"/>
    </xf>
    <xf numFmtId="0" fontId="50" fillId="14" borderId="40" xfId="3" applyFont="1" applyFill="1" applyBorder="1" applyAlignment="1">
      <alignment horizontal="center" vertical="center" wrapText="1"/>
    </xf>
    <xf numFmtId="0" fontId="50" fillId="14" borderId="41" xfId="3" applyFont="1" applyFill="1" applyBorder="1" applyAlignment="1">
      <alignment horizontal="center" vertical="center" wrapText="1"/>
    </xf>
    <xf numFmtId="0" fontId="50" fillId="14" borderId="42" xfId="2" applyFont="1" applyFill="1" applyBorder="1" applyAlignment="1">
      <alignment horizontal="center" vertical="center"/>
    </xf>
    <xf numFmtId="0" fontId="50"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50" fillId="3" borderId="44" xfId="3" applyFont="1" applyFill="1" applyBorder="1" applyAlignment="1">
      <alignment horizontal="left" vertical="top" wrapText="1" readingOrder="1"/>
    </xf>
    <xf numFmtId="0" fontId="50" fillId="3" borderId="45" xfId="3" applyFont="1" applyFill="1" applyBorder="1" applyAlignment="1">
      <alignment horizontal="left" vertical="top" wrapText="1" readingOrder="1"/>
    </xf>
    <xf numFmtId="0" fontId="51" fillId="3" borderId="46" xfId="2" applyFont="1" applyFill="1" applyBorder="1" applyAlignment="1">
      <alignment horizontal="justify" vertical="center" wrapText="1"/>
    </xf>
    <xf numFmtId="0" fontId="51" fillId="3" borderId="47" xfId="2" applyFont="1" applyFill="1" applyBorder="1" applyAlignment="1">
      <alignment horizontal="justify" vertical="center" wrapText="1"/>
    </xf>
    <xf numFmtId="0" fontId="50" fillId="3" borderId="48" xfId="0" applyFont="1" applyFill="1" applyBorder="1" applyAlignment="1">
      <alignment horizontal="left" vertical="center" wrapText="1"/>
    </xf>
    <xf numFmtId="0" fontId="50" fillId="3" borderId="49" xfId="0" applyFont="1" applyFill="1" applyBorder="1" applyAlignment="1">
      <alignment horizontal="left" vertical="center" wrapText="1"/>
    </xf>
    <xf numFmtId="0" fontId="51" fillId="3" borderId="50" xfId="2" applyFont="1" applyFill="1" applyBorder="1" applyAlignment="1">
      <alignment horizontal="justify" vertical="center" wrapText="1"/>
    </xf>
    <xf numFmtId="0" fontId="51" fillId="3" borderId="51" xfId="2" applyFont="1" applyFill="1" applyBorder="1" applyAlignment="1">
      <alignment horizontal="justify" vertical="center" wrapText="1"/>
    </xf>
    <xf numFmtId="0" fontId="45" fillId="3" borderId="5" xfId="2" applyFont="1" applyFill="1" applyBorder="1" applyAlignment="1">
      <alignment horizontal="left" vertical="top" wrapText="1"/>
    </xf>
    <xf numFmtId="0" fontId="45" fillId="3" borderId="0" xfId="2" applyFont="1" applyFill="1" applyAlignment="1">
      <alignment horizontal="left" vertical="top" wrapText="1"/>
    </xf>
    <xf numFmtId="0" fontId="45" fillId="3" borderId="6" xfId="2" applyFont="1" applyFill="1" applyBorder="1" applyAlignment="1">
      <alignment horizontal="left" vertical="top" wrapText="1"/>
    </xf>
    <xf numFmtId="0" fontId="50" fillId="3" borderId="57" xfId="0" applyFont="1" applyFill="1" applyBorder="1" applyAlignment="1">
      <alignment horizontal="left" vertical="center" wrapText="1"/>
    </xf>
    <xf numFmtId="0" fontId="50" fillId="3" borderId="58" xfId="0" applyFont="1" applyFill="1" applyBorder="1" applyAlignment="1">
      <alignment horizontal="left" vertical="center" wrapText="1"/>
    </xf>
    <xf numFmtId="0" fontId="50" fillId="3" borderId="59" xfId="0" applyFont="1" applyFill="1" applyBorder="1" applyAlignment="1">
      <alignment horizontal="left" vertical="center" wrapText="1"/>
    </xf>
    <xf numFmtId="0" fontId="50" fillId="3" borderId="60" xfId="0" applyFont="1" applyFill="1" applyBorder="1" applyAlignment="1">
      <alignment horizontal="left" vertical="center" wrapText="1"/>
    </xf>
    <xf numFmtId="0" fontId="51" fillId="3" borderId="52" xfId="0" applyFont="1" applyFill="1" applyBorder="1" applyAlignment="1">
      <alignment horizontal="justify" vertical="center" wrapText="1"/>
    </xf>
    <xf numFmtId="0" fontId="51" fillId="3" borderId="53" xfId="0" applyFont="1" applyFill="1" applyBorder="1" applyAlignment="1">
      <alignment horizontal="justify" vertical="center" wrapText="1"/>
    </xf>
    <xf numFmtId="0" fontId="56" fillId="0" borderId="19" xfId="0" applyFont="1" applyBorder="1" applyAlignment="1">
      <alignment horizontal="justify" vertical="center" wrapText="1"/>
    </xf>
    <xf numFmtId="0" fontId="56" fillId="16" borderId="61" xfId="0" applyFont="1" applyFill="1" applyBorder="1" applyAlignment="1">
      <alignment horizontal="center" vertical="center" wrapText="1"/>
    </xf>
    <xf numFmtId="0" fontId="56" fillId="16" borderId="65" xfId="0" applyFont="1" applyFill="1" applyBorder="1" applyAlignment="1">
      <alignment horizontal="center" vertical="center" wrapText="1"/>
    </xf>
    <xf numFmtId="0" fontId="56" fillId="16" borderId="20" xfId="0" applyFont="1" applyFill="1" applyBorder="1" applyAlignment="1">
      <alignment horizontal="center" vertical="center" wrapText="1"/>
    </xf>
    <xf numFmtId="14" fontId="58" fillId="3" borderId="19" xfId="0" applyNumberFormat="1" applyFont="1" applyFill="1" applyBorder="1" applyAlignment="1">
      <alignment horizontal="center" vertical="center"/>
    </xf>
    <xf numFmtId="0" fontId="56" fillId="16" borderId="62" xfId="0" applyFont="1" applyFill="1" applyBorder="1" applyAlignment="1">
      <alignment horizontal="center" vertical="center" wrapText="1"/>
    </xf>
    <xf numFmtId="0" fontId="56" fillId="16" borderId="63" xfId="0" applyFont="1" applyFill="1" applyBorder="1" applyAlignment="1">
      <alignment horizontal="center" vertical="center" wrapText="1"/>
    </xf>
    <xf numFmtId="0" fontId="56" fillId="16" borderId="64" xfId="0" applyFont="1" applyFill="1" applyBorder="1" applyAlignment="1">
      <alignment horizontal="center" vertical="center" wrapText="1"/>
    </xf>
    <xf numFmtId="0" fontId="56" fillId="17" borderId="19" xfId="0" applyFont="1" applyFill="1" applyBorder="1" applyAlignment="1">
      <alignment horizontal="center" vertical="center" wrapText="1"/>
    </xf>
    <xf numFmtId="0" fontId="43" fillId="0" borderId="61" xfId="4" applyFont="1" applyBorder="1" applyAlignment="1">
      <alignment horizontal="center" vertical="center" wrapText="1"/>
    </xf>
    <xf numFmtId="0" fontId="43" fillId="0" borderId="65" xfId="4" applyFont="1" applyBorder="1" applyAlignment="1">
      <alignment horizontal="center" vertical="center" wrapText="1"/>
    </xf>
    <xf numFmtId="0" fontId="43" fillId="0" borderId="20" xfId="4" applyFont="1" applyBorder="1" applyAlignment="1">
      <alignment horizontal="center" vertical="center" wrapText="1"/>
    </xf>
    <xf numFmtId="0" fontId="1" fillId="0" borderId="19" xfId="0" applyFont="1" applyBorder="1" applyAlignment="1">
      <alignment horizontal="center" vertical="center" wrapText="1"/>
    </xf>
    <xf numFmtId="0" fontId="4" fillId="15" borderId="19" xfId="0" applyFont="1" applyFill="1" applyBorder="1" applyAlignment="1">
      <alignment horizontal="center" vertical="center" wrapText="1"/>
    </xf>
    <xf numFmtId="0" fontId="4" fillId="17" borderId="19" xfId="0" applyFont="1" applyFill="1" applyBorder="1" applyAlignment="1">
      <alignment horizontal="center" vertical="center" wrapText="1"/>
    </xf>
    <xf numFmtId="0" fontId="4" fillId="19" borderId="19" xfId="0" applyFont="1" applyFill="1" applyBorder="1" applyAlignment="1">
      <alignment horizontal="center" vertical="center" textRotation="90" wrapText="1"/>
    </xf>
    <xf numFmtId="0" fontId="4" fillId="19" borderId="19" xfId="0" applyFont="1" applyFill="1" applyBorder="1" applyAlignment="1">
      <alignment horizontal="center" vertical="center" wrapText="1"/>
    </xf>
    <xf numFmtId="0" fontId="4" fillId="21" borderId="19" xfId="0" applyFont="1" applyFill="1" applyBorder="1" applyAlignment="1">
      <alignment horizontal="center" vertical="center" wrapText="1"/>
    </xf>
    <xf numFmtId="0" fontId="4" fillId="20" borderId="19" xfId="0" applyFont="1" applyFill="1" applyBorder="1" applyAlignment="1">
      <alignment horizontal="center" vertical="center" wrapText="1"/>
    </xf>
    <xf numFmtId="0" fontId="4" fillId="17" borderId="19" xfId="0" applyFont="1" applyFill="1" applyBorder="1" applyAlignment="1">
      <alignment horizontal="center" vertical="center"/>
    </xf>
    <xf numFmtId="0" fontId="48" fillId="19" borderId="19" xfId="0" applyFont="1" applyFill="1" applyBorder="1" applyAlignment="1">
      <alignment horizontal="center" vertical="center" wrapText="1"/>
    </xf>
    <xf numFmtId="0" fontId="4" fillId="19" borderId="19" xfId="0" applyFont="1" applyFill="1" applyBorder="1" applyAlignment="1">
      <alignment horizontal="center" vertical="center"/>
    </xf>
    <xf numFmtId="0" fontId="4" fillId="21" borderId="19" xfId="0" applyFont="1" applyFill="1" applyBorder="1" applyAlignment="1">
      <alignment horizontal="center" vertical="center"/>
    </xf>
    <xf numFmtId="0" fontId="4" fillId="19" borderId="61" xfId="0" applyFont="1" applyFill="1" applyBorder="1" applyAlignment="1">
      <alignment horizontal="center" vertical="center" wrapText="1"/>
    </xf>
    <xf numFmtId="0" fontId="4" fillId="19" borderId="20" xfId="0" applyFont="1" applyFill="1" applyBorder="1" applyAlignment="1">
      <alignment horizontal="center" vertical="center" wrapText="1"/>
    </xf>
    <xf numFmtId="0" fontId="4" fillId="21" borderId="61" xfId="0" applyFont="1" applyFill="1" applyBorder="1" applyAlignment="1">
      <alignment horizontal="center" vertical="center" wrapText="1"/>
    </xf>
    <xf numFmtId="0" fontId="4" fillId="21" borderId="20" xfId="0" applyFont="1" applyFill="1" applyBorder="1" applyAlignment="1">
      <alignment horizontal="center" vertical="center" wrapText="1"/>
    </xf>
    <xf numFmtId="0" fontId="4" fillId="20" borderId="19" xfId="0" applyFont="1" applyFill="1" applyBorder="1" applyAlignment="1">
      <alignment horizontal="center" vertical="center"/>
    </xf>
    <xf numFmtId="0" fontId="2" fillId="0" borderId="19" xfId="0" applyFont="1" applyBorder="1" applyAlignment="1">
      <alignment horizontal="center" vertical="center"/>
    </xf>
    <xf numFmtId="0" fontId="4" fillId="0" borderId="19" xfId="0" applyFont="1" applyBorder="1" applyAlignment="1" applyProtection="1">
      <alignment horizontal="center" vertical="center" wrapText="1"/>
      <protection hidden="1"/>
    </xf>
    <xf numFmtId="0" fontId="1" fillId="0" borderId="19" xfId="0" applyFont="1" applyBorder="1" applyAlignment="1">
      <alignment horizontal="center" vertical="center"/>
    </xf>
    <xf numFmtId="0" fontId="2" fillId="0" borderId="19" xfId="0" applyFont="1" applyBorder="1" applyAlignment="1">
      <alignment horizontal="center" vertical="center" wrapText="1"/>
    </xf>
    <xf numFmtId="0" fontId="4" fillId="0" borderId="19" xfId="0"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wrapText="1"/>
      <protection hidden="1"/>
    </xf>
    <xf numFmtId="9" fontId="2" fillId="0" borderId="79" xfId="0" applyNumberFormat="1" applyFont="1" applyBorder="1" applyAlignment="1">
      <alignment horizontal="center" vertical="center" wrapText="1"/>
    </xf>
    <xf numFmtId="0" fontId="48" fillId="0" borderId="79" xfId="0" applyFont="1" applyBorder="1" applyAlignment="1">
      <alignment horizontal="center" vertical="center" wrapText="1"/>
    </xf>
    <xf numFmtId="0" fontId="25" fillId="19" borderId="19" xfId="0" applyFont="1" applyFill="1" applyBorder="1" applyAlignment="1">
      <alignment horizontal="center" vertical="center" textRotation="90"/>
    </xf>
    <xf numFmtId="0" fontId="4" fillId="19" borderId="62" xfId="0" applyFont="1" applyFill="1" applyBorder="1" applyAlignment="1">
      <alignment horizontal="center" vertical="center" wrapText="1"/>
    </xf>
    <xf numFmtId="0" fontId="4" fillId="19" borderId="63" xfId="0" applyFont="1" applyFill="1" applyBorder="1" applyAlignment="1">
      <alignment horizontal="center" vertical="center" wrapText="1"/>
    </xf>
    <xf numFmtId="0" fontId="4" fillId="19" borderId="64" xfId="0" applyFont="1" applyFill="1" applyBorder="1" applyAlignment="1">
      <alignment horizontal="center" vertical="center" wrapText="1"/>
    </xf>
    <xf numFmtId="0" fontId="2" fillId="0" borderId="79" xfId="0" applyFont="1" applyBorder="1" applyAlignment="1">
      <alignment horizontal="center" vertical="center" wrapText="1"/>
    </xf>
    <xf numFmtId="0" fontId="1" fillId="0" borderId="61" xfId="0" applyFont="1" applyBorder="1" applyAlignment="1">
      <alignment horizontal="center" vertical="center" textRotation="90"/>
    </xf>
    <xf numFmtId="0" fontId="1" fillId="0" borderId="65" xfId="0" applyFont="1" applyBorder="1" applyAlignment="1">
      <alignment horizontal="center" vertical="center" textRotation="90"/>
    </xf>
    <xf numFmtId="0" fontId="1" fillId="0" borderId="20" xfId="0" applyFont="1" applyBorder="1" applyAlignment="1">
      <alignment horizontal="center" vertical="center" textRotation="90"/>
    </xf>
    <xf numFmtId="0" fontId="4" fillId="15" borderId="62" xfId="0" applyFont="1" applyFill="1" applyBorder="1" applyAlignment="1">
      <alignment horizontal="center" vertical="center"/>
    </xf>
    <xf numFmtId="0" fontId="4" fillId="15" borderId="63" xfId="0" applyFont="1" applyFill="1" applyBorder="1" applyAlignment="1">
      <alignment horizontal="center" vertical="center"/>
    </xf>
    <xf numFmtId="0" fontId="4" fillId="15" borderId="64" xfId="0" applyFont="1" applyFill="1" applyBorder="1" applyAlignment="1">
      <alignment horizontal="center" vertical="center"/>
    </xf>
    <xf numFmtId="0" fontId="4" fillId="19" borderId="62" xfId="0" applyFont="1" applyFill="1" applyBorder="1" applyAlignment="1">
      <alignment horizontal="center" vertical="center"/>
    </xf>
    <xf numFmtId="0" fontId="4" fillId="19" borderId="63" xfId="0" applyFont="1" applyFill="1" applyBorder="1" applyAlignment="1">
      <alignment horizontal="center" vertical="center"/>
    </xf>
    <xf numFmtId="0" fontId="4" fillId="19" borderId="64" xfId="0" applyFont="1" applyFill="1" applyBorder="1" applyAlignment="1">
      <alignment horizontal="center" vertical="center"/>
    </xf>
    <xf numFmtId="0" fontId="4" fillId="23" borderId="19" xfId="0" applyFont="1" applyFill="1" applyBorder="1" applyAlignment="1">
      <alignment horizontal="center" vertical="center"/>
    </xf>
    <xf numFmtId="0" fontId="4" fillId="23" borderId="19" xfId="0" applyFont="1" applyFill="1" applyBorder="1" applyAlignment="1">
      <alignment horizontal="center" vertical="center" wrapText="1"/>
    </xf>
    <xf numFmtId="0" fontId="2" fillId="0" borderId="79" xfId="0" applyFont="1" applyBorder="1" applyAlignment="1">
      <alignment horizontal="center" vertical="center" textRotation="90"/>
    </xf>
    <xf numFmtId="0" fontId="1" fillId="0" borderId="61" xfId="0" applyFont="1" applyBorder="1" applyAlignment="1">
      <alignment horizontal="center" vertical="center" textRotation="90" wrapText="1"/>
    </xf>
    <xf numFmtId="0" fontId="1" fillId="0" borderId="65" xfId="0" applyFont="1" applyBorder="1" applyAlignment="1">
      <alignment horizontal="center" vertical="center" textRotation="90" wrapText="1"/>
    </xf>
    <xf numFmtId="0" fontId="1" fillId="0" borderId="20" xfId="0" applyFont="1" applyBorder="1" applyAlignment="1">
      <alignment horizontal="center" vertical="center" textRotation="90" wrapText="1"/>
    </xf>
    <xf numFmtId="0" fontId="46" fillId="19" borderId="19" xfId="0" applyFont="1" applyFill="1" applyBorder="1" applyAlignment="1">
      <alignment horizontal="center" vertical="center" textRotation="90"/>
    </xf>
    <xf numFmtId="0" fontId="48" fillId="19" borderId="19" xfId="0" applyFont="1" applyFill="1" applyBorder="1" applyAlignment="1">
      <alignment horizontal="center" vertical="center"/>
    </xf>
    <xf numFmtId="0" fontId="48" fillId="19" borderId="61" xfId="0" applyFont="1" applyFill="1" applyBorder="1" applyAlignment="1">
      <alignment horizontal="center" vertical="center" wrapText="1"/>
    </xf>
    <xf numFmtId="0" fontId="48" fillId="19" borderId="20" xfId="0" applyFont="1" applyFill="1" applyBorder="1" applyAlignment="1">
      <alignment horizontal="center" vertical="center" wrapText="1"/>
    </xf>
    <xf numFmtId="0" fontId="48" fillId="19" borderId="19" xfId="0" applyFont="1" applyFill="1" applyBorder="1" applyAlignment="1">
      <alignment horizontal="center" vertical="center" textRotation="90" wrapText="1"/>
    </xf>
    <xf numFmtId="0" fontId="63" fillId="19" borderId="66" xfId="0" applyFont="1" applyFill="1" applyBorder="1" applyAlignment="1">
      <alignment horizontal="center" vertical="center"/>
    </xf>
    <xf numFmtId="0" fontId="62" fillId="22" borderId="66" xfId="0" applyFont="1" applyFill="1" applyBorder="1" applyAlignment="1" applyProtection="1">
      <alignment horizontal="center" vertical="center" wrapText="1"/>
      <protection hidden="1"/>
    </xf>
    <xf numFmtId="0" fontId="48" fillId="19" borderId="68" xfId="0" applyFont="1" applyFill="1" applyBorder="1" applyAlignment="1">
      <alignment horizontal="center" vertical="center" wrapText="1"/>
    </xf>
    <xf numFmtId="0" fontId="48" fillId="19" borderId="69" xfId="0" applyFont="1" applyFill="1" applyBorder="1" applyAlignment="1">
      <alignment horizontal="center" vertical="center" wrapText="1"/>
    </xf>
    <xf numFmtId="0" fontId="48" fillId="19" borderId="70" xfId="0" applyFont="1" applyFill="1" applyBorder="1" applyAlignment="1">
      <alignment horizontal="center" vertical="center" wrapText="1"/>
    </xf>
    <xf numFmtId="0" fontId="48" fillId="19" borderId="71" xfId="0" applyFont="1" applyFill="1" applyBorder="1" applyAlignment="1">
      <alignment horizontal="center" vertical="center" wrapText="1"/>
    </xf>
    <xf numFmtId="0" fontId="61" fillId="22" borderId="66" xfId="0" applyFont="1" applyFill="1" applyBorder="1" applyAlignment="1" applyProtection="1">
      <alignment horizontal="center" vertical="center" wrapText="1"/>
      <protection hidden="1"/>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48" fillId="17" borderId="19" xfId="0" applyFont="1" applyFill="1" applyBorder="1" applyAlignment="1">
      <alignment horizontal="center" vertical="center" wrapText="1"/>
    </xf>
    <xf numFmtId="0" fontId="1" fillId="0" borderId="19" xfId="0" applyFont="1" applyBorder="1" applyAlignment="1" applyProtection="1">
      <alignment horizontal="center" vertical="center"/>
      <protection hidden="1"/>
    </xf>
    <xf numFmtId="0" fontId="60" fillId="22" borderId="66" xfId="0" applyFont="1" applyFill="1" applyBorder="1" applyAlignment="1">
      <alignment horizontal="center" vertical="center" textRotation="90" wrapText="1"/>
    </xf>
    <xf numFmtId="0" fontId="6" fillId="0" borderId="61"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20" xfId="0" applyFont="1" applyBorder="1" applyAlignment="1">
      <alignment horizontal="center" vertical="center" wrapText="1"/>
    </xf>
    <xf numFmtId="0" fontId="1" fillId="0" borderId="19" xfId="0" applyFont="1" applyBorder="1" applyAlignment="1" applyProtection="1">
      <alignment horizontal="center" vertical="center" wrapText="1"/>
      <protection locked="0"/>
    </xf>
    <xf numFmtId="9" fontId="1" fillId="0" borderId="19" xfId="0" applyNumberFormat="1"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2" fillId="0" borderId="19" xfId="0" applyFont="1" applyBorder="1" applyAlignment="1" applyProtection="1">
      <alignment horizontal="center" vertical="center" wrapText="1"/>
      <protection locked="0"/>
    </xf>
    <xf numFmtId="0" fontId="1" fillId="0" borderId="61" xfId="0" applyFont="1" applyBorder="1" applyAlignment="1" applyProtection="1">
      <alignment horizontal="center" vertical="center" textRotation="90"/>
      <protection locked="0"/>
    </xf>
    <xf numFmtId="0" fontId="1" fillId="0" borderId="65" xfId="0" applyFont="1" applyBorder="1" applyAlignment="1" applyProtection="1">
      <alignment horizontal="center" vertical="center" textRotation="90"/>
      <protection locked="0"/>
    </xf>
    <xf numFmtId="0" fontId="1" fillId="0" borderId="20" xfId="0" applyFont="1" applyBorder="1" applyAlignment="1" applyProtection="1">
      <alignment horizontal="center" vertical="center" textRotation="90"/>
      <protection locked="0"/>
    </xf>
    <xf numFmtId="0" fontId="4" fillId="15" borderId="19" xfId="0" applyFont="1" applyFill="1" applyBorder="1" applyAlignment="1">
      <alignment horizontal="center" vertical="center"/>
    </xf>
    <xf numFmtId="0" fontId="24" fillId="0" borderId="0" xfId="0" applyFont="1" applyAlignment="1">
      <alignment horizontal="center" vertical="center" wrapText="1"/>
    </xf>
    <xf numFmtId="0" fontId="19" fillId="5" borderId="5"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3" xfId="0" applyFont="1" applyBorder="1" applyAlignment="1">
      <alignment horizontal="center"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6" xfId="0" applyFont="1" applyFill="1" applyBorder="1" applyAlignment="1">
      <alignment horizontal="center" vertical="center" textRotation="90" wrapText="1" readingOrder="1"/>
    </xf>
    <xf numFmtId="0" fontId="20" fillId="12" borderId="11" xfId="0" applyFont="1" applyFill="1" applyBorder="1" applyAlignment="1">
      <alignment horizontal="center" vertical="center" wrapText="1" readingOrder="1"/>
    </xf>
    <xf numFmtId="0" fontId="20" fillId="12" borderId="12" xfId="0" applyFont="1" applyFill="1" applyBorder="1" applyAlignment="1">
      <alignment horizontal="center" vertical="center"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1" borderId="11" xfId="0" applyFont="1" applyFill="1" applyBorder="1" applyAlignment="1">
      <alignment horizontal="center" vertical="center" wrapText="1" readingOrder="1"/>
    </xf>
    <xf numFmtId="0" fontId="20" fillId="11" borderId="12"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3" borderId="11" xfId="0" applyFont="1" applyFill="1" applyBorder="1" applyAlignment="1">
      <alignment horizontal="center" vertical="center" wrapText="1" readingOrder="1"/>
    </xf>
    <xf numFmtId="0" fontId="20" fillId="13" borderId="12"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5" borderId="11"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40" fillId="0" borderId="3" xfId="0" applyFont="1" applyBorder="1" applyAlignment="1">
      <alignment horizontal="center" vertical="center" wrapText="1"/>
    </xf>
    <xf numFmtId="0" fontId="40" fillId="0" borderId="10" xfId="0" applyFont="1" applyBorder="1" applyAlignment="1">
      <alignment horizontal="center" vertical="center"/>
    </xf>
    <xf numFmtId="0" fontId="40" fillId="0" borderId="4"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9" xfId="0" applyFont="1" applyBorder="1" applyAlignment="1">
      <alignment horizontal="center" vertical="center"/>
    </xf>
    <xf numFmtId="0" fontId="40" fillId="0" borderId="8" xfId="0" applyFont="1" applyBorder="1" applyAlignment="1">
      <alignment horizontal="center" vertical="center"/>
    </xf>
    <xf numFmtId="0" fontId="40" fillId="0" borderId="10" xfId="0" applyFont="1" applyBorder="1" applyAlignment="1">
      <alignment horizontal="center" vertical="center" wrapText="1"/>
    </xf>
    <xf numFmtId="0" fontId="39" fillId="11" borderId="11" xfId="0" applyFont="1" applyFill="1" applyBorder="1" applyAlignment="1">
      <alignment horizontal="center" vertical="center" wrapText="1" readingOrder="1"/>
    </xf>
    <xf numFmtId="0" fontId="39" fillId="11" borderId="12" xfId="0" applyFont="1" applyFill="1" applyBorder="1" applyAlignment="1">
      <alignment horizontal="center" vertical="center" wrapText="1" readingOrder="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40" fillId="0" borderId="5" xfId="0" applyFont="1" applyBorder="1" applyAlignment="1">
      <alignment horizontal="center" vertical="center" wrapText="1"/>
    </xf>
    <xf numFmtId="0" fontId="39" fillId="12" borderId="11" xfId="0" applyFont="1" applyFill="1" applyBorder="1" applyAlignment="1">
      <alignment horizontal="center" vertical="center" wrapText="1" readingOrder="1"/>
    </xf>
    <xf numFmtId="0" fontId="39" fillId="12" borderId="12" xfId="0" applyFont="1" applyFill="1" applyBorder="1" applyAlignment="1">
      <alignment horizontal="center" vertical="center" wrapText="1" readingOrder="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8" fillId="0" borderId="0" xfId="0" applyFont="1" applyAlignment="1">
      <alignment horizontal="center" vertical="center" wrapText="1"/>
    </xf>
    <xf numFmtId="0" fontId="21" fillId="0" borderId="0" xfId="0" applyFont="1" applyAlignment="1">
      <alignment horizontal="center" vertical="center" wrapText="1"/>
    </xf>
    <xf numFmtId="0" fontId="39" fillId="5" borderId="11" xfId="0" applyFont="1" applyFill="1" applyBorder="1" applyAlignment="1">
      <alignment horizontal="center" vertical="center" wrapText="1" readingOrder="1"/>
    </xf>
    <xf numFmtId="0" fontId="39" fillId="5" borderId="12" xfId="0" applyFont="1" applyFill="1" applyBorder="1" applyAlignment="1">
      <alignment horizontal="center" vertical="center" wrapText="1" readingOrder="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13" borderId="11" xfId="0" applyFont="1" applyFill="1" applyBorder="1" applyAlignment="1">
      <alignment horizontal="center" vertical="center" wrapText="1" readingOrder="1"/>
    </xf>
    <xf numFmtId="0" fontId="39" fillId="13" borderId="12"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23" fillId="0" borderId="0" xfId="0" applyFont="1" applyAlignment="1">
      <alignment horizontal="center" vertical="center"/>
    </xf>
    <xf numFmtId="0" fontId="72" fillId="0" borderId="0" xfId="0" applyFont="1" applyAlignment="1">
      <alignment horizontal="center" vertical="center"/>
    </xf>
    <xf numFmtId="0" fontId="37" fillId="15" borderId="21" xfId="0" applyFont="1" applyFill="1" applyBorder="1" applyAlignment="1">
      <alignment horizontal="center" vertical="center" wrapText="1" readingOrder="1"/>
    </xf>
    <xf numFmtId="0" fontId="37" fillId="15" borderId="22" xfId="0" applyFont="1" applyFill="1" applyBorder="1" applyAlignment="1">
      <alignment horizontal="center" vertical="center" wrapText="1" readingOrder="1"/>
    </xf>
    <xf numFmtId="0" fontId="37" fillId="15" borderId="33"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0" xfId="0" applyFont="1" applyFill="1" applyBorder="1" applyAlignment="1">
      <alignment horizontal="center" vertical="center" wrapText="1" readingOrder="1"/>
    </xf>
    <xf numFmtId="0" fontId="34" fillId="15" borderId="31"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4" fillId="3" borderId="20" xfId="0"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 fillId="0" borderId="74" xfId="0" applyFont="1" applyBorder="1" applyAlignment="1">
      <alignment horizontal="center" vertical="center"/>
    </xf>
    <xf numFmtId="0" fontId="3" fillId="0" borderId="76" xfId="0" applyFont="1" applyBorder="1" applyAlignment="1">
      <alignment horizontal="center" vertical="center"/>
    </xf>
    <xf numFmtId="0" fontId="3" fillId="0" borderId="75" xfId="0" applyFont="1" applyBorder="1" applyAlignment="1">
      <alignment horizontal="center" vertical="center"/>
    </xf>
    <xf numFmtId="0" fontId="3" fillId="0" borderId="7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66" fillId="24" borderId="72" xfId="0" applyFont="1" applyFill="1" applyBorder="1" applyAlignment="1">
      <alignment horizontal="center" vertical="center"/>
    </xf>
    <xf numFmtId="0" fontId="66" fillId="24" borderId="73" xfId="0" applyFont="1" applyFill="1" applyBorder="1" applyAlignment="1">
      <alignment horizontal="center" vertical="center"/>
    </xf>
    <xf numFmtId="0" fontId="3" fillId="0" borderId="23" xfId="0" applyFont="1" applyBorder="1" applyAlignment="1">
      <alignment horizontal="center" vertical="center" wrapText="1"/>
    </xf>
    <xf numFmtId="0" fontId="67" fillId="0" borderId="19" xfId="0" applyFont="1" applyBorder="1" applyAlignment="1" applyProtection="1">
      <alignment vertical="center" wrapText="1"/>
      <protection locked="0"/>
    </xf>
    <xf numFmtId="0" fontId="67" fillId="0" borderId="64" xfId="0" applyFont="1" applyBorder="1" applyAlignment="1" applyProtection="1">
      <alignment vertical="center" wrapText="1"/>
      <protection locked="0"/>
    </xf>
    <xf numFmtId="0" fontId="67" fillId="0" borderId="20" xfId="0" applyFont="1" applyBorder="1" applyAlignment="1" applyProtection="1">
      <alignment vertical="center" wrapText="1"/>
      <protection locked="0"/>
    </xf>
    <xf numFmtId="0" fontId="67" fillId="0" borderId="84" xfId="0" applyFont="1" applyBorder="1" applyAlignment="1" applyProtection="1">
      <alignment vertical="center" wrapText="1"/>
      <protection locked="0"/>
    </xf>
    <xf numFmtId="0" fontId="67" fillId="0" borderId="64" xfId="0" applyFont="1" applyFill="1" applyBorder="1" applyAlignment="1" applyProtection="1">
      <alignment vertical="center" wrapText="1"/>
      <protection locked="0"/>
    </xf>
    <xf numFmtId="14" fontId="67" fillId="0" borderId="19" xfId="0" applyNumberFormat="1" applyFont="1" applyFill="1" applyBorder="1" applyAlignment="1" applyProtection="1">
      <alignment horizontal="left" vertical="center"/>
      <protection locked="0"/>
    </xf>
    <xf numFmtId="0" fontId="67" fillId="0" borderId="64" xfId="0" applyFont="1" applyFill="1" applyBorder="1" applyAlignment="1" applyProtection="1">
      <alignment horizontal="left" vertical="center" wrapText="1"/>
      <protection locked="0"/>
    </xf>
    <xf numFmtId="14" fontId="67" fillId="0" borderId="20" xfId="0" applyNumberFormat="1" applyFont="1" applyFill="1" applyBorder="1" applyAlignment="1" applyProtection="1">
      <alignment horizontal="left" vertical="center"/>
      <protection locked="0"/>
    </xf>
    <xf numFmtId="0" fontId="67" fillId="0" borderId="84" xfId="0" applyFont="1" applyFill="1" applyBorder="1" applyAlignment="1" applyProtection="1">
      <alignment horizontal="left" vertical="center" wrapText="1"/>
      <protection locked="0"/>
    </xf>
    <xf numFmtId="0" fontId="67" fillId="0" borderId="19" xfId="0" applyFont="1" applyFill="1" applyBorder="1" applyAlignment="1" applyProtection="1">
      <alignment vertical="center" wrapText="1"/>
      <protection locked="0"/>
    </xf>
    <xf numFmtId="0" fontId="59" fillId="0" borderId="80" xfId="0" applyFont="1" applyBorder="1" applyAlignment="1"/>
    <xf numFmtId="0" fontId="59" fillId="0" borderId="81" xfId="0" applyFont="1" applyBorder="1" applyAlignment="1"/>
    <xf numFmtId="0" fontId="0" fillId="0" borderId="0" xfId="0" applyAlignment="1"/>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204">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patternType="solid">
          <fgColor rgb="FFDBE5F1"/>
          <bgColor rgb="FFDBE5F1"/>
        </patternFill>
      </fill>
    </dxf>
    <dxf>
      <fill>
        <patternFill patternType="solid">
          <fgColor rgb="FFDBE5F1"/>
          <bgColor rgb="FFDBE5F1"/>
        </patternFill>
      </fill>
    </dxf>
    <dxf>
      <fill>
        <patternFill patternType="none"/>
      </fill>
    </dxf>
  </dxfs>
  <tableStyles count="1" defaultTableStyle="TableStyleMedium2" defaultPivotStyle="PivotStyleLight16">
    <tableStyle name="Tabla Impacto-style" pivot="0" count="3" xr9:uid="{CFC88290-355B-4406-94B8-5B3CEE2E2F8D}">
      <tableStyleElement type="headerRow" dxfId="203"/>
      <tableStyleElement type="firstRowStripe" dxfId="202"/>
      <tableStyleElement type="secondRowStripe" dxfId="201"/>
    </tableStyle>
  </tableStyles>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ratégico"/>
      <sheetName val="IDENTIFICACIÓN"/>
      <sheetName val="VALORACIÓN"/>
      <sheetName val="CONTROLES"/>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106506C-C073-4A5D-BA48-FECB517DC0B4}" name="Table_1" displayName="Table_1" ref="B209:C219">
  <tableColumns count="2">
    <tableColumn id="1" xr3:uid="{814CDF81-DD28-4FEC-BF6E-18F22F98577D}" name="Criterios"/>
    <tableColumn id="2" xr3:uid="{1040E189-A860-4B17-B740-A87A36944901}" name="Subcriterios"/>
  </tableColumns>
  <tableStyleInfo name="Tabla Impacto-style" showFirstColumn="1" showLastColumn="1"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L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K3" dT="2021-03-29T21:01:49.73" personId="{AB29597E-2A4A-4F52-B242-BC7AEF526BC1}" id="{B751291C-DFB1-459F-8E27-FEEDC5E861C7}">
    <text>Tener en cuenta lo definido en el capitulo de niveles de aceptabilidad de la política de administración de riesgos</text>
  </threadedComment>
  <threadedComment ref="Y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Z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AN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BA6D6CFD-F95E-45A5-870B-776B7B3290D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P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Q3" dT="2021-04-16T21:44:21.88" personId="{AB29597E-2A4A-4F52-B242-BC7AEF526BC1}" id="{288FC25F-48B3-4CF4-B24C-24F1108E4398}">
    <text>¿Existe un responsable asignado a la ejecución del control?
Asignado: 15
No asignado: 0</text>
  </threadedComment>
  <threadedComment ref="R3" dT="2021-04-16T21:44:42.30" personId="{AB29597E-2A4A-4F52-B242-BC7AEF526BC1}" id="{8AF3DCF1-D0ED-4716-BAE7-555F4E99F6CE}">
    <text>¿El responsable tiene la autoridad y adecuada segregación de funciones en la ejecución del control?
Adecuado: 15
No adecuado: 0</text>
  </threadedComment>
  <threadedComment ref="S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T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U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V3" dT="2022-01-21T16:06:32.21" personId="{9B9E531B-8500-4308-9BEB-65DE703B6A2F}" id="{F25F410C-F7A7-4A98-BBC3-79E0DF76CD4D}">
    <text>¿Se deja evidencia o rastro de la ejecución del control que permita a cualquier tercero con la evidencia llegar a la misma conclusión?
Completa: 10
Incompleta: 5
No existe: 0</text>
  </threadedComment>
  <threadedComment ref="Y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B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I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J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M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AO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N3" dT="2021-03-29T21:01:49.73" personId="{AB29597E-2A4A-4F52-B242-BC7AEF526BC1}" id="{DC2871C3-606F-485E-9A68-BE71B4A7CB82}">
    <text>Tener en cuenta lo definido en el capitulo de niveles de aceptabilidad de la política de administración de riesgos</text>
  </threadedComment>
  <threadedComment ref="AB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C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defaultColWidth="11.42578125" defaultRowHeight="15"/>
  <cols>
    <col min="1" max="1" width="2.85546875" style="57" customWidth="1"/>
    <col min="2" max="3" width="24.7109375" style="57" customWidth="1"/>
    <col min="4" max="4" width="16" style="57" customWidth="1"/>
    <col min="5" max="5" width="24.7109375" style="57" customWidth="1"/>
    <col min="6" max="6" width="27.7109375" style="57" customWidth="1"/>
    <col min="7" max="8" width="24.7109375" style="57" customWidth="1"/>
    <col min="9" max="16384" width="11.42578125" style="57"/>
  </cols>
  <sheetData>
    <row r="1" spans="2:8" ht="15.75" thickBot="1"/>
    <row r="2" spans="2:8" ht="18">
      <c r="B2" s="259" t="s">
        <v>0</v>
      </c>
      <c r="C2" s="260"/>
      <c r="D2" s="260"/>
      <c r="E2" s="260"/>
      <c r="F2" s="260"/>
      <c r="G2" s="260"/>
      <c r="H2" s="261"/>
    </row>
    <row r="3" spans="2:8">
      <c r="B3" s="58"/>
      <c r="C3" s="59"/>
      <c r="D3" s="59"/>
      <c r="E3" s="59"/>
      <c r="F3" s="59"/>
      <c r="G3" s="59"/>
      <c r="H3" s="60"/>
    </row>
    <row r="4" spans="2:8" ht="63" customHeight="1">
      <c r="B4" s="262" t="s">
        <v>1</v>
      </c>
      <c r="C4" s="263"/>
      <c r="D4" s="263"/>
      <c r="E4" s="263"/>
      <c r="F4" s="263"/>
      <c r="G4" s="263"/>
      <c r="H4" s="264"/>
    </row>
    <row r="5" spans="2:8" ht="63" customHeight="1">
      <c r="B5" s="265"/>
      <c r="C5" s="266"/>
      <c r="D5" s="266"/>
      <c r="E5" s="266"/>
      <c r="F5" s="266"/>
      <c r="G5" s="266"/>
      <c r="H5" s="267"/>
    </row>
    <row r="6" spans="2:8" ht="16.5">
      <c r="B6" s="268" t="s">
        <v>2</v>
      </c>
      <c r="C6" s="269"/>
      <c r="D6" s="269"/>
      <c r="E6" s="269"/>
      <c r="F6" s="269"/>
      <c r="G6" s="269"/>
      <c r="H6" s="270"/>
    </row>
    <row r="7" spans="2:8" ht="95.25" customHeight="1">
      <c r="B7" s="278" t="s">
        <v>3</v>
      </c>
      <c r="C7" s="279"/>
      <c r="D7" s="279"/>
      <c r="E7" s="279"/>
      <c r="F7" s="279"/>
      <c r="G7" s="279"/>
      <c r="H7" s="280"/>
    </row>
    <row r="8" spans="2:8" ht="16.5">
      <c r="B8" s="90"/>
      <c r="C8" s="91"/>
      <c r="D8" s="91"/>
      <c r="E8" s="91"/>
      <c r="F8" s="91"/>
      <c r="G8" s="91"/>
      <c r="H8" s="92"/>
    </row>
    <row r="9" spans="2:8" ht="16.5" customHeight="1">
      <c r="B9" s="271" t="s">
        <v>4</v>
      </c>
      <c r="C9" s="272"/>
      <c r="D9" s="272"/>
      <c r="E9" s="272"/>
      <c r="F9" s="272"/>
      <c r="G9" s="272"/>
      <c r="H9" s="273"/>
    </row>
    <row r="10" spans="2:8" ht="44.25" customHeight="1">
      <c r="B10" s="271"/>
      <c r="C10" s="272"/>
      <c r="D10" s="272"/>
      <c r="E10" s="272"/>
      <c r="F10" s="272"/>
      <c r="G10" s="272"/>
      <c r="H10" s="273"/>
    </row>
    <row r="11" spans="2:8" ht="15.75" thickBot="1">
      <c r="B11" s="79"/>
      <c r="C11" s="82"/>
      <c r="D11" s="87"/>
      <c r="E11" s="88"/>
      <c r="F11" s="88"/>
      <c r="G11" s="89"/>
      <c r="H11" s="83"/>
    </row>
    <row r="12" spans="2:8" ht="15.75" thickTop="1">
      <c r="B12" s="79"/>
      <c r="C12" s="274" t="s">
        <v>5</v>
      </c>
      <c r="D12" s="275"/>
      <c r="E12" s="276" t="s">
        <v>6</v>
      </c>
      <c r="F12" s="277"/>
      <c r="G12" s="82"/>
      <c r="H12" s="83"/>
    </row>
    <row r="13" spans="2:8" ht="35.25" customHeight="1">
      <c r="B13" s="79"/>
      <c r="C13" s="281" t="s">
        <v>7</v>
      </c>
      <c r="D13" s="282"/>
      <c r="E13" s="283" t="s">
        <v>8</v>
      </c>
      <c r="F13" s="284"/>
      <c r="G13" s="82"/>
      <c r="H13" s="83"/>
    </row>
    <row r="14" spans="2:8" ht="17.25" customHeight="1">
      <c r="B14" s="79"/>
      <c r="C14" s="281" t="s">
        <v>9</v>
      </c>
      <c r="D14" s="282"/>
      <c r="E14" s="283" t="s">
        <v>10</v>
      </c>
      <c r="F14" s="284"/>
      <c r="G14" s="82"/>
      <c r="H14" s="83"/>
    </row>
    <row r="15" spans="2:8" ht="19.5" customHeight="1">
      <c r="B15" s="79"/>
      <c r="C15" s="281" t="s">
        <v>11</v>
      </c>
      <c r="D15" s="282"/>
      <c r="E15" s="283" t="s">
        <v>12</v>
      </c>
      <c r="F15" s="284"/>
      <c r="G15" s="82"/>
      <c r="H15" s="83"/>
    </row>
    <row r="16" spans="2:8" ht="69.75" customHeight="1">
      <c r="B16" s="79"/>
      <c r="C16" s="281" t="s">
        <v>13</v>
      </c>
      <c r="D16" s="282"/>
      <c r="E16" s="283" t="s">
        <v>14</v>
      </c>
      <c r="F16" s="284"/>
      <c r="G16" s="82"/>
      <c r="H16" s="83"/>
    </row>
    <row r="17" spans="2:8" ht="34.5" customHeight="1">
      <c r="B17" s="79"/>
      <c r="C17" s="285" t="s">
        <v>15</v>
      </c>
      <c r="D17" s="286"/>
      <c r="E17" s="287" t="s">
        <v>16</v>
      </c>
      <c r="F17" s="288"/>
      <c r="G17" s="82"/>
      <c r="H17" s="83"/>
    </row>
    <row r="18" spans="2:8" ht="27.75" customHeight="1">
      <c r="B18" s="79"/>
      <c r="C18" s="285" t="s">
        <v>17</v>
      </c>
      <c r="D18" s="286"/>
      <c r="E18" s="287" t="s">
        <v>18</v>
      </c>
      <c r="F18" s="288"/>
      <c r="G18" s="82"/>
      <c r="H18" s="83"/>
    </row>
    <row r="19" spans="2:8" ht="28.5" customHeight="1">
      <c r="B19" s="79"/>
      <c r="C19" s="285" t="s">
        <v>19</v>
      </c>
      <c r="D19" s="286"/>
      <c r="E19" s="287" t="s">
        <v>20</v>
      </c>
      <c r="F19" s="288"/>
      <c r="G19" s="82"/>
      <c r="H19" s="83"/>
    </row>
    <row r="20" spans="2:8" ht="72.75" customHeight="1">
      <c r="B20" s="79"/>
      <c r="C20" s="285" t="s">
        <v>21</v>
      </c>
      <c r="D20" s="286"/>
      <c r="E20" s="287" t="s">
        <v>22</v>
      </c>
      <c r="F20" s="288"/>
      <c r="G20" s="82"/>
      <c r="H20" s="83"/>
    </row>
    <row r="21" spans="2:8" ht="64.5" customHeight="1">
      <c r="B21" s="79"/>
      <c r="C21" s="285" t="s">
        <v>23</v>
      </c>
      <c r="D21" s="286"/>
      <c r="E21" s="287" t="s">
        <v>24</v>
      </c>
      <c r="F21" s="288"/>
      <c r="G21" s="82"/>
      <c r="H21" s="83"/>
    </row>
    <row r="22" spans="2:8" ht="71.25" customHeight="1">
      <c r="B22" s="79"/>
      <c r="C22" s="285" t="s">
        <v>25</v>
      </c>
      <c r="D22" s="286"/>
      <c r="E22" s="287" t="s">
        <v>26</v>
      </c>
      <c r="F22" s="288"/>
      <c r="G22" s="82"/>
      <c r="H22" s="83"/>
    </row>
    <row r="23" spans="2:8" ht="55.5" customHeight="1">
      <c r="B23" s="79"/>
      <c r="C23" s="292" t="s">
        <v>27</v>
      </c>
      <c r="D23" s="293"/>
      <c r="E23" s="287" t="s">
        <v>28</v>
      </c>
      <c r="F23" s="288"/>
      <c r="G23" s="82"/>
      <c r="H23" s="83"/>
    </row>
    <row r="24" spans="2:8" ht="42" customHeight="1">
      <c r="B24" s="79"/>
      <c r="C24" s="292" t="s">
        <v>29</v>
      </c>
      <c r="D24" s="293"/>
      <c r="E24" s="287" t="s">
        <v>30</v>
      </c>
      <c r="F24" s="288"/>
      <c r="G24" s="82"/>
      <c r="H24" s="83"/>
    </row>
    <row r="25" spans="2:8" ht="59.25" customHeight="1">
      <c r="B25" s="79"/>
      <c r="C25" s="292" t="s">
        <v>31</v>
      </c>
      <c r="D25" s="293"/>
      <c r="E25" s="287" t="s">
        <v>32</v>
      </c>
      <c r="F25" s="288"/>
      <c r="G25" s="82"/>
      <c r="H25" s="83"/>
    </row>
    <row r="26" spans="2:8" ht="23.25" customHeight="1">
      <c r="B26" s="79"/>
      <c r="C26" s="292" t="s">
        <v>33</v>
      </c>
      <c r="D26" s="293"/>
      <c r="E26" s="287" t="s">
        <v>34</v>
      </c>
      <c r="F26" s="288"/>
      <c r="G26" s="82"/>
      <c r="H26" s="83"/>
    </row>
    <row r="27" spans="2:8" ht="30.75" customHeight="1">
      <c r="B27" s="79"/>
      <c r="C27" s="292" t="s">
        <v>35</v>
      </c>
      <c r="D27" s="293"/>
      <c r="E27" s="287" t="s">
        <v>36</v>
      </c>
      <c r="F27" s="288"/>
      <c r="G27" s="82"/>
      <c r="H27" s="83"/>
    </row>
    <row r="28" spans="2:8" ht="35.25" customHeight="1">
      <c r="B28" s="79"/>
      <c r="C28" s="292" t="s">
        <v>37</v>
      </c>
      <c r="D28" s="293"/>
      <c r="E28" s="287" t="s">
        <v>38</v>
      </c>
      <c r="F28" s="288"/>
      <c r="G28" s="82"/>
      <c r="H28" s="83"/>
    </row>
    <row r="29" spans="2:8" ht="33" customHeight="1">
      <c r="B29" s="79"/>
      <c r="C29" s="292" t="s">
        <v>37</v>
      </c>
      <c r="D29" s="293"/>
      <c r="E29" s="287" t="s">
        <v>38</v>
      </c>
      <c r="F29" s="288"/>
      <c r="G29" s="82"/>
      <c r="H29" s="83"/>
    </row>
    <row r="30" spans="2:8" ht="30" customHeight="1">
      <c r="B30" s="79"/>
      <c r="C30" s="292" t="s">
        <v>39</v>
      </c>
      <c r="D30" s="293"/>
      <c r="E30" s="287" t="s">
        <v>40</v>
      </c>
      <c r="F30" s="288"/>
      <c r="G30" s="82"/>
      <c r="H30" s="83"/>
    </row>
    <row r="31" spans="2:8" ht="35.25" customHeight="1">
      <c r="B31" s="79"/>
      <c r="C31" s="292" t="s">
        <v>41</v>
      </c>
      <c r="D31" s="293"/>
      <c r="E31" s="287" t="s">
        <v>42</v>
      </c>
      <c r="F31" s="288"/>
      <c r="G31" s="82"/>
      <c r="H31" s="83"/>
    </row>
    <row r="32" spans="2:8" ht="31.5" customHeight="1">
      <c r="B32" s="79"/>
      <c r="C32" s="292" t="s">
        <v>43</v>
      </c>
      <c r="D32" s="293"/>
      <c r="E32" s="287" t="s">
        <v>44</v>
      </c>
      <c r="F32" s="288"/>
      <c r="G32" s="82"/>
      <c r="H32" s="83"/>
    </row>
    <row r="33" spans="2:8" ht="35.25" customHeight="1">
      <c r="B33" s="79"/>
      <c r="C33" s="292" t="s">
        <v>45</v>
      </c>
      <c r="D33" s="293"/>
      <c r="E33" s="287" t="s">
        <v>46</v>
      </c>
      <c r="F33" s="288"/>
      <c r="G33" s="82"/>
      <c r="H33" s="83"/>
    </row>
    <row r="34" spans="2:8" ht="59.25" customHeight="1">
      <c r="B34" s="79"/>
      <c r="C34" s="292" t="s">
        <v>47</v>
      </c>
      <c r="D34" s="293"/>
      <c r="E34" s="287" t="s">
        <v>48</v>
      </c>
      <c r="F34" s="288"/>
      <c r="G34" s="82"/>
      <c r="H34" s="83"/>
    </row>
    <row r="35" spans="2:8" ht="29.25" customHeight="1">
      <c r="B35" s="79"/>
      <c r="C35" s="292" t="s">
        <v>49</v>
      </c>
      <c r="D35" s="293"/>
      <c r="E35" s="287" t="s">
        <v>50</v>
      </c>
      <c r="F35" s="288"/>
      <c r="G35" s="82"/>
      <c r="H35" s="83"/>
    </row>
    <row r="36" spans="2:8" ht="82.5" customHeight="1">
      <c r="B36" s="79"/>
      <c r="C36" s="292" t="s">
        <v>51</v>
      </c>
      <c r="D36" s="293"/>
      <c r="E36" s="287" t="s">
        <v>52</v>
      </c>
      <c r="F36" s="288"/>
      <c r="G36" s="82"/>
      <c r="H36" s="83"/>
    </row>
    <row r="37" spans="2:8" ht="46.5" customHeight="1">
      <c r="B37" s="79"/>
      <c r="C37" s="292" t="s">
        <v>53</v>
      </c>
      <c r="D37" s="293"/>
      <c r="E37" s="287" t="s">
        <v>54</v>
      </c>
      <c r="F37" s="288"/>
      <c r="G37" s="82"/>
      <c r="H37" s="83"/>
    </row>
    <row r="38" spans="2:8" ht="6.75" customHeight="1" thickBot="1">
      <c r="B38" s="79"/>
      <c r="C38" s="294"/>
      <c r="D38" s="295"/>
      <c r="E38" s="296"/>
      <c r="F38" s="297"/>
      <c r="G38" s="82"/>
      <c r="H38" s="83"/>
    </row>
    <row r="39" spans="2:8" ht="15.75" thickTop="1">
      <c r="B39" s="79"/>
      <c r="C39" s="80"/>
      <c r="D39" s="80"/>
      <c r="E39" s="81"/>
      <c r="F39" s="81"/>
      <c r="G39" s="82"/>
      <c r="H39" s="83"/>
    </row>
    <row r="40" spans="2:8" ht="21" customHeight="1">
      <c r="B40" s="289" t="s">
        <v>55</v>
      </c>
      <c r="C40" s="290"/>
      <c r="D40" s="290"/>
      <c r="E40" s="290"/>
      <c r="F40" s="290"/>
      <c r="G40" s="290"/>
      <c r="H40" s="291"/>
    </row>
    <row r="41" spans="2:8" ht="20.25" customHeight="1">
      <c r="B41" s="289" t="s">
        <v>56</v>
      </c>
      <c r="C41" s="290"/>
      <c r="D41" s="290"/>
      <c r="E41" s="290"/>
      <c r="F41" s="290"/>
      <c r="G41" s="290"/>
      <c r="H41" s="291"/>
    </row>
    <row r="42" spans="2:8" ht="20.25" customHeight="1">
      <c r="B42" s="289" t="s">
        <v>57</v>
      </c>
      <c r="C42" s="290"/>
      <c r="D42" s="290"/>
      <c r="E42" s="290"/>
      <c r="F42" s="290"/>
      <c r="G42" s="290"/>
      <c r="H42" s="291"/>
    </row>
    <row r="43" spans="2:8" ht="20.25" customHeight="1">
      <c r="B43" s="289" t="s">
        <v>58</v>
      </c>
      <c r="C43" s="290"/>
      <c r="D43" s="290"/>
      <c r="E43" s="290"/>
      <c r="F43" s="290"/>
      <c r="G43" s="290"/>
      <c r="H43" s="291"/>
    </row>
    <row r="44" spans="2:8">
      <c r="B44" s="289" t="s">
        <v>59</v>
      </c>
      <c r="C44" s="290"/>
      <c r="D44" s="290"/>
      <c r="E44" s="290"/>
      <c r="F44" s="290"/>
      <c r="G44" s="290"/>
      <c r="H44" s="291"/>
    </row>
    <row r="45" spans="2:8" ht="15.75" thickBot="1">
      <c r="B45" s="84"/>
      <c r="C45" s="85"/>
      <c r="D45" s="85"/>
      <c r="E45" s="85"/>
      <c r="F45" s="85"/>
      <c r="G45" s="85"/>
      <c r="H45" s="8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zoomScale="60" zoomScaleNormal="60" workbookViewId="0">
      <selection activeCell="D15" sqref="D15"/>
    </sheetView>
  </sheetViews>
  <sheetFormatPr defaultColWidth="16.42578125" defaultRowHeight="15"/>
  <cols>
    <col min="1" max="1" width="12.28515625" customWidth="1"/>
    <col min="2" max="2" width="46.140625" customWidth="1"/>
    <col min="3" max="3" width="85.5703125" customWidth="1"/>
    <col min="4" max="4" width="154.28515625" customWidth="1"/>
    <col min="5" max="5" width="165.42578125" customWidth="1"/>
    <col min="6" max="21" width="12.28515625" customWidth="1"/>
  </cols>
  <sheetData>
    <row r="1" spans="1:21" ht="33.75">
      <c r="A1" s="165"/>
      <c r="B1" s="519" t="s">
        <v>317</v>
      </c>
      <c r="C1" s="556"/>
      <c r="D1" s="556"/>
      <c r="E1" s="165"/>
      <c r="F1" s="165"/>
      <c r="G1" s="165"/>
      <c r="H1" s="165"/>
      <c r="I1" s="165"/>
      <c r="J1" s="165"/>
      <c r="K1" s="165"/>
      <c r="L1" s="165"/>
      <c r="M1" s="165"/>
      <c r="N1" s="165"/>
      <c r="O1" s="165"/>
      <c r="P1" s="165"/>
      <c r="Q1" s="165"/>
      <c r="R1" s="165"/>
      <c r="S1" s="165"/>
      <c r="T1" s="165"/>
      <c r="U1" s="165"/>
    </row>
    <row r="2" spans="1:21">
      <c r="A2" s="165"/>
      <c r="B2" s="165"/>
      <c r="C2" s="165"/>
      <c r="D2" s="165"/>
      <c r="E2" s="165"/>
      <c r="F2" s="165"/>
      <c r="G2" s="165"/>
      <c r="H2" s="165"/>
      <c r="I2" s="165"/>
      <c r="J2" s="165"/>
      <c r="K2" s="165"/>
      <c r="L2" s="165"/>
      <c r="M2" s="165"/>
      <c r="N2" s="165"/>
      <c r="O2" s="165"/>
      <c r="P2" s="165"/>
      <c r="Q2" s="165"/>
      <c r="R2" s="165"/>
      <c r="S2" s="165"/>
      <c r="T2" s="165"/>
      <c r="U2" s="165"/>
    </row>
    <row r="3" spans="1:21" ht="30">
      <c r="A3" s="165"/>
      <c r="B3" s="166"/>
      <c r="C3" s="167" t="s">
        <v>318</v>
      </c>
      <c r="D3" s="167" t="s">
        <v>319</v>
      </c>
      <c r="E3" s="165"/>
      <c r="F3" s="165"/>
      <c r="G3" s="165"/>
      <c r="H3" s="165"/>
      <c r="I3" s="165"/>
      <c r="J3" s="165"/>
      <c r="K3" s="165"/>
      <c r="L3" s="165"/>
      <c r="M3" s="165"/>
      <c r="N3" s="165"/>
      <c r="O3" s="165"/>
      <c r="P3" s="165"/>
      <c r="Q3" s="165"/>
      <c r="R3" s="165"/>
      <c r="S3" s="165"/>
      <c r="T3" s="165"/>
      <c r="U3" s="165"/>
    </row>
    <row r="4" spans="1:21" ht="33.75">
      <c r="A4" s="165" t="s">
        <v>320</v>
      </c>
      <c r="B4" s="168" t="s">
        <v>321</v>
      </c>
      <c r="C4" s="18" t="s">
        <v>322</v>
      </c>
      <c r="D4" s="169" t="s">
        <v>323</v>
      </c>
      <c r="E4" s="165"/>
      <c r="F4" s="165"/>
      <c r="G4" s="165"/>
      <c r="H4" s="165"/>
      <c r="I4" s="165"/>
      <c r="J4" s="165"/>
      <c r="K4" s="165"/>
      <c r="L4" s="165"/>
      <c r="M4" s="165"/>
      <c r="N4" s="165"/>
      <c r="O4" s="165"/>
      <c r="P4" s="165"/>
      <c r="Q4" s="165"/>
      <c r="R4" s="165"/>
      <c r="S4" s="165"/>
      <c r="T4" s="165"/>
      <c r="U4" s="165"/>
    </row>
    <row r="5" spans="1:21" ht="67.5">
      <c r="A5" s="165" t="s">
        <v>324</v>
      </c>
      <c r="B5" s="170" t="s">
        <v>325</v>
      </c>
      <c r="C5" s="19" t="s">
        <v>326</v>
      </c>
      <c r="D5" s="171" t="s">
        <v>327</v>
      </c>
      <c r="E5" s="165"/>
      <c r="F5" s="165"/>
      <c r="G5" s="165"/>
      <c r="H5" s="165"/>
      <c r="I5" s="165"/>
      <c r="J5" s="165"/>
      <c r="K5" s="165"/>
      <c r="L5" s="165"/>
      <c r="M5" s="165"/>
      <c r="N5" s="165"/>
      <c r="O5" s="165"/>
      <c r="P5" s="165"/>
      <c r="Q5" s="165"/>
      <c r="R5" s="165"/>
      <c r="S5" s="165"/>
      <c r="T5" s="165"/>
      <c r="U5" s="165"/>
    </row>
    <row r="6" spans="1:21" ht="67.5">
      <c r="A6" s="165" t="s">
        <v>295</v>
      </c>
      <c r="B6" s="172" t="s">
        <v>328</v>
      </c>
      <c r="C6" s="19" t="s">
        <v>329</v>
      </c>
      <c r="D6" s="171" t="s">
        <v>330</v>
      </c>
      <c r="E6" s="165"/>
      <c r="F6" s="165"/>
      <c r="G6" s="165"/>
      <c r="H6" s="165"/>
      <c r="I6" s="165"/>
      <c r="J6" s="165"/>
      <c r="K6" s="165"/>
      <c r="L6" s="165"/>
      <c r="M6" s="165"/>
      <c r="N6" s="165"/>
      <c r="O6" s="165"/>
      <c r="P6" s="165"/>
      <c r="Q6" s="165"/>
      <c r="R6" s="165"/>
      <c r="S6" s="165"/>
      <c r="T6" s="165"/>
      <c r="U6" s="165"/>
    </row>
    <row r="7" spans="1:21" ht="67.5">
      <c r="A7" s="165" t="s">
        <v>331</v>
      </c>
      <c r="B7" s="173" t="s">
        <v>332</v>
      </c>
      <c r="C7" s="19" t="s">
        <v>333</v>
      </c>
      <c r="D7" s="171" t="s">
        <v>334</v>
      </c>
      <c r="E7" s="165"/>
      <c r="F7" s="165"/>
      <c r="G7" s="165"/>
      <c r="H7" s="165"/>
      <c r="I7" s="165"/>
      <c r="J7" s="165"/>
      <c r="K7" s="165"/>
      <c r="L7" s="165"/>
      <c r="M7" s="165"/>
      <c r="N7" s="165"/>
      <c r="O7" s="165"/>
      <c r="P7" s="165"/>
      <c r="Q7" s="165"/>
      <c r="R7" s="165"/>
      <c r="S7" s="165"/>
      <c r="T7" s="165"/>
      <c r="U7" s="165"/>
    </row>
    <row r="8" spans="1:21" ht="67.5">
      <c r="A8" s="165" t="s">
        <v>335</v>
      </c>
      <c r="B8" s="174" t="s">
        <v>336</v>
      </c>
      <c r="C8" s="19" t="s">
        <v>337</v>
      </c>
      <c r="D8" s="171" t="s">
        <v>338</v>
      </c>
      <c r="E8" s="165"/>
      <c r="F8" s="165"/>
      <c r="G8" s="165"/>
      <c r="H8" s="165"/>
      <c r="I8" s="165"/>
      <c r="J8" s="165"/>
      <c r="K8" s="165"/>
      <c r="L8" s="165"/>
      <c r="M8" s="165"/>
      <c r="N8" s="165"/>
      <c r="O8" s="165"/>
      <c r="P8" s="165"/>
      <c r="Q8" s="165"/>
      <c r="R8" s="165"/>
      <c r="S8" s="165"/>
      <c r="T8" s="165"/>
      <c r="U8" s="165"/>
    </row>
    <row r="9" spans="1:21" ht="20.25">
      <c r="A9" s="165"/>
      <c r="B9" s="165"/>
      <c r="C9" s="175"/>
      <c r="D9" s="175"/>
      <c r="E9" s="165"/>
      <c r="F9" s="165"/>
      <c r="G9" s="165"/>
      <c r="H9" s="165"/>
      <c r="I9" s="165"/>
      <c r="J9" s="165"/>
      <c r="K9" s="165"/>
      <c r="L9" s="165"/>
      <c r="M9" s="165"/>
      <c r="N9" s="165"/>
      <c r="O9" s="165"/>
      <c r="P9" s="165"/>
      <c r="Q9" s="165"/>
      <c r="R9" s="165"/>
      <c r="S9" s="165"/>
      <c r="T9" s="165"/>
      <c r="U9" s="165"/>
    </row>
    <row r="10" spans="1:21" ht="16.5">
      <c r="A10" s="165"/>
      <c r="B10" s="176"/>
      <c r="C10" s="176"/>
      <c r="D10" s="176"/>
      <c r="E10" s="165"/>
      <c r="F10" s="165"/>
      <c r="G10" s="165"/>
      <c r="H10" s="165"/>
      <c r="I10" s="165"/>
      <c r="J10" s="165"/>
      <c r="K10" s="165"/>
      <c r="L10" s="165"/>
      <c r="M10" s="165"/>
      <c r="N10" s="165"/>
      <c r="O10" s="165"/>
      <c r="P10" s="165"/>
      <c r="Q10" s="165"/>
      <c r="R10" s="165"/>
      <c r="S10" s="165"/>
      <c r="T10" s="165"/>
      <c r="U10" s="165"/>
    </row>
    <row r="11" spans="1:21">
      <c r="A11" s="165"/>
      <c r="B11" s="165" t="s">
        <v>339</v>
      </c>
      <c r="C11" s="165" t="s">
        <v>340</v>
      </c>
      <c r="D11" s="165" t="s">
        <v>341</v>
      </c>
      <c r="E11" s="165"/>
      <c r="F11" s="165"/>
      <c r="G11" s="165"/>
      <c r="H11" s="165"/>
      <c r="I11" s="165"/>
      <c r="J11" s="165"/>
      <c r="K11" s="165"/>
      <c r="L11" s="165"/>
      <c r="M11" s="165"/>
      <c r="N11" s="165"/>
      <c r="O11" s="165"/>
      <c r="P11" s="165"/>
      <c r="Q11" s="165"/>
      <c r="R11" s="165"/>
      <c r="S11" s="165"/>
      <c r="T11" s="165"/>
      <c r="U11" s="165"/>
    </row>
    <row r="12" spans="1:21">
      <c r="A12" s="165"/>
      <c r="B12" s="165" t="s">
        <v>342</v>
      </c>
      <c r="C12" s="165" t="s">
        <v>343</v>
      </c>
      <c r="D12" s="165" t="s">
        <v>344</v>
      </c>
      <c r="E12" s="165"/>
      <c r="F12" s="165"/>
      <c r="G12" s="165"/>
      <c r="H12" s="165"/>
      <c r="I12" s="165"/>
      <c r="J12" s="165"/>
      <c r="K12" s="165"/>
      <c r="L12" s="165"/>
      <c r="M12" s="165"/>
      <c r="N12" s="165"/>
      <c r="O12" s="165"/>
      <c r="P12" s="165"/>
      <c r="Q12" s="165"/>
      <c r="R12" s="165"/>
      <c r="S12" s="165"/>
      <c r="T12" s="165"/>
      <c r="U12" s="165"/>
    </row>
    <row r="13" spans="1:21">
      <c r="A13" s="165"/>
      <c r="B13" s="165"/>
      <c r="C13" s="165" t="s">
        <v>345</v>
      </c>
      <c r="D13" s="165" t="s">
        <v>346</v>
      </c>
      <c r="E13" s="165"/>
      <c r="F13" s="165"/>
      <c r="G13" s="165"/>
      <c r="H13" s="165"/>
      <c r="I13" s="165"/>
      <c r="J13" s="165"/>
      <c r="K13" s="165"/>
      <c r="L13" s="165"/>
      <c r="M13" s="165"/>
      <c r="N13" s="165"/>
      <c r="O13" s="165"/>
      <c r="P13" s="165"/>
      <c r="Q13" s="165"/>
      <c r="R13" s="165"/>
      <c r="S13" s="165"/>
      <c r="T13" s="165"/>
      <c r="U13" s="165"/>
    </row>
    <row r="14" spans="1:21">
      <c r="A14" s="165"/>
      <c r="B14" s="165"/>
      <c r="C14" s="165" t="s">
        <v>347</v>
      </c>
      <c r="D14" s="165" t="s">
        <v>178</v>
      </c>
      <c r="E14" s="165"/>
      <c r="F14" s="165"/>
      <c r="G14" s="165"/>
      <c r="H14" s="165"/>
      <c r="I14" s="165"/>
      <c r="J14" s="165"/>
      <c r="K14" s="165"/>
      <c r="L14" s="165"/>
      <c r="M14" s="165"/>
      <c r="N14" s="165"/>
      <c r="O14" s="165"/>
      <c r="P14" s="165"/>
      <c r="Q14" s="165"/>
      <c r="R14" s="165"/>
      <c r="S14" s="165"/>
      <c r="T14" s="165"/>
      <c r="U14" s="165"/>
    </row>
    <row r="15" spans="1:21">
      <c r="A15" s="165"/>
      <c r="B15" s="165"/>
      <c r="C15" s="165" t="s">
        <v>348</v>
      </c>
      <c r="D15" s="165" t="s">
        <v>349</v>
      </c>
      <c r="E15" s="165"/>
      <c r="F15" s="165"/>
      <c r="G15" s="165"/>
      <c r="H15" s="165"/>
      <c r="I15" s="165"/>
      <c r="J15" s="165"/>
      <c r="K15" s="165"/>
      <c r="L15" s="165"/>
      <c r="M15" s="165"/>
      <c r="N15" s="165"/>
      <c r="O15" s="165"/>
      <c r="P15" s="165"/>
      <c r="Q15" s="165"/>
      <c r="R15" s="165"/>
      <c r="S15" s="165"/>
      <c r="T15" s="165"/>
      <c r="U15" s="165"/>
    </row>
    <row r="16" spans="1:21">
      <c r="A16" s="165"/>
      <c r="B16" s="165"/>
      <c r="C16" s="165"/>
      <c r="D16" s="165"/>
      <c r="E16" s="165"/>
      <c r="F16" s="165"/>
      <c r="G16" s="165"/>
      <c r="H16" s="165"/>
      <c r="I16" s="165"/>
      <c r="J16" s="165"/>
      <c r="K16" s="165"/>
      <c r="L16" s="165"/>
      <c r="M16" s="165"/>
      <c r="N16" s="165"/>
      <c r="O16" s="165"/>
    </row>
    <row r="17" spans="1:15">
      <c r="A17" s="165"/>
      <c r="B17" s="165"/>
      <c r="C17" s="165"/>
      <c r="D17" s="165"/>
      <c r="E17" s="165"/>
      <c r="F17" s="165"/>
      <c r="G17" s="165"/>
      <c r="H17" s="165"/>
      <c r="I17" s="165"/>
      <c r="J17" s="165"/>
      <c r="K17" s="165"/>
      <c r="L17" s="165"/>
      <c r="M17" s="165"/>
      <c r="N17" s="165"/>
      <c r="O17" s="165"/>
    </row>
    <row r="18" spans="1:15">
      <c r="A18" s="165"/>
      <c r="B18" s="165"/>
      <c r="C18" s="165"/>
      <c r="D18" s="165"/>
      <c r="E18" s="165"/>
      <c r="F18" s="165"/>
      <c r="G18" s="165"/>
      <c r="H18" s="165"/>
      <c r="I18" s="165"/>
      <c r="J18" s="165"/>
      <c r="K18" s="165"/>
      <c r="L18" s="165"/>
      <c r="M18" s="165"/>
      <c r="N18" s="165"/>
      <c r="O18" s="165"/>
    </row>
    <row r="19" spans="1:15">
      <c r="A19" s="165"/>
      <c r="B19" s="165"/>
      <c r="C19" s="165"/>
      <c r="D19" s="165"/>
      <c r="E19" s="165"/>
      <c r="F19" s="165"/>
      <c r="G19" s="165"/>
      <c r="H19" s="165"/>
      <c r="I19" s="165"/>
      <c r="J19" s="165"/>
      <c r="K19" s="165"/>
      <c r="L19" s="165"/>
      <c r="M19" s="165"/>
      <c r="N19" s="165"/>
      <c r="O19" s="165"/>
    </row>
    <row r="20" spans="1:15">
      <c r="A20" s="165"/>
      <c r="B20" s="165"/>
      <c r="C20" s="165"/>
      <c r="D20" s="165"/>
      <c r="E20" s="165"/>
      <c r="F20" s="165"/>
      <c r="G20" s="165"/>
      <c r="H20" s="165"/>
      <c r="I20" s="165"/>
      <c r="J20" s="165"/>
      <c r="K20" s="165"/>
      <c r="L20" s="165"/>
      <c r="M20" s="165"/>
      <c r="N20" s="165"/>
      <c r="O20" s="165"/>
    </row>
    <row r="21" spans="1:15" ht="15.75" customHeight="1">
      <c r="A21" s="165"/>
      <c r="B21" s="165"/>
      <c r="C21" s="165"/>
      <c r="D21" s="165"/>
      <c r="E21" s="165"/>
      <c r="F21" s="165"/>
      <c r="G21" s="165"/>
      <c r="H21" s="165"/>
      <c r="I21" s="165"/>
      <c r="J21" s="165"/>
      <c r="K21" s="165"/>
      <c r="L21" s="165"/>
      <c r="M21" s="165"/>
      <c r="N21" s="165"/>
      <c r="O21" s="165"/>
    </row>
    <row r="22" spans="1:15" ht="15.75" customHeight="1">
      <c r="A22" s="165"/>
      <c r="B22" s="165"/>
      <c r="C22" s="175"/>
      <c r="D22" s="175"/>
      <c r="E22" s="165"/>
      <c r="F22" s="165"/>
      <c r="G22" s="165"/>
      <c r="H22" s="165"/>
      <c r="I22" s="165"/>
      <c r="J22" s="165"/>
      <c r="K22" s="165"/>
      <c r="L22" s="165"/>
      <c r="M22" s="165"/>
      <c r="N22" s="165"/>
      <c r="O22" s="165"/>
    </row>
    <row r="23" spans="1:15" ht="15.75" customHeight="1">
      <c r="A23" s="165"/>
      <c r="B23" s="165"/>
      <c r="C23" s="175"/>
      <c r="D23" s="175"/>
      <c r="E23" s="165"/>
      <c r="F23" s="165"/>
      <c r="G23" s="165"/>
      <c r="H23" s="165"/>
      <c r="I23" s="165"/>
      <c r="J23" s="165"/>
      <c r="K23" s="165"/>
      <c r="L23" s="165"/>
      <c r="M23" s="165"/>
      <c r="N23" s="165"/>
      <c r="O23" s="165"/>
    </row>
    <row r="24" spans="1:15" ht="15.75" customHeight="1">
      <c r="A24" s="165"/>
      <c r="B24" s="165"/>
      <c r="C24" s="175"/>
      <c r="D24" s="175"/>
      <c r="E24" s="165"/>
      <c r="F24" s="165"/>
      <c r="G24" s="165"/>
      <c r="H24" s="165"/>
      <c r="I24" s="165"/>
      <c r="J24" s="165"/>
      <c r="K24" s="165"/>
      <c r="L24" s="165"/>
      <c r="M24" s="165"/>
      <c r="N24" s="165"/>
      <c r="O24" s="165"/>
    </row>
    <row r="25" spans="1:15" ht="15.75" customHeight="1">
      <c r="A25" s="165"/>
      <c r="B25" s="165"/>
      <c r="C25" s="175"/>
      <c r="D25" s="175"/>
      <c r="E25" s="165"/>
      <c r="F25" s="165"/>
      <c r="G25" s="165"/>
      <c r="H25" s="165"/>
      <c r="I25" s="165"/>
      <c r="J25" s="165"/>
      <c r="K25" s="165"/>
      <c r="L25" s="165"/>
      <c r="M25" s="165"/>
      <c r="N25" s="165"/>
      <c r="O25" s="165"/>
    </row>
    <row r="26" spans="1:15" ht="15.75" customHeight="1">
      <c r="A26" s="165"/>
      <c r="B26" s="165"/>
      <c r="C26" s="175"/>
      <c r="D26" s="175"/>
      <c r="E26" s="165"/>
      <c r="F26" s="165"/>
      <c r="G26" s="165"/>
      <c r="H26" s="165"/>
      <c r="I26" s="165"/>
      <c r="J26" s="165"/>
      <c r="K26" s="165"/>
      <c r="L26" s="165"/>
      <c r="M26" s="165"/>
      <c r="N26" s="165"/>
      <c r="O26" s="165"/>
    </row>
    <row r="27" spans="1:15" ht="15.75" customHeight="1">
      <c r="A27" s="165"/>
      <c r="B27" s="165"/>
      <c r="C27" s="175"/>
      <c r="D27" s="175"/>
      <c r="E27" s="165"/>
      <c r="F27" s="165"/>
      <c r="G27" s="165"/>
      <c r="H27" s="165"/>
      <c r="I27" s="165"/>
      <c r="J27" s="165"/>
      <c r="K27" s="165"/>
      <c r="L27" s="165"/>
      <c r="M27" s="165"/>
      <c r="N27" s="165"/>
      <c r="O27" s="165"/>
    </row>
    <row r="28" spans="1:15" ht="15.75" customHeight="1">
      <c r="A28" s="165"/>
      <c r="B28" s="165"/>
      <c r="C28" s="175"/>
      <c r="D28" s="175"/>
      <c r="E28" s="165"/>
      <c r="F28" s="165"/>
      <c r="G28" s="165"/>
      <c r="H28" s="165"/>
      <c r="I28" s="165"/>
      <c r="J28" s="165"/>
      <c r="K28" s="165"/>
      <c r="L28" s="165"/>
      <c r="M28" s="165"/>
      <c r="N28" s="165"/>
      <c r="O28" s="165"/>
    </row>
    <row r="29" spans="1:15" ht="15.75" customHeight="1">
      <c r="A29" s="165"/>
      <c r="B29" s="165"/>
      <c r="C29" s="175"/>
      <c r="D29" s="175"/>
      <c r="E29" s="165"/>
      <c r="F29" s="165"/>
      <c r="G29" s="165"/>
      <c r="H29" s="165"/>
      <c r="I29" s="165"/>
      <c r="J29" s="165"/>
      <c r="K29" s="165"/>
      <c r="L29" s="165"/>
      <c r="M29" s="165"/>
      <c r="N29" s="165"/>
      <c r="O29" s="165"/>
    </row>
    <row r="30" spans="1:15" ht="15.75" customHeight="1">
      <c r="A30" s="165"/>
      <c r="B30" s="165"/>
      <c r="C30" s="175"/>
      <c r="D30" s="175"/>
      <c r="E30" s="165"/>
      <c r="F30" s="165"/>
      <c r="G30" s="165"/>
      <c r="H30" s="165"/>
      <c r="I30" s="165"/>
      <c r="J30" s="165"/>
      <c r="K30" s="165"/>
      <c r="L30" s="165"/>
      <c r="M30" s="165"/>
      <c r="N30" s="165"/>
      <c r="O30" s="165"/>
    </row>
    <row r="31" spans="1:15" ht="15.75" customHeight="1">
      <c r="A31" s="165"/>
      <c r="B31" s="165"/>
      <c r="C31" s="175"/>
      <c r="D31" s="175"/>
      <c r="E31" s="165"/>
      <c r="F31" s="165"/>
      <c r="G31" s="165"/>
      <c r="H31" s="165"/>
      <c r="I31" s="165"/>
      <c r="J31" s="165"/>
      <c r="K31" s="165"/>
      <c r="L31" s="165"/>
      <c r="M31" s="165"/>
      <c r="N31" s="165"/>
      <c r="O31" s="165"/>
    </row>
    <row r="32" spans="1:15" ht="15.75" customHeight="1">
      <c r="A32" s="165"/>
      <c r="B32" s="165"/>
      <c r="C32" s="175"/>
      <c r="D32" s="175"/>
      <c r="E32" s="165"/>
      <c r="F32" s="165"/>
      <c r="G32" s="165"/>
      <c r="H32" s="165"/>
      <c r="I32" s="165"/>
      <c r="J32" s="165"/>
      <c r="K32" s="165"/>
      <c r="L32" s="165"/>
      <c r="M32" s="165"/>
      <c r="N32" s="165"/>
      <c r="O32" s="165"/>
    </row>
    <row r="33" spans="1:15" ht="15.75" customHeight="1">
      <c r="A33" s="165"/>
      <c r="B33" s="165"/>
      <c r="C33" s="175"/>
      <c r="D33" s="175"/>
      <c r="E33" s="165"/>
      <c r="F33" s="165"/>
      <c r="G33" s="165"/>
      <c r="H33" s="165"/>
      <c r="I33" s="165"/>
      <c r="J33" s="165"/>
      <c r="K33" s="165"/>
      <c r="L33" s="165"/>
      <c r="M33" s="165"/>
      <c r="N33" s="165"/>
      <c r="O33" s="165"/>
    </row>
    <row r="34" spans="1:15" ht="15.75" customHeight="1">
      <c r="A34" s="165"/>
      <c r="B34" s="165"/>
      <c r="C34" s="175"/>
      <c r="D34" s="175"/>
      <c r="E34" s="165"/>
      <c r="F34" s="165"/>
      <c r="G34" s="165"/>
      <c r="H34" s="165"/>
      <c r="I34" s="165"/>
      <c r="J34" s="165"/>
      <c r="K34" s="165"/>
      <c r="L34" s="165"/>
      <c r="M34" s="165"/>
      <c r="N34" s="165"/>
      <c r="O34" s="165"/>
    </row>
    <row r="35" spans="1:15" ht="15.75" customHeight="1">
      <c r="A35" s="165"/>
      <c r="B35" s="165"/>
      <c r="C35" s="175"/>
      <c r="D35" s="175"/>
      <c r="E35" s="165"/>
      <c r="F35" s="165"/>
      <c r="G35" s="165"/>
      <c r="H35" s="165"/>
      <c r="I35" s="165"/>
      <c r="J35" s="165"/>
      <c r="K35" s="165"/>
      <c r="L35" s="165"/>
      <c r="M35" s="165"/>
      <c r="N35" s="165"/>
      <c r="O35" s="165"/>
    </row>
    <row r="36" spans="1:15" ht="15.75" customHeight="1">
      <c r="A36" s="165"/>
      <c r="B36" s="165"/>
      <c r="C36" s="175"/>
      <c r="D36" s="175"/>
      <c r="E36" s="165"/>
      <c r="F36" s="165"/>
      <c r="G36" s="165"/>
      <c r="H36" s="165"/>
      <c r="I36" s="165"/>
      <c r="J36" s="165"/>
      <c r="K36" s="165"/>
      <c r="L36" s="165"/>
      <c r="M36" s="165"/>
      <c r="N36" s="165"/>
      <c r="O36" s="165"/>
    </row>
    <row r="37" spans="1:15" ht="15.75" customHeight="1">
      <c r="A37" s="165"/>
      <c r="B37" s="165"/>
      <c r="C37" s="175"/>
      <c r="D37" s="175"/>
      <c r="E37" s="165"/>
      <c r="F37" s="165"/>
      <c r="G37" s="165"/>
      <c r="H37" s="165"/>
      <c r="I37" s="165"/>
      <c r="J37" s="165"/>
      <c r="K37" s="165"/>
      <c r="L37" s="165"/>
      <c r="M37" s="165"/>
      <c r="N37" s="165"/>
      <c r="O37" s="165"/>
    </row>
    <row r="38" spans="1:15" ht="15.75" customHeight="1">
      <c r="A38" s="165"/>
      <c r="B38" s="165"/>
      <c r="C38" s="175"/>
      <c r="D38" s="175"/>
      <c r="E38" s="165"/>
      <c r="F38" s="165"/>
      <c r="G38" s="165"/>
      <c r="H38" s="165"/>
      <c r="I38" s="165"/>
      <c r="J38" s="165"/>
      <c r="K38" s="165"/>
      <c r="L38" s="165"/>
      <c r="M38" s="165"/>
      <c r="N38" s="165"/>
      <c r="O38" s="165"/>
    </row>
    <row r="39" spans="1:15" ht="15.75" customHeight="1">
      <c r="A39" s="165"/>
      <c r="B39" s="165"/>
      <c r="C39" s="175"/>
      <c r="D39" s="175"/>
      <c r="E39" s="165"/>
      <c r="F39" s="165"/>
      <c r="G39" s="165"/>
      <c r="H39" s="165"/>
      <c r="I39" s="165"/>
      <c r="J39" s="165"/>
      <c r="K39" s="165"/>
      <c r="L39" s="165"/>
      <c r="M39" s="165"/>
      <c r="N39" s="165"/>
      <c r="O39" s="165"/>
    </row>
    <row r="40" spans="1:15" ht="15.75" customHeight="1">
      <c r="A40" s="165"/>
      <c r="B40" s="165"/>
      <c r="C40" s="175"/>
      <c r="D40" s="175"/>
      <c r="E40" s="165"/>
      <c r="F40" s="165"/>
      <c r="G40" s="165"/>
      <c r="H40" s="165"/>
      <c r="I40" s="165"/>
      <c r="J40" s="165"/>
      <c r="K40" s="165"/>
      <c r="L40" s="165"/>
      <c r="M40" s="165"/>
      <c r="N40" s="165"/>
      <c r="O40" s="165"/>
    </row>
    <row r="41" spans="1:15" ht="15.75" customHeight="1">
      <c r="A41" s="165"/>
      <c r="B41" s="165"/>
      <c r="C41" s="175"/>
      <c r="D41" s="175"/>
      <c r="E41" s="165"/>
      <c r="F41" s="165"/>
      <c r="G41" s="165"/>
      <c r="H41" s="165"/>
      <c r="I41" s="165"/>
      <c r="J41" s="165"/>
      <c r="K41" s="165"/>
      <c r="L41" s="165"/>
      <c r="M41" s="165"/>
      <c r="N41" s="165"/>
      <c r="O41" s="165"/>
    </row>
    <row r="42" spans="1:15" ht="15.75" customHeight="1">
      <c r="A42" s="165"/>
      <c r="B42" s="165"/>
      <c r="C42" s="175"/>
      <c r="D42" s="175"/>
      <c r="E42" s="165"/>
      <c r="F42" s="165"/>
      <c r="G42" s="165"/>
      <c r="H42" s="165"/>
      <c r="I42" s="165"/>
      <c r="J42" s="165"/>
      <c r="K42" s="165"/>
      <c r="L42" s="165"/>
      <c r="M42" s="165"/>
      <c r="N42" s="165"/>
      <c r="O42" s="165"/>
    </row>
    <row r="43" spans="1:15" ht="15.75" customHeight="1">
      <c r="A43" s="165"/>
      <c r="B43" s="165"/>
      <c r="C43" s="175"/>
      <c r="D43" s="175"/>
      <c r="E43" s="165"/>
      <c r="F43" s="165"/>
      <c r="G43" s="165"/>
      <c r="H43" s="165"/>
      <c r="I43" s="165"/>
      <c r="J43" s="165"/>
      <c r="K43" s="165"/>
      <c r="L43" s="165"/>
      <c r="M43" s="165"/>
      <c r="N43" s="165"/>
      <c r="O43" s="165"/>
    </row>
    <row r="44" spans="1:15" ht="15.75" customHeight="1">
      <c r="A44" s="165"/>
      <c r="B44" s="165"/>
      <c r="C44" s="175"/>
      <c r="D44" s="175"/>
      <c r="E44" s="165"/>
      <c r="F44" s="165"/>
      <c r="G44" s="165"/>
      <c r="H44" s="165"/>
      <c r="I44" s="165"/>
      <c r="J44" s="165"/>
      <c r="K44" s="165"/>
      <c r="L44" s="165"/>
      <c r="M44" s="165"/>
      <c r="N44" s="165"/>
      <c r="O44" s="165"/>
    </row>
    <row r="45" spans="1:15" ht="15.75" customHeight="1">
      <c r="A45" s="165"/>
      <c r="B45" s="165"/>
      <c r="C45" s="175"/>
      <c r="D45" s="175"/>
      <c r="E45" s="165"/>
      <c r="F45" s="165"/>
      <c r="G45" s="165"/>
      <c r="H45" s="165"/>
      <c r="I45" s="165"/>
      <c r="J45" s="165"/>
      <c r="K45" s="165"/>
      <c r="L45" s="165"/>
      <c r="M45" s="165"/>
      <c r="N45" s="165"/>
      <c r="O45" s="165"/>
    </row>
    <row r="46" spans="1:15" ht="15.75" customHeight="1">
      <c r="A46" s="165"/>
      <c r="B46" s="165"/>
      <c r="C46" s="175"/>
      <c r="D46" s="175"/>
      <c r="E46" s="165"/>
      <c r="F46" s="165"/>
      <c r="G46" s="165"/>
      <c r="H46" s="165"/>
      <c r="I46" s="165"/>
      <c r="J46" s="165"/>
      <c r="K46" s="165"/>
      <c r="L46" s="165"/>
      <c r="M46" s="165"/>
      <c r="N46" s="165"/>
      <c r="O46" s="165"/>
    </row>
    <row r="47" spans="1:15" ht="15.75" customHeight="1">
      <c r="A47" s="165"/>
      <c r="B47" s="165"/>
      <c r="C47" s="175"/>
      <c r="D47" s="175"/>
      <c r="E47" s="165"/>
      <c r="F47" s="165"/>
      <c r="G47" s="165"/>
      <c r="H47" s="165"/>
      <c r="I47" s="165"/>
      <c r="J47" s="165"/>
      <c r="K47" s="165"/>
      <c r="L47" s="165"/>
      <c r="M47" s="165"/>
      <c r="N47" s="165"/>
      <c r="O47" s="165"/>
    </row>
    <row r="48" spans="1:15" ht="15.75" customHeight="1">
      <c r="A48" s="165"/>
      <c r="B48" s="165"/>
      <c r="C48" s="175"/>
      <c r="D48" s="175"/>
      <c r="E48" s="165"/>
      <c r="F48" s="165"/>
      <c r="G48" s="165"/>
      <c r="H48" s="165"/>
      <c r="I48" s="165"/>
      <c r="J48" s="165"/>
      <c r="K48" s="165"/>
      <c r="L48" s="165"/>
      <c r="M48" s="165"/>
      <c r="N48" s="165"/>
      <c r="O48" s="165"/>
    </row>
    <row r="49" spans="1:15" ht="15.75" customHeight="1">
      <c r="A49" s="165"/>
      <c r="B49" s="165"/>
      <c r="C49" s="175"/>
      <c r="D49" s="175"/>
      <c r="E49" s="165"/>
      <c r="F49" s="165"/>
      <c r="G49" s="165"/>
      <c r="H49" s="165"/>
      <c r="I49" s="165"/>
      <c r="J49" s="165"/>
      <c r="K49" s="165"/>
      <c r="L49" s="165"/>
      <c r="M49" s="165"/>
      <c r="N49" s="165"/>
      <c r="O49" s="165"/>
    </row>
    <row r="50" spans="1:15" ht="15.75" customHeight="1">
      <c r="A50" s="165"/>
      <c r="B50" s="165"/>
      <c r="C50" s="175"/>
      <c r="D50" s="175"/>
      <c r="E50" s="165"/>
      <c r="F50" s="165"/>
      <c r="G50" s="165"/>
      <c r="H50" s="165"/>
      <c r="I50" s="165"/>
      <c r="J50" s="165"/>
      <c r="K50" s="165"/>
      <c r="L50" s="165"/>
      <c r="M50" s="165"/>
      <c r="N50" s="165"/>
      <c r="O50" s="165"/>
    </row>
    <row r="51" spans="1:15" ht="15.75" customHeight="1">
      <c r="A51" s="165"/>
      <c r="B51" s="165"/>
      <c r="C51" s="175"/>
      <c r="D51" s="175"/>
      <c r="E51" s="165"/>
      <c r="F51" s="165"/>
      <c r="G51" s="165"/>
      <c r="H51" s="165"/>
      <c r="I51" s="165"/>
      <c r="J51" s="165"/>
      <c r="K51" s="165"/>
      <c r="L51" s="165"/>
      <c r="M51" s="165"/>
      <c r="N51" s="165"/>
      <c r="O51" s="165"/>
    </row>
    <row r="52" spans="1:15" ht="15.75" customHeight="1">
      <c r="A52" s="165"/>
      <c r="B52" s="165"/>
      <c r="C52" s="175"/>
      <c r="D52" s="175"/>
    </row>
    <row r="53" spans="1:15" ht="15.75" customHeight="1">
      <c r="A53" s="165"/>
      <c r="B53" s="165"/>
      <c r="C53" s="175"/>
      <c r="D53" s="175"/>
    </row>
    <row r="54" spans="1:15" ht="15.75" customHeight="1">
      <c r="A54" s="165"/>
      <c r="B54" s="165"/>
      <c r="C54" s="175"/>
      <c r="D54" s="175"/>
    </row>
    <row r="55" spans="1:15" ht="15.75" customHeight="1">
      <c r="A55" s="165"/>
      <c r="B55" s="165"/>
      <c r="C55" s="175"/>
      <c r="D55" s="175"/>
    </row>
    <row r="56" spans="1:15" ht="15.75" customHeight="1">
      <c r="A56" s="165"/>
      <c r="B56" s="165"/>
      <c r="C56" s="175"/>
      <c r="D56" s="175"/>
    </row>
    <row r="57" spans="1:15" ht="15.75" customHeight="1">
      <c r="A57" s="165"/>
      <c r="B57" s="165"/>
      <c r="C57" s="175"/>
      <c r="D57" s="175"/>
    </row>
    <row r="58" spans="1:15" ht="15.75" customHeight="1">
      <c r="A58" s="165"/>
      <c r="B58" s="165"/>
      <c r="C58" s="175"/>
      <c r="D58" s="175"/>
    </row>
    <row r="59" spans="1:15" ht="15.75" customHeight="1">
      <c r="A59" s="165"/>
      <c r="B59" s="165"/>
      <c r="C59" s="175"/>
      <c r="D59" s="175"/>
    </row>
    <row r="60" spans="1:15" ht="15.75" customHeight="1">
      <c r="A60" s="165"/>
      <c r="B60" s="165"/>
      <c r="C60" s="175"/>
      <c r="D60" s="175"/>
    </row>
    <row r="61" spans="1:15" ht="15.75" customHeight="1">
      <c r="A61" s="165"/>
      <c r="B61" s="165"/>
      <c r="C61" s="175"/>
      <c r="D61" s="175"/>
    </row>
    <row r="62" spans="1:15" ht="15.75" customHeight="1">
      <c r="A62" s="165"/>
      <c r="B62" s="165"/>
      <c r="C62" s="175"/>
      <c r="D62" s="175"/>
    </row>
    <row r="63" spans="1:15" ht="15.75" customHeight="1">
      <c r="A63" s="165"/>
      <c r="B63" s="165"/>
      <c r="C63" s="175"/>
      <c r="D63" s="175"/>
    </row>
    <row r="64" spans="1:15" ht="15.75" customHeight="1">
      <c r="A64" s="165"/>
      <c r="B64" s="165"/>
      <c r="C64" s="175"/>
      <c r="D64" s="175"/>
    </row>
    <row r="65" spans="1:4" ht="15.75" customHeight="1">
      <c r="A65" s="165"/>
      <c r="B65" s="165"/>
      <c r="C65" s="175"/>
      <c r="D65" s="175"/>
    </row>
    <row r="66" spans="1:4" ht="15.75" customHeight="1">
      <c r="A66" s="165"/>
      <c r="B66" s="165"/>
      <c r="C66" s="175"/>
      <c r="D66" s="175"/>
    </row>
    <row r="67" spans="1:4" ht="15.75" customHeight="1">
      <c r="A67" s="165"/>
      <c r="B67" s="165"/>
      <c r="C67" s="175"/>
      <c r="D67" s="175"/>
    </row>
    <row r="68" spans="1:4" ht="15.75" customHeight="1">
      <c r="A68" s="165"/>
      <c r="B68" s="165"/>
      <c r="C68" s="175"/>
      <c r="D68" s="175"/>
    </row>
    <row r="69" spans="1:4" ht="15.75" customHeight="1">
      <c r="A69" s="165"/>
      <c r="B69" s="165"/>
      <c r="C69" s="175"/>
      <c r="D69" s="175"/>
    </row>
    <row r="70" spans="1:4" ht="15.75" customHeight="1">
      <c r="A70" s="165"/>
      <c r="B70" s="165"/>
      <c r="C70" s="175"/>
      <c r="D70" s="175"/>
    </row>
    <row r="71" spans="1:4" ht="15.75" customHeight="1">
      <c r="A71" s="165"/>
      <c r="B71" s="165"/>
      <c r="C71" s="175"/>
      <c r="D71" s="175"/>
    </row>
    <row r="72" spans="1:4" ht="15.75" customHeight="1">
      <c r="A72" s="165"/>
      <c r="B72" s="165"/>
      <c r="C72" s="175"/>
      <c r="D72" s="175"/>
    </row>
    <row r="73" spans="1:4" ht="15.75" customHeight="1">
      <c r="A73" s="165"/>
      <c r="B73" s="165"/>
      <c r="C73" s="175"/>
      <c r="D73" s="175"/>
    </row>
    <row r="74" spans="1:4" ht="15.75" customHeight="1">
      <c r="A74" s="165"/>
      <c r="B74" s="165"/>
      <c r="C74" s="175"/>
      <c r="D74" s="175"/>
    </row>
    <row r="75" spans="1:4" ht="15.75" customHeight="1">
      <c r="A75" s="165"/>
      <c r="B75" s="165"/>
      <c r="C75" s="175"/>
      <c r="D75" s="175"/>
    </row>
    <row r="76" spans="1:4" ht="15.75" customHeight="1">
      <c r="A76" s="165"/>
      <c r="B76" s="165"/>
      <c r="C76" s="175"/>
      <c r="D76" s="175"/>
    </row>
    <row r="77" spans="1:4" ht="15.75" customHeight="1">
      <c r="A77" s="165"/>
      <c r="B77" s="165"/>
      <c r="C77" s="175"/>
      <c r="D77" s="175"/>
    </row>
    <row r="78" spans="1:4" ht="15.75" customHeight="1">
      <c r="A78" s="165"/>
      <c r="B78" s="165"/>
      <c r="C78" s="175"/>
      <c r="D78" s="175"/>
    </row>
    <row r="79" spans="1:4" ht="15.75" customHeight="1">
      <c r="A79" s="165"/>
      <c r="B79" s="165"/>
      <c r="C79" s="175"/>
      <c r="D79" s="175"/>
    </row>
    <row r="80" spans="1:4" ht="15.75" customHeight="1">
      <c r="A80" s="165"/>
      <c r="B80" s="165"/>
      <c r="C80" s="175"/>
      <c r="D80" s="175"/>
    </row>
    <row r="81" spans="1:4" ht="15.75" customHeight="1">
      <c r="A81" s="165"/>
      <c r="B81" s="165"/>
      <c r="C81" s="175"/>
      <c r="D81" s="175"/>
    </row>
    <row r="82" spans="1:4" ht="15.75" customHeight="1">
      <c r="A82" s="165"/>
      <c r="B82" s="165"/>
      <c r="C82" s="175"/>
      <c r="D82" s="175"/>
    </row>
    <row r="83" spans="1:4" ht="15.75" customHeight="1">
      <c r="A83" s="165"/>
      <c r="B83" s="165"/>
      <c r="C83" s="175"/>
      <c r="D83" s="175"/>
    </row>
    <row r="84" spans="1:4" ht="15.75" customHeight="1">
      <c r="A84" s="165"/>
      <c r="B84" s="165"/>
      <c r="C84" s="175"/>
      <c r="D84" s="175"/>
    </row>
    <row r="85" spans="1:4" ht="15.75" customHeight="1">
      <c r="A85" s="165"/>
      <c r="B85" s="165"/>
      <c r="C85" s="175"/>
      <c r="D85" s="175"/>
    </row>
    <row r="86" spans="1:4" ht="15.75" customHeight="1">
      <c r="A86" s="165"/>
      <c r="B86" s="165"/>
      <c r="C86" s="175"/>
      <c r="D86" s="175"/>
    </row>
    <row r="87" spans="1:4" ht="15.75" customHeight="1">
      <c r="A87" s="165"/>
      <c r="B87" s="165"/>
      <c r="C87" s="175"/>
      <c r="D87" s="175"/>
    </row>
    <row r="88" spans="1:4" ht="15.75" customHeight="1">
      <c r="A88" s="165"/>
      <c r="B88" s="165"/>
      <c r="C88" s="175"/>
      <c r="D88" s="175"/>
    </row>
    <row r="89" spans="1:4" ht="15.75" customHeight="1">
      <c r="A89" s="165"/>
      <c r="B89" s="165"/>
      <c r="C89" s="175"/>
      <c r="D89" s="175"/>
    </row>
    <row r="90" spans="1:4" ht="15.75" customHeight="1">
      <c r="A90" s="165"/>
      <c r="B90" s="165"/>
      <c r="C90" s="175"/>
      <c r="D90" s="175"/>
    </row>
    <row r="91" spans="1:4" ht="15.75" customHeight="1">
      <c r="A91" s="165"/>
      <c r="B91" s="165"/>
      <c r="C91" s="175"/>
      <c r="D91" s="175"/>
    </row>
    <row r="92" spans="1:4" ht="15.75" customHeight="1">
      <c r="A92" s="165"/>
      <c r="B92" s="165"/>
      <c r="C92" s="175"/>
      <c r="D92" s="175"/>
    </row>
    <row r="93" spans="1:4" ht="15.75" customHeight="1">
      <c r="A93" s="165"/>
      <c r="B93" s="165"/>
      <c r="C93" s="175"/>
      <c r="D93" s="175"/>
    </row>
    <row r="94" spans="1:4" ht="15.75" customHeight="1">
      <c r="A94" s="165"/>
      <c r="B94" s="165"/>
      <c r="C94" s="175"/>
      <c r="D94" s="175"/>
    </row>
    <row r="95" spans="1:4" ht="15.75" customHeight="1">
      <c r="A95" s="165"/>
      <c r="B95" s="165"/>
      <c r="C95" s="175"/>
      <c r="D95" s="175"/>
    </row>
    <row r="96" spans="1:4" ht="15.75" customHeight="1">
      <c r="A96" s="165"/>
      <c r="B96" s="165"/>
      <c r="C96" s="175"/>
      <c r="D96" s="175"/>
    </row>
    <row r="97" spans="1:4" ht="15.75" customHeight="1">
      <c r="A97" s="165"/>
      <c r="B97" s="165"/>
      <c r="C97" s="175"/>
      <c r="D97" s="175"/>
    </row>
    <row r="98" spans="1:4" ht="15.75" customHeight="1">
      <c r="A98" s="165"/>
      <c r="B98" s="165"/>
      <c r="C98" s="175"/>
      <c r="D98" s="175"/>
    </row>
    <row r="99" spans="1:4" ht="15.75" customHeight="1">
      <c r="A99" s="165"/>
      <c r="B99" s="165"/>
      <c r="C99" s="175"/>
      <c r="D99" s="175"/>
    </row>
    <row r="100" spans="1:4" ht="15.75" customHeight="1">
      <c r="A100" s="165"/>
      <c r="B100" s="165"/>
      <c r="C100" s="175"/>
      <c r="D100" s="175"/>
    </row>
    <row r="101" spans="1:4" ht="15.75" customHeight="1">
      <c r="A101" s="165"/>
      <c r="B101" s="165"/>
      <c r="C101" s="175"/>
      <c r="D101" s="175"/>
    </row>
    <row r="102" spans="1:4" ht="15.75" customHeight="1">
      <c r="A102" s="165"/>
      <c r="B102" s="165"/>
      <c r="C102" s="175"/>
      <c r="D102" s="175"/>
    </row>
    <row r="103" spans="1:4" ht="15.75" customHeight="1">
      <c r="A103" s="165"/>
      <c r="B103" s="165"/>
      <c r="C103" s="175"/>
      <c r="D103" s="175"/>
    </row>
    <row r="104" spans="1:4" ht="15.75" customHeight="1">
      <c r="A104" s="165"/>
      <c r="B104" s="165"/>
      <c r="C104" s="175"/>
      <c r="D104" s="175"/>
    </row>
    <row r="105" spans="1:4" ht="15.75" customHeight="1">
      <c r="A105" s="165"/>
      <c r="B105" s="165"/>
      <c r="C105" s="175"/>
      <c r="D105" s="175"/>
    </row>
    <row r="106" spans="1:4" ht="15.75" customHeight="1">
      <c r="A106" s="165"/>
      <c r="B106" s="165"/>
      <c r="C106" s="175"/>
      <c r="D106" s="175"/>
    </row>
    <row r="107" spans="1:4" ht="15.75" customHeight="1">
      <c r="A107" s="165"/>
      <c r="B107" s="165"/>
      <c r="C107" s="175"/>
      <c r="D107" s="175"/>
    </row>
    <row r="108" spans="1:4" ht="15.75" customHeight="1">
      <c r="A108" s="165"/>
      <c r="B108" s="165"/>
      <c r="C108" s="175"/>
      <c r="D108" s="175"/>
    </row>
    <row r="109" spans="1:4" ht="15.75" customHeight="1">
      <c r="A109" s="165"/>
      <c r="B109" s="165"/>
      <c r="C109" s="175"/>
      <c r="D109" s="175"/>
    </row>
    <row r="110" spans="1:4" ht="15.75" customHeight="1">
      <c r="A110" s="165"/>
      <c r="B110" s="165"/>
      <c r="C110" s="175"/>
      <c r="D110" s="175"/>
    </row>
    <row r="111" spans="1:4" ht="15.75" customHeight="1">
      <c r="A111" s="165"/>
      <c r="B111" s="165"/>
      <c r="C111" s="175"/>
      <c r="D111" s="175"/>
    </row>
    <row r="112" spans="1:4" ht="15.75" customHeight="1">
      <c r="A112" s="165"/>
      <c r="B112" s="165"/>
      <c r="C112" s="175"/>
      <c r="D112" s="175"/>
    </row>
    <row r="113" spans="1:4" ht="15.75" customHeight="1">
      <c r="A113" s="165"/>
      <c r="B113" s="165"/>
      <c r="C113" s="175"/>
      <c r="D113" s="175"/>
    </row>
    <row r="114" spans="1:4" ht="15.75" customHeight="1">
      <c r="A114" s="165"/>
      <c r="B114" s="165"/>
      <c r="C114" s="175"/>
      <c r="D114" s="175"/>
    </row>
    <row r="115" spans="1:4" ht="15.75" customHeight="1">
      <c r="A115" s="165"/>
      <c r="B115" s="165"/>
      <c r="C115" s="175"/>
      <c r="D115" s="175"/>
    </row>
    <row r="116" spans="1:4" ht="15.75" customHeight="1">
      <c r="A116" s="165"/>
      <c r="B116" s="165"/>
      <c r="C116" s="175"/>
      <c r="D116" s="175"/>
    </row>
    <row r="117" spans="1:4" ht="15.75" customHeight="1">
      <c r="A117" s="165"/>
      <c r="B117" s="165"/>
      <c r="C117" s="175"/>
      <c r="D117" s="175"/>
    </row>
    <row r="118" spans="1:4" ht="15.75" customHeight="1">
      <c r="A118" s="165"/>
      <c r="B118" s="165"/>
      <c r="C118" s="175"/>
      <c r="D118" s="175"/>
    </row>
    <row r="119" spans="1:4" ht="15.75" customHeight="1">
      <c r="A119" s="165"/>
      <c r="B119" s="165"/>
      <c r="C119" s="175"/>
      <c r="D119" s="175"/>
    </row>
    <row r="120" spans="1:4" ht="15.75" customHeight="1">
      <c r="A120" s="165"/>
      <c r="B120" s="165"/>
      <c r="C120" s="175"/>
      <c r="D120" s="175"/>
    </row>
    <row r="121" spans="1:4" ht="15.75" customHeight="1">
      <c r="A121" s="165"/>
      <c r="B121" s="165"/>
      <c r="C121" s="175"/>
      <c r="D121" s="175"/>
    </row>
    <row r="122" spans="1:4" ht="15.75" customHeight="1">
      <c r="A122" s="165"/>
      <c r="B122" s="165"/>
      <c r="C122" s="175"/>
      <c r="D122" s="175"/>
    </row>
    <row r="123" spans="1:4" ht="15.75" customHeight="1">
      <c r="A123" s="165"/>
      <c r="B123" s="165"/>
      <c r="C123" s="175"/>
      <c r="D123" s="175"/>
    </row>
    <row r="124" spans="1:4" ht="15.75" customHeight="1">
      <c r="A124" s="165"/>
      <c r="B124" s="165"/>
      <c r="C124" s="175"/>
      <c r="D124" s="175"/>
    </row>
    <row r="125" spans="1:4" ht="15.75" customHeight="1">
      <c r="A125" s="165"/>
      <c r="B125" s="165"/>
      <c r="C125" s="175"/>
      <c r="D125" s="175"/>
    </row>
    <row r="126" spans="1:4" ht="15.75" customHeight="1">
      <c r="A126" s="165"/>
      <c r="B126" s="165"/>
      <c r="C126" s="175"/>
      <c r="D126" s="175"/>
    </row>
    <row r="127" spans="1:4" ht="15.75" customHeight="1">
      <c r="A127" s="165"/>
      <c r="B127" s="165"/>
      <c r="C127" s="175"/>
      <c r="D127" s="175"/>
    </row>
    <row r="128" spans="1:4" ht="15.75" customHeight="1">
      <c r="A128" s="165"/>
      <c r="B128" s="165"/>
      <c r="C128" s="175"/>
      <c r="D128" s="175"/>
    </row>
    <row r="129" spans="1:4" ht="15.75" customHeight="1">
      <c r="A129" s="165"/>
      <c r="B129" s="165"/>
      <c r="C129" s="175"/>
      <c r="D129" s="175"/>
    </row>
    <row r="130" spans="1:4" ht="15.75" customHeight="1">
      <c r="A130" s="165"/>
      <c r="B130" s="165"/>
      <c r="C130" s="175"/>
      <c r="D130" s="175"/>
    </row>
    <row r="131" spans="1:4" ht="15.75" customHeight="1">
      <c r="A131" s="165"/>
      <c r="B131" s="165"/>
      <c r="C131" s="175"/>
      <c r="D131" s="175"/>
    </row>
    <row r="132" spans="1:4" ht="15.75" customHeight="1">
      <c r="A132" s="165"/>
      <c r="B132" s="165"/>
      <c r="C132" s="175"/>
      <c r="D132" s="175"/>
    </row>
    <row r="133" spans="1:4" ht="15.75" customHeight="1">
      <c r="A133" s="165"/>
      <c r="B133" s="165"/>
      <c r="C133" s="175"/>
      <c r="D133" s="175"/>
    </row>
    <row r="134" spans="1:4" ht="15.75" customHeight="1">
      <c r="A134" s="165"/>
      <c r="B134" s="165"/>
      <c r="C134" s="175"/>
      <c r="D134" s="175"/>
    </row>
    <row r="135" spans="1:4" ht="15.75" customHeight="1">
      <c r="A135" s="165"/>
      <c r="B135" s="165"/>
      <c r="C135" s="175"/>
      <c r="D135" s="175"/>
    </row>
    <row r="136" spans="1:4" ht="15.75" customHeight="1">
      <c r="A136" s="165"/>
      <c r="B136" s="165"/>
      <c r="C136" s="175"/>
      <c r="D136" s="175"/>
    </row>
    <row r="137" spans="1:4" ht="15.75" customHeight="1">
      <c r="A137" s="165"/>
      <c r="B137" s="165"/>
      <c r="C137" s="175"/>
      <c r="D137" s="175"/>
    </row>
    <row r="138" spans="1:4" ht="15.75" customHeight="1">
      <c r="A138" s="165"/>
      <c r="B138" s="165"/>
      <c r="C138" s="175"/>
      <c r="D138" s="175"/>
    </row>
    <row r="139" spans="1:4" ht="15.75" customHeight="1">
      <c r="A139" s="165"/>
      <c r="B139" s="165"/>
      <c r="C139" s="175"/>
      <c r="D139" s="175"/>
    </row>
    <row r="140" spans="1:4" ht="15.75" customHeight="1">
      <c r="A140" s="165"/>
      <c r="B140" s="165"/>
      <c r="C140" s="175"/>
      <c r="D140" s="175"/>
    </row>
    <row r="141" spans="1:4" ht="15.75" customHeight="1">
      <c r="A141" s="165"/>
      <c r="B141" s="165"/>
      <c r="C141" s="175"/>
      <c r="D141" s="175"/>
    </row>
    <row r="142" spans="1:4" ht="15.75" customHeight="1">
      <c r="A142" s="165"/>
      <c r="B142" s="165"/>
      <c r="C142" s="175"/>
      <c r="D142" s="175"/>
    </row>
    <row r="143" spans="1:4" ht="15.75" customHeight="1">
      <c r="A143" s="165"/>
      <c r="B143" s="165"/>
      <c r="C143" s="175"/>
      <c r="D143" s="175"/>
    </row>
    <row r="144" spans="1:4" ht="15.75" customHeight="1">
      <c r="A144" s="165"/>
      <c r="B144" s="165"/>
      <c r="C144" s="175"/>
      <c r="D144" s="175"/>
    </row>
    <row r="145" spans="1:4" ht="15.75" customHeight="1">
      <c r="A145" s="165"/>
      <c r="B145" s="165"/>
      <c r="C145" s="175"/>
      <c r="D145" s="175"/>
    </row>
    <row r="146" spans="1:4" ht="15.75" customHeight="1">
      <c r="A146" s="165"/>
      <c r="B146" s="165"/>
      <c r="C146" s="175"/>
      <c r="D146" s="175"/>
    </row>
    <row r="147" spans="1:4" ht="15.75" customHeight="1">
      <c r="A147" s="165"/>
      <c r="B147" s="165"/>
      <c r="C147" s="175"/>
      <c r="D147" s="175"/>
    </row>
    <row r="148" spans="1:4" ht="15.75" customHeight="1">
      <c r="A148" s="165"/>
      <c r="B148" s="165"/>
      <c r="C148" s="175"/>
      <c r="D148" s="175"/>
    </row>
    <row r="149" spans="1:4" ht="15.75" customHeight="1">
      <c r="A149" s="165"/>
      <c r="B149" s="165"/>
      <c r="C149" s="175"/>
      <c r="D149" s="175"/>
    </row>
    <row r="150" spans="1:4" ht="15.75" customHeight="1">
      <c r="A150" s="165"/>
      <c r="B150" s="165"/>
      <c r="C150" s="175"/>
      <c r="D150" s="175"/>
    </row>
    <row r="151" spans="1:4" ht="15.75" customHeight="1">
      <c r="A151" s="165"/>
      <c r="B151" s="165"/>
      <c r="C151" s="175"/>
      <c r="D151" s="175"/>
    </row>
    <row r="152" spans="1:4" ht="15.75" customHeight="1">
      <c r="A152" s="165"/>
      <c r="B152" s="165"/>
      <c r="C152" s="175"/>
      <c r="D152" s="175"/>
    </row>
    <row r="153" spans="1:4" ht="15.75" customHeight="1">
      <c r="A153" s="165"/>
      <c r="B153" s="165"/>
      <c r="C153" s="175"/>
      <c r="D153" s="175"/>
    </row>
    <row r="154" spans="1:4" ht="15.75" customHeight="1">
      <c r="A154" s="165"/>
      <c r="B154" s="165"/>
      <c r="C154" s="175"/>
      <c r="D154" s="175"/>
    </row>
    <row r="155" spans="1:4" ht="15.75" customHeight="1">
      <c r="A155" s="165"/>
      <c r="B155" s="165"/>
      <c r="C155" s="175"/>
      <c r="D155" s="175"/>
    </row>
    <row r="156" spans="1:4" ht="15.75" customHeight="1">
      <c r="A156" s="165"/>
      <c r="B156" s="165"/>
      <c r="C156" s="175"/>
      <c r="D156" s="175"/>
    </row>
    <row r="157" spans="1:4" ht="15.75" customHeight="1">
      <c r="A157" s="165"/>
      <c r="B157" s="165"/>
      <c r="C157" s="175"/>
      <c r="D157" s="175"/>
    </row>
    <row r="158" spans="1:4" ht="15.75" customHeight="1">
      <c r="A158" s="165"/>
      <c r="B158" s="165"/>
      <c r="C158" s="175"/>
      <c r="D158" s="175"/>
    </row>
    <row r="159" spans="1:4" ht="15.75" customHeight="1">
      <c r="A159" s="165"/>
      <c r="B159" s="165"/>
      <c r="C159" s="175"/>
      <c r="D159" s="175"/>
    </row>
    <row r="160" spans="1:4" ht="15.75" customHeight="1">
      <c r="A160" s="165"/>
      <c r="B160" s="165"/>
      <c r="C160" s="175"/>
      <c r="D160" s="175"/>
    </row>
    <row r="161" spans="1:4" ht="15.75" customHeight="1">
      <c r="A161" s="165"/>
      <c r="B161" s="165"/>
      <c r="C161" s="175"/>
      <c r="D161" s="175"/>
    </row>
    <row r="162" spans="1:4" ht="15.75" customHeight="1">
      <c r="A162" s="165"/>
      <c r="B162" s="165"/>
      <c r="C162" s="175"/>
      <c r="D162" s="175"/>
    </row>
    <row r="163" spans="1:4" ht="15.75" customHeight="1">
      <c r="A163" s="165"/>
      <c r="B163" s="165"/>
      <c r="C163" s="175"/>
      <c r="D163" s="175"/>
    </row>
    <row r="164" spans="1:4" ht="15.75" customHeight="1">
      <c r="A164" s="165"/>
      <c r="B164" s="165"/>
      <c r="C164" s="175"/>
      <c r="D164" s="175"/>
    </row>
    <row r="165" spans="1:4" ht="15.75" customHeight="1">
      <c r="A165" s="165"/>
      <c r="B165" s="165"/>
      <c r="C165" s="175"/>
      <c r="D165" s="175"/>
    </row>
    <row r="166" spans="1:4" ht="15.75" customHeight="1">
      <c r="A166" s="165"/>
      <c r="B166" s="165"/>
      <c r="C166" s="175"/>
      <c r="D166" s="175"/>
    </row>
    <row r="167" spans="1:4" ht="15.75" customHeight="1">
      <c r="A167" s="165"/>
      <c r="B167" s="165"/>
      <c r="C167" s="175"/>
      <c r="D167" s="175"/>
    </row>
    <row r="168" spans="1:4" ht="15.75" customHeight="1">
      <c r="A168" s="165"/>
      <c r="B168" s="165"/>
      <c r="C168" s="175"/>
      <c r="D168" s="175"/>
    </row>
    <row r="169" spans="1:4" ht="15.75" customHeight="1">
      <c r="A169" s="165"/>
      <c r="B169" s="165"/>
      <c r="C169" s="175"/>
      <c r="D169" s="175"/>
    </row>
    <row r="170" spans="1:4" ht="15.75" customHeight="1">
      <c r="A170" s="165"/>
      <c r="B170" s="165"/>
      <c r="C170" s="175"/>
      <c r="D170" s="175"/>
    </row>
    <row r="171" spans="1:4" ht="15.75" customHeight="1">
      <c r="A171" s="165"/>
      <c r="B171" s="165"/>
      <c r="C171" s="175"/>
      <c r="D171" s="175"/>
    </row>
    <row r="172" spans="1:4" ht="15.75" customHeight="1">
      <c r="A172" s="165"/>
      <c r="B172" s="165"/>
      <c r="C172" s="175"/>
      <c r="D172" s="175"/>
    </row>
    <row r="173" spans="1:4" ht="15.75" customHeight="1">
      <c r="A173" s="165"/>
      <c r="B173" s="165"/>
      <c r="C173" s="175"/>
      <c r="D173" s="175"/>
    </row>
    <row r="174" spans="1:4" ht="15.75" customHeight="1">
      <c r="A174" s="165"/>
      <c r="B174" s="165"/>
      <c r="C174" s="175"/>
      <c r="D174" s="175"/>
    </row>
    <row r="175" spans="1:4" ht="15.75" customHeight="1">
      <c r="A175" s="165"/>
      <c r="B175" s="165"/>
      <c r="C175" s="175"/>
      <c r="D175" s="175"/>
    </row>
    <row r="176" spans="1:4" ht="15.75" customHeight="1">
      <c r="A176" s="165"/>
      <c r="B176" s="165"/>
      <c r="C176" s="175"/>
      <c r="D176" s="175"/>
    </row>
    <row r="177" spans="1:4" ht="15.75" customHeight="1">
      <c r="A177" s="165"/>
      <c r="B177" s="165"/>
      <c r="C177" s="175"/>
      <c r="D177" s="175"/>
    </row>
    <row r="178" spans="1:4" ht="15.75" customHeight="1">
      <c r="A178" s="165"/>
      <c r="B178" s="165"/>
      <c r="C178" s="175"/>
      <c r="D178" s="175"/>
    </row>
    <row r="179" spans="1:4" ht="15.75" customHeight="1">
      <c r="A179" s="165"/>
      <c r="B179" s="165"/>
      <c r="C179" s="175"/>
      <c r="D179" s="175"/>
    </row>
    <row r="180" spans="1:4" ht="20.25">
      <c r="A180" s="165"/>
      <c r="B180" s="165"/>
      <c r="C180" s="175"/>
      <c r="D180" s="175"/>
    </row>
    <row r="181" spans="1:4" ht="20.25">
      <c r="A181" s="165"/>
      <c r="B181" s="165"/>
      <c r="C181" s="175"/>
      <c r="D181" s="175"/>
    </row>
    <row r="182" spans="1:4" ht="20.25">
      <c r="A182" s="165"/>
      <c r="B182" s="165"/>
      <c r="C182" s="175"/>
      <c r="D182" s="175"/>
    </row>
    <row r="183" spans="1:4" ht="20.25">
      <c r="A183" s="165"/>
      <c r="B183" s="165"/>
      <c r="C183" s="175"/>
      <c r="D183" s="175"/>
    </row>
    <row r="184" spans="1:4" ht="20.25">
      <c r="A184" s="165"/>
      <c r="B184" s="165"/>
      <c r="C184" s="175"/>
      <c r="D184" s="175"/>
    </row>
    <row r="185" spans="1:4" ht="20.25">
      <c r="A185" s="165"/>
      <c r="B185" s="165"/>
      <c r="C185" s="175"/>
      <c r="D185" s="175"/>
    </row>
    <row r="186" spans="1:4" ht="20.25">
      <c r="A186" s="165"/>
      <c r="B186" s="165"/>
      <c r="C186" s="175"/>
      <c r="D186" s="175"/>
    </row>
    <row r="187" spans="1:4" ht="20.25">
      <c r="A187" s="165"/>
      <c r="B187" s="165"/>
      <c r="C187" s="175"/>
      <c r="D187" s="175"/>
    </row>
    <row r="188" spans="1:4" ht="20.25">
      <c r="A188" s="165"/>
      <c r="B188" s="165"/>
      <c r="C188" s="175"/>
      <c r="D188" s="175"/>
    </row>
    <row r="189" spans="1:4" ht="20.25">
      <c r="A189" s="165"/>
      <c r="B189" s="165"/>
      <c r="C189" s="175"/>
      <c r="D189" s="175"/>
    </row>
    <row r="190" spans="1:4" ht="20.25">
      <c r="A190" s="165"/>
      <c r="B190" s="165"/>
      <c r="C190" s="175"/>
      <c r="D190" s="175"/>
    </row>
    <row r="191" spans="1:4" ht="20.25">
      <c r="A191" s="165"/>
      <c r="B191" s="165"/>
      <c r="C191" s="175"/>
      <c r="D191" s="175"/>
    </row>
    <row r="192" spans="1:4" ht="20.25">
      <c r="A192" s="165"/>
      <c r="B192" s="165"/>
      <c r="C192" s="175"/>
      <c r="D192" s="175"/>
    </row>
    <row r="193" spans="1:4" ht="20.25">
      <c r="A193" s="165"/>
      <c r="B193" s="165"/>
      <c r="C193" s="175"/>
      <c r="D193" s="175"/>
    </row>
    <row r="194" spans="1:4" ht="20.25">
      <c r="A194" s="165"/>
      <c r="B194" s="165"/>
      <c r="C194" s="175"/>
      <c r="D194" s="175"/>
    </row>
    <row r="195" spans="1:4" ht="20.25">
      <c r="A195" s="165"/>
      <c r="B195" s="165"/>
      <c r="C195" s="175"/>
      <c r="D195" s="175"/>
    </row>
    <row r="196" spans="1:4" ht="20.25">
      <c r="A196" s="165"/>
      <c r="B196" s="165"/>
      <c r="C196" s="175"/>
      <c r="D196" s="175"/>
    </row>
    <row r="197" spans="1:4" ht="20.25">
      <c r="A197" s="165"/>
      <c r="B197" s="165"/>
      <c r="C197" s="175"/>
      <c r="D197" s="175"/>
    </row>
    <row r="198" spans="1:4" ht="20.25">
      <c r="A198" s="165"/>
      <c r="B198" s="165"/>
      <c r="C198" s="175"/>
      <c r="D198" s="175"/>
    </row>
    <row r="199" spans="1:4" ht="20.25">
      <c r="A199" s="165"/>
      <c r="B199" s="165"/>
      <c r="C199" s="175"/>
      <c r="D199" s="175"/>
    </row>
    <row r="200" spans="1:4" ht="20.25">
      <c r="A200" s="165"/>
      <c r="B200" s="165"/>
      <c r="C200" s="175"/>
      <c r="D200" s="175"/>
    </row>
    <row r="201" spans="1:4" ht="20.25">
      <c r="A201" s="165"/>
      <c r="B201" s="165"/>
      <c r="C201" s="175"/>
      <c r="D201" s="175"/>
    </row>
    <row r="202" spans="1:4" ht="20.25">
      <c r="A202" s="165"/>
      <c r="B202" s="165"/>
      <c r="C202" s="175"/>
      <c r="D202" s="175"/>
    </row>
    <row r="203" spans="1:4" ht="20.25">
      <c r="A203" s="165"/>
      <c r="B203" s="165"/>
      <c r="C203" s="175"/>
      <c r="D203" s="175"/>
    </row>
    <row r="204" spans="1:4" ht="20.25">
      <c r="A204" s="165"/>
      <c r="B204" s="165"/>
      <c r="C204" s="175"/>
      <c r="D204" s="175"/>
    </row>
    <row r="205" spans="1:4" ht="20.25">
      <c r="A205" s="165"/>
      <c r="B205" s="165"/>
      <c r="C205" s="175"/>
      <c r="D205" s="175"/>
    </row>
    <row r="206" spans="1:4" ht="20.25">
      <c r="A206" s="165"/>
      <c r="B206" s="165"/>
      <c r="C206" s="175"/>
      <c r="D206" s="175"/>
    </row>
    <row r="207" spans="1:4" ht="20.25">
      <c r="A207" s="165"/>
      <c r="B207" s="165"/>
      <c r="C207" s="175"/>
      <c r="D207" s="175"/>
    </row>
    <row r="208" spans="1:4">
      <c r="A208" s="165"/>
      <c r="B208" s="165"/>
      <c r="C208" s="165"/>
      <c r="D208" s="165"/>
    </row>
    <row r="209" spans="1:8" ht="20.25">
      <c r="A209" s="165"/>
      <c r="B209" s="177" t="s">
        <v>350</v>
      </c>
      <c r="C209" s="177" t="s">
        <v>351</v>
      </c>
      <c r="D209" s="165" t="s">
        <v>350</v>
      </c>
      <c r="E209" s="165" t="s">
        <v>351</v>
      </c>
    </row>
    <row r="210" spans="1:8" ht="20.25">
      <c r="A210" s="165"/>
      <c r="B210" s="178" t="s">
        <v>352</v>
      </c>
      <c r="C210" s="178" t="s">
        <v>353</v>
      </c>
      <c r="D210" t="s">
        <v>352</v>
      </c>
      <c r="F210" t="str">
        <f t="shared" ref="F210:F221" si="0">IF(NOT(ISBLANK(D210)),D210,IF(NOT(ISBLANK(E210)),"     "&amp;E210,FALSE))</f>
        <v>Afectación Económica o presupuestal</v>
      </c>
      <c r="G210" t="s">
        <v>352</v>
      </c>
      <c r="H210" t="str">
        <f ca="1">IF(NOT(ISERROR(MATCH(G210,_xludf.ANCHORARRAY(B221),0))),F223&amp;"Por favor no seleccionar los criterios de impacto",G210)</f>
        <v>Afectación Económica o presupuestal</v>
      </c>
    </row>
    <row r="211" spans="1:8" ht="20.25">
      <c r="A211" s="165"/>
      <c r="B211" s="178" t="s">
        <v>352</v>
      </c>
      <c r="C211" s="178" t="s">
        <v>326</v>
      </c>
      <c r="E211" t="s">
        <v>353</v>
      </c>
      <c r="F211" t="str">
        <f t="shared" si="0"/>
        <v xml:space="preserve">     Afectación menor a 10 SMLMV .</v>
      </c>
    </row>
    <row r="212" spans="1:8" ht="20.25">
      <c r="A212" s="165"/>
      <c r="B212" s="178" t="s">
        <v>352</v>
      </c>
      <c r="C212" s="178" t="s">
        <v>329</v>
      </c>
      <c r="E212" t="s">
        <v>326</v>
      </c>
      <c r="F212" t="str">
        <f t="shared" si="0"/>
        <v xml:space="preserve">     Entre 10 y 50 SMLMV </v>
      </c>
    </row>
    <row r="213" spans="1:8" ht="20.25">
      <c r="A213" s="165"/>
      <c r="B213" s="178" t="s">
        <v>352</v>
      </c>
      <c r="C213" s="178" t="s">
        <v>333</v>
      </c>
      <c r="E213" t="s">
        <v>329</v>
      </c>
      <c r="F213" t="str">
        <f t="shared" si="0"/>
        <v xml:space="preserve">     Entre 50 y 100 SMLMV </v>
      </c>
    </row>
    <row r="214" spans="1:8" ht="20.25">
      <c r="A214" s="165"/>
      <c r="B214" s="178" t="s">
        <v>352</v>
      </c>
      <c r="C214" s="178" t="s">
        <v>337</v>
      </c>
      <c r="E214" t="s">
        <v>333</v>
      </c>
      <c r="F214" t="str">
        <f t="shared" si="0"/>
        <v xml:space="preserve">     Entre 100 y 500 SMLMV </v>
      </c>
    </row>
    <row r="215" spans="1:8" ht="20.25">
      <c r="A215" s="165"/>
      <c r="B215" s="178" t="s">
        <v>319</v>
      </c>
      <c r="C215" s="178" t="s">
        <v>323</v>
      </c>
      <c r="E215" t="s">
        <v>337</v>
      </c>
      <c r="F215" t="str">
        <f t="shared" si="0"/>
        <v xml:space="preserve">     Mayor a 500 SMLMV </v>
      </c>
    </row>
    <row r="216" spans="1:8" ht="20.25">
      <c r="A216" s="165"/>
      <c r="B216" s="178" t="s">
        <v>319</v>
      </c>
      <c r="C216" s="178" t="s">
        <v>327</v>
      </c>
      <c r="D216" t="s">
        <v>319</v>
      </c>
      <c r="F216" t="str">
        <f t="shared" si="0"/>
        <v>Pérdida Reputacional</v>
      </c>
    </row>
    <row r="217" spans="1:8" ht="20.25">
      <c r="A217" s="165"/>
      <c r="B217" s="178" t="s">
        <v>319</v>
      </c>
      <c r="C217" s="178" t="s">
        <v>330</v>
      </c>
      <c r="E217" t="s">
        <v>323</v>
      </c>
      <c r="F217" t="str">
        <f t="shared" si="0"/>
        <v xml:space="preserve">     El riesgo afecta la imagen de alguna área de la organización</v>
      </c>
    </row>
    <row r="218" spans="1:8" ht="20.25">
      <c r="A218" s="165"/>
      <c r="B218" s="178" t="s">
        <v>319</v>
      </c>
      <c r="C218" s="178" t="s">
        <v>334</v>
      </c>
      <c r="E218" t="s">
        <v>327</v>
      </c>
      <c r="F218" t="str">
        <f t="shared" si="0"/>
        <v xml:space="preserve">     El riesgo afecta la imagen de la entidad internamente, de conocimiento general, nivel interno, de junta dircetiva y accionistas y/o de provedores</v>
      </c>
    </row>
    <row r="219" spans="1:8" ht="20.25">
      <c r="A219" s="165"/>
      <c r="B219" s="178" t="s">
        <v>319</v>
      </c>
      <c r="C219" s="178" t="s">
        <v>338</v>
      </c>
      <c r="E219" t="s">
        <v>330</v>
      </c>
      <c r="F219" t="str">
        <f t="shared" si="0"/>
        <v xml:space="preserve">     El riesgo afecta la imagen de la entidad con algunos usuarios de relevancia frente al logro de los objetivos</v>
      </c>
    </row>
    <row r="220" spans="1:8">
      <c r="A220" s="165"/>
      <c r="B220" s="179"/>
      <c r="C220" s="179"/>
      <c r="E220" t="s">
        <v>354</v>
      </c>
      <c r="F220" t="str">
        <f t="shared" si="0"/>
        <v xml:space="preserve">     El riesgo afecta la imagen de la entidad con efecto publicitario sostenido a nivel de sector administrativo, nivel departamental o municipal</v>
      </c>
    </row>
    <row r="221" spans="1:8">
      <c r="A221" s="165"/>
      <c r="B221" s="179" t="str">
        <f ca="1">IFERROR(__xludf.DUMMYFUNCTION("ARRAY_CONSTRAIN(ARRAYFORMULA(UNIQUE('Tabla Impacto'!$B$209:$B$219)), 3, 1)"),"Criterios")</f>
        <v>Criterios</v>
      </c>
      <c r="C221" s="179"/>
      <c r="E221" t="s">
        <v>338</v>
      </c>
      <c r="F221" t="str">
        <f t="shared" si="0"/>
        <v xml:space="preserve">     El riesgo afecta la imagen de la entidad a nivel nacional, con efecto publicitarios sostenible a nivel país</v>
      </c>
    </row>
    <row r="222" spans="1:8">
      <c r="A222" s="165"/>
      <c r="B222" s="179" t="str">
        <f ca="1">IFERROR(__xludf.DUMMYFUNCTION("""COMPUTED_VALUE"""),"Afectación Económica o presupuestal")</f>
        <v>Afectación Económica o presupuestal</v>
      </c>
      <c r="C222" s="179"/>
    </row>
    <row r="223" spans="1:8">
      <c r="B223" s="179" t="str">
        <f ca="1">IFERROR(__xludf.DUMMYFUNCTION("""COMPUTED_VALUE"""),"Pérdida Reputacional")</f>
        <v>Pérdida Reputacional</v>
      </c>
      <c r="C223" s="179"/>
      <c r="F223" s="17" t="s">
        <v>355</v>
      </c>
    </row>
    <row r="224" spans="1:8">
      <c r="B224" s="165"/>
      <c r="C224" s="165"/>
      <c r="F224" s="17" t="s">
        <v>356</v>
      </c>
    </row>
    <row r="225" spans="2:4">
      <c r="B225" s="165"/>
      <c r="C225" s="165"/>
    </row>
    <row r="226" spans="2:4">
      <c r="B226" s="165"/>
      <c r="C226" s="165"/>
    </row>
    <row r="227" spans="2:4">
      <c r="B227" s="165"/>
      <c r="C227" s="165"/>
      <c r="D227" s="165"/>
    </row>
    <row r="228" spans="2:4">
      <c r="B228" s="165"/>
      <c r="C228" s="165"/>
      <c r="D228" s="165"/>
    </row>
    <row r="229" spans="2:4">
      <c r="B229" s="165"/>
      <c r="C229" s="165"/>
      <c r="D229" s="165"/>
    </row>
    <row r="230" spans="2:4">
      <c r="B230" s="165"/>
      <c r="C230" s="165"/>
      <c r="D230" s="165"/>
    </row>
    <row r="231" spans="2:4">
      <c r="B231" s="165"/>
      <c r="C231" s="165"/>
      <c r="D231" s="165"/>
    </row>
    <row r="232" spans="2:4">
      <c r="B232" s="165"/>
      <c r="C232" s="165"/>
      <c r="D232" s="165"/>
    </row>
  </sheetData>
  <mergeCells count="1">
    <mergeCell ref="B1:D1"/>
  </mergeCells>
  <dataValidations disablePrompts="1" count="1">
    <dataValidation type="list" allowBlank="1" showErrorMessage="1" sqref="G210" xr:uid="{46207671-8EF8-4B76-A443-8C67C5B8D3DA}">
      <formula1>$F$210:$F$221</formula1>
    </dataValidation>
  </dataValidation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G9" sqref="G9"/>
    </sheetView>
  </sheetViews>
  <sheetFormatPr defaultColWidth="14.28515625" defaultRowHeight="12.75"/>
  <cols>
    <col min="1" max="2" width="14.28515625" style="62"/>
    <col min="3" max="3" width="17" style="62" customWidth="1"/>
    <col min="4" max="4" width="14.28515625" style="62"/>
    <col min="5" max="5" width="46" style="62" customWidth="1"/>
    <col min="6" max="16384" width="14.28515625" style="62"/>
  </cols>
  <sheetData>
    <row r="1" spans="2:6" ht="24" customHeight="1" thickBot="1">
      <c r="B1" s="520" t="s">
        <v>357</v>
      </c>
      <c r="C1" s="521"/>
      <c r="D1" s="521"/>
      <c r="E1" s="521"/>
      <c r="F1" s="522"/>
    </row>
    <row r="2" spans="2:6" ht="16.5" thickBot="1">
      <c r="B2" s="63"/>
      <c r="C2" s="63"/>
      <c r="D2" s="63"/>
      <c r="E2" s="63"/>
      <c r="F2" s="63"/>
    </row>
    <row r="3" spans="2:6" ht="16.5" thickBot="1">
      <c r="B3" s="524" t="s">
        <v>358</v>
      </c>
      <c r="C3" s="525"/>
      <c r="D3" s="525"/>
      <c r="E3" s="75" t="s">
        <v>359</v>
      </c>
      <c r="F3" s="76" t="s">
        <v>360</v>
      </c>
    </row>
    <row r="4" spans="2:6" ht="31.5">
      <c r="B4" s="526" t="s">
        <v>361</v>
      </c>
      <c r="C4" s="528" t="s">
        <v>70</v>
      </c>
      <c r="D4" s="64" t="s">
        <v>181</v>
      </c>
      <c r="E4" s="65" t="s">
        <v>362</v>
      </c>
      <c r="F4" s="66">
        <v>0.25</v>
      </c>
    </row>
    <row r="5" spans="2:6" ht="47.25">
      <c r="B5" s="527"/>
      <c r="C5" s="529"/>
      <c r="D5" s="67" t="s">
        <v>363</v>
      </c>
      <c r="E5" s="68" t="s">
        <v>364</v>
      </c>
      <c r="F5" s="69">
        <v>0.15</v>
      </c>
    </row>
    <row r="6" spans="2:6" ht="47.25">
      <c r="B6" s="527"/>
      <c r="C6" s="529"/>
      <c r="D6" s="67" t="s">
        <v>365</v>
      </c>
      <c r="E6" s="68" t="s">
        <v>366</v>
      </c>
      <c r="F6" s="69">
        <v>0.1</v>
      </c>
    </row>
    <row r="7" spans="2:6" ht="63">
      <c r="B7" s="527"/>
      <c r="C7" s="529" t="s">
        <v>168</v>
      </c>
      <c r="D7" s="67" t="s">
        <v>367</v>
      </c>
      <c r="E7" s="68" t="s">
        <v>368</v>
      </c>
      <c r="F7" s="69">
        <v>0.25</v>
      </c>
    </row>
    <row r="8" spans="2:6" ht="31.5">
      <c r="B8" s="527"/>
      <c r="C8" s="529"/>
      <c r="D8" s="67" t="s">
        <v>182</v>
      </c>
      <c r="E8" s="68" t="s">
        <v>369</v>
      </c>
      <c r="F8" s="69">
        <v>0.15</v>
      </c>
    </row>
    <row r="9" spans="2:6" ht="47.25">
      <c r="B9" s="527" t="s">
        <v>370</v>
      </c>
      <c r="C9" s="529" t="s">
        <v>170</v>
      </c>
      <c r="D9" s="67" t="s">
        <v>183</v>
      </c>
      <c r="E9" s="68" t="s">
        <v>371</v>
      </c>
      <c r="F9" s="70" t="s">
        <v>372</v>
      </c>
    </row>
    <row r="10" spans="2:6" ht="63">
      <c r="B10" s="527"/>
      <c r="C10" s="529"/>
      <c r="D10" s="67" t="s">
        <v>373</v>
      </c>
      <c r="E10" s="68" t="s">
        <v>374</v>
      </c>
      <c r="F10" s="70" t="s">
        <v>372</v>
      </c>
    </row>
    <row r="11" spans="2:6" ht="47.25">
      <c r="B11" s="527"/>
      <c r="C11" s="529" t="s">
        <v>171</v>
      </c>
      <c r="D11" s="67" t="s">
        <v>184</v>
      </c>
      <c r="E11" s="68" t="s">
        <v>375</v>
      </c>
      <c r="F11" s="70" t="s">
        <v>372</v>
      </c>
    </row>
    <row r="12" spans="2:6" ht="47.25">
      <c r="B12" s="527"/>
      <c r="C12" s="529"/>
      <c r="D12" s="67" t="s">
        <v>376</v>
      </c>
      <c r="E12" s="68" t="s">
        <v>377</v>
      </c>
      <c r="F12" s="70" t="s">
        <v>372</v>
      </c>
    </row>
    <row r="13" spans="2:6" ht="31.5">
      <c r="B13" s="527"/>
      <c r="C13" s="529" t="s">
        <v>153</v>
      </c>
      <c r="D13" s="67" t="s">
        <v>378</v>
      </c>
      <c r="E13" s="68" t="s">
        <v>379</v>
      </c>
      <c r="F13" s="70" t="s">
        <v>372</v>
      </c>
    </row>
    <row r="14" spans="2:6" ht="32.25" thickBot="1">
      <c r="B14" s="530"/>
      <c r="C14" s="531"/>
      <c r="D14" s="71" t="s">
        <v>380</v>
      </c>
      <c r="E14" s="72" t="s">
        <v>381</v>
      </c>
      <c r="F14" s="73" t="s">
        <v>372</v>
      </c>
    </row>
    <row r="15" spans="2:6" ht="49.5" customHeight="1">
      <c r="B15" s="523" t="s">
        <v>382</v>
      </c>
      <c r="C15" s="523"/>
      <c r="D15" s="523"/>
      <c r="E15" s="523"/>
      <c r="F15" s="523"/>
    </row>
    <row r="16" spans="2:6" ht="27" customHeight="1">
      <c r="B16" s="7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B6" sqref="B6"/>
    </sheetView>
  </sheetViews>
  <sheetFormatPr defaultColWidth="11.42578125" defaultRowHeight="16.5"/>
  <cols>
    <col min="1" max="1" width="36.42578125" style="108" customWidth="1"/>
    <col min="2" max="2" width="155.5703125" style="108" customWidth="1"/>
    <col min="3" max="16384" width="11.42578125" style="108"/>
  </cols>
  <sheetData>
    <row r="1" spans="1:2" ht="17.25" thickBot="1">
      <c r="A1" s="106" t="s">
        <v>383</v>
      </c>
      <c r="B1" s="107" t="s">
        <v>384</v>
      </c>
    </row>
    <row r="2" spans="1:2" ht="41.25" customHeight="1">
      <c r="A2" s="109" t="s">
        <v>385</v>
      </c>
      <c r="B2" s="110" t="s">
        <v>386</v>
      </c>
    </row>
    <row r="3" spans="1:2">
      <c r="A3" s="111" t="s">
        <v>387</v>
      </c>
      <c r="B3" s="112" t="s">
        <v>388</v>
      </c>
    </row>
    <row r="4" spans="1:2">
      <c r="A4" s="111" t="s">
        <v>389</v>
      </c>
      <c r="B4" s="113" t="s">
        <v>390</v>
      </c>
    </row>
    <row r="5" spans="1:2" ht="31.5" customHeight="1">
      <c r="A5" s="111" t="s">
        <v>391</v>
      </c>
      <c r="B5" s="112" t="s">
        <v>392</v>
      </c>
    </row>
    <row r="6" spans="1:2" ht="25.5">
      <c r="A6" s="111" t="s">
        <v>393</v>
      </c>
      <c r="B6" s="112" t="s">
        <v>394</v>
      </c>
    </row>
    <row r="7" spans="1:2" ht="33.75" customHeight="1">
      <c r="A7" s="111" t="s">
        <v>395</v>
      </c>
      <c r="B7" s="112" t="s">
        <v>396</v>
      </c>
    </row>
    <row r="8" spans="1:2" ht="25.5">
      <c r="A8" s="111" t="s">
        <v>397</v>
      </c>
      <c r="B8" s="112" t="s">
        <v>398</v>
      </c>
    </row>
    <row r="9" spans="1:2" ht="17.25" thickBot="1">
      <c r="A9" s="114" t="s">
        <v>399</v>
      </c>
      <c r="B9" s="115" t="s">
        <v>400</v>
      </c>
    </row>
    <row r="10" spans="1:2" ht="17.25" thickBot="1"/>
    <row r="11" spans="1:2">
      <c r="A11" s="541" t="s">
        <v>401</v>
      </c>
      <c r="B11" s="542"/>
    </row>
    <row r="12" spans="1:2" ht="17.25" thickBot="1">
      <c r="A12" s="116" t="s">
        <v>402</v>
      </c>
      <c r="B12" s="117" t="s">
        <v>403</v>
      </c>
    </row>
    <row r="13" spans="1:2">
      <c r="A13" s="537" t="s">
        <v>404</v>
      </c>
      <c r="B13" s="118" t="s">
        <v>405</v>
      </c>
    </row>
    <row r="14" spans="1:2" ht="17.25" thickBot="1">
      <c r="A14" s="538"/>
      <c r="B14" s="119" t="s">
        <v>406</v>
      </c>
    </row>
    <row r="15" spans="1:2">
      <c r="A15" s="532" t="s">
        <v>407</v>
      </c>
      <c r="B15" s="118" t="s">
        <v>408</v>
      </c>
    </row>
    <row r="16" spans="1:2" ht="17.25" thickBot="1">
      <c r="A16" s="534"/>
      <c r="B16" s="119" t="s">
        <v>409</v>
      </c>
    </row>
    <row r="17" spans="1:2">
      <c r="A17" s="535" t="s">
        <v>410</v>
      </c>
      <c r="B17" s="118" t="s">
        <v>411</v>
      </c>
    </row>
    <row r="18" spans="1:2">
      <c r="A18" s="543"/>
      <c r="B18" s="120" t="s">
        <v>412</v>
      </c>
    </row>
    <row r="19" spans="1:2" ht="17.25" thickBot="1">
      <c r="A19" s="536"/>
      <c r="B19" s="119" t="s">
        <v>413</v>
      </c>
    </row>
    <row r="20" spans="1:2">
      <c r="A20" s="532" t="s">
        <v>414</v>
      </c>
      <c r="B20" s="118" t="s">
        <v>415</v>
      </c>
    </row>
    <row r="21" spans="1:2">
      <c r="A21" s="533"/>
      <c r="B21" s="120" t="s">
        <v>416</v>
      </c>
    </row>
    <row r="22" spans="1:2">
      <c r="A22" s="533"/>
      <c r="B22" s="120" t="s">
        <v>417</v>
      </c>
    </row>
    <row r="23" spans="1:2">
      <c r="A23" s="533"/>
      <c r="B23" s="120" t="s">
        <v>418</v>
      </c>
    </row>
    <row r="24" spans="1:2">
      <c r="A24" s="533"/>
      <c r="B24" s="120" t="s">
        <v>419</v>
      </c>
    </row>
    <row r="25" spans="1:2">
      <c r="A25" s="533"/>
      <c r="B25" s="120" t="s">
        <v>420</v>
      </c>
    </row>
    <row r="26" spans="1:2">
      <c r="A26" s="533"/>
      <c r="B26" s="120" t="s">
        <v>421</v>
      </c>
    </row>
    <row r="27" spans="1:2">
      <c r="A27" s="533"/>
      <c r="B27" s="120" t="s">
        <v>422</v>
      </c>
    </row>
    <row r="28" spans="1:2">
      <c r="A28" s="533"/>
      <c r="B28" s="120" t="s">
        <v>423</v>
      </c>
    </row>
    <row r="29" spans="1:2">
      <c r="A29" s="533"/>
      <c r="B29" s="120" t="s">
        <v>424</v>
      </c>
    </row>
    <row r="30" spans="1:2" ht="17.25" thickBot="1">
      <c r="A30" s="534"/>
      <c r="B30" s="119" t="s">
        <v>425</v>
      </c>
    </row>
    <row r="31" spans="1:2">
      <c r="A31" s="535" t="s">
        <v>426</v>
      </c>
      <c r="B31" s="118" t="s">
        <v>427</v>
      </c>
    </row>
    <row r="32" spans="1:2">
      <c r="A32" s="543"/>
      <c r="B32" s="120" t="s">
        <v>428</v>
      </c>
    </row>
    <row r="33" spans="1:2">
      <c r="A33" s="543"/>
      <c r="B33" s="120" t="s">
        <v>429</v>
      </c>
    </row>
    <row r="34" spans="1:2">
      <c r="A34" s="543"/>
      <c r="B34" s="120" t="s">
        <v>430</v>
      </c>
    </row>
    <row r="35" spans="1:2">
      <c r="A35" s="543"/>
      <c r="B35" s="120" t="s">
        <v>431</v>
      </c>
    </row>
    <row r="36" spans="1:2">
      <c r="A36" s="543"/>
      <c r="B36" s="120" t="s">
        <v>432</v>
      </c>
    </row>
    <row r="37" spans="1:2">
      <c r="A37" s="543"/>
      <c r="B37" s="120" t="s">
        <v>433</v>
      </c>
    </row>
    <row r="38" spans="1:2">
      <c r="A38" s="543"/>
      <c r="B38" s="120" t="s">
        <v>434</v>
      </c>
    </row>
    <row r="39" spans="1:2">
      <c r="A39" s="543"/>
      <c r="B39" s="120" t="s">
        <v>435</v>
      </c>
    </row>
    <row r="40" spans="1:2">
      <c r="A40" s="543"/>
      <c r="B40" s="120" t="s">
        <v>436</v>
      </c>
    </row>
    <row r="41" spans="1:2">
      <c r="A41" s="543"/>
      <c r="B41" s="120" t="s">
        <v>437</v>
      </c>
    </row>
    <row r="42" spans="1:2">
      <c r="A42" s="543"/>
      <c r="B42" s="120" t="s">
        <v>438</v>
      </c>
    </row>
    <row r="43" spans="1:2">
      <c r="A43" s="543"/>
      <c r="B43" s="120" t="s">
        <v>439</v>
      </c>
    </row>
    <row r="44" spans="1:2">
      <c r="A44" s="543"/>
      <c r="B44" s="120" t="s">
        <v>440</v>
      </c>
    </row>
    <row r="45" spans="1:2" ht="17.25" thickBot="1">
      <c r="A45" s="536"/>
      <c r="B45" s="119" t="s">
        <v>441</v>
      </c>
    </row>
    <row r="46" spans="1:2">
      <c r="A46" s="535" t="s">
        <v>442</v>
      </c>
      <c r="B46" s="118" t="s">
        <v>443</v>
      </c>
    </row>
    <row r="47" spans="1:2" ht="17.25" thickBot="1">
      <c r="A47" s="536"/>
      <c r="B47" s="119" t="s">
        <v>444</v>
      </c>
    </row>
    <row r="48" spans="1:2">
      <c r="A48" s="537" t="s">
        <v>445</v>
      </c>
      <c r="B48" s="121" t="s">
        <v>446</v>
      </c>
    </row>
    <row r="49" spans="1:2" ht="17.25" thickBot="1">
      <c r="A49" s="538"/>
      <c r="B49" s="122" t="s">
        <v>447</v>
      </c>
    </row>
    <row r="50" spans="1:2">
      <c r="A50" s="539" t="s">
        <v>448</v>
      </c>
      <c r="B50" s="121" t="s">
        <v>449</v>
      </c>
    </row>
    <row r="51" spans="1:2" ht="17.25" thickBot="1">
      <c r="A51" s="540"/>
      <c r="B51" s="122" t="s">
        <v>450</v>
      </c>
    </row>
    <row r="52" spans="1:2" ht="17.25" thickBot="1"/>
    <row r="53" spans="1:2">
      <c r="A53" s="541" t="s">
        <v>451</v>
      </c>
      <c r="B53" s="542"/>
    </row>
    <row r="54" spans="1:2" ht="17.25" thickBot="1">
      <c r="A54" s="116" t="s">
        <v>402</v>
      </c>
      <c r="B54" s="123" t="s">
        <v>452</v>
      </c>
    </row>
    <row r="55" spans="1:2">
      <c r="A55" s="532" t="s">
        <v>110</v>
      </c>
      <c r="B55" s="121" t="s">
        <v>453</v>
      </c>
    </row>
    <row r="56" spans="1:2">
      <c r="A56" s="533"/>
      <c r="B56" s="124" t="s">
        <v>454</v>
      </c>
    </row>
    <row r="57" spans="1:2">
      <c r="A57" s="533"/>
      <c r="B57" s="124" t="s">
        <v>455</v>
      </c>
    </row>
    <row r="58" spans="1:2">
      <c r="A58" s="533"/>
      <c r="B58" s="124" t="s">
        <v>456</v>
      </c>
    </row>
    <row r="59" spans="1:2">
      <c r="A59" s="533"/>
      <c r="B59" s="124" t="s">
        <v>457</v>
      </c>
    </row>
    <row r="60" spans="1:2">
      <c r="A60" s="533"/>
      <c r="B60" s="124" t="s">
        <v>458</v>
      </c>
    </row>
    <row r="61" spans="1:2">
      <c r="A61" s="533"/>
      <c r="B61" s="124" t="s">
        <v>459</v>
      </c>
    </row>
    <row r="62" spans="1:2">
      <c r="A62" s="533"/>
      <c r="B62" s="124" t="s">
        <v>460</v>
      </c>
    </row>
    <row r="63" spans="1:2">
      <c r="A63" s="533"/>
      <c r="B63" s="124" t="s">
        <v>461</v>
      </c>
    </row>
    <row r="64" spans="1:2">
      <c r="A64" s="533"/>
      <c r="B64" s="124" t="s">
        <v>462</v>
      </c>
    </row>
    <row r="65" spans="1:2">
      <c r="A65" s="533"/>
      <c r="B65" s="124" t="s">
        <v>463</v>
      </c>
    </row>
    <row r="66" spans="1:2">
      <c r="A66" s="533"/>
      <c r="B66" s="124" t="s">
        <v>464</v>
      </c>
    </row>
    <row r="67" spans="1:2">
      <c r="A67" s="533"/>
      <c r="B67" s="124" t="s">
        <v>465</v>
      </c>
    </row>
    <row r="68" spans="1:2" ht="17.25" thickBot="1">
      <c r="A68" s="534"/>
      <c r="B68" s="122" t="s">
        <v>466</v>
      </c>
    </row>
    <row r="69" spans="1:2">
      <c r="A69" s="532" t="s">
        <v>467</v>
      </c>
      <c r="B69" s="121" t="s">
        <v>468</v>
      </c>
    </row>
    <row r="70" spans="1:2">
      <c r="A70" s="533"/>
      <c r="B70" s="124" t="s">
        <v>469</v>
      </c>
    </row>
    <row r="71" spans="1:2">
      <c r="A71" s="533"/>
      <c r="B71" s="124" t="s">
        <v>470</v>
      </c>
    </row>
    <row r="72" spans="1:2">
      <c r="A72" s="533"/>
      <c r="B72" s="124" t="s">
        <v>471</v>
      </c>
    </row>
    <row r="73" spans="1:2">
      <c r="A73" s="533"/>
      <c r="B73" s="124" t="s">
        <v>472</v>
      </c>
    </row>
    <row r="74" spans="1:2">
      <c r="A74" s="533"/>
      <c r="B74" s="124" t="s">
        <v>473</v>
      </c>
    </row>
    <row r="75" spans="1:2">
      <c r="A75" s="533"/>
      <c r="B75" s="124" t="s">
        <v>474</v>
      </c>
    </row>
    <row r="76" spans="1:2">
      <c r="A76" s="533"/>
      <c r="B76" s="124" t="s">
        <v>475</v>
      </c>
    </row>
    <row r="77" spans="1:2">
      <c r="A77" s="533"/>
      <c r="B77" s="124" t="s">
        <v>476</v>
      </c>
    </row>
    <row r="78" spans="1:2">
      <c r="A78" s="533"/>
      <c r="B78" s="124" t="s">
        <v>477</v>
      </c>
    </row>
    <row r="79" spans="1:2">
      <c r="A79" s="533"/>
      <c r="B79" s="124" t="s">
        <v>478</v>
      </c>
    </row>
    <row r="80" spans="1:2">
      <c r="A80" s="533"/>
      <c r="B80" s="124" t="s">
        <v>479</v>
      </c>
    </row>
    <row r="81" spans="1:2">
      <c r="A81" s="533"/>
      <c r="B81" s="124" t="s">
        <v>480</v>
      </c>
    </row>
    <row r="82" spans="1:2">
      <c r="A82" s="533"/>
      <c r="B82" s="124" t="s">
        <v>481</v>
      </c>
    </row>
    <row r="83" spans="1:2">
      <c r="A83" s="533"/>
      <c r="B83" s="124" t="s">
        <v>482</v>
      </c>
    </row>
    <row r="84" spans="1:2" ht="17.25" thickBot="1">
      <c r="A84" s="534"/>
      <c r="B84" s="122" t="s">
        <v>483</v>
      </c>
    </row>
    <row r="85" spans="1:2">
      <c r="A85" s="532" t="s">
        <v>484</v>
      </c>
      <c r="B85" s="121" t="s">
        <v>485</v>
      </c>
    </row>
    <row r="86" spans="1:2">
      <c r="A86" s="533"/>
      <c r="B86" s="124" t="s">
        <v>486</v>
      </c>
    </row>
    <row r="87" spans="1:2">
      <c r="A87" s="533"/>
      <c r="B87" s="124" t="s">
        <v>487</v>
      </c>
    </row>
    <row r="88" spans="1:2">
      <c r="A88" s="533"/>
      <c r="B88" s="124" t="s">
        <v>488</v>
      </c>
    </row>
    <row r="89" spans="1:2">
      <c r="A89" s="533"/>
      <c r="B89" s="124" t="s">
        <v>489</v>
      </c>
    </row>
    <row r="90" spans="1:2" ht="16.5" customHeight="1">
      <c r="A90" s="533"/>
      <c r="B90" s="125" t="s">
        <v>490</v>
      </c>
    </row>
    <row r="91" spans="1:2" ht="17.25" thickBot="1">
      <c r="A91" s="534"/>
      <c r="B91" s="122" t="s">
        <v>491</v>
      </c>
    </row>
    <row r="92" spans="1:2">
      <c r="A92" s="532" t="s">
        <v>81</v>
      </c>
      <c r="B92" s="121" t="s">
        <v>492</v>
      </c>
    </row>
    <row r="93" spans="1:2" ht="15" customHeight="1">
      <c r="A93" s="533"/>
      <c r="B93" s="125" t="s">
        <v>493</v>
      </c>
    </row>
    <row r="94" spans="1:2" ht="16.5" customHeight="1">
      <c r="A94" s="533"/>
      <c r="B94" s="125" t="s">
        <v>494</v>
      </c>
    </row>
    <row r="95" spans="1:2">
      <c r="A95" s="533"/>
      <c r="B95" s="124" t="s">
        <v>495</v>
      </c>
    </row>
    <row r="96" spans="1:2">
      <c r="A96" s="533"/>
      <c r="B96" s="124" t="s">
        <v>496</v>
      </c>
    </row>
    <row r="97" spans="1:2" ht="17.25" thickBot="1">
      <c r="A97" s="534"/>
      <c r="B97" s="122" t="s">
        <v>497</v>
      </c>
    </row>
    <row r="98" spans="1:2">
      <c r="A98" s="532" t="s">
        <v>498</v>
      </c>
      <c r="B98" s="126" t="s">
        <v>499</v>
      </c>
    </row>
    <row r="99" spans="1:2">
      <c r="A99" s="533"/>
      <c r="B99" s="124" t="s">
        <v>500</v>
      </c>
    </row>
    <row r="100" spans="1:2">
      <c r="A100" s="533"/>
      <c r="B100" s="124" t="s">
        <v>501</v>
      </c>
    </row>
    <row r="101" spans="1:2">
      <c r="A101" s="533"/>
      <c r="B101" s="124" t="s">
        <v>502</v>
      </c>
    </row>
    <row r="102" spans="1:2">
      <c r="A102" s="533"/>
      <c r="B102" s="124" t="s">
        <v>503</v>
      </c>
    </row>
    <row r="103" spans="1:2" ht="17.25" thickBot="1">
      <c r="A103" s="534"/>
      <c r="B103" s="127" t="s">
        <v>504</v>
      </c>
    </row>
    <row r="104" spans="1:2">
      <c r="A104" s="532" t="s">
        <v>505</v>
      </c>
      <c r="B104" s="126" t="s">
        <v>506</v>
      </c>
    </row>
    <row r="105" spans="1:2">
      <c r="A105" s="533"/>
      <c r="B105" s="124" t="s">
        <v>507</v>
      </c>
    </row>
    <row r="106" spans="1:2">
      <c r="A106" s="533"/>
      <c r="B106" s="124" t="s">
        <v>508</v>
      </c>
    </row>
    <row r="107" spans="1:2">
      <c r="A107" s="533"/>
      <c r="B107" s="124" t="s">
        <v>509</v>
      </c>
    </row>
    <row r="108" spans="1:2">
      <c r="A108" s="533"/>
      <c r="B108" s="124" t="s">
        <v>510</v>
      </c>
    </row>
    <row r="109" spans="1:2" ht="17.25" thickBot="1">
      <c r="A109" s="534"/>
      <c r="B109" s="127" t="s">
        <v>511</v>
      </c>
    </row>
    <row r="110" spans="1:2" ht="17.25" thickBot="1">
      <c r="A110" s="128" t="s">
        <v>512</v>
      </c>
      <c r="B110" s="129" t="s">
        <v>513</v>
      </c>
    </row>
    <row r="111" spans="1:2" ht="15" customHeight="1"/>
    <row r="112" spans="1:2">
      <c r="A112" s="130" t="s">
        <v>514</v>
      </c>
    </row>
    <row r="113" spans="1:1">
      <c r="A113" s="131" t="s">
        <v>515</v>
      </c>
    </row>
    <row r="114" spans="1:1">
      <c r="A114" s="131" t="s">
        <v>516</v>
      </c>
    </row>
    <row r="115" spans="1:1">
      <c r="A115" s="131" t="s">
        <v>517</v>
      </c>
    </row>
  </sheetData>
  <mergeCells count="16">
    <mergeCell ref="A31:A45"/>
    <mergeCell ref="A11:B11"/>
    <mergeCell ref="A13:A14"/>
    <mergeCell ref="A15:A16"/>
    <mergeCell ref="A17:A19"/>
    <mergeCell ref="A20:A30"/>
    <mergeCell ref="A85:A91"/>
    <mergeCell ref="A92:A97"/>
    <mergeCell ref="A98:A103"/>
    <mergeCell ref="A104:A109"/>
    <mergeCell ref="A46:A47"/>
    <mergeCell ref="A48:A49"/>
    <mergeCell ref="A50:A51"/>
    <mergeCell ref="A53:B53"/>
    <mergeCell ref="A55:A68"/>
    <mergeCell ref="A69:A8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29"/>
  <sheetViews>
    <sheetView workbookViewId="0">
      <selection activeCell="B29" sqref="B29"/>
    </sheetView>
  </sheetViews>
  <sheetFormatPr defaultColWidth="11.42578125" defaultRowHeight="15"/>
  <sheetData>
    <row r="2" spans="2:5">
      <c r="B2" t="s">
        <v>518</v>
      </c>
      <c r="E2" t="s">
        <v>519</v>
      </c>
    </row>
    <row r="3" spans="2:5">
      <c r="B3" t="s">
        <v>520</v>
      </c>
      <c r="E3" t="s">
        <v>521</v>
      </c>
    </row>
    <row r="4" spans="2:5">
      <c r="B4" t="s">
        <v>522</v>
      </c>
      <c r="E4" t="s">
        <v>174</v>
      </c>
    </row>
    <row r="5" spans="2:5">
      <c r="B5" t="s">
        <v>186</v>
      </c>
    </row>
    <row r="8" spans="2:5">
      <c r="B8" t="s">
        <v>523</v>
      </c>
    </row>
    <row r="9" spans="2:5">
      <c r="B9" t="s">
        <v>524</v>
      </c>
    </row>
    <row r="10" spans="2:5">
      <c r="B10" t="s">
        <v>525</v>
      </c>
    </row>
    <row r="13" spans="2:5">
      <c r="B13" t="s">
        <v>526</v>
      </c>
    </row>
    <row r="14" spans="2:5">
      <c r="B14" t="s">
        <v>177</v>
      </c>
    </row>
    <row r="15" spans="2:5">
      <c r="B15" t="s">
        <v>527</v>
      </c>
    </row>
    <row r="16" spans="2:5">
      <c r="B16" t="s">
        <v>528</v>
      </c>
    </row>
    <row r="17" spans="2:2">
      <c r="B17" t="s">
        <v>529</v>
      </c>
    </row>
    <row r="20" spans="2:2">
      <c r="B20" t="s">
        <v>525</v>
      </c>
    </row>
    <row r="21" spans="2:2">
      <c r="B21" t="s">
        <v>530</v>
      </c>
    </row>
    <row r="22" spans="2:2">
      <c r="B22" t="s">
        <v>531</v>
      </c>
    </row>
    <row r="24" spans="2:2">
      <c r="B24" t="s">
        <v>532</v>
      </c>
    </row>
    <row r="25" spans="2:2">
      <c r="B25" t="s">
        <v>237</v>
      </c>
    </row>
    <row r="26" spans="2:2">
      <c r="B26" t="s">
        <v>533</v>
      </c>
    </row>
    <row r="27" spans="2:2">
      <c r="B27" t="s">
        <v>534</v>
      </c>
    </row>
    <row r="28" spans="2:2">
      <c r="B28" t="s">
        <v>180</v>
      </c>
    </row>
    <row r="29" spans="2:2">
      <c r="B29" t="s">
        <v>535</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6"/>
  <sheetViews>
    <sheetView topLeftCell="A13" workbookViewId="0">
      <selection activeCell="C18" sqref="C18"/>
    </sheetView>
  </sheetViews>
  <sheetFormatPr defaultColWidth="11.42578125" defaultRowHeight="12.75"/>
  <cols>
    <col min="1" max="1" width="32.85546875" style="4" customWidth="1"/>
    <col min="2" max="16384" width="11.42578125" style="4"/>
  </cols>
  <sheetData>
    <row r="3" spans="1:1">
      <c r="A3" s="5" t="s">
        <v>181</v>
      </c>
    </row>
    <row r="4" spans="1:1">
      <c r="A4" s="5" t="s">
        <v>363</v>
      </c>
    </row>
    <row r="5" spans="1:1">
      <c r="A5" s="5" t="s">
        <v>365</v>
      </c>
    </row>
    <row r="6" spans="1:1">
      <c r="A6" s="5" t="s">
        <v>367</v>
      </c>
    </row>
    <row r="7" spans="1:1">
      <c r="A7" s="5" t="s">
        <v>182</v>
      </c>
    </row>
    <row r="8" spans="1:1">
      <c r="A8" s="5" t="s">
        <v>183</v>
      </c>
    </row>
    <row r="9" spans="1:1">
      <c r="A9" s="5" t="s">
        <v>373</v>
      </c>
    </row>
    <row r="10" spans="1:1">
      <c r="A10" s="5" t="s">
        <v>184</v>
      </c>
    </row>
    <row r="11" spans="1:1">
      <c r="A11" s="5" t="s">
        <v>376</v>
      </c>
    </row>
    <row r="12" spans="1:1">
      <c r="A12" s="5" t="s">
        <v>185</v>
      </c>
    </row>
    <row r="13" spans="1:1">
      <c r="A13" s="5" t="s">
        <v>536</v>
      </c>
    </row>
    <row r="14" spans="1:1">
      <c r="A14" s="5"/>
    </row>
    <row r="16" spans="1:1">
      <c r="A16" s="5" t="s">
        <v>243</v>
      </c>
    </row>
    <row r="17" spans="1:2">
      <c r="A17" s="5" t="s">
        <v>518</v>
      </c>
    </row>
    <row r="18" spans="1:2">
      <c r="A18" s="5" t="s">
        <v>520</v>
      </c>
    </row>
    <row r="20" spans="1:2">
      <c r="A20" s="5" t="s">
        <v>524</v>
      </c>
    </row>
    <row r="21" spans="1:2">
      <c r="A21" s="5" t="s">
        <v>525</v>
      </c>
    </row>
    <row r="23" spans="1:2">
      <c r="A23" s="4" t="s">
        <v>193</v>
      </c>
    </row>
    <row r="24" spans="1:2">
      <c r="A24" s="4" t="s">
        <v>537</v>
      </c>
    </row>
    <row r="26" spans="1:2">
      <c r="A26" s="94" t="s">
        <v>538</v>
      </c>
      <c r="B26" s="96" t="s">
        <v>539</v>
      </c>
    </row>
    <row r="27" spans="1:2">
      <c r="A27" s="94" t="s">
        <v>540</v>
      </c>
      <c r="B27" s="96" t="s">
        <v>541</v>
      </c>
    </row>
    <row r="28" spans="1:2" ht="25.5">
      <c r="A28" s="94" t="s">
        <v>542</v>
      </c>
      <c r="B28" s="96" t="s">
        <v>543</v>
      </c>
    </row>
    <row r="29" spans="1:2">
      <c r="A29" s="95" t="s">
        <v>544</v>
      </c>
      <c r="B29" s="96" t="s">
        <v>545</v>
      </c>
    </row>
    <row r="30" spans="1:2">
      <c r="A30" s="94" t="s">
        <v>546</v>
      </c>
      <c r="B30" s="96" t="s">
        <v>547</v>
      </c>
    </row>
    <row r="31" spans="1:2">
      <c r="A31" s="94" t="s">
        <v>72</v>
      </c>
      <c r="B31" s="96" t="s">
        <v>172</v>
      </c>
    </row>
    <row r="32" spans="1:2">
      <c r="A32" s="94" t="s">
        <v>548</v>
      </c>
      <c r="B32" s="96" t="s">
        <v>549</v>
      </c>
    </row>
    <row r="33" spans="1:4">
      <c r="A33" s="94" t="s">
        <v>550</v>
      </c>
      <c r="B33" s="96" t="s">
        <v>551</v>
      </c>
    </row>
    <row r="34" spans="1:4">
      <c r="A34" s="94" t="s">
        <v>552</v>
      </c>
      <c r="B34" s="96" t="s">
        <v>553</v>
      </c>
    </row>
    <row r="35" spans="1:4">
      <c r="A35" s="94" t="s">
        <v>554</v>
      </c>
      <c r="B35" s="96" t="s">
        <v>555</v>
      </c>
    </row>
    <row r="36" spans="1:4">
      <c r="A36" s="94" t="s">
        <v>556</v>
      </c>
      <c r="B36" s="96" t="s">
        <v>557</v>
      </c>
    </row>
    <row r="37" spans="1:4" ht="15.75" customHeight="1">
      <c r="A37" s="94" t="s">
        <v>558</v>
      </c>
      <c r="B37" s="96" t="s">
        <v>559</v>
      </c>
    </row>
    <row r="38" spans="1:4">
      <c r="A38" s="94" t="s">
        <v>560</v>
      </c>
      <c r="B38" s="96" t="s">
        <v>561</v>
      </c>
    </row>
    <row r="39" spans="1:4">
      <c r="A39" s="94" t="s">
        <v>562</v>
      </c>
      <c r="B39" s="96" t="s">
        <v>563</v>
      </c>
    </row>
    <row r="43" spans="1:4">
      <c r="A43" s="4">
        <v>1</v>
      </c>
    </row>
    <row r="44" spans="1:4">
      <c r="A44" s="4">
        <v>2</v>
      </c>
    </row>
    <row r="45" spans="1:4">
      <c r="A45" s="4">
        <v>3</v>
      </c>
      <c r="B45" s="4">
        <v>3</v>
      </c>
    </row>
    <row r="46" spans="1:4">
      <c r="A46" s="4">
        <v>4</v>
      </c>
      <c r="B46" s="4">
        <v>4</v>
      </c>
    </row>
    <row r="47" spans="1:4">
      <c r="A47" s="4">
        <v>5</v>
      </c>
      <c r="B47" s="4">
        <v>5</v>
      </c>
      <c r="C47" s="4">
        <f>25*4</f>
        <v>100</v>
      </c>
      <c r="D47" s="4">
        <f>5*4</f>
        <v>20</v>
      </c>
    </row>
    <row r="48" spans="1:4">
      <c r="C48" s="4">
        <f>12*4</f>
        <v>48</v>
      </c>
      <c r="D48" s="4">
        <f>4*4</f>
        <v>16</v>
      </c>
    </row>
    <row r="49" spans="1:4">
      <c r="C49" s="4">
        <f>6*4</f>
        <v>24</v>
      </c>
      <c r="D49" s="4">
        <f>3*4</f>
        <v>12</v>
      </c>
    </row>
    <row r="52" spans="1:4">
      <c r="A52" s="4">
        <v>0</v>
      </c>
      <c r="B52" s="4">
        <v>15</v>
      </c>
      <c r="C52" s="4">
        <v>0</v>
      </c>
    </row>
    <row r="53" spans="1:4">
      <c r="A53" s="4">
        <v>10</v>
      </c>
      <c r="B53" s="4">
        <v>0</v>
      </c>
      <c r="C53" s="4">
        <v>5</v>
      </c>
    </row>
    <row r="54" spans="1:4">
      <c r="A54" s="4">
        <v>15</v>
      </c>
      <c r="C54" s="4">
        <v>10</v>
      </c>
    </row>
    <row r="56" spans="1:4">
      <c r="A56" s="102" t="s">
        <v>239</v>
      </c>
    </row>
    <row r="57" spans="1:4">
      <c r="A57" s="102" t="s">
        <v>564</v>
      </c>
    </row>
    <row r="58" spans="1:4">
      <c r="A58" s="102" t="s">
        <v>565</v>
      </c>
    </row>
    <row r="60" spans="1:4">
      <c r="A60" s="4" t="s">
        <v>241</v>
      </c>
      <c r="B60" s="4" t="s">
        <v>241</v>
      </c>
    </row>
    <row r="61" spans="1:4">
      <c r="A61" s="4" t="s">
        <v>566</v>
      </c>
      <c r="B61" s="4" t="s">
        <v>242</v>
      </c>
    </row>
    <row r="62" spans="1:4">
      <c r="B62" s="4" t="s">
        <v>566</v>
      </c>
    </row>
    <row r="64" spans="1:4">
      <c r="A64" s="4" t="s">
        <v>243</v>
      </c>
    </row>
    <row r="65" spans="1:1">
      <c r="A65" s="4" t="s">
        <v>520</v>
      </c>
    </row>
    <row r="66" spans="1:1">
      <c r="A66" s="4" t="s">
        <v>567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7"/>
  <sheetViews>
    <sheetView zoomScaleNormal="100" zoomScalePageLayoutView="55" workbookViewId="0">
      <selection activeCell="D5" sqref="D5"/>
    </sheetView>
  </sheetViews>
  <sheetFormatPr defaultColWidth="17.42578125" defaultRowHeight="12.75"/>
  <cols>
    <col min="1" max="1" width="17.42578125" style="220"/>
    <col min="2" max="2" width="36.28515625" style="220" customWidth="1"/>
    <col min="3" max="3" width="23" style="220" customWidth="1"/>
    <col min="4" max="4" width="38.7109375" style="220" customWidth="1"/>
    <col min="5" max="5" width="22.42578125" style="220" customWidth="1"/>
    <col min="6" max="6" width="30.42578125" style="220" customWidth="1"/>
    <col min="7" max="7" width="22.42578125" style="220" customWidth="1"/>
    <col min="8" max="8" width="41.42578125" style="220" customWidth="1"/>
    <col min="9" max="10" width="17.42578125" style="220"/>
    <col min="11" max="11" width="44.5703125" style="220" customWidth="1"/>
    <col min="12" max="16384" width="17.42578125" style="220"/>
  </cols>
  <sheetData>
    <row r="1" spans="1:11" s="210" customFormat="1" ht="39" customHeight="1">
      <c r="A1" s="208" t="s">
        <v>60</v>
      </c>
      <c r="B1" s="209">
        <v>44588</v>
      </c>
      <c r="C1" s="302" t="s">
        <v>61</v>
      </c>
      <c r="D1" s="302"/>
      <c r="E1" s="302"/>
      <c r="F1" s="302"/>
      <c r="G1" s="302"/>
      <c r="H1" s="302"/>
      <c r="I1" s="302"/>
      <c r="J1" s="302"/>
      <c r="K1" s="302"/>
    </row>
    <row r="2" spans="1:11" s="211" customFormat="1" ht="25.5" customHeight="1">
      <c r="A2" s="299" t="s">
        <v>62</v>
      </c>
      <c r="B2" s="303" t="s">
        <v>63</v>
      </c>
      <c r="C2" s="304"/>
      <c r="D2" s="304"/>
      <c r="E2" s="304"/>
      <c r="F2" s="304"/>
      <c r="G2" s="304"/>
      <c r="H2" s="304"/>
      <c r="I2" s="305"/>
      <c r="J2" s="299" t="s">
        <v>64</v>
      </c>
      <c r="K2" s="299" t="s">
        <v>65</v>
      </c>
    </row>
    <row r="3" spans="1:11" s="211" customFormat="1" ht="22.5" customHeight="1">
      <c r="A3" s="300"/>
      <c r="B3" s="306" t="s">
        <v>66</v>
      </c>
      <c r="C3" s="306"/>
      <c r="D3" s="306" t="s">
        <v>67</v>
      </c>
      <c r="E3" s="306"/>
      <c r="F3" s="306" t="s">
        <v>68</v>
      </c>
      <c r="G3" s="306"/>
      <c r="H3" s="306" t="s">
        <v>69</v>
      </c>
      <c r="I3" s="306"/>
      <c r="J3" s="300"/>
      <c r="K3" s="300"/>
    </row>
    <row r="4" spans="1:11" s="214" customFormat="1" ht="27" customHeight="1">
      <c r="A4" s="301"/>
      <c r="B4" s="212" t="s">
        <v>70</v>
      </c>
      <c r="C4" s="213" t="s">
        <v>71</v>
      </c>
      <c r="D4" s="212" t="s">
        <v>70</v>
      </c>
      <c r="E4" s="213" t="s">
        <v>71</v>
      </c>
      <c r="F4" s="212" t="s">
        <v>70</v>
      </c>
      <c r="G4" s="213" t="s">
        <v>71</v>
      </c>
      <c r="H4" s="212" t="s">
        <v>70</v>
      </c>
      <c r="I4" s="213" t="s">
        <v>71</v>
      </c>
      <c r="J4" s="301"/>
      <c r="K4" s="301"/>
    </row>
    <row r="5" spans="1:11" ht="132" customHeight="1">
      <c r="A5" s="215" t="s">
        <v>72</v>
      </c>
      <c r="B5" s="216" t="s">
        <v>73</v>
      </c>
      <c r="C5" s="217" t="s">
        <v>74</v>
      </c>
      <c r="D5" s="216" t="s">
        <v>75</v>
      </c>
      <c r="E5" s="218" t="s">
        <v>76</v>
      </c>
      <c r="F5" s="216" t="s">
        <v>77</v>
      </c>
      <c r="G5" s="217" t="s">
        <v>78</v>
      </c>
      <c r="H5" s="215"/>
      <c r="I5" s="219"/>
      <c r="J5" s="307" t="s">
        <v>79</v>
      </c>
      <c r="K5" s="307" t="s">
        <v>80</v>
      </c>
    </row>
    <row r="6" spans="1:11" ht="114.75">
      <c r="A6" s="215" t="s">
        <v>72</v>
      </c>
      <c r="B6" s="216" t="s">
        <v>81</v>
      </c>
      <c r="C6" s="216" t="s">
        <v>82</v>
      </c>
      <c r="D6" s="216" t="s">
        <v>83</v>
      </c>
      <c r="E6" s="218" t="s">
        <v>84</v>
      </c>
      <c r="F6" s="216" t="s">
        <v>85</v>
      </c>
      <c r="G6" s="216" t="s">
        <v>86</v>
      </c>
      <c r="H6" s="215"/>
      <c r="I6" s="221"/>
      <c r="J6" s="308"/>
      <c r="K6" s="308"/>
    </row>
    <row r="7" spans="1:11" ht="121.5" customHeight="1">
      <c r="A7" s="215" t="s">
        <v>72</v>
      </c>
      <c r="B7" s="216" t="s">
        <v>68</v>
      </c>
      <c r="C7" s="216" t="s">
        <v>87</v>
      </c>
      <c r="D7" s="216" t="s">
        <v>88</v>
      </c>
      <c r="E7" s="218" t="s">
        <v>89</v>
      </c>
      <c r="F7" s="216" t="s">
        <v>90</v>
      </c>
      <c r="G7" s="216" t="s">
        <v>91</v>
      </c>
      <c r="H7" s="215"/>
      <c r="I7" s="221"/>
      <c r="J7" s="308"/>
      <c r="K7" s="308"/>
    </row>
    <row r="8" spans="1:11" ht="110.25" customHeight="1">
      <c r="A8" s="215" t="s">
        <v>72</v>
      </c>
      <c r="B8" s="216" t="s">
        <v>68</v>
      </c>
      <c r="C8" s="222" t="s">
        <v>92</v>
      </c>
      <c r="D8" s="221" t="s">
        <v>93</v>
      </c>
      <c r="E8" s="218" t="s">
        <v>94</v>
      </c>
      <c r="F8" s="223" t="s">
        <v>95</v>
      </c>
      <c r="G8" s="216" t="s">
        <v>96</v>
      </c>
      <c r="H8" s="215"/>
      <c r="I8" s="224"/>
      <c r="J8" s="308"/>
      <c r="K8" s="308"/>
    </row>
    <row r="9" spans="1:11" ht="114.75">
      <c r="A9" s="215" t="s">
        <v>72</v>
      </c>
      <c r="B9" s="222" t="s">
        <v>97</v>
      </c>
      <c r="C9" s="222" t="s">
        <v>98</v>
      </c>
      <c r="D9" s="225"/>
      <c r="E9" s="218"/>
      <c r="F9" s="226"/>
      <c r="G9" s="222"/>
      <c r="H9" s="227"/>
      <c r="I9" s="225"/>
      <c r="J9" s="309"/>
      <c r="K9" s="309"/>
    </row>
    <row r="10" spans="1:11" ht="105" customHeight="1">
      <c r="A10" s="215" t="s">
        <v>72</v>
      </c>
      <c r="B10" s="222" t="s">
        <v>81</v>
      </c>
      <c r="C10" s="222" t="s">
        <v>99</v>
      </c>
      <c r="D10" s="225" t="s">
        <v>93</v>
      </c>
      <c r="E10" s="218" t="s">
        <v>100</v>
      </c>
      <c r="F10" s="216" t="s">
        <v>90</v>
      </c>
      <c r="G10" s="216" t="s">
        <v>91</v>
      </c>
      <c r="H10" s="227"/>
      <c r="I10" s="225"/>
      <c r="J10" s="307" t="s">
        <v>101</v>
      </c>
      <c r="K10" s="307" t="s">
        <v>102</v>
      </c>
    </row>
    <row r="11" spans="1:11" ht="48.75" customHeight="1">
      <c r="A11" s="215" t="s">
        <v>72</v>
      </c>
      <c r="B11" s="222"/>
      <c r="C11" s="216"/>
      <c r="D11" s="222"/>
      <c r="E11" s="218"/>
      <c r="F11" s="216" t="s">
        <v>77</v>
      </c>
      <c r="G11" s="217" t="s">
        <v>78</v>
      </c>
      <c r="H11" s="227"/>
      <c r="I11" s="225"/>
      <c r="J11" s="308"/>
      <c r="K11" s="308"/>
    </row>
    <row r="12" spans="1:11" ht="50.25" customHeight="1">
      <c r="A12" s="215" t="s">
        <v>72</v>
      </c>
      <c r="B12" s="222"/>
      <c r="C12" s="222"/>
      <c r="D12" s="222"/>
      <c r="E12" s="218"/>
      <c r="F12" s="222" t="s">
        <v>85</v>
      </c>
      <c r="G12" s="222" t="s">
        <v>103</v>
      </c>
      <c r="H12" s="227"/>
      <c r="I12" s="228"/>
      <c r="J12" s="309"/>
      <c r="K12" s="309"/>
    </row>
    <row r="13" spans="1:11" ht="36" customHeight="1">
      <c r="A13" s="227"/>
      <c r="B13" s="222"/>
      <c r="C13" s="222"/>
      <c r="D13" s="222"/>
      <c r="E13" s="218"/>
      <c r="F13" s="216"/>
      <c r="G13" s="216"/>
      <c r="H13" s="227"/>
      <c r="I13" s="225"/>
      <c r="J13" s="229"/>
      <c r="K13" s="229"/>
    </row>
    <row r="14" spans="1:11" ht="36" customHeight="1">
      <c r="A14" s="227"/>
      <c r="B14" s="222"/>
      <c r="C14" s="222"/>
      <c r="D14" s="222"/>
      <c r="E14" s="218"/>
      <c r="F14" s="222"/>
      <c r="G14" s="222"/>
      <c r="H14" s="227"/>
      <c r="I14" s="225"/>
      <c r="J14" s="229"/>
      <c r="K14" s="229"/>
    </row>
    <row r="15" spans="1:11" ht="36" customHeight="1">
      <c r="A15" s="227"/>
      <c r="B15" s="222"/>
      <c r="C15" s="222"/>
      <c r="D15" s="222"/>
      <c r="E15" s="218"/>
      <c r="F15" s="222"/>
      <c r="G15" s="222"/>
      <c r="H15" s="227"/>
      <c r="I15" s="225"/>
      <c r="J15" s="229"/>
      <c r="K15" s="229"/>
    </row>
    <row r="16" spans="1:11" ht="36" customHeight="1">
      <c r="A16" s="227"/>
      <c r="B16" s="222"/>
      <c r="C16" s="222"/>
      <c r="D16" s="222"/>
      <c r="E16" s="218"/>
      <c r="F16" s="222"/>
      <c r="G16" s="230"/>
      <c r="H16" s="231"/>
      <c r="I16" s="228"/>
      <c r="J16" s="229"/>
      <c r="K16" s="229"/>
    </row>
    <row r="17" spans="1:11" ht="36" customHeight="1">
      <c r="A17" s="227"/>
      <c r="B17" s="222"/>
      <c r="C17" s="222"/>
      <c r="D17" s="222"/>
      <c r="E17" s="218"/>
      <c r="F17" s="222"/>
      <c r="G17" s="222"/>
      <c r="H17" s="227"/>
      <c r="I17" s="225"/>
      <c r="J17" s="216"/>
      <c r="K17" s="232"/>
    </row>
    <row r="18" spans="1:11" ht="36" customHeight="1">
      <c r="A18" s="227"/>
      <c r="B18" s="222"/>
      <c r="C18" s="222"/>
      <c r="D18" s="222"/>
      <c r="E18" s="218"/>
      <c r="F18" s="222"/>
      <c r="G18" s="222"/>
      <c r="H18" s="227"/>
      <c r="I18" s="225"/>
      <c r="J18" s="216"/>
      <c r="K18" s="232"/>
    </row>
    <row r="19" spans="1:11" ht="36" customHeight="1">
      <c r="A19" s="227"/>
      <c r="B19" s="222"/>
      <c r="C19" s="222"/>
      <c r="D19" s="222"/>
      <c r="E19" s="218"/>
      <c r="F19" s="222"/>
      <c r="G19" s="222"/>
      <c r="H19" s="227"/>
      <c r="I19" s="225"/>
      <c r="J19" s="216"/>
      <c r="K19" s="232"/>
    </row>
    <row r="20" spans="1:11" ht="36" customHeight="1">
      <c r="A20" s="227"/>
      <c r="B20" s="222"/>
      <c r="C20" s="222"/>
      <c r="D20" s="222"/>
      <c r="E20" s="218"/>
      <c r="F20" s="222"/>
      <c r="G20" s="222"/>
      <c r="H20" s="231"/>
      <c r="I20" s="228"/>
      <c r="J20" s="216"/>
      <c r="K20" s="232"/>
    </row>
    <row r="21" spans="1:11" ht="36" customHeight="1">
      <c r="A21" s="215"/>
      <c r="B21" s="222"/>
      <c r="C21" s="217"/>
      <c r="D21" s="222"/>
      <c r="F21" s="222"/>
      <c r="G21" s="217"/>
      <c r="H21" s="231"/>
      <c r="I21" s="219"/>
      <c r="J21" s="229"/>
      <c r="K21" s="216"/>
    </row>
    <row r="22" spans="1:11" ht="36" customHeight="1">
      <c r="A22" s="215"/>
      <c r="B22" s="222"/>
      <c r="C22" s="216"/>
      <c r="D22" s="222"/>
      <c r="E22" s="218"/>
      <c r="F22" s="222"/>
      <c r="G22" s="216"/>
      <c r="H22" s="231"/>
      <c r="I22" s="221"/>
      <c r="J22" s="229"/>
      <c r="K22" s="216"/>
    </row>
    <row r="23" spans="1:11" ht="36" customHeight="1">
      <c r="A23" s="215"/>
      <c r="B23" s="222"/>
      <c r="C23" s="216"/>
      <c r="D23" s="222"/>
      <c r="F23" s="222"/>
      <c r="G23" s="216"/>
      <c r="H23" s="231"/>
      <c r="I23" s="221"/>
      <c r="J23" s="229"/>
      <c r="K23" s="216"/>
    </row>
    <row r="24" spans="1:11" ht="36" customHeight="1">
      <c r="A24" s="215"/>
      <c r="B24" s="222"/>
      <c r="C24" s="217"/>
      <c r="D24" s="222"/>
      <c r="E24" s="218"/>
      <c r="F24" s="222"/>
      <c r="G24" s="233"/>
      <c r="H24" s="231"/>
      <c r="I24" s="224"/>
      <c r="J24" s="229"/>
      <c r="K24" s="216"/>
    </row>
    <row r="25" spans="1:11" ht="36" customHeight="1">
      <c r="A25" s="215"/>
      <c r="B25" s="222"/>
      <c r="C25" s="216"/>
      <c r="D25" s="222"/>
      <c r="F25" s="222"/>
      <c r="G25" s="216"/>
      <c r="H25" s="231"/>
      <c r="I25" s="221"/>
      <c r="J25" s="229"/>
      <c r="K25" s="216"/>
    </row>
    <row r="26" spans="1:11" ht="36" customHeight="1">
      <c r="A26" s="215"/>
      <c r="B26" s="222"/>
      <c r="C26" s="216"/>
      <c r="D26" s="222"/>
      <c r="E26" s="218"/>
      <c r="F26" s="222"/>
      <c r="G26" s="216"/>
      <c r="H26" s="231"/>
      <c r="I26" s="224"/>
      <c r="J26" s="229"/>
      <c r="K26" s="216"/>
    </row>
    <row r="27" spans="1:11" ht="36" customHeight="1">
      <c r="A27" s="215"/>
      <c r="B27" s="222"/>
      <c r="C27" s="216"/>
      <c r="D27" s="222"/>
      <c r="E27" s="218"/>
      <c r="F27" s="222"/>
      <c r="H27" s="231"/>
      <c r="I27" s="221"/>
      <c r="J27" s="229"/>
      <c r="K27" s="216"/>
    </row>
    <row r="28" spans="1:11" ht="36" customHeight="1">
      <c r="A28" s="215"/>
      <c r="B28" s="216"/>
      <c r="C28" s="217"/>
      <c r="D28" s="222"/>
      <c r="E28" s="217"/>
      <c r="F28" s="222"/>
      <c r="G28" s="217"/>
      <c r="H28" s="234"/>
      <c r="I28" s="219"/>
      <c r="J28" s="229"/>
      <c r="K28" s="216"/>
    </row>
    <row r="29" spans="1:11" ht="36" customHeight="1">
      <c r="A29" s="215"/>
      <c r="B29" s="216"/>
      <c r="C29" s="216"/>
      <c r="D29" s="222"/>
      <c r="E29" s="218"/>
      <c r="F29" s="222"/>
      <c r="G29" s="216"/>
      <c r="H29" s="234"/>
      <c r="I29" s="221"/>
      <c r="J29" s="235"/>
      <c r="K29" s="235"/>
    </row>
    <row r="30" spans="1:11" ht="36" customHeight="1">
      <c r="A30" s="215"/>
      <c r="B30" s="216"/>
      <c r="C30" s="216"/>
      <c r="D30" s="222"/>
      <c r="E30" s="218"/>
      <c r="F30" s="222"/>
      <c r="G30" s="216"/>
      <c r="H30" s="234"/>
      <c r="I30" s="221"/>
      <c r="J30" s="235"/>
      <c r="K30" s="235"/>
    </row>
    <row r="31" spans="1:11" ht="36" customHeight="1">
      <c r="A31" s="215"/>
      <c r="B31" s="216"/>
      <c r="C31" s="217"/>
      <c r="D31" s="236"/>
      <c r="E31" s="218"/>
      <c r="F31" s="222"/>
      <c r="G31" s="237"/>
      <c r="H31" s="234"/>
      <c r="I31" s="238"/>
      <c r="J31" s="235"/>
      <c r="K31" s="235"/>
    </row>
    <row r="32" spans="1:11" ht="36" customHeight="1">
      <c r="A32" s="215"/>
      <c r="B32" s="216"/>
      <c r="C32" s="216"/>
      <c r="D32" s="236"/>
      <c r="E32" s="218"/>
      <c r="F32" s="222"/>
      <c r="G32" s="216"/>
      <c r="H32" s="234"/>
      <c r="I32" s="239"/>
      <c r="J32" s="216"/>
      <c r="K32" s="216"/>
    </row>
    <row r="33" spans="1:11" ht="36" customHeight="1">
      <c r="A33" s="215"/>
      <c r="B33" s="216"/>
      <c r="C33" s="216"/>
      <c r="D33" s="236"/>
      <c r="E33" s="218"/>
      <c r="F33" s="222"/>
      <c r="G33" s="216"/>
      <c r="H33" s="234"/>
      <c r="I33" s="238"/>
      <c r="J33" s="235"/>
      <c r="K33" s="235"/>
    </row>
    <row r="34" spans="1:11" ht="36" customHeight="1">
      <c r="A34" s="215"/>
      <c r="B34" s="222"/>
      <c r="C34" s="240"/>
      <c r="D34" s="216"/>
      <c r="E34" s="218"/>
      <c r="F34" s="222"/>
      <c r="G34" s="233"/>
      <c r="H34" s="233"/>
      <c r="I34" s="224"/>
      <c r="J34" s="241"/>
      <c r="K34" s="218"/>
    </row>
    <row r="35" spans="1:11" ht="36" customHeight="1">
      <c r="A35" s="215"/>
      <c r="B35" s="222"/>
      <c r="C35" s="240"/>
      <c r="D35" s="216"/>
      <c r="E35" s="218"/>
      <c r="F35" s="216"/>
      <c r="G35" s="233"/>
      <c r="H35" s="233"/>
      <c r="I35" s="224"/>
      <c r="J35" s="241"/>
      <c r="K35" s="218"/>
    </row>
    <row r="36" spans="1:11" ht="36.950000000000003" customHeight="1">
      <c r="A36" s="215"/>
      <c r="B36" s="222"/>
      <c r="C36" s="240"/>
      <c r="D36" s="216"/>
      <c r="E36" s="218"/>
      <c r="F36" s="216"/>
      <c r="G36" s="233"/>
      <c r="H36" s="233"/>
      <c r="I36" s="224"/>
      <c r="J36" s="241"/>
      <c r="K36" s="218"/>
    </row>
    <row r="37" spans="1:11" ht="36.950000000000003" customHeight="1">
      <c r="A37" s="215"/>
      <c r="B37" s="222"/>
      <c r="C37" s="240"/>
      <c r="D37" s="216"/>
      <c r="E37" s="218"/>
      <c r="F37" s="216"/>
      <c r="G37" s="233"/>
      <c r="H37" s="233"/>
      <c r="I37" s="224"/>
      <c r="J37" s="241"/>
      <c r="K37" s="218"/>
    </row>
    <row r="38" spans="1:11" ht="36.950000000000003" customHeight="1">
      <c r="A38" s="215"/>
      <c r="B38" s="222"/>
      <c r="C38" s="240"/>
      <c r="D38" s="216"/>
      <c r="E38" s="218"/>
      <c r="F38" s="216"/>
      <c r="G38" s="233"/>
      <c r="H38" s="233"/>
      <c r="I38" s="224"/>
      <c r="J38" s="241"/>
      <c r="K38" s="218"/>
    </row>
    <row r="39" spans="1:11" ht="36.950000000000003" customHeight="1">
      <c r="A39" s="215"/>
      <c r="B39" s="222"/>
      <c r="C39" s="240"/>
      <c r="D39" s="216"/>
      <c r="E39" s="218"/>
      <c r="F39" s="216"/>
      <c r="G39" s="233"/>
      <c r="H39" s="233"/>
      <c r="I39" s="224"/>
      <c r="J39" s="241"/>
      <c r="K39" s="218"/>
    </row>
    <row r="40" spans="1:11" ht="36.950000000000003" customHeight="1">
      <c r="A40" s="215"/>
      <c r="B40" s="222"/>
      <c r="C40" s="240"/>
      <c r="D40" s="216"/>
      <c r="E40" s="218"/>
      <c r="F40" s="216"/>
      <c r="G40" s="233"/>
      <c r="H40" s="233"/>
      <c r="I40" s="224"/>
      <c r="J40" s="241"/>
      <c r="K40" s="218"/>
    </row>
    <row r="41" spans="1:11" ht="36.950000000000003" customHeight="1">
      <c r="A41" s="215"/>
      <c r="B41" s="222"/>
      <c r="C41" s="240"/>
      <c r="D41" s="216"/>
      <c r="E41" s="218"/>
      <c r="F41" s="216"/>
      <c r="G41" s="233"/>
      <c r="H41" s="233"/>
      <c r="I41" s="224"/>
      <c r="J41" s="241"/>
      <c r="K41" s="218"/>
    </row>
    <row r="42" spans="1:11" ht="36.950000000000003" customHeight="1">
      <c r="A42" s="215"/>
      <c r="B42" s="222"/>
      <c r="C42" s="240"/>
      <c r="D42" s="216"/>
      <c r="E42" s="218"/>
      <c r="F42" s="216"/>
      <c r="G42" s="233"/>
      <c r="H42" s="233"/>
      <c r="I42" s="224"/>
      <c r="J42" s="241"/>
      <c r="K42" s="218"/>
    </row>
    <row r="43" spans="1:11" ht="36.950000000000003" customHeight="1">
      <c r="A43" s="215"/>
      <c r="B43" s="222"/>
      <c r="C43" s="240"/>
      <c r="D43" s="216"/>
      <c r="E43" s="218"/>
      <c r="F43" s="216"/>
      <c r="G43" s="233"/>
      <c r="H43" s="233"/>
      <c r="I43" s="224"/>
      <c r="J43" s="241"/>
      <c r="K43" s="218"/>
    </row>
    <row r="44" spans="1:11" ht="36.950000000000003" customHeight="1">
      <c r="A44" s="215"/>
      <c r="B44" s="222"/>
      <c r="C44" s="240"/>
      <c r="D44" s="216"/>
      <c r="E44" s="218"/>
      <c r="F44" s="216"/>
      <c r="G44" s="233"/>
      <c r="H44" s="233"/>
      <c r="I44" s="224"/>
      <c r="J44" s="241"/>
      <c r="K44" s="218"/>
    </row>
    <row r="45" spans="1:11" ht="42.95" customHeight="1">
      <c r="A45" s="242" t="s">
        <v>104</v>
      </c>
      <c r="B45" s="298" t="s">
        <v>105</v>
      </c>
      <c r="C45" s="298"/>
      <c r="D45" s="298"/>
      <c r="E45" s="298"/>
      <c r="F45" s="298"/>
      <c r="G45" s="298"/>
      <c r="H45" s="298"/>
      <c r="I45" s="298"/>
      <c r="J45" s="298"/>
      <c r="K45" s="298"/>
    </row>
    <row r="49" spans="1:8" hidden="1">
      <c r="A49" s="220" t="s">
        <v>106</v>
      </c>
      <c r="B49" s="220" t="s">
        <v>73</v>
      </c>
      <c r="C49" s="220" t="s">
        <v>77</v>
      </c>
      <c r="D49" s="220" t="s">
        <v>107</v>
      </c>
      <c r="F49" s="220" t="s">
        <v>107</v>
      </c>
      <c r="H49" s="220" t="s">
        <v>107</v>
      </c>
    </row>
    <row r="50" spans="1:8" hidden="1">
      <c r="A50" s="220" t="s">
        <v>88</v>
      </c>
      <c r="B50" s="220" t="s">
        <v>81</v>
      </c>
      <c r="C50" s="220" t="s">
        <v>95</v>
      </c>
      <c r="D50" s="220" t="s">
        <v>108</v>
      </c>
      <c r="F50" s="220" t="s">
        <v>108</v>
      </c>
      <c r="H50" s="220" t="s">
        <v>108</v>
      </c>
    </row>
    <row r="51" spans="1:8" hidden="1">
      <c r="A51" s="220" t="s">
        <v>93</v>
      </c>
      <c r="B51" s="220" t="s">
        <v>68</v>
      </c>
      <c r="C51" s="220" t="s">
        <v>109</v>
      </c>
      <c r="D51" s="220" t="s">
        <v>110</v>
      </c>
      <c r="F51" s="220" t="s">
        <v>110</v>
      </c>
      <c r="H51" s="220" t="s">
        <v>110</v>
      </c>
    </row>
    <row r="52" spans="1:8" hidden="1">
      <c r="A52" s="220" t="s">
        <v>75</v>
      </c>
      <c r="B52" s="220" t="s">
        <v>97</v>
      </c>
      <c r="C52" s="220" t="s">
        <v>90</v>
      </c>
    </row>
    <row r="53" spans="1:8" hidden="1">
      <c r="A53" s="220" t="s">
        <v>111</v>
      </c>
      <c r="B53" s="220" t="s">
        <v>112</v>
      </c>
      <c r="C53" s="220" t="s">
        <v>85</v>
      </c>
    </row>
    <row r="54" spans="1:8" hidden="1">
      <c r="A54" s="220" t="s">
        <v>83</v>
      </c>
      <c r="B54" s="220" t="s">
        <v>113</v>
      </c>
      <c r="C54" s="220" t="s">
        <v>114</v>
      </c>
    </row>
    <row r="55" spans="1:8" hidden="1"/>
    <row r="56" spans="1:8" s="243" customFormat="1"/>
    <row r="57" spans="1:8" s="243" customFormat="1"/>
    <row r="58" spans="1:8" s="243" customFormat="1" ht="15">
      <c r="A58" s="244"/>
      <c r="B58" s="244"/>
      <c r="C58" s="244"/>
    </row>
    <row r="59" spans="1:8" s="243" customFormat="1" ht="14.25">
      <c r="A59" s="245"/>
      <c r="B59" s="246"/>
      <c r="C59" s="247"/>
    </row>
    <row r="60" spans="1:8" s="243" customFormat="1" ht="14.25">
      <c r="A60" s="245"/>
      <c r="B60" s="246"/>
      <c r="C60" s="247"/>
    </row>
    <row r="61" spans="1:8" s="243" customFormat="1" ht="14.25">
      <c r="A61" s="245"/>
      <c r="B61" s="246"/>
      <c r="C61" s="247"/>
    </row>
    <row r="62" spans="1:8" s="243" customFormat="1" ht="14.25">
      <c r="A62" s="245"/>
      <c r="B62" s="246"/>
      <c r="C62" s="247"/>
    </row>
    <row r="63" spans="1:8" s="243" customFormat="1" ht="14.25">
      <c r="A63" s="245"/>
      <c r="B63" s="246"/>
      <c r="C63" s="247"/>
    </row>
    <row r="64" spans="1:8" ht="14.25">
      <c r="A64" s="248"/>
      <c r="B64" s="249"/>
      <c r="C64" s="250"/>
    </row>
    <row r="65" spans="1:3" ht="14.25">
      <c r="A65" s="248"/>
      <c r="B65" s="249"/>
      <c r="C65" s="250"/>
    </row>
    <row r="66" spans="1:3" ht="14.25">
      <c r="A66" s="248"/>
      <c r="B66" s="249"/>
      <c r="C66" s="250"/>
    </row>
    <row r="67" spans="1:3" ht="14.25">
      <c r="A67" s="248"/>
      <c r="B67" s="249"/>
      <c r="C67" s="250"/>
    </row>
    <row r="68" spans="1:3" ht="14.25">
      <c r="A68" s="248"/>
      <c r="B68" s="249"/>
      <c r="C68" s="250"/>
    </row>
    <row r="69" spans="1:3" ht="14.25">
      <c r="A69" s="248"/>
      <c r="B69" s="249"/>
      <c r="C69" s="250"/>
    </row>
    <row r="70" spans="1:3" ht="14.25">
      <c r="A70" s="248"/>
      <c r="B70" s="249"/>
    </row>
    <row r="71" spans="1:3" ht="14.25">
      <c r="A71" s="248"/>
      <c r="B71" s="249"/>
    </row>
    <row r="72" spans="1:3" ht="14.25">
      <c r="A72" s="248"/>
      <c r="B72" s="249"/>
    </row>
    <row r="144" s="251" customFormat="1" ht="25.5" customHeight="1"/>
    <row r="145" s="251" customFormat="1" ht="24" customHeight="1"/>
    <row r="146" s="251" customFormat="1" ht="22.5" customHeight="1"/>
    <row r="147" s="220" customFormat="1" ht="31.5" customHeight="1"/>
  </sheetData>
  <sheetProtection algorithmName="SHA-512" hashValue="35FOVWFFuIA0j8yaU2ghGQZ1kmH4kzkZ3aVvUDeURrNyBroIRzmJ2u/ixzDVZ09U+rXXWgaFEUa5WHVqOgpwdQ==" saltValue="lOcQ/pv4B2F/k0sQUq7M1w==" spinCount="100000" sheet="1" formatCells="0" formatColumns="0" formatRows="0"/>
  <mergeCells count="14">
    <mergeCell ref="B45:K45"/>
    <mergeCell ref="J2:J4"/>
    <mergeCell ref="K2:K4"/>
    <mergeCell ref="C1:K1"/>
    <mergeCell ref="A2:A4"/>
    <mergeCell ref="B2:I2"/>
    <mergeCell ref="B3:C3"/>
    <mergeCell ref="D3:E3"/>
    <mergeCell ref="F3:G3"/>
    <mergeCell ref="H3:I3"/>
    <mergeCell ref="J5:J9"/>
    <mergeCell ref="K5:K9"/>
    <mergeCell ref="J10:J12"/>
    <mergeCell ref="K10:K12"/>
  </mergeCells>
  <dataValidations count="7">
    <dataValidation type="list" allowBlank="1" showInputMessage="1" showErrorMessage="1" sqref="H5:H27 H34:H44" xr:uid="{2D34C4E7-9D48-4FFB-841A-82D68755C1EA}">
      <formula1>$D$49:$D$51</formula1>
    </dataValidation>
    <dataValidation type="list" allowBlank="1" showInputMessage="1" showErrorMessage="1" sqref="B5:B27 B34:B44" xr:uid="{698B2120-12C5-4352-A2BA-F3891FCBE2FC}">
      <formula1>$B$49:$B$54</formula1>
    </dataValidation>
    <dataValidation type="list" allowBlank="1" showInputMessage="1" showErrorMessage="1" sqref="D5:D30 D34:D44" xr:uid="{D7CA491D-CAED-43B4-A5C1-E9B4484E33CA}">
      <formula1>$A$49:$A$54</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F5:F44" xr:uid="{FD2EF114-7144-4929-A623-9D45CCC9FA6E}">
      <formula1>$C$49:$C$54</formula1>
    </dataValidation>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&amp;L&amp;G&amp;C&amp;N&amp;RDES-FM-12
V11</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Hoja1!$B$26:$B$39</xm:f>
          </x14:formula1>
          <xm:sqref>B45:K45</xm:sqref>
        </x14:dataValidation>
        <x14:dataValidation type="list" allowBlank="1" showInputMessage="1" showErrorMessage="1" xr:uid="{6A79F4B0-8222-4F70-8F59-6F3F46BC1838}">
          <x14:formula1>
            <xm:f>Hoja1!$A$26:$A$39</xm:f>
          </x14:formula1>
          <xm:sqref>A5:A44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DB64"/>
  <sheetViews>
    <sheetView view="pageBreakPreview" topLeftCell="R1" zoomScale="85" zoomScaleNormal="100" zoomScaleSheetLayoutView="85" zoomScalePageLayoutView="55" workbookViewId="0">
      <pane xSplit="21" ySplit="4" topLeftCell="BU6" activePane="bottomRight" state="frozen"/>
      <selection pane="bottomRight" activeCell="CB8" sqref="CB8"/>
      <selection pane="bottomLeft" activeCell="R5" sqref="R5"/>
      <selection pane="topRight" activeCell="AM1" sqref="AM1"/>
    </sheetView>
  </sheetViews>
  <sheetFormatPr defaultColWidth="11.42578125" defaultRowHeight="16.5" customHeight="1"/>
  <cols>
    <col min="1" max="1" width="4" style="2" bestFit="1" customWidth="1"/>
    <col min="2" max="4" width="18.7109375" style="93" customWidth="1"/>
    <col min="5" max="5" width="32.42578125" style="1" customWidth="1"/>
    <col min="6" max="6" width="18.42578125" style="2" customWidth="1"/>
    <col min="7" max="7" width="16.42578125" style="2" customWidth="1"/>
    <col min="8" max="8" width="16.140625" style="2" customWidth="1"/>
    <col min="9" max="9" width="19" style="184" customWidth="1"/>
    <col min="10" max="10" width="24.42578125" style="1" customWidth="1"/>
    <col min="11" max="11" width="16.5703125" style="1" customWidth="1"/>
    <col min="12" max="12" width="6.28515625" style="1" bestFit="1" customWidth="1"/>
    <col min="13" max="13" width="27" style="1" customWidth="1"/>
    <col min="14" max="14" width="11" style="1" hidden="1" customWidth="1"/>
    <col min="15" max="15" width="17.5703125" style="1" customWidth="1"/>
    <col min="16" max="16" width="6.28515625" style="1" bestFit="1" customWidth="1"/>
    <col min="17" max="17" width="20.42578125" style="1" customWidth="1"/>
    <col min="18" max="18" width="5.85546875" style="1" customWidth="1"/>
    <col min="19" max="19" width="31" style="1" customWidth="1"/>
    <col min="20" max="20" width="15.140625" style="1" hidden="1" customWidth="1"/>
    <col min="21" max="21" width="18.42578125" style="1" hidden="1" customWidth="1"/>
    <col min="22" max="22" width="21" style="1" hidden="1" customWidth="1"/>
    <col min="23" max="23" width="19.28515625" style="1" hidden="1" customWidth="1"/>
    <col min="24" max="24" width="28.42578125" style="1" hidden="1" customWidth="1"/>
    <col min="25" max="25" width="6.85546875" style="1" hidden="1" customWidth="1"/>
    <col min="26" max="26" width="5" style="1" hidden="1" customWidth="1"/>
    <col min="27" max="27" width="5.5703125" style="1" hidden="1" customWidth="1"/>
    <col min="28" max="28" width="7.140625" style="1" hidden="1" customWidth="1"/>
    <col min="29" max="29" width="6.7109375" style="1" hidden="1" customWidth="1"/>
    <col min="30" max="30" width="7.5703125" style="1" hidden="1" customWidth="1"/>
    <col min="31" max="31" width="15.28515625" style="1" hidden="1" customWidth="1"/>
    <col min="32" max="32" width="12" style="1" hidden="1" customWidth="1"/>
    <col min="33" max="33" width="10.42578125" style="1" hidden="1" customWidth="1"/>
    <col min="34" max="34" width="9.28515625" style="1" hidden="1" customWidth="1"/>
    <col min="35" max="35" width="9.140625" style="1" hidden="1" customWidth="1"/>
    <col min="36" max="36" width="8.42578125" style="1" hidden="1" customWidth="1"/>
    <col min="37" max="37" width="7.28515625" style="1" hidden="1" customWidth="1"/>
    <col min="38" max="38" width="23" style="1" customWidth="1"/>
    <col min="39" max="39" width="18.85546875" style="1" hidden="1" customWidth="1"/>
    <col min="40" max="40" width="16.5703125" style="1" hidden="1" customWidth="1"/>
    <col min="41" max="41" width="13.5703125" style="142" hidden="1" customWidth="1"/>
    <col min="42" max="42" width="18.5703125" style="142" hidden="1" customWidth="1"/>
    <col min="43" max="43" width="20.5703125" style="142" customWidth="1"/>
    <col min="44" max="44" width="18.5703125" style="142" customWidth="1"/>
    <col min="45" max="45" width="20.5703125" style="142" customWidth="1"/>
    <col min="46" max="46" width="18.5703125" style="142" customWidth="1"/>
    <col min="47" max="47" width="20.5703125" style="142" hidden="1" customWidth="1"/>
    <col min="48" max="48" width="18.5703125" style="142" hidden="1" customWidth="1"/>
    <col min="49" max="49" width="21" style="142" hidden="1" customWidth="1"/>
    <col min="50" max="50" width="14.7109375" style="142" hidden="1" customWidth="1"/>
    <col min="51" max="51" width="23" style="142" hidden="1" customWidth="1"/>
    <col min="52" max="52" width="18.85546875" style="142" hidden="1" customWidth="1"/>
    <col min="53" max="53" width="16.85546875" style="142" hidden="1" customWidth="1"/>
    <col min="54" max="54" width="19.5703125" style="142" hidden="1" customWidth="1"/>
    <col min="55" max="55" width="20.7109375" style="142" customWidth="1"/>
    <col min="56" max="56" width="27.85546875" style="142" customWidth="1"/>
    <col min="57" max="57" width="12" style="142" customWidth="1"/>
    <col min="58" max="58" width="16.85546875" style="142" customWidth="1"/>
    <col min="59" max="59" width="19.5703125" style="142" customWidth="1"/>
    <col min="60" max="61" width="23" style="142" customWidth="1"/>
    <col min="62" max="62" width="18.85546875" style="142" customWidth="1"/>
    <col min="63" max="63" width="16.85546875" style="142" customWidth="1"/>
    <col min="64" max="64" width="19.5703125" style="142" customWidth="1"/>
    <col min="65" max="66" width="23" style="142" hidden="1" customWidth="1"/>
    <col min="67" max="67" width="18.85546875" style="142" hidden="1" customWidth="1"/>
    <col min="68" max="68" width="16.85546875" style="142" hidden="1" customWidth="1"/>
    <col min="69" max="69" width="19.5703125" style="142" hidden="1" customWidth="1"/>
    <col min="70" max="70" width="20.5703125" style="161" customWidth="1"/>
    <col min="71" max="72" width="23" style="142" customWidth="1"/>
    <col min="73" max="73" width="18.5703125" style="142" customWidth="1"/>
    <col min="74" max="74" width="20.5703125" style="142" customWidth="1"/>
    <col min="75" max="75" width="23" style="142" customWidth="1"/>
    <col min="76" max="76" width="18.5703125" style="142" customWidth="1"/>
    <col min="77" max="77" width="20.5703125" style="142" customWidth="1"/>
    <col min="78" max="78" width="42" style="142" customWidth="1"/>
    <col min="79" max="79" width="37.7109375" style="142" customWidth="1"/>
    <col min="80" max="80" width="39.140625" style="142" customWidth="1"/>
    <col min="81" max="16384" width="11.42578125" style="142"/>
  </cols>
  <sheetData>
    <row r="1" spans="1:106" ht="16.5" customHeight="1">
      <c r="A1" s="195"/>
      <c r="B1" s="196"/>
      <c r="C1" s="196"/>
      <c r="E1" s="3"/>
      <c r="F1" s="197"/>
      <c r="G1" s="195"/>
      <c r="H1" s="195"/>
      <c r="I1" s="198"/>
      <c r="J1" s="3"/>
      <c r="K1" s="3"/>
      <c r="L1" s="3"/>
      <c r="M1" s="3"/>
      <c r="N1" s="3"/>
      <c r="O1" s="3"/>
      <c r="P1" s="3"/>
      <c r="Q1" s="3"/>
      <c r="R1" s="3"/>
      <c r="S1" s="3"/>
      <c r="T1" s="3"/>
      <c r="U1" s="3"/>
      <c r="V1" s="3"/>
      <c r="W1" s="3"/>
      <c r="X1" s="3"/>
      <c r="Y1" s="3"/>
      <c r="Z1" s="3"/>
      <c r="AA1" s="3"/>
      <c r="AB1" s="3"/>
      <c r="AC1" s="3"/>
      <c r="AD1" s="3"/>
      <c r="AE1" s="3"/>
      <c r="AF1" s="3"/>
      <c r="AG1" s="3"/>
      <c r="AH1" s="3"/>
      <c r="AI1" s="3"/>
      <c r="AJ1" s="3"/>
      <c r="AK1" s="3"/>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60"/>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row>
    <row r="2" spans="1:106" ht="16.5" customHeight="1">
      <c r="A2" s="345" t="s">
        <v>115</v>
      </c>
      <c r="B2" s="346"/>
      <c r="C2" s="346"/>
      <c r="D2" s="346"/>
      <c r="E2" s="346"/>
      <c r="F2" s="346"/>
      <c r="G2" s="346"/>
      <c r="H2" s="346"/>
      <c r="I2" s="347"/>
      <c r="J2" s="345" t="s">
        <v>116</v>
      </c>
      <c r="K2" s="346"/>
      <c r="L2" s="346"/>
      <c r="M2" s="346"/>
      <c r="N2" s="346"/>
      <c r="O2" s="346"/>
      <c r="P2" s="346"/>
      <c r="Q2" s="347"/>
      <c r="R2" s="319" t="s">
        <v>117</v>
      </c>
      <c r="S2" s="319"/>
      <c r="T2" s="319"/>
      <c r="U2" s="319"/>
      <c r="V2" s="319"/>
      <c r="W2" s="319"/>
      <c r="X2" s="319"/>
      <c r="Y2" s="319"/>
      <c r="Z2" s="319"/>
      <c r="AA2" s="319"/>
      <c r="AB2" s="319"/>
      <c r="AC2" s="319"/>
      <c r="AD2" s="319"/>
      <c r="AE2" s="319" t="s">
        <v>118</v>
      </c>
      <c r="AF2" s="319"/>
      <c r="AG2" s="319"/>
      <c r="AH2" s="319"/>
      <c r="AI2" s="319"/>
      <c r="AJ2" s="319"/>
      <c r="AK2" s="319"/>
      <c r="AL2" s="320" t="s">
        <v>119</v>
      </c>
      <c r="AM2" s="320"/>
      <c r="AN2" s="320"/>
      <c r="AO2" s="320"/>
      <c r="AP2" s="320"/>
      <c r="AQ2" s="320"/>
      <c r="AR2" s="320"/>
      <c r="AS2" s="320"/>
      <c r="AT2" s="320"/>
      <c r="AU2" s="320"/>
      <c r="AV2" s="320"/>
      <c r="AW2" s="320"/>
      <c r="AX2" s="325" t="s">
        <v>120</v>
      </c>
      <c r="AY2" s="325"/>
      <c r="AZ2" s="325"/>
      <c r="BA2" s="325"/>
      <c r="BB2" s="325"/>
      <c r="BC2" s="325" t="s">
        <v>121</v>
      </c>
      <c r="BD2" s="325"/>
      <c r="BE2" s="325"/>
      <c r="BF2" s="325"/>
      <c r="BG2" s="325"/>
      <c r="BH2" s="325" t="s">
        <v>122</v>
      </c>
      <c r="BI2" s="325"/>
      <c r="BJ2" s="325"/>
      <c r="BK2" s="325"/>
      <c r="BL2" s="325"/>
      <c r="BM2" s="325" t="s">
        <v>123</v>
      </c>
      <c r="BN2" s="325"/>
      <c r="BO2" s="325"/>
      <c r="BP2" s="325"/>
      <c r="BQ2" s="325"/>
      <c r="BR2" s="317" t="s">
        <v>124</v>
      </c>
      <c r="BS2" s="317"/>
      <c r="BT2" s="317"/>
      <c r="BU2" s="317"/>
      <c r="BV2" s="348" t="s">
        <v>125</v>
      </c>
      <c r="BW2" s="348"/>
      <c r="BX2" s="348"/>
      <c r="BY2" s="342" t="s">
        <v>126</v>
      </c>
      <c r="BZ2" s="343"/>
      <c r="CA2" s="343"/>
      <c r="CB2" s="344"/>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row>
    <row r="3" spans="1:106" ht="16.5" customHeight="1">
      <c r="A3" s="334" t="s">
        <v>127</v>
      </c>
      <c r="B3" s="314" t="s">
        <v>7</v>
      </c>
      <c r="C3" s="314" t="s">
        <v>9</v>
      </c>
      <c r="D3" s="318" t="s">
        <v>128</v>
      </c>
      <c r="E3" s="318" t="s">
        <v>21</v>
      </c>
      <c r="F3" s="319" t="s">
        <v>15</v>
      </c>
      <c r="G3" s="314" t="s">
        <v>17</v>
      </c>
      <c r="H3" s="314" t="s">
        <v>129</v>
      </c>
      <c r="I3" s="314" t="s">
        <v>23</v>
      </c>
      <c r="J3" s="314" t="s">
        <v>130</v>
      </c>
      <c r="K3" s="314" t="s">
        <v>131</v>
      </c>
      <c r="L3" s="318" t="s">
        <v>132</v>
      </c>
      <c r="M3" s="314" t="s">
        <v>133</v>
      </c>
      <c r="N3" s="321" t="s">
        <v>134</v>
      </c>
      <c r="O3" s="314" t="s">
        <v>135</v>
      </c>
      <c r="P3" s="319" t="s">
        <v>132</v>
      </c>
      <c r="Q3" s="314" t="s">
        <v>29</v>
      </c>
      <c r="R3" s="313" t="s">
        <v>136</v>
      </c>
      <c r="S3" s="314" t="s">
        <v>31</v>
      </c>
      <c r="T3" s="314" t="s">
        <v>33</v>
      </c>
      <c r="U3" s="335" t="s">
        <v>137</v>
      </c>
      <c r="V3" s="336"/>
      <c r="W3" s="336"/>
      <c r="X3" s="337"/>
      <c r="Y3" s="314" t="s">
        <v>138</v>
      </c>
      <c r="Z3" s="314"/>
      <c r="AA3" s="314"/>
      <c r="AB3" s="314"/>
      <c r="AC3" s="314"/>
      <c r="AD3" s="314"/>
      <c r="AE3" s="313" t="s">
        <v>139</v>
      </c>
      <c r="AF3" s="313" t="s">
        <v>140</v>
      </c>
      <c r="AG3" s="313" t="s">
        <v>132</v>
      </c>
      <c r="AH3" s="313" t="s">
        <v>141</v>
      </c>
      <c r="AI3" s="313" t="s">
        <v>132</v>
      </c>
      <c r="AJ3" s="313" t="s">
        <v>142</v>
      </c>
      <c r="AK3" s="313" t="s">
        <v>49</v>
      </c>
      <c r="AL3" s="315" t="s">
        <v>143</v>
      </c>
      <c r="AM3" s="315" t="s">
        <v>144</v>
      </c>
      <c r="AN3" s="315" t="s">
        <v>145</v>
      </c>
      <c r="AO3" s="315" t="s">
        <v>146</v>
      </c>
      <c r="AP3" s="315" t="s">
        <v>147</v>
      </c>
      <c r="AQ3" s="315" t="s">
        <v>146</v>
      </c>
      <c r="AR3" s="323" t="s">
        <v>148</v>
      </c>
      <c r="AS3" s="315" t="s">
        <v>146</v>
      </c>
      <c r="AT3" s="315" t="s">
        <v>149</v>
      </c>
      <c r="AU3" s="315" t="s">
        <v>146</v>
      </c>
      <c r="AV3" s="323" t="s">
        <v>150</v>
      </c>
      <c r="AW3" s="315" t="s">
        <v>53</v>
      </c>
      <c r="AX3" s="316" t="s">
        <v>151</v>
      </c>
      <c r="AY3" s="316" t="s">
        <v>152</v>
      </c>
      <c r="AZ3" s="316" t="s">
        <v>144</v>
      </c>
      <c r="BA3" s="316" t="s">
        <v>153</v>
      </c>
      <c r="BB3" s="316" t="s">
        <v>154</v>
      </c>
      <c r="BC3" s="316" t="s">
        <v>151</v>
      </c>
      <c r="BD3" s="316" t="s">
        <v>152</v>
      </c>
      <c r="BE3" s="316" t="s">
        <v>144</v>
      </c>
      <c r="BF3" s="316" t="s">
        <v>153</v>
      </c>
      <c r="BG3" s="316" t="s">
        <v>154</v>
      </c>
      <c r="BH3" s="316" t="s">
        <v>151</v>
      </c>
      <c r="BI3" s="316" t="s">
        <v>152</v>
      </c>
      <c r="BJ3" s="316" t="s">
        <v>144</v>
      </c>
      <c r="BK3" s="316" t="s">
        <v>153</v>
      </c>
      <c r="BL3" s="316" t="s">
        <v>154</v>
      </c>
      <c r="BM3" s="316" t="s">
        <v>151</v>
      </c>
      <c r="BN3" s="316" t="s">
        <v>152</v>
      </c>
      <c r="BO3" s="316" t="s">
        <v>144</v>
      </c>
      <c r="BP3" s="316" t="s">
        <v>153</v>
      </c>
      <c r="BQ3" s="316" t="s">
        <v>154</v>
      </c>
      <c r="BR3" s="312" t="s">
        <v>155</v>
      </c>
      <c r="BS3" s="312" t="s">
        <v>156</v>
      </c>
      <c r="BT3" s="312" t="s">
        <v>157</v>
      </c>
      <c r="BU3" s="312" t="s">
        <v>152</v>
      </c>
      <c r="BV3" s="349" t="s">
        <v>146</v>
      </c>
      <c r="BW3" s="349" t="s">
        <v>158</v>
      </c>
      <c r="BX3" s="349" t="s">
        <v>159</v>
      </c>
      <c r="BY3" s="311" t="s">
        <v>160</v>
      </c>
      <c r="BZ3" s="311" t="s">
        <v>161</v>
      </c>
      <c r="CA3" s="311" t="s">
        <v>162</v>
      </c>
      <c r="CB3" s="311" t="s">
        <v>163</v>
      </c>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row>
    <row r="4" spans="1:106" s="144" customFormat="1" ht="67.5" customHeight="1">
      <c r="A4" s="334"/>
      <c r="B4" s="314"/>
      <c r="C4" s="314"/>
      <c r="D4" s="318"/>
      <c r="E4" s="318"/>
      <c r="F4" s="319"/>
      <c r="G4" s="314"/>
      <c r="H4" s="314"/>
      <c r="I4" s="314"/>
      <c r="J4" s="314"/>
      <c r="K4" s="314"/>
      <c r="L4" s="318"/>
      <c r="M4" s="314"/>
      <c r="N4" s="322"/>
      <c r="O4" s="319"/>
      <c r="P4" s="319"/>
      <c r="Q4" s="314"/>
      <c r="R4" s="313"/>
      <c r="S4" s="314"/>
      <c r="T4" s="314"/>
      <c r="U4" s="151" t="s">
        <v>164</v>
      </c>
      <c r="V4" s="151" t="s">
        <v>165</v>
      </c>
      <c r="W4" s="151" t="s">
        <v>166</v>
      </c>
      <c r="X4" s="151" t="s">
        <v>167</v>
      </c>
      <c r="Y4" s="152" t="s">
        <v>70</v>
      </c>
      <c r="Z4" s="152" t="s">
        <v>168</v>
      </c>
      <c r="AA4" s="152" t="s">
        <v>169</v>
      </c>
      <c r="AB4" s="152" t="s">
        <v>170</v>
      </c>
      <c r="AC4" s="152" t="s">
        <v>171</v>
      </c>
      <c r="AD4" s="152" t="s">
        <v>153</v>
      </c>
      <c r="AE4" s="313"/>
      <c r="AF4" s="313"/>
      <c r="AG4" s="313"/>
      <c r="AH4" s="313"/>
      <c r="AI4" s="313"/>
      <c r="AJ4" s="313"/>
      <c r="AK4" s="313"/>
      <c r="AL4" s="315"/>
      <c r="AM4" s="315"/>
      <c r="AN4" s="315"/>
      <c r="AO4" s="315"/>
      <c r="AP4" s="315"/>
      <c r="AQ4" s="315"/>
      <c r="AR4" s="324"/>
      <c r="AS4" s="315"/>
      <c r="AT4" s="315"/>
      <c r="AU4" s="315"/>
      <c r="AV4" s="324"/>
      <c r="AW4" s="315"/>
      <c r="AX4" s="316"/>
      <c r="AY4" s="316"/>
      <c r="AZ4" s="316"/>
      <c r="BA4" s="316"/>
      <c r="BB4" s="316"/>
      <c r="BC4" s="316"/>
      <c r="BD4" s="316"/>
      <c r="BE4" s="316"/>
      <c r="BF4" s="316"/>
      <c r="BG4" s="316"/>
      <c r="BH4" s="316"/>
      <c r="BI4" s="316"/>
      <c r="BJ4" s="316"/>
      <c r="BK4" s="316"/>
      <c r="BL4" s="316"/>
      <c r="BM4" s="316"/>
      <c r="BN4" s="316"/>
      <c r="BO4" s="316"/>
      <c r="BP4" s="316"/>
      <c r="BQ4" s="316"/>
      <c r="BR4" s="312"/>
      <c r="BS4" s="312"/>
      <c r="BT4" s="312"/>
      <c r="BU4" s="312"/>
      <c r="BV4" s="349"/>
      <c r="BW4" s="349"/>
      <c r="BX4" s="349"/>
      <c r="BY4" s="311"/>
      <c r="BZ4" s="311"/>
      <c r="CA4" s="311"/>
      <c r="CB4" s="311"/>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row>
    <row r="5" spans="1:106" s="147" customFormat="1" ht="224.25" customHeight="1">
      <c r="A5" s="328">
        <v>1</v>
      </c>
      <c r="B5" s="310" t="s">
        <v>72</v>
      </c>
      <c r="C5" s="310" t="s">
        <v>172</v>
      </c>
      <c r="D5" s="310" t="s">
        <v>173</v>
      </c>
      <c r="E5" s="329" t="s">
        <v>79</v>
      </c>
      <c r="F5" s="310" t="s">
        <v>174</v>
      </c>
      <c r="G5" s="310" t="s">
        <v>175</v>
      </c>
      <c r="H5" s="310" t="s">
        <v>176</v>
      </c>
      <c r="I5" s="310" t="s">
        <v>177</v>
      </c>
      <c r="J5" s="326">
        <v>316</v>
      </c>
      <c r="K5" s="327" t="str">
        <f>IF(J5&lt;=0,"",IF(J5&lt;=2,"Muy Baja",IF(J5&lt;=24,"Baja",IF(J5&lt;=500,"Media",IF(J5&lt;=5000,"Alta","Muy Alta")))))</f>
        <v>Media</v>
      </c>
      <c r="L5" s="331">
        <f>IF(K5="","",IF(K5="Muy Baja",0.2,IF(K5="Baja",0.4,IF(K5="Media",0.6,IF(K5="Alta",0.8,IF(K5="Muy Alta",1,))))))</f>
        <v>0.6</v>
      </c>
      <c r="M5" s="332" t="s">
        <v>178</v>
      </c>
      <c r="N5" s="332" t="str">
        <f ca="1">IF(NOT(ISERROR(MATCH(M5,'Tabla Impacto'!$B$221:$B$223,0))),'Tabla Impacto'!$F$223&amp;"Por favor no seleccionar los criterios de impacto(Afectación Económica o presupuestal y Pérdida Reputacional)",M5)</f>
        <v xml:space="preserve">     El riesgo afecta la imagen de la entidad con efecto publicitario sostenido a nivel de sector administrativo, nivel departamental o municipal</v>
      </c>
      <c r="O5" s="333" t="str">
        <f ca="1">IF(OR(N5='Tabla Impacto'!$C$11,N5='Tabla Impacto'!$D$11),"Leve",IF(OR(N5='Tabla Impacto'!$C$12,N5='Tabla Impacto'!$D$12),"Menor",IF(OR(N5='Tabla Impacto'!$C$13,N5='Tabla Impacto'!$D$13),"Moderado",IF(OR(N5='Tabla Impacto'!$C$14,N5='Tabla Impacto'!$D$14),"Mayor",IF(OR(N5='Tabla Impacto'!$C$15,N5='Tabla Impacto'!$D$15),"Catastrófico","")))))</f>
        <v>Mayor</v>
      </c>
      <c r="P5" s="332">
        <f ca="1">IF(O5="","",IF(O5="Leve",0.2,IF(O5="Menor",0.4,IF(O5="Moderado",0.6,IF(O5="Mayor",0.8,IF(O5="Catastrófico",1,))))))</f>
        <v>0.8</v>
      </c>
      <c r="Q5" s="330" t="str">
        <f ca="1">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Alto</v>
      </c>
      <c r="R5" s="187">
        <v>1</v>
      </c>
      <c r="S5" s="190" t="s">
        <v>179</v>
      </c>
      <c r="T5" s="181" t="str">
        <f t="shared" ref="T5:T37" si="0">IF(OR(Y5="Preventivo",Y5="Detectivo"),"Probabilidad",IF(Y5="Correctivo","Impacto",""))</f>
        <v>Probabilidad</v>
      </c>
      <c r="U5" s="181" t="s">
        <v>180</v>
      </c>
      <c r="V5" s="181" t="s">
        <v>180</v>
      </c>
      <c r="W5" s="181" t="s">
        <v>180</v>
      </c>
      <c r="X5" s="181" t="s">
        <v>180</v>
      </c>
      <c r="Y5" s="199" t="s">
        <v>181</v>
      </c>
      <c r="Z5" s="199" t="s">
        <v>182</v>
      </c>
      <c r="AA5" s="98" t="str">
        <f t="shared" ref="AA5:AA36" si="1">IF(AND(Y5="Preventivo",Z5="Automático"),"50%",IF(AND(Y5="Preventivo",Z5="Manual"),"40%",IF(AND(Y5="Detectivo",Z5="Automático"),"40%",IF(AND(Y5="Detectivo",Z5="Manual"),"30%",IF(AND(Y5="Correctivo",Z5="Automático"),"35%",IF(AND(Y5="Correctivo",Z5="Manual"),"25%",""))))))</f>
        <v>40%</v>
      </c>
      <c r="AB5" s="199" t="s">
        <v>183</v>
      </c>
      <c r="AC5" s="199" t="s">
        <v>184</v>
      </c>
      <c r="AD5" s="199" t="s">
        <v>185</v>
      </c>
      <c r="AE5" s="158">
        <f>IFERROR(IF(T5="Probabilidad",(L5-(+L5*AA5)),IF(T5="Impacto",L5,"")),"")</f>
        <v>0.36</v>
      </c>
      <c r="AF5" s="132" t="str">
        <f>IFERROR(IF(AE5="","",IF(AE5&lt;=0.2,"Muy Baja",IF(AE5&lt;=0.4,"Baja",IF(AE5&lt;=0.6,"Media",IF(AE5&lt;=0.8,"Alta","Muy Alta"))))),"")</f>
        <v>Baja</v>
      </c>
      <c r="AG5" s="98">
        <f t="shared" ref="AG5:AG36" si="2">+AE5</f>
        <v>0.36</v>
      </c>
      <c r="AH5" s="132" t="str">
        <f ca="1">IFERROR(IF(AI5="","",IF(AI5&lt;=0.2,"Leve",IF(AI5&lt;=0.4,"Menor",IF(AI5&lt;=0.6,"Moderado",IF(AI5&lt;=0.8,"Mayor","Catastrófico"))))),"")</f>
        <v>Mayor</v>
      </c>
      <c r="AI5" s="98">
        <f ca="1">IFERROR(IF(T5="Impacto",(P5-(+P5*AA5)),IF(T5="Probabilidad",P5,"")),"")</f>
        <v>0.8</v>
      </c>
      <c r="AJ5" s="99" t="str">
        <f t="shared" ref="AJ5:AJ36" ca="1" si="3">IFERROR(IF(OR(AND(AF5="Muy Baja",AH5="Leve"),AND(AF5="Muy Baja",AH5="Menor"),AND(AF5="Baja",AH5="Leve")),"Bajo",IF(OR(AND(AF5="Muy baja",AH5="Moderado"),AND(AF5="Baja",AH5="Menor"),AND(AF5="Baja",AH5="Moderado"),AND(AF5="Media",AH5="Leve"),AND(AF5="Media",AH5="Menor"),AND(AF5="Media",AH5="Moderado"),AND(AF5="Alta",AH5="Leve"),AND(AF5="Alta",AH5="Menor")),"Moderado",IF(OR(AND(AF5="Muy Baja",AH5="Mayor"),AND(AF5="Baja",AH5="Mayor"),AND(AF5="Media",AH5="Mayor"),AND(AF5="Alta",AH5="Moderado"),AND(AF5="Alta",AH5="Mayor"),AND(AF5="Muy Alta",AH5="Leve"),AND(AF5="Muy Alta",AH5="Menor"),AND(AF5="Muy Alta",AH5="Moderado"),AND(AF5="Muy Alta",AH5="Mayor")),"Alto",IF(OR(AND(AF5="Muy Baja",AH5="Catastrófico"),AND(AF5="Baja",AH5="Catastrófico"),AND(AF5="Media",AH5="Catastrófico"),AND(AF5="Alta",AH5="Catastrófico"),AND(AF5="Muy Alta",AH5="Catastrófico")),"Extremo","")))),"")</f>
        <v>Alto</v>
      </c>
      <c r="AK5" s="339" t="s">
        <v>186</v>
      </c>
      <c r="AL5" s="189" t="s">
        <v>187</v>
      </c>
      <c r="AM5" s="188" t="s">
        <v>188</v>
      </c>
      <c r="AN5" s="194">
        <v>45291</v>
      </c>
      <c r="AO5" s="194">
        <v>45019</v>
      </c>
      <c r="AP5" s="189" t="s">
        <v>189</v>
      </c>
      <c r="AQ5" s="254"/>
      <c r="AR5" s="204"/>
      <c r="AS5" s="100"/>
      <c r="AT5" s="180"/>
      <c r="AU5" s="100"/>
      <c r="AV5" s="180"/>
      <c r="AW5" s="134"/>
      <c r="AX5" s="194">
        <v>45019</v>
      </c>
      <c r="AY5" s="188" t="s">
        <v>190</v>
      </c>
      <c r="AZ5" s="187" t="s">
        <v>191</v>
      </c>
      <c r="BA5" s="188" t="s">
        <v>192</v>
      </c>
      <c r="BB5" s="194" t="s">
        <v>193</v>
      </c>
      <c r="BC5" s="207" t="s">
        <v>194</v>
      </c>
      <c r="BD5" s="255" t="s">
        <v>195</v>
      </c>
      <c r="BE5" s="187" t="s">
        <v>191</v>
      </c>
      <c r="BF5" s="188" t="s">
        <v>192</v>
      </c>
      <c r="BG5" s="194" t="s">
        <v>193</v>
      </c>
      <c r="BH5" s="258" t="s">
        <v>196</v>
      </c>
      <c r="BI5" s="257" t="s">
        <v>197</v>
      </c>
      <c r="BJ5" s="134"/>
      <c r="BK5" s="100"/>
      <c r="BL5" s="100"/>
      <c r="BM5" s="180"/>
      <c r="BN5" s="180"/>
      <c r="BO5" s="134"/>
      <c r="BP5" s="100"/>
      <c r="BQ5" s="100"/>
      <c r="BR5" s="182" t="s">
        <v>198</v>
      </c>
      <c r="BS5" s="180"/>
      <c r="BT5" s="180"/>
      <c r="BU5" s="180"/>
      <c r="BV5" s="136" t="s">
        <v>199</v>
      </c>
      <c r="BW5" s="252" t="s">
        <v>200</v>
      </c>
      <c r="BX5" s="180" t="s">
        <v>201</v>
      </c>
      <c r="BY5" s="544" t="s">
        <v>202</v>
      </c>
      <c r="BZ5" s="545" t="s">
        <v>203</v>
      </c>
      <c r="CA5" s="545" t="s">
        <v>204</v>
      </c>
      <c r="CB5" s="545" t="s">
        <v>205</v>
      </c>
    </row>
    <row r="6" spans="1:106" ht="188.25" customHeight="1">
      <c r="A6" s="328"/>
      <c r="B6" s="310"/>
      <c r="C6" s="310"/>
      <c r="D6" s="310"/>
      <c r="E6" s="329"/>
      <c r="F6" s="310"/>
      <c r="G6" s="310"/>
      <c r="H6" s="310"/>
      <c r="I6" s="310"/>
      <c r="J6" s="326"/>
      <c r="K6" s="327"/>
      <c r="L6" s="331"/>
      <c r="M6" s="554"/>
      <c r="N6" s="554"/>
      <c r="O6" s="554"/>
      <c r="P6" s="554"/>
      <c r="Q6" s="330"/>
      <c r="R6" s="187">
        <v>2</v>
      </c>
      <c r="S6" s="190"/>
      <c r="T6" s="181" t="str">
        <f t="shared" si="0"/>
        <v/>
      </c>
      <c r="U6" s="181"/>
      <c r="V6" s="181"/>
      <c r="W6" s="181"/>
      <c r="X6" s="181"/>
      <c r="Y6" s="199"/>
      <c r="Z6" s="199"/>
      <c r="AA6" s="98" t="str">
        <f t="shared" si="1"/>
        <v/>
      </c>
      <c r="AB6" s="199"/>
      <c r="AC6" s="199"/>
      <c r="AD6" s="199"/>
      <c r="AE6" s="158" t="str">
        <f>IFERROR(IF(AND(T5="Probabilidad",T6="Probabilidad"),(AG5-(+AG5*AA6)),IF(T6="Probabilidad",(L5-(+L5*AA6)),IF(T6="Impacto",AG5,""))),"")</f>
        <v/>
      </c>
      <c r="AF6" s="132" t="str">
        <f t="shared" ref="AF6:AF64" si="4">IFERROR(IF(AE6="","",IF(AE6&lt;=0.2,"Muy Baja",IF(AE6&lt;=0.4,"Baja",IF(AE6&lt;=0.6,"Media",IF(AE6&lt;=0.8,"Alta","Muy Alta"))))),"")</f>
        <v/>
      </c>
      <c r="AG6" s="98" t="str">
        <f t="shared" si="2"/>
        <v/>
      </c>
      <c r="AH6" s="132" t="str">
        <f t="shared" ref="AH6:AH64" si="5">IFERROR(IF(AI6="","",IF(AI6&lt;=0.2,"Leve",IF(AI6&lt;=0.4,"Menor",IF(AI6&lt;=0.6,"Moderado",IF(AI6&lt;=0.8,"Mayor","Catastrófico"))))),"")</f>
        <v/>
      </c>
      <c r="AI6" s="98" t="str">
        <f>IFERROR(IF(AND(T5="Impacto",T6="Impacto"),(AI5-(+AI5*AA6)),IF(T6="Impacto",($P$5-(+$P$5*AA6)),IF(T6="Probabilidad",AI5,""))),"")</f>
        <v/>
      </c>
      <c r="AJ6" s="99" t="str">
        <f t="shared" si="3"/>
        <v/>
      </c>
      <c r="AK6" s="340"/>
      <c r="AL6" s="189" t="s">
        <v>206</v>
      </c>
      <c r="AM6" s="188" t="s">
        <v>188</v>
      </c>
      <c r="AN6" s="194">
        <v>45291</v>
      </c>
      <c r="AO6" s="194">
        <v>45019</v>
      </c>
      <c r="AP6" s="188" t="s">
        <v>207</v>
      </c>
      <c r="AQ6" s="194">
        <v>45097</v>
      </c>
      <c r="AR6" s="255" t="s">
        <v>208</v>
      </c>
      <c r="AS6" s="100"/>
      <c r="AT6" s="180"/>
      <c r="AU6" s="100"/>
      <c r="AV6" s="180"/>
      <c r="AW6" s="134"/>
      <c r="AX6" s="194"/>
      <c r="AY6" s="188"/>
      <c r="AZ6" s="187"/>
      <c r="BA6" s="194"/>
      <c r="BB6" s="194"/>
      <c r="BC6" s="194"/>
      <c r="BD6" s="255"/>
      <c r="BE6" s="187"/>
      <c r="BF6" s="194"/>
      <c r="BG6" s="194"/>
      <c r="BH6" s="258" t="s">
        <v>196</v>
      </c>
      <c r="BI6" s="257" t="s">
        <v>209</v>
      </c>
      <c r="BJ6" s="134"/>
      <c r="BK6" s="100"/>
      <c r="BL6" s="100"/>
      <c r="BM6" s="180"/>
      <c r="BN6" s="180"/>
      <c r="BO6" s="134"/>
      <c r="BP6" s="100"/>
      <c r="BQ6" s="100"/>
      <c r="BR6" s="135"/>
      <c r="BS6" s="180"/>
      <c r="BT6" s="180"/>
      <c r="BU6" s="180"/>
      <c r="BV6" s="136" t="s">
        <v>199</v>
      </c>
      <c r="BW6" s="180"/>
      <c r="BX6" s="180" t="s">
        <v>210</v>
      </c>
      <c r="BY6" s="546" t="s">
        <v>202</v>
      </c>
      <c r="BZ6" s="547" t="s">
        <v>211</v>
      </c>
      <c r="CA6" s="547" t="s">
        <v>211</v>
      </c>
      <c r="CB6" s="547" t="s">
        <v>212</v>
      </c>
    </row>
    <row r="7" spans="1:106" ht="48" customHeight="1">
      <c r="A7" s="328"/>
      <c r="B7" s="310"/>
      <c r="C7" s="310"/>
      <c r="D7" s="310"/>
      <c r="E7" s="329"/>
      <c r="F7" s="310"/>
      <c r="G7" s="310"/>
      <c r="H7" s="310"/>
      <c r="I7" s="310"/>
      <c r="J7" s="326"/>
      <c r="K7" s="327"/>
      <c r="L7" s="331"/>
      <c r="M7" s="554"/>
      <c r="N7" s="554"/>
      <c r="O7" s="554"/>
      <c r="P7" s="554"/>
      <c r="Q7" s="330"/>
      <c r="R7" s="187">
        <v>3</v>
      </c>
      <c r="S7" s="190"/>
      <c r="T7" s="181" t="str">
        <f t="shared" si="0"/>
        <v/>
      </c>
      <c r="U7" s="181"/>
      <c r="V7" s="181"/>
      <c r="W7" s="181"/>
      <c r="X7" s="181"/>
      <c r="Y7" s="199"/>
      <c r="Z7" s="199"/>
      <c r="AA7" s="98" t="str">
        <f t="shared" si="1"/>
        <v/>
      </c>
      <c r="AB7" s="199"/>
      <c r="AC7" s="199"/>
      <c r="AD7" s="199"/>
      <c r="AE7" s="158" t="str">
        <f>IFERROR(IF(AND(T6="Probabilidad",T7="Probabilidad"),(AG6-(+AG6*AA7)),IF(AND(T6="Impacto",T7="Probabilidad"),(AG5-(+AG5*AA7)),IF(T7="Impacto",AG6,""))),"")</f>
        <v/>
      </c>
      <c r="AF7" s="132" t="str">
        <f t="shared" si="4"/>
        <v/>
      </c>
      <c r="AG7" s="98" t="str">
        <f t="shared" si="2"/>
        <v/>
      </c>
      <c r="AH7" s="132" t="str">
        <f t="shared" si="5"/>
        <v/>
      </c>
      <c r="AI7" s="98" t="str">
        <f>IFERROR(IF(AND(T6="Impacto",T7="Impacto"),(AI6-(+AI6*AA7)),IF(AND(T6="Probabilidad",T7="Impacto"),(AI5-(+AI5*AA7)),IF(T7="Probabilidad",AI6,""))),"")</f>
        <v/>
      </c>
      <c r="AJ7" s="99" t="str">
        <f t="shared" si="3"/>
        <v/>
      </c>
      <c r="AK7" s="340"/>
      <c r="AL7" s="204"/>
      <c r="AM7" s="187"/>
      <c r="AN7" s="194"/>
      <c r="AO7" s="194"/>
      <c r="AP7" s="188"/>
      <c r="AQ7" s="194"/>
      <c r="AR7" s="188"/>
      <c r="AS7" s="100"/>
      <c r="AT7" s="180"/>
      <c r="AU7" s="100"/>
      <c r="AV7" s="180"/>
      <c r="AW7" s="134"/>
      <c r="AX7" s="188"/>
      <c r="AY7" s="188"/>
      <c r="AZ7" s="187"/>
      <c r="BA7" s="194"/>
      <c r="BB7" s="194"/>
      <c r="BC7" s="180"/>
      <c r="BD7" s="180"/>
      <c r="BE7" s="134"/>
      <c r="BF7" s="100"/>
      <c r="BG7" s="100"/>
      <c r="BH7" s="180"/>
      <c r="BI7" s="180"/>
      <c r="BJ7" s="134"/>
      <c r="BK7" s="100"/>
      <c r="BL7" s="100"/>
      <c r="BM7" s="180"/>
      <c r="BN7" s="180"/>
      <c r="BO7" s="134"/>
      <c r="BP7" s="100"/>
      <c r="BQ7" s="100"/>
      <c r="BR7" s="136"/>
      <c r="BS7" s="180"/>
      <c r="BT7" s="180"/>
      <c r="BU7" s="180"/>
      <c r="BV7" s="100"/>
      <c r="BW7" s="180"/>
      <c r="BX7" s="180"/>
      <c r="BY7" s="100"/>
      <c r="BZ7" s="180"/>
      <c r="CA7" s="134"/>
      <c r="CB7" s="180"/>
    </row>
    <row r="8" spans="1:106" ht="36" customHeight="1">
      <c r="A8" s="328"/>
      <c r="B8" s="310"/>
      <c r="C8" s="310"/>
      <c r="D8" s="310"/>
      <c r="E8" s="329"/>
      <c r="F8" s="310"/>
      <c r="G8" s="310"/>
      <c r="H8" s="310"/>
      <c r="I8" s="310"/>
      <c r="J8" s="326"/>
      <c r="K8" s="327"/>
      <c r="L8" s="331"/>
      <c r="M8" s="554"/>
      <c r="N8" s="554"/>
      <c r="O8" s="554"/>
      <c r="P8" s="554"/>
      <c r="Q8" s="330"/>
      <c r="R8" s="187">
        <v>4</v>
      </c>
      <c r="S8" s="190"/>
      <c r="T8" s="181" t="str">
        <f t="shared" si="0"/>
        <v/>
      </c>
      <c r="U8" s="181"/>
      <c r="V8" s="181"/>
      <c r="W8" s="181"/>
      <c r="X8" s="181"/>
      <c r="Y8" s="199"/>
      <c r="Z8" s="199"/>
      <c r="AA8" s="98" t="str">
        <f t="shared" si="1"/>
        <v/>
      </c>
      <c r="AB8" s="199"/>
      <c r="AC8" s="199"/>
      <c r="AD8" s="199"/>
      <c r="AE8" s="158" t="str">
        <f>IFERROR(IF(AND(T7="Probabilidad",T8="Probabilidad"),(AG7-(+AG7*AA8)),IF(AND(T7="Impacto",T8="Probabilidad"),(AG6-(+AG6*AA8)),IF(T8="Impacto",AG7,""))),"")</f>
        <v/>
      </c>
      <c r="AF8" s="132" t="str">
        <f t="shared" si="4"/>
        <v/>
      </c>
      <c r="AG8" s="98" t="str">
        <f t="shared" si="2"/>
        <v/>
      </c>
      <c r="AH8" s="132" t="str">
        <f t="shared" si="5"/>
        <v/>
      </c>
      <c r="AI8" s="98" t="str">
        <f>IFERROR(IF(AND(T7="Impacto",T8="Impacto"),(AI7-(+AI7*AA8)),IF(AND(T7="Probabilidad",T8="Impacto"),(AI6-(+AI6*AA8)),IF(T8="Probabilidad",AI7,""))),"")</f>
        <v/>
      </c>
      <c r="AJ8" s="99" t="str">
        <f t="shared" si="3"/>
        <v/>
      </c>
      <c r="AK8" s="340"/>
      <c r="AL8" s="188"/>
      <c r="AM8" s="187"/>
      <c r="AN8" s="194"/>
      <c r="AO8" s="194"/>
      <c r="AP8" s="188"/>
      <c r="AQ8" s="194"/>
      <c r="AR8" s="188"/>
      <c r="AS8" s="100"/>
      <c r="AT8" s="180"/>
      <c r="AU8" s="100"/>
      <c r="AV8" s="180"/>
      <c r="AW8" s="134"/>
      <c r="AX8" s="188"/>
      <c r="AY8" s="188"/>
      <c r="AZ8" s="187"/>
      <c r="BA8" s="194"/>
      <c r="BB8" s="194"/>
      <c r="BC8" s="180"/>
      <c r="BD8" s="180"/>
      <c r="BE8" s="134"/>
      <c r="BF8" s="100"/>
      <c r="BG8" s="100"/>
      <c r="BH8" s="180"/>
      <c r="BI8" s="180"/>
      <c r="BJ8" s="134"/>
      <c r="BK8" s="100"/>
      <c r="BL8" s="100"/>
      <c r="BM8" s="180"/>
      <c r="BN8" s="180"/>
      <c r="BO8" s="134"/>
      <c r="BP8" s="100"/>
      <c r="BQ8" s="100"/>
      <c r="BR8" s="136"/>
      <c r="BS8" s="180"/>
      <c r="BT8" s="180"/>
      <c r="BU8" s="180"/>
      <c r="BV8" s="100"/>
      <c r="BW8" s="180"/>
      <c r="BX8" s="180"/>
      <c r="BY8" s="100"/>
      <c r="BZ8" s="180"/>
      <c r="CA8" s="134"/>
      <c r="CB8" s="180"/>
    </row>
    <row r="9" spans="1:106" ht="16.5" customHeight="1">
      <c r="A9" s="328"/>
      <c r="B9" s="310"/>
      <c r="C9" s="310"/>
      <c r="D9" s="310"/>
      <c r="E9" s="329"/>
      <c r="F9" s="310"/>
      <c r="G9" s="310"/>
      <c r="H9" s="310"/>
      <c r="I9" s="310"/>
      <c r="J9" s="326"/>
      <c r="K9" s="327"/>
      <c r="L9" s="331"/>
      <c r="M9" s="554"/>
      <c r="N9" s="554"/>
      <c r="O9" s="554"/>
      <c r="P9" s="554"/>
      <c r="Q9" s="330"/>
      <c r="R9" s="187">
        <v>5</v>
      </c>
      <c r="S9" s="190"/>
      <c r="T9" s="181" t="str">
        <f t="shared" si="0"/>
        <v/>
      </c>
      <c r="U9" s="181"/>
      <c r="V9" s="181"/>
      <c r="W9" s="181"/>
      <c r="X9" s="181"/>
      <c r="Y9" s="199"/>
      <c r="Z9" s="199"/>
      <c r="AA9" s="98" t="str">
        <f t="shared" si="1"/>
        <v/>
      </c>
      <c r="AB9" s="199"/>
      <c r="AC9" s="199"/>
      <c r="AD9" s="199"/>
      <c r="AE9" s="158" t="str">
        <f>IFERROR(IF(AND(T8="Probabilidad",T9="Probabilidad"),(AG8-(+AG8*AA9)),IF(AND(T8="Impacto",T9="Probabilidad"),(AG7-(+AG7*AA9)),IF(T9="Impacto",AG8,""))),"")</f>
        <v/>
      </c>
      <c r="AF9" s="132" t="str">
        <f t="shared" si="4"/>
        <v/>
      </c>
      <c r="AG9" s="98" t="str">
        <f t="shared" si="2"/>
        <v/>
      </c>
      <c r="AH9" s="132" t="str">
        <f t="shared" si="5"/>
        <v/>
      </c>
      <c r="AI9" s="98" t="str">
        <f>IFERROR(IF(AND(T8="Impacto",T9="Impacto"),(AI8-(+AI8*AA9)),IF(AND(T8="Probabilidad",T9="Impacto"),(AI7-(+AI7*AA9)),IF(T9="Probabilidad",AI8,""))),"")</f>
        <v/>
      </c>
      <c r="AJ9" s="99" t="str">
        <f t="shared" si="3"/>
        <v/>
      </c>
      <c r="AK9" s="340"/>
      <c r="AL9" s="188"/>
      <c r="AM9" s="187"/>
      <c r="AN9" s="194"/>
      <c r="AO9" s="194"/>
      <c r="AP9" s="188"/>
      <c r="AQ9" s="194"/>
      <c r="AR9" s="188"/>
      <c r="AS9" s="100"/>
      <c r="AT9" s="180"/>
      <c r="AU9" s="100"/>
      <c r="AV9" s="180"/>
      <c r="AW9" s="134"/>
      <c r="AX9" s="188"/>
      <c r="AY9" s="188"/>
      <c r="AZ9" s="187"/>
      <c r="BA9" s="194"/>
      <c r="BB9" s="194"/>
      <c r="BC9" s="180"/>
      <c r="BD9" s="180"/>
      <c r="BE9" s="134"/>
      <c r="BF9" s="100"/>
      <c r="BG9" s="100"/>
      <c r="BH9" s="180"/>
      <c r="BI9" s="180"/>
      <c r="BJ9" s="134"/>
      <c r="BK9" s="100"/>
      <c r="BL9" s="100"/>
      <c r="BM9" s="180"/>
      <c r="BN9" s="180"/>
      <c r="BO9" s="134"/>
      <c r="BP9" s="100"/>
      <c r="BQ9" s="100"/>
      <c r="BR9" s="136"/>
      <c r="BS9" s="180"/>
      <c r="BT9" s="180"/>
      <c r="BU9" s="180"/>
      <c r="BV9" s="100"/>
      <c r="BW9" s="180"/>
      <c r="BX9" s="180"/>
      <c r="BY9" s="100"/>
      <c r="BZ9" s="180"/>
      <c r="CA9" s="134"/>
      <c r="CB9" s="180"/>
    </row>
    <row r="10" spans="1:106" ht="24.75" customHeight="1">
      <c r="A10" s="328"/>
      <c r="B10" s="310"/>
      <c r="C10" s="310"/>
      <c r="D10" s="310"/>
      <c r="E10" s="329"/>
      <c r="F10" s="310"/>
      <c r="G10" s="310"/>
      <c r="H10" s="310"/>
      <c r="I10" s="310"/>
      <c r="J10" s="326"/>
      <c r="K10" s="327"/>
      <c r="L10" s="331"/>
      <c r="M10" s="555"/>
      <c r="N10" s="555"/>
      <c r="O10" s="555"/>
      <c r="P10" s="555"/>
      <c r="Q10" s="330"/>
      <c r="R10" s="187">
        <v>6</v>
      </c>
      <c r="S10" s="190"/>
      <c r="T10" s="181" t="str">
        <f t="shared" si="0"/>
        <v/>
      </c>
      <c r="U10" s="181"/>
      <c r="V10" s="181"/>
      <c r="W10" s="181"/>
      <c r="X10" s="181"/>
      <c r="Y10" s="199"/>
      <c r="Z10" s="199"/>
      <c r="AA10" s="98" t="str">
        <f t="shared" si="1"/>
        <v/>
      </c>
      <c r="AB10" s="199"/>
      <c r="AC10" s="199"/>
      <c r="AD10" s="199"/>
      <c r="AE10" s="158" t="str">
        <f>IFERROR(IF(AND(T9="Probabilidad",T10="Probabilidad"),(AG9-(+AG9*AA10)),IF(AND(T9="Impacto",T10="Probabilidad"),(AG8-(+AG8*AA10)),IF(T10="Impacto",AG9,""))),"")</f>
        <v/>
      </c>
      <c r="AF10" s="132" t="str">
        <f t="shared" si="4"/>
        <v/>
      </c>
      <c r="AG10" s="98" t="str">
        <f t="shared" si="2"/>
        <v/>
      </c>
      <c r="AH10" s="132" t="str">
        <f t="shared" si="5"/>
        <v/>
      </c>
      <c r="AI10" s="98" t="str">
        <f>IFERROR(IF(AND(T9="Impacto",T10="Impacto"),(AI9-(+AI9*AA10)),IF(AND(T9="Probabilidad",T10="Impacto"),(AI8-(+AI8*AA10)),IF(T10="Probabilidad",AI9,""))),"")</f>
        <v/>
      </c>
      <c r="AJ10" s="99" t="str">
        <f t="shared" si="3"/>
        <v/>
      </c>
      <c r="AK10" s="341"/>
      <c r="AL10" s="188"/>
      <c r="AM10" s="187"/>
      <c r="AN10" s="194"/>
      <c r="AO10" s="194"/>
      <c r="AP10" s="188"/>
      <c r="AQ10" s="194"/>
      <c r="AR10" s="188"/>
      <c r="AS10" s="100"/>
      <c r="AT10" s="180"/>
      <c r="AU10" s="100"/>
      <c r="AV10" s="180"/>
      <c r="AW10" s="134"/>
      <c r="AX10" s="188"/>
      <c r="AY10" s="188"/>
      <c r="AZ10" s="187"/>
      <c r="BA10" s="194"/>
      <c r="BB10" s="194"/>
      <c r="BC10" s="180"/>
      <c r="BD10" s="180"/>
      <c r="BE10" s="134"/>
      <c r="BF10" s="100"/>
      <c r="BG10" s="100"/>
      <c r="BH10" s="180"/>
      <c r="BI10" s="180"/>
      <c r="BJ10" s="134"/>
      <c r="BK10" s="100"/>
      <c r="BL10" s="100"/>
      <c r="BM10" s="180"/>
      <c r="BN10" s="180"/>
      <c r="BO10" s="134"/>
      <c r="BP10" s="100"/>
      <c r="BQ10" s="100"/>
      <c r="BR10" s="136"/>
      <c r="BS10" s="180"/>
      <c r="BT10" s="180"/>
      <c r="BU10" s="180"/>
      <c r="BV10" s="100"/>
      <c r="BW10" s="180"/>
      <c r="BX10" s="180"/>
      <c r="BY10" s="100"/>
      <c r="BZ10" s="180"/>
      <c r="CA10" s="134"/>
      <c r="CB10" s="180"/>
    </row>
    <row r="11" spans="1:106" ht="47.25" customHeight="1">
      <c r="A11" s="328">
        <v>2</v>
      </c>
      <c r="B11" s="338"/>
      <c r="C11" s="338"/>
      <c r="D11" s="338"/>
      <c r="E11" s="338"/>
      <c r="F11" s="338"/>
      <c r="G11" s="338"/>
      <c r="H11" s="338"/>
      <c r="I11" s="338"/>
      <c r="J11" s="328"/>
      <c r="K11" s="327" t="str">
        <f>IF(J11&lt;=0,"",IF(J11&lt;=2,"Muy Baja",IF(J11&lt;=24,"Baja",IF(J11&lt;=500,"Media",IF(J11&lt;=5000,"Alta","Muy Alta")))))</f>
        <v/>
      </c>
      <c r="L11" s="331" t="str">
        <f>IF(K11="","",IF(K11="Muy Baja",0.2,IF(K11="Baja",0.4,IF(K11="Media",0.6,IF(K11="Alta",0.8,IF(K11="Muy Alta",1,))))))</f>
        <v/>
      </c>
      <c r="M11" s="332"/>
      <c r="N11" s="332">
        <f ca="1">IF(NOT(ISERROR(MATCH(M11,'Tabla Impacto'!$B$221:$B$223,0))),'Tabla Impacto'!$F$223&amp;"Por favor no seleccionar los criterios de impacto(Afectación Económica o presupuestal y Pérdida Reputacional)",M11)</f>
        <v>0</v>
      </c>
      <c r="O11" s="333" t="str">
        <f ca="1">IF(OR(N11='Tabla Impacto'!$C$11,N11='Tabla Impacto'!$D$11),"Leve",IF(OR(N11='Tabla Impacto'!$C$12,N11='Tabla Impacto'!$D$12),"Menor",IF(OR(N11='Tabla Impacto'!$C$13,N11='Tabla Impacto'!$D$13),"Moderado",IF(OR(N11='Tabla Impacto'!$C$14,N11='Tabla Impacto'!$D$14),"Mayor",IF(OR(N11='Tabla Impacto'!$C$15,N11='Tabla Impacto'!$D$15),"Catastrófico","")))))</f>
        <v/>
      </c>
      <c r="P11" s="331" t="str">
        <f ca="1">IF(O11="","",IF(O11="Leve",0.2,IF(O11="Menor",0.4,IF(O11="Moderado",0.6,IF(O11="Mayor",0.8,IF(O11="Catastrófico",1,))))))</f>
        <v/>
      </c>
      <c r="Q11" s="330" t="str">
        <f t="shared" ref="Q11" ca="1" si="6">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
      </c>
      <c r="R11" s="187">
        <v>1</v>
      </c>
      <c r="S11" s="200"/>
      <c r="T11" s="181" t="str">
        <f t="shared" si="0"/>
        <v/>
      </c>
      <c r="U11" s="201"/>
      <c r="V11" s="201"/>
      <c r="W11" s="201"/>
      <c r="X11" s="201"/>
      <c r="Y11" s="202"/>
      <c r="Z11" s="202"/>
      <c r="AA11" s="98" t="str">
        <f t="shared" si="1"/>
        <v/>
      </c>
      <c r="AB11" s="202"/>
      <c r="AC11" s="202"/>
      <c r="AD11" s="202"/>
      <c r="AE11" s="159" t="str">
        <f>IFERROR(IF(T11="Probabilidad",(L11-(+L11*AA11)),IF(T11="Impacto",L11,"")),"")</f>
        <v/>
      </c>
      <c r="AF11" s="132" t="str">
        <f>IFERROR(IF(AE11="","",IF(AE11&lt;=0.2,"Muy Baja",IF(AE11&lt;=0.4,"Baja",IF(AE11&lt;=0.6,"Media",IF(AE11&lt;=0.8,"Alta","Muy Alta"))))),"")</f>
        <v/>
      </c>
      <c r="AG11" s="98" t="str">
        <f t="shared" si="2"/>
        <v/>
      </c>
      <c r="AH11" s="132" t="str">
        <f>IFERROR(IF(AI11="","",IF(AI11&lt;=0.2,"Leve",IF(AI11&lt;=0.4,"Menor",IF(AI11&lt;=0.6,"Moderado",IF(AI11&lt;=0.8,"Mayor","Catastrófico"))))),"")</f>
        <v/>
      </c>
      <c r="AI11" s="98" t="str">
        <f>IFERROR(IF(T11="Impacto",(P11-(+P11*AA11)),IF(T11="Probabilidad",P11,"")),"")</f>
        <v/>
      </c>
      <c r="AJ11" s="99" t="str">
        <f t="shared" si="3"/>
        <v/>
      </c>
      <c r="AK11" s="350"/>
      <c r="AL11" s="205"/>
      <c r="AM11" s="201"/>
      <c r="AN11" s="206"/>
      <c r="AO11" s="206"/>
      <c r="AP11" s="205"/>
      <c r="AQ11" s="206"/>
      <c r="AR11" s="205"/>
      <c r="AS11" s="164"/>
      <c r="AT11" s="163"/>
      <c r="AU11" s="164"/>
      <c r="AV11" s="163"/>
      <c r="AW11" s="162"/>
      <c r="AX11" s="205"/>
      <c r="AY11" s="205"/>
      <c r="AZ11" s="201"/>
      <c r="BA11" s="206"/>
      <c r="BB11" s="206"/>
      <c r="BC11" s="163"/>
      <c r="BD11" s="163"/>
      <c r="BE11" s="162"/>
      <c r="BF11" s="164"/>
      <c r="BG11" s="164"/>
      <c r="BH11" s="163"/>
      <c r="BI11" s="163"/>
      <c r="BJ11" s="162"/>
      <c r="BK11" s="164"/>
      <c r="BL11" s="164"/>
      <c r="BM11" s="163"/>
      <c r="BN11" s="163"/>
      <c r="BO11" s="162"/>
      <c r="BP11" s="164"/>
      <c r="BQ11" s="164"/>
      <c r="BR11" s="164"/>
      <c r="BS11" s="163"/>
      <c r="BT11" s="163"/>
      <c r="BU11" s="163"/>
      <c r="BV11" s="164"/>
      <c r="BW11" s="163"/>
      <c r="BX11" s="163"/>
      <c r="BY11" s="164"/>
      <c r="BZ11" s="163"/>
      <c r="CA11" s="162"/>
      <c r="CB11" s="163"/>
      <c r="CC11" s="139"/>
      <c r="CD11" s="139"/>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row>
    <row r="12" spans="1:106" ht="16.5" customHeight="1">
      <c r="A12" s="328"/>
      <c r="B12" s="554"/>
      <c r="C12" s="554"/>
      <c r="D12" s="554"/>
      <c r="E12" s="554"/>
      <c r="F12" s="554"/>
      <c r="G12" s="554"/>
      <c r="H12" s="554"/>
      <c r="I12" s="554"/>
      <c r="J12" s="328"/>
      <c r="K12" s="327"/>
      <c r="L12" s="331"/>
      <c r="M12" s="554"/>
      <c r="N12" s="554"/>
      <c r="O12" s="554"/>
      <c r="P12" s="331"/>
      <c r="Q12" s="330"/>
      <c r="R12" s="187">
        <v>2</v>
      </c>
      <c r="S12" s="190"/>
      <c r="T12" s="181" t="str">
        <f t="shared" si="0"/>
        <v/>
      </c>
      <c r="U12" s="181"/>
      <c r="V12" s="181"/>
      <c r="W12" s="181"/>
      <c r="X12" s="181"/>
      <c r="Y12" s="199"/>
      <c r="Z12" s="199"/>
      <c r="AA12" s="98" t="str">
        <f t="shared" si="1"/>
        <v/>
      </c>
      <c r="AB12" s="199"/>
      <c r="AC12" s="199"/>
      <c r="AD12" s="199"/>
      <c r="AE12" s="159" t="str">
        <f>IFERROR(IF(AND(T11="Probabilidad",T12="Probabilidad"),(AG11-(+AG11*AA12)),IF(T12="Probabilidad",(L11-(+L11*AA12)),IF(T12="Impacto",AG11,""))),"")</f>
        <v/>
      </c>
      <c r="AF12" s="132" t="str">
        <f t="shared" si="4"/>
        <v/>
      </c>
      <c r="AG12" s="98" t="str">
        <f t="shared" si="2"/>
        <v/>
      </c>
      <c r="AH12" s="132" t="str">
        <f t="shared" si="5"/>
        <v/>
      </c>
      <c r="AI12" s="98" t="str">
        <f>IFERROR(IF(AND(T11="Impacto",T12="Impacto"),(AI5-(+AI5*AA12)),IF(T12="Impacto",($P$11-(+$P$11*AA12)),IF(T12="Probabilidad",AI5,""))),"")</f>
        <v/>
      </c>
      <c r="AJ12" s="99" t="str">
        <f t="shared" si="3"/>
        <v/>
      </c>
      <c r="AK12" s="554"/>
      <c r="AL12" s="188"/>
      <c r="AM12" s="187"/>
      <c r="AN12" s="194"/>
      <c r="AO12" s="194"/>
      <c r="AP12" s="188"/>
      <c r="AQ12" s="194"/>
      <c r="AR12" s="188"/>
      <c r="AS12" s="100"/>
      <c r="AT12" s="180"/>
      <c r="AU12" s="100"/>
      <c r="AV12" s="180"/>
      <c r="AW12" s="134"/>
      <c r="AX12" s="188"/>
      <c r="AY12" s="188"/>
      <c r="AZ12" s="187"/>
      <c r="BA12" s="194"/>
      <c r="BB12" s="194"/>
      <c r="BC12" s="180"/>
      <c r="BD12" s="180"/>
      <c r="BE12" s="134"/>
      <c r="BF12" s="100"/>
      <c r="BG12" s="100"/>
      <c r="BH12" s="180"/>
      <c r="BI12" s="180"/>
      <c r="BJ12" s="134"/>
      <c r="BK12" s="100"/>
      <c r="BL12" s="100"/>
      <c r="BM12" s="180"/>
      <c r="BN12" s="180"/>
      <c r="BO12" s="134"/>
      <c r="BP12" s="100"/>
      <c r="BQ12" s="100"/>
      <c r="BR12" s="136"/>
      <c r="BS12" s="180"/>
      <c r="BT12" s="180"/>
      <c r="BU12" s="180"/>
      <c r="BV12" s="100"/>
      <c r="BW12" s="180"/>
      <c r="BX12" s="180"/>
      <c r="BY12" s="100"/>
      <c r="BZ12" s="180"/>
      <c r="CA12" s="134"/>
      <c r="CB12" s="180"/>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row>
    <row r="13" spans="1:106" ht="16.5" customHeight="1">
      <c r="A13" s="328"/>
      <c r="B13" s="554"/>
      <c r="C13" s="554"/>
      <c r="D13" s="554"/>
      <c r="E13" s="554"/>
      <c r="F13" s="554"/>
      <c r="G13" s="554"/>
      <c r="H13" s="554"/>
      <c r="I13" s="554"/>
      <c r="J13" s="328"/>
      <c r="K13" s="327"/>
      <c r="L13" s="331"/>
      <c r="M13" s="554"/>
      <c r="N13" s="554"/>
      <c r="O13" s="554"/>
      <c r="P13" s="331"/>
      <c r="Q13" s="330"/>
      <c r="R13" s="187">
        <v>3</v>
      </c>
      <c r="S13" s="203"/>
      <c r="T13" s="181" t="str">
        <f t="shared" si="0"/>
        <v/>
      </c>
      <c r="U13" s="181"/>
      <c r="V13" s="181"/>
      <c r="W13" s="181"/>
      <c r="X13" s="181"/>
      <c r="Y13" s="199"/>
      <c r="Z13" s="199"/>
      <c r="AA13" s="98" t="str">
        <f t="shared" si="1"/>
        <v/>
      </c>
      <c r="AB13" s="199"/>
      <c r="AC13" s="199"/>
      <c r="AD13" s="199"/>
      <c r="AE13" s="159" t="str">
        <f>IFERROR(IF(AND(T12="Probabilidad",T13="Probabilidad"),(AG12-(+AG12*AA13)),IF(AND(T12="Impacto",T13="Probabilidad"),(AG11-(+AG11*AA13)),IF(T13="Impacto",AG12,""))),"")</f>
        <v/>
      </c>
      <c r="AF13" s="132" t="str">
        <f t="shared" si="4"/>
        <v/>
      </c>
      <c r="AG13" s="98" t="str">
        <f t="shared" si="2"/>
        <v/>
      </c>
      <c r="AH13" s="132" t="str">
        <f t="shared" si="5"/>
        <v/>
      </c>
      <c r="AI13" s="98" t="str">
        <f>IFERROR(IF(AND(T12="Impacto",T13="Impacto"),(AI12-(+AI12*AA13)),IF(AND(T12="Probabilidad",T13="Impacto"),(AI11-(+AI11*AA13)),IF(T13="Probabilidad",AI12,""))),"")</f>
        <v/>
      </c>
      <c r="AJ13" s="99" t="str">
        <f t="shared" si="3"/>
        <v/>
      </c>
      <c r="AK13" s="554"/>
      <c r="AL13" s="188"/>
      <c r="AM13" s="187"/>
      <c r="AN13" s="194"/>
      <c r="AO13" s="194"/>
      <c r="AP13" s="188"/>
      <c r="AQ13" s="194"/>
      <c r="AR13" s="188"/>
      <c r="AS13" s="100"/>
      <c r="AT13" s="180"/>
      <c r="AU13" s="100"/>
      <c r="AV13" s="180"/>
      <c r="AW13" s="134"/>
      <c r="AX13" s="188"/>
      <c r="AY13" s="188"/>
      <c r="AZ13" s="187"/>
      <c r="BA13" s="194"/>
      <c r="BB13" s="194"/>
      <c r="BC13" s="180"/>
      <c r="BD13" s="180"/>
      <c r="BE13" s="134"/>
      <c r="BF13" s="100"/>
      <c r="BG13" s="100"/>
      <c r="BH13" s="180"/>
      <c r="BI13" s="180"/>
      <c r="BJ13" s="134"/>
      <c r="BK13" s="100"/>
      <c r="BL13" s="100"/>
      <c r="BM13" s="180"/>
      <c r="BN13" s="180"/>
      <c r="BO13" s="134"/>
      <c r="BP13" s="100"/>
      <c r="BQ13" s="100"/>
      <c r="BR13" s="136"/>
      <c r="BS13" s="180"/>
      <c r="BT13" s="180"/>
      <c r="BU13" s="180"/>
      <c r="BV13" s="100"/>
      <c r="BW13" s="180"/>
      <c r="BX13" s="180"/>
      <c r="BY13" s="100"/>
      <c r="BZ13" s="180"/>
      <c r="CA13" s="134"/>
      <c r="CB13" s="180"/>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row>
    <row r="14" spans="1:106" ht="16.5" customHeight="1">
      <c r="A14" s="328"/>
      <c r="B14" s="554"/>
      <c r="C14" s="554"/>
      <c r="D14" s="554"/>
      <c r="E14" s="554"/>
      <c r="F14" s="554"/>
      <c r="G14" s="554"/>
      <c r="H14" s="554"/>
      <c r="I14" s="554"/>
      <c r="J14" s="328"/>
      <c r="K14" s="327"/>
      <c r="L14" s="331"/>
      <c r="M14" s="554"/>
      <c r="N14" s="554"/>
      <c r="O14" s="554"/>
      <c r="P14" s="331"/>
      <c r="Q14" s="330"/>
      <c r="R14" s="187">
        <v>4</v>
      </c>
      <c r="S14" s="190"/>
      <c r="T14" s="181" t="str">
        <f t="shared" si="0"/>
        <v/>
      </c>
      <c r="U14" s="181"/>
      <c r="V14" s="181"/>
      <c r="W14" s="181"/>
      <c r="X14" s="181"/>
      <c r="Y14" s="199"/>
      <c r="Z14" s="199"/>
      <c r="AA14" s="98" t="str">
        <f t="shared" si="1"/>
        <v/>
      </c>
      <c r="AB14" s="199"/>
      <c r="AC14" s="199"/>
      <c r="AD14" s="199"/>
      <c r="AE14" s="159" t="str">
        <f>IFERROR(IF(AND(T13="Probabilidad",T14="Probabilidad"),(AG13-(+AG13*AA14)),IF(AND(T13="Impacto",T14="Probabilidad"),(AG12-(+AG12*AA14)),IF(T14="Impacto",AG13,""))),"")</f>
        <v/>
      </c>
      <c r="AF14" s="132" t="str">
        <f t="shared" si="4"/>
        <v/>
      </c>
      <c r="AG14" s="98" t="str">
        <f t="shared" si="2"/>
        <v/>
      </c>
      <c r="AH14" s="132" t="str">
        <f t="shared" si="5"/>
        <v/>
      </c>
      <c r="AI14" s="98" t="str">
        <f>IFERROR(IF(AND(T13="Impacto",T14="Impacto"),(AI13-(+AI13*AA14)),IF(AND(T13="Probabilidad",T14="Impacto"),(AI12-(+AI12*AA14)),IF(T14="Probabilidad",AI13,""))),"")</f>
        <v/>
      </c>
      <c r="AJ14" s="99" t="str">
        <f t="shared" si="3"/>
        <v/>
      </c>
      <c r="AK14" s="554"/>
      <c r="AL14" s="188"/>
      <c r="AM14" s="187"/>
      <c r="AN14" s="194"/>
      <c r="AO14" s="194"/>
      <c r="AP14" s="188"/>
      <c r="AQ14" s="194"/>
      <c r="AR14" s="188"/>
      <c r="AS14" s="100"/>
      <c r="AT14" s="180"/>
      <c r="AU14" s="100"/>
      <c r="AV14" s="180"/>
      <c r="AW14" s="134"/>
      <c r="AX14" s="188"/>
      <c r="AY14" s="188"/>
      <c r="AZ14" s="187"/>
      <c r="BA14" s="194"/>
      <c r="BB14" s="194"/>
      <c r="BC14" s="180"/>
      <c r="BD14" s="180"/>
      <c r="BE14" s="134"/>
      <c r="BF14" s="100"/>
      <c r="BG14" s="100"/>
      <c r="BH14" s="180"/>
      <c r="BI14" s="180"/>
      <c r="BJ14" s="134"/>
      <c r="BK14" s="100"/>
      <c r="BL14" s="100"/>
      <c r="BM14" s="180"/>
      <c r="BN14" s="180"/>
      <c r="BO14" s="134"/>
      <c r="BP14" s="100"/>
      <c r="BQ14" s="100"/>
      <c r="BR14" s="136"/>
      <c r="BS14" s="180"/>
      <c r="BT14" s="180"/>
      <c r="BU14" s="180"/>
      <c r="BV14" s="100"/>
      <c r="BW14" s="180"/>
      <c r="BX14" s="180"/>
      <c r="BY14" s="100"/>
      <c r="BZ14" s="180"/>
      <c r="CA14" s="134"/>
      <c r="CB14" s="180"/>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row>
    <row r="15" spans="1:106" ht="16.5" customHeight="1">
      <c r="A15" s="328"/>
      <c r="B15" s="554"/>
      <c r="C15" s="554"/>
      <c r="D15" s="554"/>
      <c r="E15" s="554"/>
      <c r="F15" s="554"/>
      <c r="G15" s="554"/>
      <c r="H15" s="554"/>
      <c r="I15" s="554"/>
      <c r="J15" s="328"/>
      <c r="K15" s="327"/>
      <c r="L15" s="331"/>
      <c r="M15" s="554"/>
      <c r="N15" s="554"/>
      <c r="O15" s="554"/>
      <c r="P15" s="331"/>
      <c r="Q15" s="330"/>
      <c r="R15" s="187">
        <v>5</v>
      </c>
      <c r="S15" s="190"/>
      <c r="T15" s="181" t="str">
        <f t="shared" si="0"/>
        <v/>
      </c>
      <c r="U15" s="181"/>
      <c r="V15" s="181"/>
      <c r="W15" s="181"/>
      <c r="X15" s="181"/>
      <c r="Y15" s="199"/>
      <c r="Z15" s="199"/>
      <c r="AA15" s="98" t="str">
        <f t="shared" si="1"/>
        <v/>
      </c>
      <c r="AB15" s="199"/>
      <c r="AC15" s="199"/>
      <c r="AD15" s="199"/>
      <c r="AE15" s="159" t="str">
        <f>IFERROR(IF(AND(T14="Probabilidad",T15="Probabilidad"),(AG14-(+AG14*AA15)),IF(AND(T14="Impacto",T15="Probabilidad"),(AG13-(+AG13*AA15)),IF(T15="Impacto",AG14,""))),"")</f>
        <v/>
      </c>
      <c r="AF15" s="132" t="str">
        <f t="shared" si="4"/>
        <v/>
      </c>
      <c r="AG15" s="98" t="str">
        <f t="shared" si="2"/>
        <v/>
      </c>
      <c r="AH15" s="132" t="str">
        <f t="shared" si="5"/>
        <v/>
      </c>
      <c r="AI15" s="98" t="str">
        <f>IFERROR(IF(AND(T14="Impacto",T15="Impacto"),(AI14-(+AI14*AA15)),IF(AND(T14="Probabilidad",T15="Impacto"),(AI13-(+AI13*AA15)),IF(T15="Probabilidad",AI14,""))),"")</f>
        <v/>
      </c>
      <c r="AJ15" s="99" t="str">
        <f t="shared" si="3"/>
        <v/>
      </c>
      <c r="AK15" s="554"/>
      <c r="AL15" s="188"/>
      <c r="AM15" s="187"/>
      <c r="AN15" s="194"/>
      <c r="AO15" s="194"/>
      <c r="AP15" s="188"/>
      <c r="AQ15" s="194"/>
      <c r="AR15" s="188"/>
      <c r="AS15" s="100"/>
      <c r="AT15" s="180"/>
      <c r="AU15" s="100"/>
      <c r="AV15" s="180"/>
      <c r="AW15" s="134"/>
      <c r="AX15" s="188"/>
      <c r="AY15" s="188"/>
      <c r="AZ15" s="187"/>
      <c r="BA15" s="194"/>
      <c r="BB15" s="194"/>
      <c r="BC15" s="180"/>
      <c r="BD15" s="180"/>
      <c r="BE15" s="134"/>
      <c r="BF15" s="100"/>
      <c r="BG15" s="100"/>
      <c r="BH15" s="180"/>
      <c r="BI15" s="180"/>
      <c r="BJ15" s="134"/>
      <c r="BK15" s="100"/>
      <c r="BL15" s="100"/>
      <c r="BM15" s="180"/>
      <c r="BN15" s="180"/>
      <c r="BO15" s="134"/>
      <c r="BP15" s="100"/>
      <c r="BQ15" s="100"/>
      <c r="BR15" s="136"/>
      <c r="BS15" s="180"/>
      <c r="BT15" s="180"/>
      <c r="BU15" s="180"/>
      <c r="BV15" s="100"/>
      <c r="BW15" s="180"/>
      <c r="BX15" s="180"/>
      <c r="BY15" s="100"/>
      <c r="BZ15" s="180"/>
      <c r="CA15" s="134"/>
      <c r="CB15" s="180"/>
      <c r="CC15" s="139"/>
      <c r="CD15" s="139"/>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row>
    <row r="16" spans="1:106" ht="16.5" customHeight="1">
      <c r="A16" s="328"/>
      <c r="B16" s="555"/>
      <c r="C16" s="555"/>
      <c r="D16" s="555"/>
      <c r="E16" s="555"/>
      <c r="F16" s="555"/>
      <c r="G16" s="555"/>
      <c r="H16" s="555"/>
      <c r="I16" s="555"/>
      <c r="J16" s="328"/>
      <c r="K16" s="327"/>
      <c r="L16" s="331"/>
      <c r="M16" s="555"/>
      <c r="N16" s="555"/>
      <c r="O16" s="555"/>
      <c r="P16" s="331"/>
      <c r="Q16" s="330"/>
      <c r="R16" s="187">
        <v>6</v>
      </c>
      <c r="S16" s="190"/>
      <c r="T16" s="181" t="str">
        <f t="shared" si="0"/>
        <v/>
      </c>
      <c r="U16" s="181"/>
      <c r="V16" s="181"/>
      <c r="W16" s="181"/>
      <c r="X16" s="181"/>
      <c r="Y16" s="199"/>
      <c r="Z16" s="199"/>
      <c r="AA16" s="98" t="str">
        <f t="shared" si="1"/>
        <v/>
      </c>
      <c r="AB16" s="199"/>
      <c r="AC16" s="199"/>
      <c r="AD16" s="199"/>
      <c r="AE16" s="159" t="str">
        <f>IFERROR(IF(AND(T15="Probabilidad",T16="Probabilidad"),(AG15-(+AG15*AA16)),IF(AND(T15="Impacto",T16="Probabilidad"),(AG14-(+AG14*AA16)),IF(T16="Impacto",AG15,""))),"")</f>
        <v/>
      </c>
      <c r="AF16" s="132" t="str">
        <f t="shared" si="4"/>
        <v/>
      </c>
      <c r="AG16" s="98" t="str">
        <f t="shared" si="2"/>
        <v/>
      </c>
      <c r="AH16" s="132" t="str">
        <f t="shared" si="5"/>
        <v/>
      </c>
      <c r="AI16" s="98" t="str">
        <f>IFERROR(IF(AND(T15="Impacto",T16="Impacto"),(AI15-(+AI15*AA16)),IF(AND(T15="Probabilidad",T16="Impacto"),(AI14-(+AI14*AA16)),IF(T16="Probabilidad",AI15,""))),"")</f>
        <v/>
      </c>
      <c r="AJ16" s="99" t="str">
        <f t="shared" si="3"/>
        <v/>
      </c>
      <c r="AK16" s="555"/>
      <c r="AL16" s="188"/>
      <c r="AM16" s="187"/>
      <c r="AN16" s="194"/>
      <c r="AO16" s="194"/>
      <c r="AP16" s="188"/>
      <c r="AQ16" s="194"/>
      <c r="AR16" s="188"/>
      <c r="AS16" s="100"/>
      <c r="AT16" s="180"/>
      <c r="AU16" s="100"/>
      <c r="AV16" s="180"/>
      <c r="AW16" s="134"/>
      <c r="AX16" s="188"/>
      <c r="AY16" s="188"/>
      <c r="AZ16" s="187"/>
      <c r="BA16" s="194"/>
      <c r="BB16" s="194"/>
      <c r="BC16" s="180"/>
      <c r="BD16" s="180"/>
      <c r="BE16" s="134"/>
      <c r="BF16" s="100"/>
      <c r="BG16" s="100"/>
      <c r="BH16" s="180"/>
      <c r="BI16" s="180"/>
      <c r="BJ16" s="134"/>
      <c r="BK16" s="100"/>
      <c r="BL16" s="100"/>
      <c r="BM16" s="180"/>
      <c r="BN16" s="180"/>
      <c r="BO16" s="134"/>
      <c r="BP16" s="100"/>
      <c r="BQ16" s="100"/>
      <c r="BR16" s="136"/>
      <c r="BS16" s="180"/>
      <c r="BT16" s="180"/>
      <c r="BU16" s="180"/>
      <c r="BV16" s="100"/>
      <c r="BW16" s="180"/>
      <c r="BX16" s="180"/>
      <c r="BY16" s="100"/>
      <c r="BZ16" s="180"/>
      <c r="CA16" s="134"/>
      <c r="CB16" s="180"/>
      <c r="CC16" s="139"/>
      <c r="CD16" s="139"/>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row>
    <row r="17" spans="1:106" ht="27" customHeight="1">
      <c r="A17" s="328">
        <v>3</v>
      </c>
      <c r="B17" s="310"/>
      <c r="C17" s="310"/>
      <c r="D17" s="310"/>
      <c r="E17" s="329"/>
      <c r="F17" s="310"/>
      <c r="G17" s="310"/>
      <c r="H17" s="310"/>
      <c r="I17" s="310"/>
      <c r="J17" s="328"/>
      <c r="K17" s="327" t="str">
        <f>IF(J17&lt;=0,"",IF(J17&lt;=2,"Muy Baja",IF(J17&lt;=24,"Baja",IF(J17&lt;=500,"Media",IF(J17&lt;=5000,"Alta","Muy Alta")))))</f>
        <v/>
      </c>
      <c r="L17" s="331" t="str">
        <f>IF(K17="","",IF(K17="Muy Baja",0.2,IF(K17="Baja",0.4,IF(K17="Media",0.6,IF(K17="Alta",0.8,IF(K17="Muy Alta",1,))))))</f>
        <v/>
      </c>
      <c r="M17" s="332"/>
      <c r="N17" s="332">
        <f ca="1">IF(NOT(ISERROR(MATCH(M17,'Tabla Impacto'!$B$221:$B$223,0))),'Tabla Impacto'!$F$223&amp;"Por favor no seleccionar los criterios de impacto(Afectación Económica o presupuestal y Pérdida Reputacional)",M17)</f>
        <v>0</v>
      </c>
      <c r="O17" s="333" t="str">
        <f ca="1">IF(OR(N17='Tabla Impacto'!$C$11,N17='Tabla Impacto'!$D$11),"Leve",IF(OR(N17='Tabla Impacto'!$C$12,N17='Tabla Impacto'!$D$12),"Menor",IF(OR(N17='Tabla Impacto'!$C$13,N17='Tabla Impacto'!$D$13),"Moderado",IF(OR(N17='Tabla Impacto'!$C$14,N17='Tabla Impacto'!$D$14),"Mayor",IF(OR(N17='Tabla Impacto'!$C$15,N17='Tabla Impacto'!$D$15),"Catastrófico","")))))</f>
        <v/>
      </c>
      <c r="P17" s="331" t="str">
        <f ca="1">IF(O17="","",IF(O17="Leve",0.2,IF(O17="Menor",0.4,IF(O17="Moderado",0.6,IF(O17="Mayor",0.8,IF(O17="Catastrófico",1,))))))</f>
        <v/>
      </c>
      <c r="Q17" s="330" t="str">
        <f t="shared" ref="Q17" ca="1" si="7">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187">
        <v>1</v>
      </c>
      <c r="S17" s="190"/>
      <c r="T17" s="181" t="str">
        <f t="shared" si="0"/>
        <v/>
      </c>
      <c r="U17" s="181"/>
      <c r="V17" s="181"/>
      <c r="W17" s="181"/>
      <c r="X17" s="181"/>
      <c r="Y17" s="199"/>
      <c r="Z17" s="199"/>
      <c r="AA17" s="98" t="str">
        <f t="shared" si="1"/>
        <v/>
      </c>
      <c r="AB17" s="199"/>
      <c r="AC17" s="199"/>
      <c r="AD17" s="199"/>
      <c r="AE17" s="159" t="str">
        <f>IFERROR(IF(T17="Probabilidad",(L17-(+L17*AA17)),IF(T17="Impacto",L17,"")),"")</f>
        <v/>
      </c>
      <c r="AF17" s="132" t="str">
        <f>IFERROR(IF(AE17="","",IF(AE17&lt;=0.2,"Muy Baja",IF(AE17&lt;=0.4,"Baja",IF(AE17&lt;=0.6,"Media",IF(AE17&lt;=0.8,"Alta","Muy Alta"))))),"")</f>
        <v/>
      </c>
      <c r="AG17" s="98" t="str">
        <f t="shared" si="2"/>
        <v/>
      </c>
      <c r="AH17" s="132" t="str">
        <f>IFERROR(IF(AI17="","",IF(AI17&lt;=0.2,"Leve",IF(AI17&lt;=0.4,"Menor",IF(AI17&lt;=0.6,"Moderado",IF(AI17&lt;=0.8,"Mayor","Catastrófico"))))),"")</f>
        <v/>
      </c>
      <c r="AI17" s="98" t="str">
        <f>IFERROR(IF(T17="Impacto",(P17-(+P17*AA17)),IF(T17="Probabilidad",P17,"")),"")</f>
        <v/>
      </c>
      <c r="AJ17" s="99" t="str">
        <f t="shared" si="3"/>
        <v/>
      </c>
      <c r="AK17" s="351"/>
      <c r="AL17" s="188"/>
      <c r="AM17" s="188"/>
      <c r="AN17" s="207"/>
      <c r="AO17" s="207"/>
      <c r="AP17" s="188"/>
      <c r="AQ17" s="207"/>
      <c r="AR17" s="188"/>
      <c r="AS17" s="136"/>
      <c r="AT17" s="180"/>
      <c r="AU17" s="136"/>
      <c r="AV17" s="180"/>
      <c r="AW17" s="180"/>
      <c r="AX17" s="188"/>
      <c r="AY17" s="188"/>
      <c r="AZ17" s="188"/>
      <c r="BA17" s="207"/>
      <c r="BB17" s="207"/>
      <c r="BC17" s="180"/>
      <c r="BD17" s="180"/>
      <c r="BE17" s="180"/>
      <c r="BF17" s="136"/>
      <c r="BG17" s="136"/>
      <c r="BH17" s="180"/>
      <c r="BI17" s="180"/>
      <c r="BJ17" s="180"/>
      <c r="BK17" s="136"/>
      <c r="BL17" s="136"/>
      <c r="BM17" s="180"/>
      <c r="BN17" s="180"/>
      <c r="BO17" s="180"/>
      <c r="BP17" s="136"/>
      <c r="BQ17" s="136"/>
      <c r="BR17" s="136"/>
      <c r="BS17" s="180"/>
      <c r="BT17" s="180"/>
      <c r="BU17" s="180"/>
      <c r="BV17" s="136"/>
      <c r="BW17" s="180"/>
      <c r="BX17" s="180"/>
      <c r="BY17" s="136"/>
      <c r="BZ17" s="180"/>
      <c r="CA17" s="180"/>
      <c r="CB17" s="180"/>
      <c r="CC17" s="139"/>
      <c r="CD17" s="139"/>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row>
    <row r="18" spans="1:106" ht="16.5" customHeight="1">
      <c r="A18" s="328"/>
      <c r="B18" s="310"/>
      <c r="C18" s="310"/>
      <c r="D18" s="310"/>
      <c r="E18" s="329"/>
      <c r="F18" s="310"/>
      <c r="G18" s="310"/>
      <c r="H18" s="310"/>
      <c r="I18" s="310"/>
      <c r="J18" s="328"/>
      <c r="K18" s="327"/>
      <c r="L18" s="331"/>
      <c r="M18" s="554"/>
      <c r="N18" s="554"/>
      <c r="O18" s="554"/>
      <c r="P18" s="331"/>
      <c r="Q18" s="330"/>
      <c r="R18" s="187">
        <v>2</v>
      </c>
      <c r="S18" s="190"/>
      <c r="T18" s="181" t="str">
        <f t="shared" si="0"/>
        <v/>
      </c>
      <c r="U18" s="181"/>
      <c r="V18" s="181"/>
      <c r="W18" s="181"/>
      <c r="X18" s="181"/>
      <c r="Y18" s="199"/>
      <c r="Z18" s="199"/>
      <c r="AA18" s="98" t="str">
        <f t="shared" si="1"/>
        <v/>
      </c>
      <c r="AB18" s="199"/>
      <c r="AC18" s="199"/>
      <c r="AD18" s="199"/>
      <c r="AE18" s="158" t="str">
        <f>IFERROR(IF(AND(T17="Probabilidad",T18="Probabilidad"),(AG17-(+AG17*AA18)),IF(T18="Probabilidad",(L17-(+L17*AA18)),IF(T18="Impacto",AG17,""))),"")</f>
        <v/>
      </c>
      <c r="AF18" s="132" t="str">
        <f t="shared" si="4"/>
        <v/>
      </c>
      <c r="AG18" s="98" t="str">
        <f t="shared" si="2"/>
        <v/>
      </c>
      <c r="AH18" s="132" t="str">
        <f t="shared" si="5"/>
        <v/>
      </c>
      <c r="AI18" s="98" t="str">
        <f>IFERROR(IF(AND(T17="Impacto",T18="Impacto"),(AI11-(+AI11*AA18)),IF(T18="Impacto",($P$17-(+$P$17*AA18)),IF(T18="Probabilidad",AI11,""))),"")</f>
        <v/>
      </c>
      <c r="AJ18" s="99" t="str">
        <f t="shared" si="3"/>
        <v/>
      </c>
      <c r="AK18" s="352"/>
      <c r="AL18" s="188"/>
      <c r="AM18" s="188"/>
      <c r="AN18" s="207"/>
      <c r="AO18" s="207"/>
      <c r="AP18" s="188"/>
      <c r="AQ18" s="207"/>
      <c r="AR18" s="188"/>
      <c r="AS18" s="136"/>
      <c r="AT18" s="180"/>
      <c r="AU18" s="136"/>
      <c r="AV18" s="180"/>
      <c r="AW18" s="180"/>
      <c r="AX18" s="188"/>
      <c r="AY18" s="188"/>
      <c r="AZ18" s="188"/>
      <c r="BA18" s="207"/>
      <c r="BB18" s="207"/>
      <c r="BC18" s="180"/>
      <c r="BD18" s="180"/>
      <c r="BE18" s="180"/>
      <c r="BF18" s="136"/>
      <c r="BG18" s="136"/>
      <c r="BH18" s="180"/>
      <c r="BI18" s="180"/>
      <c r="BJ18" s="180"/>
      <c r="BK18" s="136"/>
      <c r="BL18" s="136"/>
      <c r="BM18" s="180"/>
      <c r="BN18" s="180"/>
      <c r="BO18" s="180"/>
      <c r="BP18" s="136"/>
      <c r="BQ18" s="136"/>
      <c r="BR18" s="136"/>
      <c r="BS18" s="180"/>
      <c r="BT18" s="180"/>
      <c r="BU18" s="180"/>
      <c r="BV18" s="136"/>
      <c r="BW18" s="180"/>
      <c r="BX18" s="180"/>
      <c r="BY18" s="136"/>
      <c r="BZ18" s="180"/>
      <c r="CA18" s="180"/>
      <c r="CB18" s="180"/>
      <c r="CC18" s="139"/>
      <c r="CD18" s="139"/>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row>
    <row r="19" spans="1:106" ht="16.5" customHeight="1">
      <c r="A19" s="328"/>
      <c r="B19" s="310"/>
      <c r="C19" s="310"/>
      <c r="D19" s="310"/>
      <c r="E19" s="329"/>
      <c r="F19" s="310"/>
      <c r="G19" s="310"/>
      <c r="H19" s="310"/>
      <c r="I19" s="310"/>
      <c r="J19" s="328"/>
      <c r="K19" s="327"/>
      <c r="L19" s="331"/>
      <c r="M19" s="554"/>
      <c r="N19" s="554"/>
      <c r="O19" s="554"/>
      <c r="P19" s="331"/>
      <c r="Q19" s="330"/>
      <c r="R19" s="187">
        <v>3</v>
      </c>
      <c r="S19" s="203"/>
      <c r="T19" s="181" t="str">
        <f t="shared" si="0"/>
        <v/>
      </c>
      <c r="U19" s="181"/>
      <c r="V19" s="181"/>
      <c r="W19" s="181"/>
      <c r="X19" s="181"/>
      <c r="Y19" s="199"/>
      <c r="Z19" s="199"/>
      <c r="AA19" s="98" t="str">
        <f t="shared" si="1"/>
        <v/>
      </c>
      <c r="AB19" s="199"/>
      <c r="AC19" s="199"/>
      <c r="AD19" s="199"/>
      <c r="AE19" s="159" t="str">
        <f>IFERROR(IF(AND(T18="Probabilidad",T19="Probabilidad"),(AG18-(+AG18*AA19)),IF(AND(T18="Impacto",T19="Probabilidad"),(AG17-(+AG17*AA19)),IF(T19="Impacto",AG18,""))),"")</f>
        <v/>
      </c>
      <c r="AF19" s="132" t="str">
        <f t="shared" si="4"/>
        <v/>
      </c>
      <c r="AG19" s="98" t="str">
        <f t="shared" si="2"/>
        <v/>
      </c>
      <c r="AH19" s="132" t="str">
        <f t="shared" si="5"/>
        <v/>
      </c>
      <c r="AI19" s="98" t="str">
        <f>IFERROR(IF(AND(T18="Impacto",T19="Impacto"),(AI18-(+AI18*AA19)),IF(AND(T18="Probabilidad",T19="Impacto"),(AI17-(+AI17*AA19)),IF(T19="Probabilidad",AI18,""))),"")</f>
        <v/>
      </c>
      <c r="AJ19" s="99" t="str">
        <f t="shared" si="3"/>
        <v/>
      </c>
      <c r="AK19" s="352"/>
      <c r="AL19" s="188"/>
      <c r="AM19" s="188"/>
      <c r="AN19" s="207"/>
      <c r="AO19" s="207"/>
      <c r="AP19" s="188"/>
      <c r="AQ19" s="207"/>
      <c r="AR19" s="188"/>
      <c r="AS19" s="136"/>
      <c r="AT19" s="180"/>
      <c r="AU19" s="136"/>
      <c r="AV19" s="180"/>
      <c r="AW19" s="180"/>
      <c r="AX19" s="188"/>
      <c r="AY19" s="188"/>
      <c r="AZ19" s="188"/>
      <c r="BA19" s="207"/>
      <c r="BB19" s="207"/>
      <c r="BC19" s="180"/>
      <c r="BD19" s="180"/>
      <c r="BE19" s="180"/>
      <c r="BF19" s="136"/>
      <c r="BG19" s="136"/>
      <c r="BH19" s="180"/>
      <c r="BI19" s="180"/>
      <c r="BJ19" s="180"/>
      <c r="BK19" s="136"/>
      <c r="BL19" s="136"/>
      <c r="BM19" s="180"/>
      <c r="BN19" s="180"/>
      <c r="BO19" s="180"/>
      <c r="BP19" s="136"/>
      <c r="BQ19" s="136"/>
      <c r="BR19" s="136"/>
      <c r="BS19" s="180"/>
      <c r="BT19" s="180"/>
      <c r="BU19" s="180"/>
      <c r="BV19" s="136"/>
      <c r="BW19" s="180"/>
      <c r="BX19" s="180"/>
      <c r="BY19" s="136"/>
      <c r="BZ19" s="180"/>
      <c r="CA19" s="180"/>
      <c r="CB19" s="180"/>
      <c r="CC19" s="139"/>
      <c r="CD19" s="139"/>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row>
    <row r="20" spans="1:106" ht="16.5" customHeight="1">
      <c r="A20" s="328"/>
      <c r="B20" s="310"/>
      <c r="C20" s="310"/>
      <c r="D20" s="310"/>
      <c r="E20" s="329"/>
      <c r="F20" s="310"/>
      <c r="G20" s="310"/>
      <c r="H20" s="310"/>
      <c r="I20" s="310"/>
      <c r="J20" s="328"/>
      <c r="K20" s="327"/>
      <c r="L20" s="331"/>
      <c r="M20" s="554"/>
      <c r="N20" s="554"/>
      <c r="O20" s="554"/>
      <c r="P20" s="331"/>
      <c r="Q20" s="330"/>
      <c r="R20" s="187">
        <v>4</v>
      </c>
      <c r="S20" s="190"/>
      <c r="T20" s="181" t="str">
        <f t="shared" si="0"/>
        <v/>
      </c>
      <c r="U20" s="181"/>
      <c r="V20" s="181"/>
      <c r="W20" s="181"/>
      <c r="X20" s="181"/>
      <c r="Y20" s="199"/>
      <c r="Z20" s="199"/>
      <c r="AA20" s="98" t="str">
        <f t="shared" si="1"/>
        <v/>
      </c>
      <c r="AB20" s="199"/>
      <c r="AC20" s="199"/>
      <c r="AD20" s="199"/>
      <c r="AE20" s="159" t="str">
        <f>IFERROR(IF(AND(T19="Probabilidad",T20="Probabilidad"),(AG19-(+AG19*AA20)),IF(AND(T19="Impacto",T20="Probabilidad"),(AG18-(+AG18*AA20)),IF(T20="Impacto",AG19,""))),"")</f>
        <v/>
      </c>
      <c r="AF20" s="132" t="str">
        <f t="shared" si="4"/>
        <v/>
      </c>
      <c r="AG20" s="98" t="str">
        <f t="shared" si="2"/>
        <v/>
      </c>
      <c r="AH20" s="132" t="str">
        <f t="shared" si="5"/>
        <v/>
      </c>
      <c r="AI20" s="98" t="str">
        <f>IFERROR(IF(AND(T19="Impacto",T20="Impacto"),(AI19-(+AI19*AA20)),IF(AND(T19="Probabilidad",T20="Impacto"),(AI18-(+AI18*AA20)),IF(T20="Probabilidad",AI19,""))),"")</f>
        <v/>
      </c>
      <c r="AJ20" s="99" t="str">
        <f t="shared" si="3"/>
        <v/>
      </c>
      <c r="AK20" s="352"/>
      <c r="AL20" s="188"/>
      <c r="AM20" s="188"/>
      <c r="AN20" s="207"/>
      <c r="AO20" s="207"/>
      <c r="AP20" s="188"/>
      <c r="AQ20" s="207"/>
      <c r="AR20" s="188"/>
      <c r="AS20" s="136"/>
      <c r="AT20" s="180"/>
      <c r="AU20" s="136"/>
      <c r="AV20" s="180"/>
      <c r="AW20" s="180"/>
      <c r="AX20" s="188"/>
      <c r="AY20" s="188"/>
      <c r="AZ20" s="188"/>
      <c r="BA20" s="207"/>
      <c r="BB20" s="207"/>
      <c r="BC20" s="180"/>
      <c r="BD20" s="180"/>
      <c r="BE20" s="180"/>
      <c r="BF20" s="136"/>
      <c r="BG20" s="136"/>
      <c r="BH20" s="180"/>
      <c r="BI20" s="180"/>
      <c r="BJ20" s="180"/>
      <c r="BK20" s="136"/>
      <c r="BL20" s="136"/>
      <c r="BM20" s="180"/>
      <c r="BN20" s="180"/>
      <c r="BO20" s="180"/>
      <c r="BP20" s="136"/>
      <c r="BQ20" s="136"/>
      <c r="BR20" s="136"/>
      <c r="BS20" s="180"/>
      <c r="BT20" s="180"/>
      <c r="BU20" s="180"/>
      <c r="BV20" s="136"/>
      <c r="BW20" s="180"/>
      <c r="BX20" s="180"/>
      <c r="BY20" s="136"/>
      <c r="BZ20" s="180"/>
      <c r="CA20" s="180"/>
      <c r="CB20" s="180"/>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row>
    <row r="21" spans="1:106" ht="16.5" customHeight="1">
      <c r="A21" s="328"/>
      <c r="B21" s="310"/>
      <c r="C21" s="310"/>
      <c r="D21" s="310"/>
      <c r="E21" s="329"/>
      <c r="F21" s="310"/>
      <c r="G21" s="310"/>
      <c r="H21" s="310"/>
      <c r="I21" s="310"/>
      <c r="J21" s="328"/>
      <c r="K21" s="327"/>
      <c r="L21" s="331"/>
      <c r="M21" s="554"/>
      <c r="N21" s="554"/>
      <c r="O21" s="554"/>
      <c r="P21" s="331"/>
      <c r="Q21" s="330"/>
      <c r="R21" s="187">
        <v>5</v>
      </c>
      <c r="S21" s="190"/>
      <c r="T21" s="181" t="str">
        <f t="shared" si="0"/>
        <v/>
      </c>
      <c r="U21" s="181"/>
      <c r="V21" s="181"/>
      <c r="W21" s="181"/>
      <c r="X21" s="181"/>
      <c r="Y21" s="199"/>
      <c r="Z21" s="199"/>
      <c r="AA21" s="98" t="str">
        <f t="shared" si="1"/>
        <v/>
      </c>
      <c r="AB21" s="199"/>
      <c r="AC21" s="199"/>
      <c r="AD21" s="199"/>
      <c r="AE21" s="159" t="str">
        <f>IFERROR(IF(AND(T20="Probabilidad",T21="Probabilidad"),(AG20-(+AG20*AA21)),IF(AND(T20="Impacto",T21="Probabilidad"),(AG19-(+AG19*AA21)),IF(T21="Impacto",AG20,""))),"")</f>
        <v/>
      </c>
      <c r="AF21" s="132" t="str">
        <f t="shared" si="4"/>
        <v/>
      </c>
      <c r="AG21" s="98" t="str">
        <f t="shared" si="2"/>
        <v/>
      </c>
      <c r="AH21" s="132" t="str">
        <f t="shared" si="5"/>
        <v/>
      </c>
      <c r="AI21" s="98" t="str">
        <f>IFERROR(IF(AND(T20="Impacto",T21="Impacto"),(AI20-(+AI20*AA21)),IF(AND(T20="Probabilidad",T21="Impacto"),(AI19-(+AI19*AA21)),IF(T21="Probabilidad",AI20,""))),"")</f>
        <v/>
      </c>
      <c r="AJ21" s="99" t="str">
        <f t="shared" si="3"/>
        <v/>
      </c>
      <c r="AK21" s="352"/>
      <c r="AL21" s="188"/>
      <c r="AM21" s="188"/>
      <c r="AN21" s="207"/>
      <c r="AO21" s="207"/>
      <c r="AP21" s="188"/>
      <c r="AQ21" s="136"/>
      <c r="AR21" s="180"/>
      <c r="AS21" s="136"/>
      <c r="AT21" s="180"/>
      <c r="AU21" s="136"/>
      <c r="AV21" s="180"/>
      <c r="AW21" s="180"/>
      <c r="AX21" s="188"/>
      <c r="AY21" s="188"/>
      <c r="AZ21" s="188"/>
      <c r="BA21" s="207"/>
      <c r="BB21" s="207"/>
      <c r="BC21" s="180"/>
      <c r="BD21" s="180"/>
      <c r="BE21" s="180"/>
      <c r="BF21" s="136"/>
      <c r="BG21" s="136"/>
      <c r="BH21" s="180"/>
      <c r="BI21" s="180"/>
      <c r="BJ21" s="180"/>
      <c r="BK21" s="136"/>
      <c r="BL21" s="136"/>
      <c r="BM21" s="180"/>
      <c r="BN21" s="180"/>
      <c r="BO21" s="180"/>
      <c r="BP21" s="136"/>
      <c r="BQ21" s="136"/>
      <c r="BR21" s="136"/>
      <c r="BS21" s="180"/>
      <c r="BT21" s="180"/>
      <c r="BU21" s="180"/>
      <c r="BV21" s="136"/>
      <c r="BW21" s="180"/>
      <c r="BX21" s="180"/>
      <c r="BY21" s="136"/>
      <c r="BZ21" s="180"/>
      <c r="CA21" s="180"/>
      <c r="CB21" s="180"/>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row>
    <row r="22" spans="1:106" ht="16.5" customHeight="1">
      <c r="A22" s="328"/>
      <c r="B22" s="310"/>
      <c r="C22" s="310"/>
      <c r="D22" s="310"/>
      <c r="E22" s="329"/>
      <c r="F22" s="310"/>
      <c r="G22" s="310"/>
      <c r="H22" s="310"/>
      <c r="I22" s="310"/>
      <c r="J22" s="328"/>
      <c r="K22" s="327"/>
      <c r="L22" s="331"/>
      <c r="M22" s="555"/>
      <c r="N22" s="555"/>
      <c r="O22" s="555"/>
      <c r="P22" s="331"/>
      <c r="Q22" s="330"/>
      <c r="R22" s="187">
        <v>6</v>
      </c>
      <c r="S22" s="190"/>
      <c r="T22" s="181" t="str">
        <f t="shared" si="0"/>
        <v/>
      </c>
      <c r="U22" s="181"/>
      <c r="V22" s="181"/>
      <c r="W22" s="181"/>
      <c r="X22" s="181"/>
      <c r="Y22" s="199"/>
      <c r="Z22" s="199"/>
      <c r="AA22" s="98" t="str">
        <f t="shared" si="1"/>
        <v/>
      </c>
      <c r="AB22" s="199"/>
      <c r="AC22" s="199"/>
      <c r="AD22" s="199"/>
      <c r="AE22" s="159" t="str">
        <f>IFERROR(IF(AND(T21="Probabilidad",T22="Probabilidad"),(AG21-(+AG21*AA22)),IF(AND(T21="Impacto",T22="Probabilidad"),(AG20-(+AG20*AA22)),IF(T22="Impacto",AG21,""))),"")</f>
        <v/>
      </c>
      <c r="AF22" s="132" t="str">
        <f t="shared" si="4"/>
        <v/>
      </c>
      <c r="AG22" s="98" t="str">
        <f t="shared" si="2"/>
        <v/>
      </c>
      <c r="AH22" s="132" t="str">
        <f t="shared" si="5"/>
        <v/>
      </c>
      <c r="AI22" s="98" t="str">
        <f>IFERROR(IF(AND(T21="Impacto",T22="Impacto"),(AI21-(+AI21*AA22)),IF(AND(T21="Probabilidad",T22="Impacto"),(AI20-(+AI20*AA22)),IF(T22="Probabilidad",AI21,""))),"")</f>
        <v/>
      </c>
      <c r="AJ22" s="99" t="str">
        <f t="shared" si="3"/>
        <v/>
      </c>
      <c r="AK22" s="353"/>
      <c r="AL22" s="188"/>
      <c r="AM22" s="188"/>
      <c r="AN22" s="207"/>
      <c r="AO22" s="207"/>
      <c r="AP22" s="188"/>
      <c r="AQ22" s="136"/>
      <c r="AR22" s="180"/>
      <c r="AS22" s="136"/>
      <c r="AT22" s="180"/>
      <c r="AU22" s="136"/>
      <c r="AV22" s="180"/>
      <c r="AW22" s="180"/>
      <c r="AX22" s="188"/>
      <c r="AY22" s="188"/>
      <c r="AZ22" s="188"/>
      <c r="BA22" s="207"/>
      <c r="BB22" s="207"/>
      <c r="BC22" s="180"/>
      <c r="BD22" s="180"/>
      <c r="BE22" s="180"/>
      <c r="BF22" s="136"/>
      <c r="BG22" s="136"/>
      <c r="BH22" s="180"/>
      <c r="BI22" s="180"/>
      <c r="BJ22" s="180"/>
      <c r="BK22" s="136"/>
      <c r="BL22" s="136"/>
      <c r="BM22" s="180"/>
      <c r="BN22" s="180"/>
      <c r="BO22" s="180"/>
      <c r="BP22" s="136"/>
      <c r="BQ22" s="136"/>
      <c r="BR22" s="136"/>
      <c r="BS22" s="180"/>
      <c r="BT22" s="180"/>
      <c r="BU22" s="180"/>
      <c r="BV22" s="136"/>
      <c r="BW22" s="180"/>
      <c r="BX22" s="180"/>
      <c r="BY22" s="136"/>
      <c r="BZ22" s="180"/>
      <c r="CA22" s="180"/>
      <c r="CB22" s="180"/>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row>
    <row r="23" spans="1:106" ht="16.5" customHeight="1">
      <c r="A23" s="328">
        <v>4</v>
      </c>
      <c r="B23" s="310"/>
      <c r="C23" s="310"/>
      <c r="D23" s="310"/>
      <c r="E23" s="329"/>
      <c r="F23" s="310"/>
      <c r="G23" s="310"/>
      <c r="H23" s="310"/>
      <c r="I23" s="310"/>
      <c r="J23" s="328"/>
      <c r="K23" s="327" t="str">
        <f>IF(J23&lt;=0,"",IF(J23&lt;=2,"Muy Baja",IF(J23&lt;=24,"Baja",IF(J23&lt;=500,"Media",IF(J23&lt;=5000,"Alta","Muy Alta")))))</f>
        <v/>
      </c>
      <c r="L23" s="331" t="str">
        <f>IF(K23="","",IF(K23="Muy Baja",0.2,IF(K23="Baja",0.4,IF(K23="Media",0.6,IF(K23="Alta",0.8,IF(K23="Muy Alta",1,))))))</f>
        <v/>
      </c>
      <c r="M23" s="332"/>
      <c r="N23" s="332">
        <f ca="1">IF(NOT(ISERROR(MATCH(M23,'Tabla Impacto'!$B$221:$B$223,0))),'Tabla Impacto'!$F$223&amp;"Por favor no seleccionar los criterios de impacto(Afectación Económica o presupuestal y Pérdida Reputacional)",M23)</f>
        <v>0</v>
      </c>
      <c r="O23" s="333" t="str">
        <f ca="1">IF(OR(N23='Tabla Impacto'!$C$11,N23='Tabla Impacto'!$D$11),"Leve",IF(OR(N23='Tabla Impacto'!$C$12,N23='Tabla Impacto'!$D$12),"Menor",IF(OR(N23='Tabla Impacto'!$C$13,N23='Tabla Impacto'!$D$13),"Moderado",IF(OR(N23='Tabla Impacto'!$C$14,N23='Tabla Impacto'!$D$14),"Mayor",IF(OR(N23='Tabla Impacto'!$C$15,N23='Tabla Impacto'!$D$15),"Catastrófico","")))))</f>
        <v/>
      </c>
      <c r="P23" s="331" t="str">
        <f ca="1">IF(O23="","",IF(O23="Leve",0.2,IF(O23="Menor",0.4,IF(O23="Moderado",0.6,IF(O23="Mayor",0.8,IF(O23="Catastrófico",1,))))))</f>
        <v/>
      </c>
      <c r="Q23" s="330" t="str">
        <f t="shared" ref="Q23" ca="1" si="8">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87">
        <v>1</v>
      </c>
      <c r="S23" s="190"/>
      <c r="T23" s="181" t="str">
        <f t="shared" si="0"/>
        <v/>
      </c>
      <c r="U23" s="181"/>
      <c r="V23" s="181"/>
      <c r="W23" s="181"/>
      <c r="X23" s="181"/>
      <c r="Y23" s="199"/>
      <c r="Z23" s="199"/>
      <c r="AA23" s="98" t="str">
        <f t="shared" si="1"/>
        <v/>
      </c>
      <c r="AB23" s="199"/>
      <c r="AC23" s="199"/>
      <c r="AD23" s="199"/>
      <c r="AE23" s="159" t="str">
        <f>IFERROR(IF(T23="Probabilidad",(L23-(+L23*AA23)),IF(T23="Impacto",L23,"")),"")</f>
        <v/>
      </c>
      <c r="AF23" s="132" t="str">
        <f>IFERROR(IF(AE23="","",IF(AE23&lt;=0.2,"Muy Baja",IF(AE23&lt;=0.4,"Baja",IF(AE23&lt;=0.6,"Media",IF(AE23&lt;=0.8,"Alta","Muy Alta"))))),"")</f>
        <v/>
      </c>
      <c r="AG23" s="98" t="str">
        <f t="shared" si="2"/>
        <v/>
      </c>
      <c r="AH23" s="132" t="str">
        <f>IFERROR(IF(AI23="","",IF(AI23&lt;=0.2,"Leve",IF(AI23&lt;=0.4,"Menor",IF(AI23&lt;=0.6,"Moderado",IF(AI23&lt;=0.8,"Mayor","Catastrófico"))))),"")</f>
        <v/>
      </c>
      <c r="AI23" s="98" t="str">
        <f>IFERROR(IF(T23="Impacto",(P23-(+P23*AA23)),IF(T23="Probabilidad",P23,"")),"")</f>
        <v/>
      </c>
      <c r="AJ23" s="99" t="str">
        <f t="shared" si="3"/>
        <v/>
      </c>
      <c r="AK23" s="339"/>
      <c r="AL23" s="188"/>
      <c r="AM23" s="187"/>
      <c r="AN23" s="194"/>
      <c r="AO23" s="100"/>
      <c r="AP23" s="180"/>
      <c r="AQ23" s="100"/>
      <c r="AR23" s="180"/>
      <c r="AS23" s="100"/>
      <c r="AT23" s="180"/>
      <c r="AU23" s="100"/>
      <c r="AV23" s="180"/>
      <c r="AW23" s="134"/>
      <c r="AX23" s="188"/>
      <c r="AY23" s="188"/>
      <c r="AZ23" s="187"/>
      <c r="BA23" s="194"/>
      <c r="BB23" s="194"/>
      <c r="BC23" s="180"/>
      <c r="BD23" s="180"/>
      <c r="BE23" s="134"/>
      <c r="BF23" s="100"/>
      <c r="BG23" s="100"/>
      <c r="BH23" s="180"/>
      <c r="BI23" s="180"/>
      <c r="BJ23" s="134"/>
      <c r="BK23" s="100"/>
      <c r="BL23" s="100"/>
      <c r="BM23" s="180"/>
      <c r="BN23" s="180"/>
      <c r="BO23" s="134"/>
      <c r="BP23" s="100"/>
      <c r="BQ23" s="100"/>
      <c r="BR23" s="136"/>
      <c r="BS23" s="180"/>
      <c r="BT23" s="180"/>
      <c r="BU23" s="180"/>
      <c r="BV23" s="100"/>
      <c r="BW23" s="180"/>
      <c r="BX23" s="180"/>
      <c r="BY23" s="100"/>
      <c r="BZ23" s="180"/>
      <c r="CA23" s="134"/>
      <c r="CB23" s="180"/>
      <c r="CC23" s="139"/>
      <c r="CD23" s="139"/>
      <c r="CE23" s="139"/>
      <c r="CF23" s="139"/>
      <c r="CG23" s="139"/>
      <c r="CH23" s="139"/>
      <c r="CI23" s="139"/>
      <c r="CJ23" s="139"/>
      <c r="CK23" s="139"/>
      <c r="CL23" s="139"/>
      <c r="CM23" s="139"/>
      <c r="CN23" s="139"/>
      <c r="CO23" s="139"/>
      <c r="CP23" s="139"/>
      <c r="CQ23" s="139"/>
      <c r="CR23" s="139"/>
      <c r="CS23" s="139"/>
      <c r="CT23" s="139"/>
      <c r="CU23" s="139"/>
      <c r="CV23" s="139"/>
      <c r="CW23" s="139"/>
      <c r="CX23" s="139"/>
      <c r="CY23" s="139"/>
      <c r="CZ23" s="139"/>
      <c r="DA23" s="139"/>
      <c r="DB23" s="139"/>
    </row>
    <row r="24" spans="1:106" ht="16.5" customHeight="1">
      <c r="A24" s="328"/>
      <c r="B24" s="310"/>
      <c r="C24" s="310"/>
      <c r="D24" s="310"/>
      <c r="E24" s="329"/>
      <c r="F24" s="310"/>
      <c r="G24" s="310"/>
      <c r="H24" s="310"/>
      <c r="I24" s="310"/>
      <c r="J24" s="328"/>
      <c r="K24" s="327"/>
      <c r="L24" s="331"/>
      <c r="M24" s="554"/>
      <c r="N24" s="554"/>
      <c r="O24" s="554"/>
      <c r="P24" s="331"/>
      <c r="Q24" s="330"/>
      <c r="R24" s="187">
        <v>2</v>
      </c>
      <c r="S24" s="190"/>
      <c r="T24" s="181" t="str">
        <f t="shared" si="0"/>
        <v/>
      </c>
      <c r="U24" s="181"/>
      <c r="V24" s="181"/>
      <c r="W24" s="181"/>
      <c r="X24" s="181"/>
      <c r="Y24" s="199"/>
      <c r="Z24" s="199"/>
      <c r="AA24" s="98" t="str">
        <f t="shared" si="1"/>
        <v/>
      </c>
      <c r="AB24" s="199"/>
      <c r="AC24" s="199"/>
      <c r="AD24" s="199"/>
      <c r="AE24" s="159" t="str">
        <f>IFERROR(IF(AND(T23="Probabilidad",T24="Probabilidad"),(AG23-(+AG23*AA24)),IF(T24="Probabilidad",(L23-(+L23*AA24)),IF(T24="Impacto",AG23,""))),"")</f>
        <v/>
      </c>
      <c r="AF24" s="132" t="str">
        <f t="shared" si="4"/>
        <v/>
      </c>
      <c r="AG24" s="98" t="str">
        <f t="shared" si="2"/>
        <v/>
      </c>
      <c r="AH24" s="132" t="str">
        <f t="shared" si="5"/>
        <v/>
      </c>
      <c r="AI24" s="98" t="str">
        <f>IFERROR(IF(AND(T23="Impacto",T24="Impacto"),(AI17-(+AI17*AA24)),IF(T24="Impacto",($P$23-(+$P$23*AA24)),IF(T24="Probabilidad",AI17,""))),"")</f>
        <v/>
      </c>
      <c r="AJ24" s="99" t="str">
        <f t="shared" si="3"/>
        <v/>
      </c>
      <c r="AK24" s="340"/>
      <c r="AL24" s="188"/>
      <c r="AM24" s="187"/>
      <c r="AN24" s="194"/>
      <c r="AO24" s="100"/>
      <c r="AP24" s="180"/>
      <c r="AQ24" s="100"/>
      <c r="AR24" s="180"/>
      <c r="AS24" s="100"/>
      <c r="AT24" s="180"/>
      <c r="AU24" s="100"/>
      <c r="AV24" s="180"/>
      <c r="AW24" s="134"/>
      <c r="AX24" s="188"/>
      <c r="AY24" s="188"/>
      <c r="AZ24" s="187"/>
      <c r="BA24" s="194"/>
      <c r="BB24" s="194"/>
      <c r="BC24" s="180"/>
      <c r="BD24" s="180"/>
      <c r="BE24" s="134"/>
      <c r="BF24" s="100"/>
      <c r="BG24" s="100"/>
      <c r="BH24" s="180"/>
      <c r="BI24" s="180"/>
      <c r="BJ24" s="134"/>
      <c r="BK24" s="100"/>
      <c r="BL24" s="100"/>
      <c r="BM24" s="180"/>
      <c r="BN24" s="180"/>
      <c r="BO24" s="134"/>
      <c r="BP24" s="100"/>
      <c r="BQ24" s="100"/>
      <c r="BR24" s="136"/>
      <c r="BS24" s="180"/>
      <c r="BT24" s="180"/>
      <c r="BU24" s="180"/>
      <c r="BV24" s="100"/>
      <c r="BW24" s="180"/>
      <c r="BX24" s="180"/>
      <c r="BY24" s="100"/>
      <c r="BZ24" s="180"/>
      <c r="CA24" s="134"/>
      <c r="CB24" s="180"/>
      <c r="CC24" s="139"/>
      <c r="CD24" s="139"/>
      <c r="CE24" s="139"/>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row>
    <row r="25" spans="1:106" ht="16.5" customHeight="1">
      <c r="A25" s="328"/>
      <c r="B25" s="310"/>
      <c r="C25" s="310"/>
      <c r="D25" s="310"/>
      <c r="E25" s="329"/>
      <c r="F25" s="310"/>
      <c r="G25" s="310"/>
      <c r="H25" s="310"/>
      <c r="I25" s="310"/>
      <c r="J25" s="328"/>
      <c r="K25" s="327"/>
      <c r="L25" s="331"/>
      <c r="M25" s="554"/>
      <c r="N25" s="554"/>
      <c r="O25" s="554"/>
      <c r="P25" s="331"/>
      <c r="Q25" s="330"/>
      <c r="R25" s="187">
        <v>3</v>
      </c>
      <c r="S25" s="203"/>
      <c r="T25" s="181" t="str">
        <f t="shared" si="0"/>
        <v/>
      </c>
      <c r="U25" s="181"/>
      <c r="V25" s="181"/>
      <c r="W25" s="181"/>
      <c r="X25" s="181"/>
      <c r="Y25" s="199"/>
      <c r="Z25" s="199"/>
      <c r="AA25" s="98" t="str">
        <f t="shared" si="1"/>
        <v/>
      </c>
      <c r="AB25" s="199"/>
      <c r="AC25" s="199"/>
      <c r="AD25" s="199"/>
      <c r="AE25" s="159" t="str">
        <f>IFERROR(IF(AND(T24="Probabilidad",T25="Probabilidad"),(AG24-(+AG24*AA25)),IF(AND(T24="Impacto",T25="Probabilidad"),(AG23-(+AG23*AA25)),IF(T25="Impacto",AG24,""))),"")</f>
        <v/>
      </c>
      <c r="AF25" s="132" t="str">
        <f t="shared" si="4"/>
        <v/>
      </c>
      <c r="AG25" s="98" t="str">
        <f t="shared" si="2"/>
        <v/>
      </c>
      <c r="AH25" s="132" t="str">
        <f t="shared" si="5"/>
        <v/>
      </c>
      <c r="AI25" s="98" t="str">
        <f>IFERROR(IF(AND(T24="Impacto",T25="Impacto"),(AI24-(+AI24*AA25)),IF(AND(T24="Probabilidad",T25="Impacto"),(AI23-(+AI23*AA25)),IF(T25="Probabilidad",AI24,""))),"")</f>
        <v/>
      </c>
      <c r="AJ25" s="99" t="str">
        <f t="shared" si="3"/>
        <v/>
      </c>
      <c r="AK25" s="340"/>
      <c r="AL25" s="188"/>
      <c r="AM25" s="187"/>
      <c r="AN25" s="194"/>
      <c r="AO25" s="100"/>
      <c r="AP25" s="180"/>
      <c r="AQ25" s="100"/>
      <c r="AR25" s="180"/>
      <c r="AS25" s="100"/>
      <c r="AT25" s="180"/>
      <c r="AU25" s="100"/>
      <c r="AV25" s="180"/>
      <c r="AW25" s="134"/>
      <c r="AX25" s="188"/>
      <c r="AY25" s="188"/>
      <c r="AZ25" s="187"/>
      <c r="BA25" s="194"/>
      <c r="BB25" s="194"/>
      <c r="BC25" s="180"/>
      <c r="BD25" s="180"/>
      <c r="BE25" s="134"/>
      <c r="BF25" s="100"/>
      <c r="BG25" s="100"/>
      <c r="BH25" s="180"/>
      <c r="BI25" s="180"/>
      <c r="BJ25" s="134"/>
      <c r="BK25" s="100"/>
      <c r="BL25" s="100"/>
      <c r="BM25" s="180"/>
      <c r="BN25" s="180"/>
      <c r="BO25" s="134"/>
      <c r="BP25" s="100"/>
      <c r="BQ25" s="100"/>
      <c r="BR25" s="136"/>
      <c r="BS25" s="180"/>
      <c r="BT25" s="180"/>
      <c r="BU25" s="180"/>
      <c r="BV25" s="100"/>
      <c r="BW25" s="180"/>
      <c r="BX25" s="180"/>
      <c r="BY25" s="100"/>
      <c r="BZ25" s="180"/>
      <c r="CA25" s="134"/>
      <c r="CB25" s="180"/>
      <c r="CC25" s="139"/>
      <c r="CD25" s="139"/>
      <c r="CE25" s="139"/>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row>
    <row r="26" spans="1:106" ht="16.5" customHeight="1">
      <c r="A26" s="328"/>
      <c r="B26" s="310"/>
      <c r="C26" s="310"/>
      <c r="D26" s="310"/>
      <c r="E26" s="329"/>
      <c r="F26" s="310"/>
      <c r="G26" s="310"/>
      <c r="H26" s="310"/>
      <c r="I26" s="310"/>
      <c r="J26" s="328"/>
      <c r="K26" s="327"/>
      <c r="L26" s="331"/>
      <c r="M26" s="554"/>
      <c r="N26" s="554"/>
      <c r="O26" s="554"/>
      <c r="P26" s="331"/>
      <c r="Q26" s="330"/>
      <c r="R26" s="187">
        <v>4</v>
      </c>
      <c r="S26" s="190"/>
      <c r="T26" s="181" t="str">
        <f t="shared" si="0"/>
        <v/>
      </c>
      <c r="U26" s="181"/>
      <c r="V26" s="181"/>
      <c r="W26" s="181"/>
      <c r="X26" s="181"/>
      <c r="Y26" s="199"/>
      <c r="Z26" s="199"/>
      <c r="AA26" s="98" t="str">
        <f t="shared" si="1"/>
        <v/>
      </c>
      <c r="AB26" s="199"/>
      <c r="AC26" s="199"/>
      <c r="AD26" s="199"/>
      <c r="AE26" s="159" t="str">
        <f>IFERROR(IF(AND(T25="Probabilidad",T26="Probabilidad"),(AG25-(+AG25*AA26)),IF(AND(T25="Impacto",T26="Probabilidad"),(AG24-(+AG24*AA26)),IF(T26="Impacto",AG25,""))),"")</f>
        <v/>
      </c>
      <c r="AF26" s="132" t="str">
        <f t="shared" si="4"/>
        <v/>
      </c>
      <c r="AG26" s="98" t="str">
        <f t="shared" si="2"/>
        <v/>
      </c>
      <c r="AH26" s="132" t="str">
        <f t="shared" si="5"/>
        <v/>
      </c>
      <c r="AI26" s="98" t="str">
        <f>IFERROR(IF(AND(T25="Impacto",T26="Impacto"),(AI25-(+AI25*AA26)),IF(AND(T25="Probabilidad",T26="Impacto"),(AI24-(+AI24*AA26)),IF(T26="Probabilidad",AI25,""))),"")</f>
        <v/>
      </c>
      <c r="AJ26" s="99" t="str">
        <f t="shared" si="3"/>
        <v/>
      </c>
      <c r="AK26" s="340"/>
      <c r="AL26" s="188"/>
      <c r="AM26" s="187"/>
      <c r="AN26" s="194"/>
      <c r="AO26" s="100"/>
      <c r="AP26" s="180"/>
      <c r="AQ26" s="100"/>
      <c r="AR26" s="180"/>
      <c r="AS26" s="100"/>
      <c r="AT26" s="180"/>
      <c r="AU26" s="100"/>
      <c r="AV26" s="180"/>
      <c r="AW26" s="134"/>
      <c r="AX26" s="188"/>
      <c r="AY26" s="188"/>
      <c r="AZ26" s="187"/>
      <c r="BA26" s="194"/>
      <c r="BB26" s="194"/>
      <c r="BC26" s="180"/>
      <c r="BD26" s="180"/>
      <c r="BE26" s="134"/>
      <c r="BF26" s="100"/>
      <c r="BG26" s="100"/>
      <c r="BH26" s="180"/>
      <c r="BI26" s="180"/>
      <c r="BJ26" s="134"/>
      <c r="BK26" s="100"/>
      <c r="BL26" s="100"/>
      <c r="BM26" s="180"/>
      <c r="BN26" s="180"/>
      <c r="BO26" s="134"/>
      <c r="BP26" s="100"/>
      <c r="BQ26" s="100"/>
      <c r="BR26" s="136"/>
      <c r="BS26" s="180"/>
      <c r="BT26" s="180"/>
      <c r="BU26" s="180"/>
      <c r="BV26" s="100"/>
      <c r="BW26" s="180"/>
      <c r="BX26" s="180"/>
      <c r="BY26" s="100"/>
      <c r="BZ26" s="180"/>
      <c r="CA26" s="134"/>
      <c r="CB26" s="180"/>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39"/>
      <c r="DB26" s="139"/>
    </row>
    <row r="27" spans="1:106" ht="16.5" customHeight="1">
      <c r="A27" s="328"/>
      <c r="B27" s="310"/>
      <c r="C27" s="310"/>
      <c r="D27" s="310"/>
      <c r="E27" s="329"/>
      <c r="F27" s="310"/>
      <c r="G27" s="310"/>
      <c r="H27" s="310"/>
      <c r="I27" s="310"/>
      <c r="J27" s="328"/>
      <c r="K27" s="327"/>
      <c r="L27" s="331"/>
      <c r="M27" s="554"/>
      <c r="N27" s="554"/>
      <c r="O27" s="554"/>
      <c r="P27" s="331"/>
      <c r="Q27" s="330"/>
      <c r="R27" s="187">
        <v>5</v>
      </c>
      <c r="S27" s="190"/>
      <c r="T27" s="181" t="str">
        <f t="shared" si="0"/>
        <v/>
      </c>
      <c r="U27" s="181"/>
      <c r="V27" s="181"/>
      <c r="W27" s="181"/>
      <c r="X27" s="181"/>
      <c r="Y27" s="199"/>
      <c r="Z27" s="199"/>
      <c r="AA27" s="98" t="str">
        <f t="shared" si="1"/>
        <v/>
      </c>
      <c r="AB27" s="199"/>
      <c r="AC27" s="199"/>
      <c r="AD27" s="199"/>
      <c r="AE27" s="158" t="str">
        <f>IFERROR(IF(AND(T26="Probabilidad",T27="Probabilidad"),(AG26-(+AG26*AA27)),IF(AND(T26="Impacto",T27="Probabilidad"),(AG25-(+AG25*AA27)),IF(T27="Impacto",AG26,""))),"")</f>
        <v/>
      </c>
      <c r="AF27" s="132" t="str">
        <f>IFERROR(IF(AE27="","",IF(AE27&lt;=0.2,"Muy Baja",IF(AE27&lt;=0.4,"Baja",IF(AE27&lt;=0.6,"Media",IF(AE27&lt;=0.8,"Alta","Muy Alta"))))),"")</f>
        <v/>
      </c>
      <c r="AG27" s="98" t="str">
        <f t="shared" si="2"/>
        <v/>
      </c>
      <c r="AH27" s="132" t="str">
        <f t="shared" si="5"/>
        <v/>
      </c>
      <c r="AI27" s="98" t="str">
        <f>IFERROR(IF(AND(T26="Impacto",T27="Impacto"),(AI26-(+AI26*AA27)),IF(AND(T26="Probabilidad",T27="Impacto"),(AI25-(+AI25*AA27)),IF(T27="Probabilidad",AI26,""))),"")</f>
        <v/>
      </c>
      <c r="AJ27" s="99" t="str">
        <f t="shared" si="3"/>
        <v/>
      </c>
      <c r="AK27" s="340"/>
      <c r="AL27" s="188"/>
      <c r="AM27" s="187"/>
      <c r="AN27" s="194"/>
      <c r="AO27" s="100"/>
      <c r="AP27" s="180"/>
      <c r="AQ27" s="100"/>
      <c r="AR27" s="180"/>
      <c r="AS27" s="100"/>
      <c r="AT27" s="180"/>
      <c r="AU27" s="100"/>
      <c r="AV27" s="180"/>
      <c r="AW27" s="134"/>
      <c r="AX27" s="188"/>
      <c r="AY27" s="188"/>
      <c r="AZ27" s="187"/>
      <c r="BA27" s="194"/>
      <c r="BB27" s="194"/>
      <c r="BC27" s="180"/>
      <c r="BD27" s="180"/>
      <c r="BE27" s="134"/>
      <c r="BF27" s="100"/>
      <c r="BG27" s="100"/>
      <c r="BH27" s="180"/>
      <c r="BI27" s="180"/>
      <c r="BJ27" s="134"/>
      <c r="BK27" s="100"/>
      <c r="BL27" s="100"/>
      <c r="BM27" s="180"/>
      <c r="BN27" s="180"/>
      <c r="BO27" s="134"/>
      <c r="BP27" s="100"/>
      <c r="BQ27" s="100"/>
      <c r="BR27" s="136"/>
      <c r="BS27" s="180"/>
      <c r="BT27" s="180"/>
      <c r="BU27" s="180"/>
      <c r="BV27" s="100"/>
      <c r="BW27" s="180"/>
      <c r="BX27" s="180"/>
      <c r="BY27" s="100"/>
      <c r="BZ27" s="180"/>
      <c r="CA27" s="134"/>
      <c r="CB27" s="180"/>
      <c r="CC27" s="139"/>
      <c r="CD27" s="139"/>
      <c r="CE27" s="139"/>
      <c r="CF27" s="139"/>
      <c r="CG27" s="139"/>
      <c r="CH27" s="139"/>
      <c r="CI27" s="139"/>
      <c r="CJ27" s="139"/>
      <c r="CK27" s="139"/>
      <c r="CL27" s="139"/>
      <c r="CM27" s="139"/>
      <c r="CN27" s="139"/>
      <c r="CO27" s="139"/>
      <c r="CP27" s="139"/>
      <c r="CQ27" s="139"/>
      <c r="CR27" s="139"/>
      <c r="CS27" s="139"/>
      <c r="CT27" s="139"/>
      <c r="CU27" s="139"/>
      <c r="CV27" s="139"/>
      <c r="CW27" s="139"/>
      <c r="CX27" s="139"/>
      <c r="CY27" s="139"/>
      <c r="CZ27" s="139"/>
      <c r="DA27" s="139"/>
      <c r="DB27" s="139"/>
    </row>
    <row r="28" spans="1:106" ht="16.5" customHeight="1">
      <c r="A28" s="328"/>
      <c r="B28" s="310"/>
      <c r="C28" s="310"/>
      <c r="D28" s="310"/>
      <c r="E28" s="329"/>
      <c r="F28" s="310"/>
      <c r="G28" s="310"/>
      <c r="H28" s="310"/>
      <c r="I28" s="310"/>
      <c r="J28" s="328"/>
      <c r="K28" s="327"/>
      <c r="L28" s="331"/>
      <c r="M28" s="555"/>
      <c r="N28" s="555"/>
      <c r="O28" s="555"/>
      <c r="P28" s="331"/>
      <c r="Q28" s="330"/>
      <c r="R28" s="187">
        <v>6</v>
      </c>
      <c r="S28" s="190"/>
      <c r="T28" s="181" t="str">
        <f t="shared" si="0"/>
        <v/>
      </c>
      <c r="U28" s="181"/>
      <c r="V28" s="181"/>
      <c r="W28" s="181"/>
      <c r="X28" s="181"/>
      <c r="Y28" s="199"/>
      <c r="Z28" s="199"/>
      <c r="AA28" s="98" t="str">
        <f t="shared" si="1"/>
        <v/>
      </c>
      <c r="AB28" s="199"/>
      <c r="AC28" s="199"/>
      <c r="AD28" s="199"/>
      <c r="AE28" s="159" t="str">
        <f>IFERROR(IF(AND(T27="Probabilidad",T28="Probabilidad"),(AG27-(+AG27*AA28)),IF(AND(T27="Impacto",T28="Probabilidad"),(AG26-(+AG26*AA28)),IF(T28="Impacto",AG27,""))),"")</f>
        <v/>
      </c>
      <c r="AF28" s="132" t="str">
        <f t="shared" si="4"/>
        <v/>
      </c>
      <c r="AG28" s="98" t="str">
        <f t="shared" si="2"/>
        <v/>
      </c>
      <c r="AH28" s="132" t="str">
        <f t="shared" si="5"/>
        <v/>
      </c>
      <c r="AI28" s="98" t="str">
        <f>IFERROR(IF(AND(T27="Impacto",T28="Impacto"),(AI27-(+AI27*AA28)),IF(AND(T27="Probabilidad",T28="Impacto"),(AI26-(+AI26*AA28)),IF(T28="Probabilidad",AI27,""))),"")</f>
        <v/>
      </c>
      <c r="AJ28" s="99" t="str">
        <f t="shared" si="3"/>
        <v/>
      </c>
      <c r="AK28" s="341"/>
      <c r="AL28" s="188"/>
      <c r="AM28" s="187"/>
      <c r="AN28" s="194"/>
      <c r="AO28" s="100"/>
      <c r="AP28" s="180"/>
      <c r="AQ28" s="100"/>
      <c r="AR28" s="180"/>
      <c r="AS28" s="100"/>
      <c r="AT28" s="180"/>
      <c r="AU28" s="100"/>
      <c r="AV28" s="180"/>
      <c r="AW28" s="134"/>
      <c r="AX28" s="188"/>
      <c r="AY28" s="188"/>
      <c r="AZ28" s="187"/>
      <c r="BA28" s="194"/>
      <c r="BB28" s="194"/>
      <c r="BC28" s="180"/>
      <c r="BD28" s="180"/>
      <c r="BE28" s="134"/>
      <c r="BF28" s="100"/>
      <c r="BG28" s="100"/>
      <c r="BH28" s="180"/>
      <c r="BI28" s="180"/>
      <c r="BJ28" s="134"/>
      <c r="BK28" s="100"/>
      <c r="BL28" s="100"/>
      <c r="BM28" s="180"/>
      <c r="BN28" s="180"/>
      <c r="BO28" s="134"/>
      <c r="BP28" s="100"/>
      <c r="BQ28" s="100"/>
      <c r="BR28" s="136"/>
      <c r="BS28" s="180"/>
      <c r="BT28" s="180"/>
      <c r="BU28" s="180"/>
      <c r="BV28" s="100"/>
      <c r="BW28" s="180"/>
      <c r="BX28" s="180"/>
      <c r="BY28" s="100"/>
      <c r="BZ28" s="180"/>
      <c r="CA28" s="134"/>
      <c r="CB28" s="180"/>
      <c r="CC28" s="139"/>
      <c r="CD28" s="139"/>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row>
    <row r="29" spans="1:106" ht="16.5" customHeight="1">
      <c r="A29" s="328">
        <v>5</v>
      </c>
      <c r="B29" s="310"/>
      <c r="C29" s="310"/>
      <c r="D29" s="310"/>
      <c r="E29" s="329"/>
      <c r="F29" s="310"/>
      <c r="G29" s="310"/>
      <c r="H29" s="310"/>
      <c r="I29" s="310"/>
      <c r="J29" s="328"/>
      <c r="K29" s="327" t="str">
        <f>IF(J29&lt;=0,"",IF(J29&lt;=2,"Muy Baja",IF(J29&lt;=24,"Baja",IF(J29&lt;=500,"Media",IF(J29&lt;=5000,"Alta","Muy Alta")))))</f>
        <v/>
      </c>
      <c r="L29" s="331" t="str">
        <f>IF(K29="","",IF(K29="Muy Baja",0.2,IF(K29="Baja",0.4,IF(K29="Media",0.6,IF(K29="Alta",0.8,IF(K29="Muy Alta",1,))))))</f>
        <v/>
      </c>
      <c r="M29" s="332"/>
      <c r="N29" s="332">
        <f ca="1">IF(NOT(ISERROR(MATCH(M29,'Tabla Impacto'!$B$221:$B$223,0))),'Tabla Impacto'!$F$223&amp;"Por favor no seleccionar los criterios de impacto(Afectación Económica o presupuestal y Pérdida Reputacional)",M29)</f>
        <v>0</v>
      </c>
      <c r="O29" s="333" t="str">
        <f ca="1">IF(OR(N29='Tabla Impacto'!$C$11,N29='Tabla Impacto'!$D$11),"Leve",IF(OR(N29='Tabla Impacto'!$C$12,N29='Tabla Impacto'!$D$12),"Menor",IF(OR(N29='Tabla Impacto'!$C$13,N29='Tabla Impacto'!$D$13),"Moderado",IF(OR(N29='Tabla Impacto'!$C$14,N29='Tabla Impacto'!$D$14),"Mayor",IF(OR(N29='Tabla Impacto'!$C$15,N29='Tabla Impacto'!$D$15),"Catastrófico","")))))</f>
        <v/>
      </c>
      <c r="P29" s="331" t="str">
        <f ca="1">IF(O29="","",IF(O29="Leve",0.2,IF(O29="Menor",0.4,IF(O29="Moderado",0.6,IF(O29="Mayor",0.8,IF(O29="Catastrófico",1,))))))</f>
        <v/>
      </c>
      <c r="Q29" s="330" t="str">
        <f t="shared" ref="Q29" ca="1" si="9">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87">
        <v>1</v>
      </c>
      <c r="S29" s="190"/>
      <c r="T29" s="181" t="str">
        <f t="shared" si="0"/>
        <v/>
      </c>
      <c r="U29" s="181"/>
      <c r="V29" s="181"/>
      <c r="W29" s="181"/>
      <c r="X29" s="181"/>
      <c r="Y29" s="199"/>
      <c r="Z29" s="199"/>
      <c r="AA29" s="98" t="str">
        <f t="shared" si="1"/>
        <v/>
      </c>
      <c r="AB29" s="199"/>
      <c r="AC29" s="199"/>
      <c r="AD29" s="199"/>
      <c r="AE29" s="159" t="str">
        <f>IFERROR(IF(T29="Probabilidad",(L29-(+L29*AA29)),IF(T29="Impacto",L29,"")),"")</f>
        <v/>
      </c>
      <c r="AF29" s="132" t="str">
        <f>IFERROR(IF(AE29="","",IF(AE29&lt;=0.2,"Muy Baja",IF(AE29&lt;=0.4,"Baja",IF(AE29&lt;=0.6,"Media",IF(AE29&lt;=0.8,"Alta","Muy Alta"))))),"")</f>
        <v/>
      </c>
      <c r="AG29" s="98" t="str">
        <f t="shared" si="2"/>
        <v/>
      </c>
      <c r="AH29" s="132" t="str">
        <f>IFERROR(IF(AI29="","",IF(AI29&lt;=0.2,"Leve",IF(AI29&lt;=0.4,"Menor",IF(AI29&lt;=0.6,"Moderado",IF(AI29&lt;=0.8,"Mayor","Catastrófico"))))),"")</f>
        <v/>
      </c>
      <c r="AI29" s="98" t="str">
        <f>IFERROR(IF(T29="Impacto",(P29-(+P29*AA29)),IF(T29="Probabilidad",P29,"")),"")</f>
        <v/>
      </c>
      <c r="AJ29" s="99" t="str">
        <f t="shared" si="3"/>
        <v/>
      </c>
      <c r="AK29" s="339"/>
      <c r="AL29" s="188"/>
      <c r="AM29" s="187"/>
      <c r="AN29" s="194"/>
      <c r="AO29" s="100"/>
      <c r="AP29" s="180"/>
      <c r="AQ29" s="100"/>
      <c r="AR29" s="180"/>
      <c r="AS29" s="100"/>
      <c r="AT29" s="180"/>
      <c r="AU29" s="100"/>
      <c r="AV29" s="180"/>
      <c r="AW29" s="134"/>
      <c r="AX29" s="180"/>
      <c r="AY29" s="180"/>
      <c r="AZ29" s="134"/>
      <c r="BA29" s="100"/>
      <c r="BB29" s="100"/>
      <c r="BC29" s="180"/>
      <c r="BD29" s="180"/>
      <c r="BE29" s="134"/>
      <c r="BF29" s="100"/>
      <c r="BG29" s="100"/>
      <c r="BH29" s="180"/>
      <c r="BI29" s="180"/>
      <c r="BJ29" s="134"/>
      <c r="BK29" s="100"/>
      <c r="BL29" s="100"/>
      <c r="BM29" s="180"/>
      <c r="BN29" s="180"/>
      <c r="BO29" s="134"/>
      <c r="BP29" s="100"/>
      <c r="BQ29" s="100"/>
      <c r="BR29" s="136"/>
      <c r="BS29" s="180"/>
      <c r="BT29" s="180"/>
      <c r="BU29" s="180"/>
      <c r="BV29" s="100"/>
      <c r="BW29" s="180"/>
      <c r="BX29" s="180"/>
      <c r="BY29" s="100"/>
      <c r="BZ29" s="180"/>
      <c r="CA29" s="134"/>
      <c r="CB29" s="180"/>
      <c r="CC29" s="139"/>
      <c r="CD29" s="139"/>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row>
    <row r="30" spans="1:106" ht="16.5" customHeight="1">
      <c r="A30" s="328"/>
      <c r="B30" s="310"/>
      <c r="C30" s="310"/>
      <c r="D30" s="310"/>
      <c r="E30" s="329"/>
      <c r="F30" s="310"/>
      <c r="G30" s="310"/>
      <c r="H30" s="310"/>
      <c r="I30" s="310"/>
      <c r="J30" s="328"/>
      <c r="K30" s="327"/>
      <c r="L30" s="331"/>
      <c r="M30" s="554"/>
      <c r="N30" s="554"/>
      <c r="O30" s="554"/>
      <c r="P30" s="331"/>
      <c r="Q30" s="330"/>
      <c r="R30" s="187">
        <v>2</v>
      </c>
      <c r="S30" s="190"/>
      <c r="T30" s="181" t="str">
        <f t="shared" si="0"/>
        <v/>
      </c>
      <c r="U30" s="181"/>
      <c r="V30" s="181"/>
      <c r="W30" s="181"/>
      <c r="X30" s="181"/>
      <c r="Y30" s="199"/>
      <c r="Z30" s="199"/>
      <c r="AA30" s="98" t="str">
        <f t="shared" si="1"/>
        <v/>
      </c>
      <c r="AB30" s="199"/>
      <c r="AC30" s="199"/>
      <c r="AD30" s="199"/>
      <c r="AE30" s="159" t="str">
        <f>IFERROR(IF(AND(T29="Probabilidad",T30="Probabilidad"),(AG29-(+AG29*AA30)),IF(T30="Probabilidad",(L29-(+L29*AA30)),IF(T30="Impacto",AG29,""))),"")</f>
        <v/>
      </c>
      <c r="AF30" s="132" t="str">
        <f t="shared" si="4"/>
        <v/>
      </c>
      <c r="AG30" s="98" t="str">
        <f t="shared" si="2"/>
        <v/>
      </c>
      <c r="AH30" s="132" t="str">
        <f t="shared" si="5"/>
        <v/>
      </c>
      <c r="AI30" s="98" t="str">
        <f>IFERROR(IF(AND(T29="Impacto",T30="Impacto"),(AI23-(+AI23*AA30)),IF(T30="Impacto",($P$29-(+$P$29*AA30)),IF(T30="Probabilidad",AI23,""))),"")</f>
        <v/>
      </c>
      <c r="AJ30" s="99" t="str">
        <f t="shared" si="3"/>
        <v/>
      </c>
      <c r="AK30" s="340"/>
      <c r="AL30" s="188"/>
      <c r="AM30" s="187"/>
      <c r="AN30" s="194"/>
      <c r="AO30" s="100"/>
      <c r="AP30" s="180"/>
      <c r="AQ30" s="100"/>
      <c r="AR30" s="180"/>
      <c r="AS30" s="100"/>
      <c r="AT30" s="180"/>
      <c r="AU30" s="100"/>
      <c r="AV30" s="180"/>
      <c r="AW30" s="134"/>
      <c r="AX30" s="180"/>
      <c r="AY30" s="180"/>
      <c r="AZ30" s="134"/>
      <c r="BA30" s="100"/>
      <c r="BB30" s="100"/>
      <c r="BC30" s="180"/>
      <c r="BD30" s="180"/>
      <c r="BE30" s="134"/>
      <c r="BF30" s="100"/>
      <c r="BG30" s="100"/>
      <c r="BH30" s="180"/>
      <c r="BI30" s="180"/>
      <c r="BJ30" s="134"/>
      <c r="BK30" s="100"/>
      <c r="BL30" s="100"/>
      <c r="BM30" s="180"/>
      <c r="BN30" s="180"/>
      <c r="BO30" s="134"/>
      <c r="BP30" s="100"/>
      <c r="BQ30" s="100"/>
      <c r="BR30" s="136"/>
      <c r="BS30" s="180"/>
      <c r="BT30" s="180"/>
      <c r="BU30" s="180"/>
      <c r="BV30" s="100"/>
      <c r="BW30" s="180"/>
      <c r="BX30" s="180"/>
      <c r="BY30" s="100"/>
      <c r="BZ30" s="180"/>
      <c r="CA30" s="134"/>
      <c r="CB30" s="180"/>
      <c r="CC30" s="139"/>
      <c r="CD30" s="139"/>
      <c r="CE30" s="139"/>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row>
    <row r="31" spans="1:106" ht="16.5" customHeight="1">
      <c r="A31" s="328"/>
      <c r="B31" s="310"/>
      <c r="C31" s="310"/>
      <c r="D31" s="310"/>
      <c r="E31" s="329"/>
      <c r="F31" s="310"/>
      <c r="G31" s="310"/>
      <c r="H31" s="310"/>
      <c r="I31" s="310"/>
      <c r="J31" s="328"/>
      <c r="K31" s="327"/>
      <c r="L31" s="331"/>
      <c r="M31" s="554"/>
      <c r="N31" s="554"/>
      <c r="O31" s="554"/>
      <c r="P31" s="331"/>
      <c r="Q31" s="330"/>
      <c r="R31" s="187">
        <v>3</v>
      </c>
      <c r="S31" s="203"/>
      <c r="T31" s="181" t="str">
        <f t="shared" si="0"/>
        <v/>
      </c>
      <c r="U31" s="181"/>
      <c r="V31" s="181"/>
      <c r="W31" s="181"/>
      <c r="X31" s="181"/>
      <c r="Y31" s="199"/>
      <c r="Z31" s="199"/>
      <c r="AA31" s="98" t="str">
        <f t="shared" si="1"/>
        <v/>
      </c>
      <c r="AB31" s="199"/>
      <c r="AC31" s="199"/>
      <c r="AD31" s="199"/>
      <c r="AE31" s="159" t="str">
        <f>IFERROR(IF(AND(T30="Probabilidad",T31="Probabilidad"),(AG30-(+AG30*AA31)),IF(AND(T30="Impacto",T31="Probabilidad"),(AG29-(+AG29*AA31)),IF(T31="Impacto",AG30,""))),"")</f>
        <v/>
      </c>
      <c r="AF31" s="132" t="str">
        <f t="shared" si="4"/>
        <v/>
      </c>
      <c r="AG31" s="98" t="str">
        <f t="shared" si="2"/>
        <v/>
      </c>
      <c r="AH31" s="132" t="str">
        <f t="shared" si="5"/>
        <v/>
      </c>
      <c r="AI31" s="98" t="str">
        <f>IFERROR(IF(AND(T30="Impacto",T31="Impacto"),(AI30-(+AI30*AA31)),IF(AND(T30="Probabilidad",T31="Impacto"),(AI29-(+AI29*AA31)),IF(T31="Probabilidad",AI30,""))),"")</f>
        <v/>
      </c>
      <c r="AJ31" s="99" t="str">
        <f t="shared" si="3"/>
        <v/>
      </c>
      <c r="AK31" s="340"/>
      <c r="AL31" s="188"/>
      <c r="AM31" s="187"/>
      <c r="AN31" s="194"/>
      <c r="AO31" s="100"/>
      <c r="AP31" s="180"/>
      <c r="AQ31" s="100"/>
      <c r="AR31" s="180"/>
      <c r="AS31" s="100"/>
      <c r="AT31" s="180"/>
      <c r="AU31" s="100"/>
      <c r="AV31" s="180"/>
      <c r="AW31" s="134"/>
      <c r="AX31" s="180"/>
      <c r="AY31" s="180"/>
      <c r="AZ31" s="134"/>
      <c r="BA31" s="100"/>
      <c r="BB31" s="100"/>
      <c r="BC31" s="180"/>
      <c r="BD31" s="180"/>
      <c r="BE31" s="134"/>
      <c r="BF31" s="100"/>
      <c r="BG31" s="100"/>
      <c r="BH31" s="180"/>
      <c r="BI31" s="180"/>
      <c r="BJ31" s="134"/>
      <c r="BK31" s="100"/>
      <c r="BL31" s="100"/>
      <c r="BM31" s="180"/>
      <c r="BN31" s="180"/>
      <c r="BO31" s="134"/>
      <c r="BP31" s="100"/>
      <c r="BQ31" s="100"/>
      <c r="BR31" s="136"/>
      <c r="BS31" s="180"/>
      <c r="BT31" s="180"/>
      <c r="BU31" s="180"/>
      <c r="BV31" s="100"/>
      <c r="BW31" s="180"/>
      <c r="BX31" s="180"/>
      <c r="BY31" s="100"/>
      <c r="BZ31" s="180"/>
      <c r="CA31" s="134"/>
      <c r="CB31" s="180"/>
      <c r="CC31" s="139"/>
      <c r="CD31" s="139"/>
      <c r="CE31" s="139"/>
      <c r="CF31" s="139"/>
      <c r="CG31" s="139"/>
      <c r="CH31" s="139"/>
      <c r="CI31" s="139"/>
      <c r="CJ31" s="139"/>
      <c r="CK31" s="139"/>
      <c r="CL31" s="139"/>
      <c r="CM31" s="139"/>
      <c r="CN31" s="139"/>
      <c r="CO31" s="139"/>
      <c r="CP31" s="139"/>
      <c r="CQ31" s="139"/>
      <c r="CR31" s="139"/>
      <c r="CS31" s="139"/>
      <c r="CT31" s="139"/>
      <c r="CU31" s="139"/>
      <c r="CV31" s="139"/>
      <c r="CW31" s="139"/>
      <c r="CX31" s="139"/>
      <c r="CY31" s="139"/>
      <c r="CZ31" s="139"/>
      <c r="DA31" s="139"/>
      <c r="DB31" s="139"/>
    </row>
    <row r="32" spans="1:106" ht="16.5" customHeight="1">
      <c r="A32" s="328"/>
      <c r="B32" s="310"/>
      <c r="C32" s="310"/>
      <c r="D32" s="310"/>
      <c r="E32" s="329"/>
      <c r="F32" s="310"/>
      <c r="G32" s="310"/>
      <c r="H32" s="310"/>
      <c r="I32" s="310"/>
      <c r="J32" s="328"/>
      <c r="K32" s="327"/>
      <c r="L32" s="331"/>
      <c r="M32" s="554"/>
      <c r="N32" s="554"/>
      <c r="O32" s="554"/>
      <c r="P32" s="331"/>
      <c r="Q32" s="330"/>
      <c r="R32" s="187">
        <v>4</v>
      </c>
      <c r="S32" s="190"/>
      <c r="T32" s="181" t="str">
        <f t="shared" si="0"/>
        <v/>
      </c>
      <c r="U32" s="181"/>
      <c r="V32" s="181"/>
      <c r="W32" s="181"/>
      <c r="X32" s="181"/>
      <c r="Y32" s="199"/>
      <c r="Z32" s="199"/>
      <c r="AA32" s="98" t="str">
        <f t="shared" si="1"/>
        <v/>
      </c>
      <c r="AB32" s="199"/>
      <c r="AC32" s="199"/>
      <c r="AD32" s="199"/>
      <c r="AE32" s="159" t="str">
        <f>IFERROR(IF(AND(T31="Probabilidad",T32="Probabilidad"),(AG31-(+AG31*AA32)),IF(AND(T31="Impacto",T32="Probabilidad"),(AG30-(+AG30*AA32)),IF(T32="Impacto",AG31,""))),"")</f>
        <v/>
      </c>
      <c r="AF32" s="132" t="str">
        <f t="shared" si="4"/>
        <v/>
      </c>
      <c r="AG32" s="98" t="str">
        <f t="shared" si="2"/>
        <v/>
      </c>
      <c r="AH32" s="132" t="str">
        <f t="shared" si="5"/>
        <v/>
      </c>
      <c r="AI32" s="98" t="str">
        <f>IFERROR(IF(AND(T31="Impacto",T32="Impacto"),(AI31-(+AI31*AA32)),IF(AND(T31="Probabilidad",T32="Impacto"),(AI30-(+AI30*AA32)),IF(T32="Probabilidad",AI31,""))),"")</f>
        <v/>
      </c>
      <c r="AJ32" s="99" t="str">
        <f t="shared" si="3"/>
        <v/>
      </c>
      <c r="AK32" s="340"/>
      <c r="AL32" s="188"/>
      <c r="AM32" s="187"/>
      <c r="AN32" s="194"/>
      <c r="AO32" s="100"/>
      <c r="AP32" s="180"/>
      <c r="AQ32" s="100"/>
      <c r="AR32" s="180"/>
      <c r="AS32" s="100"/>
      <c r="AT32" s="180"/>
      <c r="AU32" s="100"/>
      <c r="AV32" s="180"/>
      <c r="AW32" s="134"/>
      <c r="AX32" s="180"/>
      <c r="AY32" s="180"/>
      <c r="AZ32" s="134"/>
      <c r="BA32" s="100"/>
      <c r="BB32" s="100"/>
      <c r="BC32" s="180"/>
      <c r="BD32" s="180"/>
      <c r="BE32" s="134"/>
      <c r="BF32" s="100"/>
      <c r="BG32" s="100"/>
      <c r="BH32" s="180"/>
      <c r="BI32" s="180"/>
      <c r="BJ32" s="134"/>
      <c r="BK32" s="100"/>
      <c r="BL32" s="100"/>
      <c r="BM32" s="180"/>
      <c r="BN32" s="180"/>
      <c r="BO32" s="134"/>
      <c r="BP32" s="100"/>
      <c r="BQ32" s="100"/>
      <c r="BR32" s="136"/>
      <c r="BS32" s="180"/>
      <c r="BT32" s="180"/>
      <c r="BU32" s="180"/>
      <c r="BV32" s="100"/>
      <c r="BW32" s="180"/>
      <c r="BX32" s="180"/>
      <c r="BY32" s="100"/>
      <c r="BZ32" s="180"/>
      <c r="CA32" s="134"/>
      <c r="CB32" s="180"/>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row>
    <row r="33" spans="1:106" ht="16.5" customHeight="1">
      <c r="A33" s="328"/>
      <c r="B33" s="310"/>
      <c r="C33" s="310"/>
      <c r="D33" s="310"/>
      <c r="E33" s="329"/>
      <c r="F33" s="310"/>
      <c r="G33" s="310"/>
      <c r="H33" s="310"/>
      <c r="I33" s="310"/>
      <c r="J33" s="328"/>
      <c r="K33" s="327"/>
      <c r="L33" s="331"/>
      <c r="M33" s="554"/>
      <c r="N33" s="554"/>
      <c r="O33" s="554"/>
      <c r="P33" s="331"/>
      <c r="Q33" s="330"/>
      <c r="R33" s="187">
        <v>5</v>
      </c>
      <c r="S33" s="190"/>
      <c r="T33" s="181" t="str">
        <f t="shared" si="0"/>
        <v/>
      </c>
      <c r="U33" s="181"/>
      <c r="V33" s="181"/>
      <c r="W33" s="181"/>
      <c r="X33" s="181"/>
      <c r="Y33" s="199"/>
      <c r="Z33" s="199"/>
      <c r="AA33" s="98" t="str">
        <f t="shared" si="1"/>
        <v/>
      </c>
      <c r="AB33" s="199"/>
      <c r="AC33" s="199"/>
      <c r="AD33" s="199"/>
      <c r="AE33" s="159" t="str">
        <f>IFERROR(IF(AND(T32="Probabilidad",T33="Probabilidad"),(AG32-(+AG32*AA33)),IF(AND(T32="Impacto",T33="Probabilidad"),(AG31-(+AG31*AA33)),IF(T33="Impacto",AG32,""))),"")</f>
        <v/>
      </c>
      <c r="AF33" s="132" t="str">
        <f t="shared" si="4"/>
        <v/>
      </c>
      <c r="AG33" s="98" t="str">
        <f t="shared" si="2"/>
        <v/>
      </c>
      <c r="AH33" s="132" t="str">
        <f t="shared" si="5"/>
        <v/>
      </c>
      <c r="AI33" s="98" t="str">
        <f>IFERROR(IF(AND(T32="Impacto",T33="Impacto"),(AI32-(+AI32*AA33)),IF(AND(T32="Probabilidad",T33="Impacto"),(AI31-(+AI31*AA33)),IF(T33="Probabilidad",AI32,""))),"")</f>
        <v/>
      </c>
      <c r="AJ33" s="99" t="str">
        <f t="shared" si="3"/>
        <v/>
      </c>
      <c r="AK33" s="340"/>
      <c r="AL33" s="188"/>
      <c r="AM33" s="187"/>
      <c r="AN33" s="194"/>
      <c r="AO33" s="100"/>
      <c r="AP33" s="180"/>
      <c r="AQ33" s="100"/>
      <c r="AR33" s="180"/>
      <c r="AS33" s="100"/>
      <c r="AT33" s="180"/>
      <c r="AU33" s="100"/>
      <c r="AV33" s="180"/>
      <c r="AW33" s="134"/>
      <c r="AX33" s="180"/>
      <c r="AY33" s="180"/>
      <c r="AZ33" s="134"/>
      <c r="BA33" s="100"/>
      <c r="BB33" s="100"/>
      <c r="BC33" s="180"/>
      <c r="BD33" s="180"/>
      <c r="BE33" s="134"/>
      <c r="BF33" s="100"/>
      <c r="BG33" s="100"/>
      <c r="BH33" s="180"/>
      <c r="BI33" s="180"/>
      <c r="BJ33" s="134"/>
      <c r="BK33" s="100"/>
      <c r="BL33" s="100"/>
      <c r="BM33" s="180"/>
      <c r="BN33" s="180"/>
      <c r="BO33" s="134"/>
      <c r="BP33" s="100"/>
      <c r="BQ33" s="100"/>
      <c r="BR33" s="136"/>
      <c r="BS33" s="180"/>
      <c r="BT33" s="180"/>
      <c r="BU33" s="180"/>
      <c r="BV33" s="100"/>
      <c r="BW33" s="180"/>
      <c r="BX33" s="180"/>
      <c r="BY33" s="100"/>
      <c r="BZ33" s="180"/>
      <c r="CA33" s="134"/>
      <c r="CB33" s="180"/>
      <c r="CC33" s="139"/>
      <c r="CD33" s="139"/>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row>
    <row r="34" spans="1:106" ht="16.5" customHeight="1">
      <c r="A34" s="328"/>
      <c r="B34" s="310"/>
      <c r="C34" s="310"/>
      <c r="D34" s="310"/>
      <c r="E34" s="329"/>
      <c r="F34" s="310"/>
      <c r="G34" s="310"/>
      <c r="H34" s="310"/>
      <c r="I34" s="310"/>
      <c r="J34" s="328"/>
      <c r="K34" s="327"/>
      <c r="L34" s="331"/>
      <c r="M34" s="555"/>
      <c r="N34" s="555"/>
      <c r="O34" s="555"/>
      <c r="P34" s="331"/>
      <c r="Q34" s="330"/>
      <c r="R34" s="187">
        <v>6</v>
      </c>
      <c r="S34" s="190"/>
      <c r="T34" s="181" t="str">
        <f t="shared" si="0"/>
        <v/>
      </c>
      <c r="U34" s="181"/>
      <c r="V34" s="181"/>
      <c r="W34" s="181"/>
      <c r="X34" s="181"/>
      <c r="Y34" s="199"/>
      <c r="Z34" s="199"/>
      <c r="AA34" s="98" t="str">
        <f t="shared" si="1"/>
        <v/>
      </c>
      <c r="AB34" s="199"/>
      <c r="AC34" s="199"/>
      <c r="AD34" s="199"/>
      <c r="AE34" s="159" t="str">
        <f>IFERROR(IF(AND(T33="Probabilidad",T34="Probabilidad"),(AG33-(+AG33*AA34)),IF(AND(T33="Impacto",T34="Probabilidad"),(AG32-(+AG32*AA34)),IF(T34="Impacto",AG33,""))),"")</f>
        <v/>
      </c>
      <c r="AF34" s="132" t="str">
        <f t="shared" si="4"/>
        <v/>
      </c>
      <c r="AG34" s="98" t="str">
        <f t="shared" si="2"/>
        <v/>
      </c>
      <c r="AH34" s="132" t="str">
        <f t="shared" si="5"/>
        <v/>
      </c>
      <c r="AI34" s="98" t="str">
        <f>IFERROR(IF(AND(T33="Impacto",T34="Impacto"),(AI33-(+AI33*AA34)),IF(AND(T33="Probabilidad",T34="Impacto"),(AI32-(+AI32*AA34)),IF(T34="Probabilidad",AI33,""))),"")</f>
        <v/>
      </c>
      <c r="AJ34" s="99" t="str">
        <f t="shared" si="3"/>
        <v/>
      </c>
      <c r="AK34" s="341"/>
      <c r="AL34" s="188"/>
      <c r="AM34" s="187"/>
      <c r="AN34" s="194"/>
      <c r="AO34" s="100"/>
      <c r="AP34" s="180"/>
      <c r="AQ34" s="100"/>
      <c r="AR34" s="180"/>
      <c r="AS34" s="100"/>
      <c r="AT34" s="180"/>
      <c r="AU34" s="100"/>
      <c r="AV34" s="180"/>
      <c r="AW34" s="134"/>
      <c r="AX34" s="180"/>
      <c r="AY34" s="180"/>
      <c r="AZ34" s="134"/>
      <c r="BA34" s="100"/>
      <c r="BB34" s="100"/>
      <c r="BC34" s="180"/>
      <c r="BD34" s="180"/>
      <c r="BE34" s="134"/>
      <c r="BF34" s="100"/>
      <c r="BG34" s="100"/>
      <c r="BH34" s="180"/>
      <c r="BI34" s="180"/>
      <c r="BJ34" s="134"/>
      <c r="BK34" s="100"/>
      <c r="BL34" s="100"/>
      <c r="BM34" s="180"/>
      <c r="BN34" s="180"/>
      <c r="BO34" s="134"/>
      <c r="BP34" s="100"/>
      <c r="BQ34" s="100"/>
      <c r="BR34" s="136"/>
      <c r="BS34" s="180"/>
      <c r="BT34" s="180"/>
      <c r="BU34" s="180"/>
      <c r="BV34" s="100"/>
      <c r="BW34" s="180"/>
      <c r="BX34" s="180"/>
      <c r="BY34" s="100"/>
      <c r="BZ34" s="180"/>
      <c r="CA34" s="134"/>
      <c r="CB34" s="180"/>
      <c r="CC34" s="139"/>
      <c r="CD34" s="139"/>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row>
    <row r="35" spans="1:106" ht="16.5" customHeight="1">
      <c r="A35" s="328">
        <v>6</v>
      </c>
      <c r="B35" s="310"/>
      <c r="C35" s="310"/>
      <c r="D35" s="310"/>
      <c r="E35" s="329"/>
      <c r="F35" s="310"/>
      <c r="G35" s="310"/>
      <c r="H35" s="310"/>
      <c r="I35" s="310"/>
      <c r="J35" s="328"/>
      <c r="K35" s="327" t="str">
        <f>IF(J35&lt;=0,"",IF(J35&lt;=2,"Muy Baja",IF(J35&lt;=24,"Baja",IF(J35&lt;=500,"Media",IF(J35&lt;=5000,"Alta","Muy Alta")))))</f>
        <v/>
      </c>
      <c r="L35" s="331" t="str">
        <f>IF(K35="","",IF(K35="Muy Baja",0.2,IF(K35="Baja",0.4,IF(K35="Media",0.6,IF(K35="Alta",0.8,IF(K35="Muy Alta",1,))))))</f>
        <v/>
      </c>
      <c r="M35" s="332"/>
      <c r="N35" s="332">
        <f ca="1">IF(NOT(ISERROR(MATCH(M35,'Tabla Impacto'!$B$221:$B$223,0))),'Tabla Impacto'!$F$223&amp;"Por favor no seleccionar los criterios de impacto(Afectación Económica o presupuestal y Pérdida Reputacional)",M35)</f>
        <v>0</v>
      </c>
      <c r="O35" s="333" t="str">
        <f ca="1">IF(OR(N35='Tabla Impacto'!$C$11,N35='Tabla Impacto'!$D$11),"Leve",IF(OR(N35='Tabla Impacto'!$C$12,N35='Tabla Impacto'!$D$12),"Menor",IF(OR(N35='Tabla Impacto'!$C$13,N35='Tabla Impacto'!$D$13),"Moderado",IF(OR(N35='Tabla Impacto'!$C$14,N35='Tabla Impacto'!$D$14),"Mayor",IF(OR(N35='Tabla Impacto'!$C$15,N35='Tabla Impacto'!$D$15),"Catastrófico","")))))</f>
        <v/>
      </c>
      <c r="P35" s="331" t="str">
        <f ca="1">IF(O35="","",IF(O35="Leve",0.2,IF(O35="Menor",0.4,IF(O35="Moderado",0.6,IF(O35="Mayor",0.8,IF(O35="Catastrófico",1,))))))</f>
        <v/>
      </c>
      <c r="Q35" s="330" t="str">
        <f t="shared" ref="Q35" ca="1" si="10">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87">
        <v>1</v>
      </c>
      <c r="S35" s="190"/>
      <c r="T35" s="181" t="str">
        <f t="shared" si="0"/>
        <v/>
      </c>
      <c r="U35" s="181"/>
      <c r="V35" s="181"/>
      <c r="W35" s="181"/>
      <c r="X35" s="181"/>
      <c r="Y35" s="199"/>
      <c r="Z35" s="199"/>
      <c r="AA35" s="98" t="str">
        <f t="shared" si="1"/>
        <v/>
      </c>
      <c r="AB35" s="199"/>
      <c r="AC35" s="199"/>
      <c r="AD35" s="199"/>
      <c r="AE35" s="159" t="str">
        <f>IFERROR(IF(T35="Probabilidad",(L35-(+L35*AA35)),IF(T35="Impacto",L35,"")),"")</f>
        <v/>
      </c>
      <c r="AF35" s="132" t="str">
        <f>IFERROR(IF(AE35="","",IF(AE35&lt;=0.2,"Muy Baja",IF(AE35&lt;=0.4,"Baja",IF(AE35&lt;=0.6,"Media",IF(AE35&lt;=0.8,"Alta","Muy Alta"))))),"")</f>
        <v/>
      </c>
      <c r="AG35" s="98" t="str">
        <f t="shared" si="2"/>
        <v/>
      </c>
      <c r="AH35" s="132" t="str">
        <f>IFERROR(IF(AI35="","",IF(AI35&lt;=0.2,"Leve",IF(AI35&lt;=0.4,"Menor",IF(AI35&lt;=0.6,"Moderado",IF(AI35&lt;=0.8,"Mayor","Catastrófico"))))),"")</f>
        <v/>
      </c>
      <c r="AI35" s="98" t="str">
        <f>IFERROR(IF(T35="Impacto",(P35-(+P35*AA35)),IF(T35="Probabilidad",P35,"")),"")</f>
        <v/>
      </c>
      <c r="AJ35" s="99" t="str">
        <f t="shared" si="3"/>
        <v/>
      </c>
      <c r="AK35" s="339"/>
      <c r="AL35" s="188"/>
      <c r="AM35" s="187"/>
      <c r="AN35" s="194"/>
      <c r="AO35" s="100"/>
      <c r="AP35" s="180"/>
      <c r="AQ35" s="100"/>
      <c r="AR35" s="180"/>
      <c r="AS35" s="100"/>
      <c r="AT35" s="180"/>
      <c r="AU35" s="100"/>
      <c r="AV35" s="180"/>
      <c r="AW35" s="134"/>
      <c r="AX35" s="180"/>
      <c r="AY35" s="180"/>
      <c r="AZ35" s="134"/>
      <c r="BA35" s="100"/>
      <c r="BB35" s="100"/>
      <c r="BC35" s="180"/>
      <c r="BD35" s="180"/>
      <c r="BE35" s="134"/>
      <c r="BF35" s="100"/>
      <c r="BG35" s="100"/>
      <c r="BH35" s="180"/>
      <c r="BI35" s="180"/>
      <c r="BJ35" s="134"/>
      <c r="BK35" s="100"/>
      <c r="BL35" s="100"/>
      <c r="BM35" s="180"/>
      <c r="BN35" s="180"/>
      <c r="BO35" s="134"/>
      <c r="BP35" s="100"/>
      <c r="BQ35" s="100"/>
      <c r="BR35" s="136"/>
      <c r="BS35" s="180"/>
      <c r="BT35" s="180"/>
      <c r="BU35" s="180"/>
      <c r="BV35" s="100"/>
      <c r="BW35" s="180"/>
      <c r="BX35" s="180"/>
      <c r="BY35" s="100"/>
      <c r="BZ35" s="180"/>
      <c r="CA35" s="134"/>
      <c r="CB35" s="180"/>
      <c r="CC35" s="139"/>
      <c r="CD35" s="139"/>
      <c r="CE35" s="139"/>
      <c r="CF35" s="139"/>
      <c r="CG35" s="139"/>
      <c r="CH35" s="139"/>
      <c r="CI35" s="139"/>
      <c r="CJ35" s="139"/>
      <c r="CK35" s="139"/>
      <c r="CL35" s="139"/>
      <c r="CM35" s="139"/>
      <c r="CN35" s="139"/>
      <c r="CO35" s="139"/>
      <c r="CP35" s="139"/>
      <c r="CQ35" s="139"/>
      <c r="CR35" s="139"/>
      <c r="CS35" s="139"/>
      <c r="CT35" s="139"/>
      <c r="CU35" s="139"/>
      <c r="CV35" s="139"/>
      <c r="CW35" s="139"/>
      <c r="CX35" s="139"/>
      <c r="CY35" s="139"/>
      <c r="CZ35" s="139"/>
      <c r="DA35" s="139"/>
      <c r="DB35" s="139"/>
    </row>
    <row r="36" spans="1:106" ht="16.5" customHeight="1">
      <c r="A36" s="328"/>
      <c r="B36" s="310"/>
      <c r="C36" s="310"/>
      <c r="D36" s="310"/>
      <c r="E36" s="329"/>
      <c r="F36" s="310"/>
      <c r="G36" s="310"/>
      <c r="H36" s="310"/>
      <c r="I36" s="310"/>
      <c r="J36" s="328"/>
      <c r="K36" s="327"/>
      <c r="L36" s="331"/>
      <c r="M36" s="554"/>
      <c r="N36" s="554"/>
      <c r="O36" s="554"/>
      <c r="P36" s="331"/>
      <c r="Q36" s="330"/>
      <c r="R36" s="187">
        <v>2</v>
      </c>
      <c r="S36" s="190"/>
      <c r="T36" s="181" t="str">
        <f t="shared" si="0"/>
        <v/>
      </c>
      <c r="U36" s="181"/>
      <c r="V36" s="181"/>
      <c r="W36" s="181"/>
      <c r="X36" s="181"/>
      <c r="Y36" s="199"/>
      <c r="Z36" s="199"/>
      <c r="AA36" s="98" t="str">
        <f t="shared" si="1"/>
        <v/>
      </c>
      <c r="AB36" s="199"/>
      <c r="AC36" s="199"/>
      <c r="AD36" s="199"/>
      <c r="AE36" s="159" t="str">
        <f>IFERROR(IF(AND(T35="Probabilidad",T36="Probabilidad"),(AG35-(+AG35*AA36)),IF(T36="Probabilidad",(L35-(+L35*AA36)),IF(T36="Impacto",AG35,""))),"")</f>
        <v/>
      </c>
      <c r="AF36" s="132" t="str">
        <f t="shared" si="4"/>
        <v/>
      </c>
      <c r="AG36" s="98" t="str">
        <f t="shared" si="2"/>
        <v/>
      </c>
      <c r="AH36" s="132" t="str">
        <f t="shared" si="5"/>
        <v/>
      </c>
      <c r="AI36" s="98" t="str">
        <f>IFERROR(IF(AND(T35="Impacto",T36="Impacto"),(AI29-(+AI29*AA36)),IF(T36="Impacto",($P$35-(+$P$35*AA36)),IF(T36="Probabilidad",AI29,""))),"")</f>
        <v/>
      </c>
      <c r="AJ36" s="99" t="str">
        <f t="shared" si="3"/>
        <v/>
      </c>
      <c r="AK36" s="340"/>
      <c r="AL36" s="188"/>
      <c r="AM36" s="187"/>
      <c r="AN36" s="194"/>
      <c r="AO36" s="100"/>
      <c r="AP36" s="180"/>
      <c r="AQ36" s="100"/>
      <c r="AR36" s="180"/>
      <c r="AS36" s="100"/>
      <c r="AT36" s="180"/>
      <c r="AU36" s="100"/>
      <c r="AV36" s="180"/>
      <c r="AW36" s="134"/>
      <c r="AX36" s="180"/>
      <c r="AY36" s="180"/>
      <c r="AZ36" s="134"/>
      <c r="BA36" s="100"/>
      <c r="BB36" s="100"/>
      <c r="BC36" s="180"/>
      <c r="BD36" s="180"/>
      <c r="BE36" s="134"/>
      <c r="BF36" s="100"/>
      <c r="BG36" s="100"/>
      <c r="BH36" s="180"/>
      <c r="BI36" s="180"/>
      <c r="BJ36" s="134"/>
      <c r="BK36" s="100"/>
      <c r="BL36" s="100"/>
      <c r="BM36" s="180"/>
      <c r="BN36" s="180"/>
      <c r="BO36" s="134"/>
      <c r="BP36" s="100"/>
      <c r="BQ36" s="100"/>
      <c r="BR36" s="136"/>
      <c r="BS36" s="180"/>
      <c r="BT36" s="180"/>
      <c r="BU36" s="180"/>
      <c r="BV36" s="100"/>
      <c r="BW36" s="180"/>
      <c r="BX36" s="180"/>
      <c r="BY36" s="100"/>
      <c r="BZ36" s="180"/>
      <c r="CA36" s="134"/>
      <c r="CB36" s="180"/>
      <c r="CC36" s="139"/>
      <c r="CD36" s="139"/>
      <c r="CE36" s="139"/>
      <c r="CF36" s="139"/>
      <c r="CG36" s="139"/>
      <c r="CH36" s="139"/>
      <c r="CI36" s="139"/>
      <c r="CJ36" s="139"/>
      <c r="CK36" s="139"/>
      <c r="CL36" s="139"/>
      <c r="CM36" s="139"/>
      <c r="CN36" s="139"/>
      <c r="CO36" s="139"/>
      <c r="CP36" s="139"/>
      <c r="CQ36" s="139"/>
      <c r="CR36" s="139"/>
      <c r="CS36" s="139"/>
      <c r="CT36" s="139"/>
      <c r="CU36" s="139"/>
      <c r="CV36" s="139"/>
      <c r="CW36" s="139"/>
      <c r="CX36" s="139"/>
      <c r="CY36" s="139"/>
      <c r="CZ36" s="139"/>
      <c r="DA36" s="139"/>
      <c r="DB36" s="139"/>
    </row>
    <row r="37" spans="1:106" ht="16.5" customHeight="1">
      <c r="A37" s="328"/>
      <c r="B37" s="310"/>
      <c r="C37" s="310"/>
      <c r="D37" s="310"/>
      <c r="E37" s="329"/>
      <c r="F37" s="310"/>
      <c r="G37" s="310"/>
      <c r="H37" s="310"/>
      <c r="I37" s="310"/>
      <c r="J37" s="328"/>
      <c r="K37" s="327"/>
      <c r="L37" s="331"/>
      <c r="M37" s="554"/>
      <c r="N37" s="554"/>
      <c r="O37" s="554"/>
      <c r="P37" s="331"/>
      <c r="Q37" s="330"/>
      <c r="R37" s="187">
        <v>3</v>
      </c>
      <c r="S37" s="203"/>
      <c r="T37" s="181" t="str">
        <f t="shared" si="0"/>
        <v/>
      </c>
      <c r="U37" s="181"/>
      <c r="V37" s="181"/>
      <c r="W37" s="181"/>
      <c r="X37" s="181"/>
      <c r="Y37" s="199"/>
      <c r="Z37" s="199"/>
      <c r="AA37" s="98" t="str">
        <f t="shared" ref="AA37:AA64" si="11">IF(AND(Y37="Preventivo",Z37="Automático"),"50%",IF(AND(Y37="Preventivo",Z37="Manual"),"40%",IF(AND(Y37="Detectivo",Z37="Automático"),"40%",IF(AND(Y37="Detectivo",Z37="Manual"),"30%",IF(AND(Y37="Correctivo",Z37="Automático"),"35%",IF(AND(Y37="Correctivo",Z37="Manual"),"25%",""))))))</f>
        <v/>
      </c>
      <c r="AB37" s="199"/>
      <c r="AC37" s="199"/>
      <c r="AD37" s="199"/>
      <c r="AE37" s="159" t="str">
        <f>IFERROR(IF(AND(T36="Probabilidad",T37="Probabilidad"),(AG36-(+AG36*AA37)),IF(AND(T36="Impacto",T37="Probabilidad"),(AG35-(+AG35*AA37)),IF(T37="Impacto",AG36,""))),"")</f>
        <v/>
      </c>
      <c r="AF37" s="132" t="str">
        <f t="shared" si="4"/>
        <v/>
      </c>
      <c r="AG37" s="98" t="str">
        <f t="shared" ref="AG37:AG64" si="12">+AE37</f>
        <v/>
      </c>
      <c r="AH37" s="132" t="str">
        <f t="shared" si="5"/>
        <v/>
      </c>
      <c r="AI37" s="98" t="str">
        <f>IFERROR(IF(AND(T36="Impacto",T37="Impacto"),(AI36-(+AI36*AA37)),IF(AND(T36="Probabilidad",T37="Impacto"),(AI35-(+AI35*AA37)),IF(T37="Probabilidad",AI36,""))),"")</f>
        <v/>
      </c>
      <c r="AJ37" s="99" t="str">
        <f t="shared" ref="AJ37:AJ64" si="13">IFERROR(IF(OR(AND(AF37="Muy Baja",AH37="Leve"),AND(AF37="Muy Baja",AH37="Menor"),AND(AF37="Baja",AH37="Leve")),"Bajo",IF(OR(AND(AF37="Muy baja",AH37="Moderado"),AND(AF37="Baja",AH37="Menor"),AND(AF37="Baja",AH37="Moderado"),AND(AF37="Media",AH37="Leve"),AND(AF37="Media",AH37="Menor"),AND(AF37="Media",AH37="Moderado"),AND(AF37="Alta",AH37="Leve"),AND(AF37="Alta",AH37="Menor")),"Moderado",IF(OR(AND(AF37="Muy Baja",AH37="Mayor"),AND(AF37="Baja",AH37="Mayor"),AND(AF37="Media",AH37="Mayor"),AND(AF37="Alta",AH37="Moderado"),AND(AF37="Alta",AH37="Mayor"),AND(AF37="Muy Alta",AH37="Leve"),AND(AF37="Muy Alta",AH37="Menor"),AND(AF37="Muy Alta",AH37="Moderado"),AND(AF37="Muy Alta",AH37="Mayor")),"Alto",IF(OR(AND(AF37="Muy Baja",AH37="Catastrófico"),AND(AF37="Baja",AH37="Catastrófico"),AND(AF37="Media",AH37="Catastrófico"),AND(AF37="Alta",AH37="Catastrófico"),AND(AF37="Muy Alta",AH37="Catastrófico")),"Extremo","")))),"")</f>
        <v/>
      </c>
      <c r="AK37" s="340"/>
      <c r="AL37" s="188"/>
      <c r="AM37" s="187"/>
      <c r="AN37" s="194"/>
      <c r="AO37" s="100"/>
      <c r="AP37" s="180"/>
      <c r="AQ37" s="100"/>
      <c r="AR37" s="180"/>
      <c r="AS37" s="100"/>
      <c r="AT37" s="180"/>
      <c r="AU37" s="100"/>
      <c r="AV37" s="180"/>
      <c r="AW37" s="134"/>
      <c r="AX37" s="180"/>
      <c r="AY37" s="180"/>
      <c r="AZ37" s="134"/>
      <c r="BA37" s="100"/>
      <c r="BB37" s="100"/>
      <c r="BC37" s="180"/>
      <c r="BD37" s="180"/>
      <c r="BE37" s="134"/>
      <c r="BF37" s="100"/>
      <c r="BG37" s="100"/>
      <c r="BH37" s="180"/>
      <c r="BI37" s="180"/>
      <c r="BJ37" s="134"/>
      <c r="BK37" s="100"/>
      <c r="BL37" s="100"/>
      <c r="BM37" s="180"/>
      <c r="BN37" s="180"/>
      <c r="BO37" s="134"/>
      <c r="BP37" s="100"/>
      <c r="BQ37" s="100"/>
      <c r="BR37" s="136"/>
      <c r="BS37" s="180"/>
      <c r="BT37" s="180"/>
      <c r="BU37" s="180"/>
      <c r="BV37" s="100"/>
      <c r="BW37" s="180"/>
      <c r="BX37" s="180"/>
      <c r="BY37" s="100"/>
      <c r="BZ37" s="180"/>
      <c r="CA37" s="134"/>
      <c r="CB37" s="180"/>
      <c r="CC37" s="139"/>
      <c r="CD37" s="139"/>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row>
    <row r="38" spans="1:106" ht="16.5" customHeight="1">
      <c r="A38" s="328"/>
      <c r="B38" s="310"/>
      <c r="C38" s="310"/>
      <c r="D38" s="310"/>
      <c r="E38" s="329"/>
      <c r="F38" s="310"/>
      <c r="G38" s="310"/>
      <c r="H38" s="310"/>
      <c r="I38" s="310"/>
      <c r="J38" s="328"/>
      <c r="K38" s="327"/>
      <c r="L38" s="331"/>
      <c r="M38" s="554"/>
      <c r="N38" s="554"/>
      <c r="O38" s="554"/>
      <c r="P38" s="331"/>
      <c r="Q38" s="330"/>
      <c r="R38" s="187">
        <v>4</v>
      </c>
      <c r="S38" s="190"/>
      <c r="T38" s="181" t="str">
        <f t="shared" ref="T38:T64" si="14">IF(OR(Y38="Preventivo",Y38="Detectivo"),"Probabilidad",IF(Y38="Correctivo","Impacto",""))</f>
        <v/>
      </c>
      <c r="U38" s="181"/>
      <c r="V38" s="181"/>
      <c r="W38" s="181"/>
      <c r="X38" s="181"/>
      <c r="Y38" s="199"/>
      <c r="Z38" s="199"/>
      <c r="AA38" s="98" t="str">
        <f t="shared" si="11"/>
        <v/>
      </c>
      <c r="AB38" s="199"/>
      <c r="AC38" s="199"/>
      <c r="AD38" s="199"/>
      <c r="AE38" s="159" t="str">
        <f>IFERROR(IF(AND(T37="Probabilidad",T38="Probabilidad"),(AG37-(+AG37*AA38)),IF(AND(T37="Impacto",T38="Probabilidad"),(AG36-(+AG36*AA38)),IF(T38="Impacto",AG37,""))),"")</f>
        <v/>
      </c>
      <c r="AF38" s="132" t="str">
        <f t="shared" si="4"/>
        <v/>
      </c>
      <c r="AG38" s="98" t="str">
        <f t="shared" si="12"/>
        <v/>
      </c>
      <c r="AH38" s="132" t="str">
        <f t="shared" si="5"/>
        <v/>
      </c>
      <c r="AI38" s="98" t="str">
        <f>IFERROR(IF(AND(T37="Impacto",T38="Impacto"),(AI37-(+AI37*AA38)),IF(AND(T37="Probabilidad",T38="Impacto"),(AI36-(+AI36*AA38)),IF(T38="Probabilidad",AI37,""))),"")</f>
        <v/>
      </c>
      <c r="AJ38" s="99" t="str">
        <f t="shared" si="13"/>
        <v/>
      </c>
      <c r="AK38" s="340"/>
      <c r="AL38" s="188"/>
      <c r="AM38" s="187"/>
      <c r="AN38" s="194"/>
      <c r="AO38" s="100"/>
      <c r="AP38" s="180"/>
      <c r="AQ38" s="100"/>
      <c r="AR38" s="180"/>
      <c r="AS38" s="100"/>
      <c r="AT38" s="180"/>
      <c r="AU38" s="100"/>
      <c r="AV38" s="180"/>
      <c r="AW38" s="134"/>
      <c r="AX38" s="180"/>
      <c r="AY38" s="180"/>
      <c r="AZ38" s="134"/>
      <c r="BA38" s="100"/>
      <c r="BB38" s="100"/>
      <c r="BC38" s="180"/>
      <c r="BD38" s="180"/>
      <c r="BE38" s="134"/>
      <c r="BF38" s="100"/>
      <c r="BG38" s="100"/>
      <c r="BH38" s="180"/>
      <c r="BI38" s="180"/>
      <c r="BJ38" s="134"/>
      <c r="BK38" s="100"/>
      <c r="BL38" s="100"/>
      <c r="BM38" s="180"/>
      <c r="BN38" s="180"/>
      <c r="BO38" s="134"/>
      <c r="BP38" s="100"/>
      <c r="BQ38" s="100"/>
      <c r="BR38" s="136"/>
      <c r="BS38" s="180"/>
      <c r="BT38" s="180"/>
      <c r="BU38" s="180"/>
      <c r="BV38" s="100"/>
      <c r="BW38" s="180"/>
      <c r="BX38" s="180"/>
      <c r="BY38" s="100"/>
      <c r="BZ38" s="180"/>
      <c r="CA38" s="134"/>
      <c r="CB38" s="180"/>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39"/>
      <c r="DB38" s="139"/>
    </row>
    <row r="39" spans="1:106" ht="16.5" customHeight="1">
      <c r="A39" s="328"/>
      <c r="B39" s="310"/>
      <c r="C39" s="310"/>
      <c r="D39" s="310"/>
      <c r="E39" s="329"/>
      <c r="F39" s="310"/>
      <c r="G39" s="310"/>
      <c r="H39" s="310"/>
      <c r="I39" s="310"/>
      <c r="J39" s="328"/>
      <c r="K39" s="327"/>
      <c r="L39" s="331"/>
      <c r="M39" s="554"/>
      <c r="N39" s="554"/>
      <c r="O39" s="554"/>
      <c r="P39" s="331"/>
      <c r="Q39" s="330"/>
      <c r="R39" s="187">
        <v>5</v>
      </c>
      <c r="S39" s="190"/>
      <c r="T39" s="181" t="str">
        <f t="shared" si="14"/>
        <v/>
      </c>
      <c r="U39" s="181"/>
      <c r="V39" s="181"/>
      <c r="W39" s="181"/>
      <c r="X39" s="181"/>
      <c r="Y39" s="199"/>
      <c r="Z39" s="199"/>
      <c r="AA39" s="98" t="str">
        <f t="shared" si="11"/>
        <v/>
      </c>
      <c r="AB39" s="199"/>
      <c r="AC39" s="199"/>
      <c r="AD39" s="199"/>
      <c r="AE39" s="159" t="str">
        <f>IFERROR(IF(AND(T38="Probabilidad",T39="Probabilidad"),(AG38-(+AG38*AA39)),IF(AND(T38="Impacto",T39="Probabilidad"),(AG37-(+AG37*AA39)),IF(T39="Impacto",AG38,""))),"")</f>
        <v/>
      </c>
      <c r="AF39" s="132" t="str">
        <f t="shared" si="4"/>
        <v/>
      </c>
      <c r="AG39" s="98" t="str">
        <f t="shared" si="12"/>
        <v/>
      </c>
      <c r="AH39" s="132" t="str">
        <f t="shared" si="5"/>
        <v/>
      </c>
      <c r="AI39" s="98" t="str">
        <f>IFERROR(IF(AND(T38="Impacto",T39="Impacto"),(AI38-(+AI38*AA39)),IF(AND(T38="Probabilidad",T39="Impacto"),(AI37-(+AI37*AA39)),IF(T39="Probabilidad",AI38,""))),"")</f>
        <v/>
      </c>
      <c r="AJ39" s="99" t="str">
        <f t="shared" si="13"/>
        <v/>
      </c>
      <c r="AK39" s="340"/>
      <c r="AL39" s="188"/>
      <c r="AM39" s="187"/>
      <c r="AN39" s="194"/>
      <c r="AO39" s="100"/>
      <c r="AP39" s="180"/>
      <c r="AQ39" s="100"/>
      <c r="AR39" s="180"/>
      <c r="AS39" s="100"/>
      <c r="AT39" s="180"/>
      <c r="AU39" s="100"/>
      <c r="AV39" s="180"/>
      <c r="AW39" s="134"/>
      <c r="AX39" s="180"/>
      <c r="AY39" s="180"/>
      <c r="AZ39" s="134"/>
      <c r="BA39" s="100"/>
      <c r="BB39" s="100"/>
      <c r="BC39" s="180"/>
      <c r="BD39" s="180"/>
      <c r="BE39" s="134"/>
      <c r="BF39" s="100"/>
      <c r="BG39" s="100"/>
      <c r="BH39" s="180"/>
      <c r="BI39" s="180"/>
      <c r="BJ39" s="134"/>
      <c r="BK39" s="100"/>
      <c r="BL39" s="100"/>
      <c r="BM39" s="180"/>
      <c r="BN39" s="180"/>
      <c r="BO39" s="134"/>
      <c r="BP39" s="100"/>
      <c r="BQ39" s="100"/>
      <c r="BR39" s="136"/>
      <c r="BS39" s="180"/>
      <c r="BT39" s="180"/>
      <c r="BU39" s="180"/>
      <c r="BV39" s="100"/>
      <c r="BW39" s="180"/>
      <c r="BX39" s="180"/>
      <c r="BY39" s="100"/>
      <c r="BZ39" s="180"/>
      <c r="CA39" s="134"/>
      <c r="CB39" s="180"/>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row>
    <row r="40" spans="1:106" ht="16.5" customHeight="1">
      <c r="A40" s="328"/>
      <c r="B40" s="310"/>
      <c r="C40" s="310"/>
      <c r="D40" s="310"/>
      <c r="E40" s="329"/>
      <c r="F40" s="310"/>
      <c r="G40" s="310"/>
      <c r="H40" s="310"/>
      <c r="I40" s="310"/>
      <c r="J40" s="328"/>
      <c r="K40" s="327"/>
      <c r="L40" s="331"/>
      <c r="M40" s="555"/>
      <c r="N40" s="555"/>
      <c r="O40" s="555"/>
      <c r="P40" s="331"/>
      <c r="Q40" s="330"/>
      <c r="R40" s="187">
        <v>6</v>
      </c>
      <c r="S40" s="190"/>
      <c r="T40" s="181" t="str">
        <f t="shared" si="14"/>
        <v/>
      </c>
      <c r="U40" s="181"/>
      <c r="V40" s="181"/>
      <c r="W40" s="181"/>
      <c r="X40" s="181"/>
      <c r="Y40" s="199"/>
      <c r="Z40" s="199"/>
      <c r="AA40" s="98" t="str">
        <f t="shared" si="11"/>
        <v/>
      </c>
      <c r="AB40" s="199"/>
      <c r="AC40" s="199"/>
      <c r="AD40" s="199"/>
      <c r="AE40" s="159" t="str">
        <f>IFERROR(IF(AND(T39="Probabilidad",T40="Probabilidad"),(AG39-(+AG39*AA40)),IF(AND(T39="Impacto",T40="Probabilidad"),(AG38-(+AG38*AA40)),IF(T40="Impacto",AG39,""))),"")</f>
        <v/>
      </c>
      <c r="AF40" s="132" t="str">
        <f t="shared" si="4"/>
        <v/>
      </c>
      <c r="AG40" s="98" t="str">
        <f t="shared" si="12"/>
        <v/>
      </c>
      <c r="AH40" s="132" t="str">
        <f>IFERROR(IF(AI40="","",IF(AI40&lt;=0.2,"Leve",IF(AI40&lt;=0.4,"Menor",IF(AI40&lt;=0.6,"Moderado",IF(AI40&lt;=0.8,"Mayor","Catastrófico"))))),"")</f>
        <v/>
      </c>
      <c r="AI40" s="98" t="str">
        <f>IFERROR(IF(AND(T39="Impacto",T40="Impacto"),(AI39-(+AI39*AA40)),IF(AND(T39="Probabilidad",T40="Impacto"),(AI38-(+AI38*AA40)),IF(T40="Probabilidad",AI39,""))),"")</f>
        <v/>
      </c>
      <c r="AJ40" s="99" t="str">
        <f t="shared" si="13"/>
        <v/>
      </c>
      <c r="AK40" s="341"/>
      <c r="AL40" s="188"/>
      <c r="AM40" s="187"/>
      <c r="AN40" s="194"/>
      <c r="AO40" s="100"/>
      <c r="AP40" s="180"/>
      <c r="AQ40" s="100"/>
      <c r="AR40" s="180"/>
      <c r="AS40" s="100"/>
      <c r="AT40" s="180"/>
      <c r="AU40" s="100"/>
      <c r="AV40" s="180"/>
      <c r="AW40" s="134"/>
      <c r="AX40" s="180"/>
      <c r="AY40" s="180"/>
      <c r="AZ40" s="134"/>
      <c r="BA40" s="100"/>
      <c r="BB40" s="100"/>
      <c r="BC40" s="180"/>
      <c r="BD40" s="180"/>
      <c r="BE40" s="134"/>
      <c r="BF40" s="100"/>
      <c r="BG40" s="100"/>
      <c r="BH40" s="180"/>
      <c r="BI40" s="180"/>
      <c r="BJ40" s="134"/>
      <c r="BK40" s="100"/>
      <c r="BL40" s="100"/>
      <c r="BM40" s="180"/>
      <c r="BN40" s="180"/>
      <c r="BO40" s="134"/>
      <c r="BP40" s="100"/>
      <c r="BQ40" s="100"/>
      <c r="BR40" s="136"/>
      <c r="BS40" s="180"/>
      <c r="BT40" s="180"/>
      <c r="BU40" s="180"/>
      <c r="BV40" s="100"/>
      <c r="BW40" s="180"/>
      <c r="BX40" s="180"/>
      <c r="BY40" s="100"/>
      <c r="BZ40" s="180"/>
      <c r="CA40" s="134"/>
      <c r="CB40" s="180"/>
      <c r="CC40" s="139"/>
      <c r="CD40" s="139"/>
      <c r="CE40" s="139"/>
      <c r="CF40" s="139"/>
      <c r="CG40" s="139"/>
      <c r="CH40" s="139"/>
      <c r="CI40" s="139"/>
      <c r="CJ40" s="139"/>
      <c r="CK40" s="139"/>
      <c r="CL40" s="139"/>
      <c r="CM40" s="139"/>
      <c r="CN40" s="139"/>
      <c r="CO40" s="139"/>
      <c r="CP40" s="139"/>
      <c r="CQ40" s="139"/>
      <c r="CR40" s="139"/>
      <c r="CS40" s="139"/>
      <c r="CT40" s="139"/>
      <c r="CU40" s="139"/>
      <c r="CV40" s="139"/>
      <c r="CW40" s="139"/>
      <c r="CX40" s="139"/>
      <c r="CY40" s="139"/>
      <c r="CZ40" s="139"/>
      <c r="DA40" s="139"/>
      <c r="DB40" s="139"/>
    </row>
    <row r="41" spans="1:106" ht="16.5" customHeight="1">
      <c r="A41" s="328">
        <v>7</v>
      </c>
      <c r="B41" s="310"/>
      <c r="C41" s="310"/>
      <c r="D41" s="310"/>
      <c r="E41" s="329"/>
      <c r="F41" s="310"/>
      <c r="G41" s="310"/>
      <c r="H41" s="310"/>
      <c r="I41" s="310"/>
      <c r="J41" s="328"/>
      <c r="K41" s="327" t="str">
        <f>IF(J41&lt;=0,"",IF(J41&lt;=2,"Muy Baja",IF(J41&lt;=24,"Baja",IF(J41&lt;=500,"Media",IF(J41&lt;=5000,"Alta","Muy Alta")))))</f>
        <v/>
      </c>
      <c r="L41" s="331" t="str">
        <f>IF(K41="","",IF(K41="Muy Baja",0.2,IF(K41="Baja",0.4,IF(K41="Media",0.6,IF(K41="Alta",0.8,IF(K41="Muy Alta",1,))))))</f>
        <v/>
      </c>
      <c r="M41" s="332"/>
      <c r="N41" s="332">
        <f ca="1">IF(NOT(ISERROR(MATCH(M41,'Tabla Impacto'!$B$221:$B$223,0))),'Tabla Impacto'!$F$223&amp;"Por favor no seleccionar los criterios de impacto(Afectación Económica o presupuestal y Pérdida Reputacional)",M41)</f>
        <v>0</v>
      </c>
      <c r="O41" s="333" t="str">
        <f ca="1">IF(OR(N41='Tabla Impacto'!$C$11,N41='Tabla Impacto'!$D$11),"Leve",IF(OR(N41='Tabla Impacto'!$C$12,N41='Tabla Impacto'!$D$12),"Menor",IF(OR(N41='Tabla Impacto'!$C$13,N41='Tabla Impacto'!$D$13),"Moderado",IF(OR(N41='Tabla Impacto'!$C$14,N41='Tabla Impacto'!$D$14),"Mayor",IF(OR(N41='Tabla Impacto'!$C$15,N41='Tabla Impacto'!$D$15),"Catastrófico","")))))</f>
        <v/>
      </c>
      <c r="P41" s="331" t="str">
        <f ca="1">IF(O41="","",IF(O41="Leve",0.2,IF(O41="Menor",0.4,IF(O41="Moderado",0.6,IF(O41="Mayor",0.8,IF(O41="Catastrófico",1,))))))</f>
        <v/>
      </c>
      <c r="Q41" s="330" t="str">
        <f t="shared" ref="Q41" ca="1" si="15">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87">
        <v>1</v>
      </c>
      <c r="S41" s="190"/>
      <c r="T41" s="181" t="str">
        <f t="shared" si="14"/>
        <v/>
      </c>
      <c r="U41" s="181"/>
      <c r="V41" s="181"/>
      <c r="W41" s="181"/>
      <c r="X41" s="181"/>
      <c r="Y41" s="199"/>
      <c r="Z41" s="199"/>
      <c r="AA41" s="98" t="str">
        <f t="shared" si="11"/>
        <v/>
      </c>
      <c r="AB41" s="199"/>
      <c r="AC41" s="199"/>
      <c r="AD41" s="199"/>
      <c r="AE41" s="159" t="str">
        <f>IFERROR(IF(T41="Probabilidad",(L41-(+L41*AA41)),IF(T41="Impacto",L41,"")),"")</f>
        <v/>
      </c>
      <c r="AF41" s="132" t="str">
        <f>IFERROR(IF(AE41="","",IF(AE41&lt;=0.2,"Muy Baja",IF(AE41&lt;=0.4,"Baja",IF(AE41&lt;=0.6,"Media",IF(AE41&lt;=0.8,"Alta","Muy Alta"))))),"")</f>
        <v/>
      </c>
      <c r="AG41" s="98" t="str">
        <f t="shared" si="12"/>
        <v/>
      </c>
      <c r="AH41" s="132" t="str">
        <f>IFERROR(IF(AI41="","",IF(AI41&lt;=0.2,"Leve",IF(AI41&lt;=0.4,"Menor",IF(AI41&lt;=0.6,"Moderado",IF(AI41&lt;=0.8,"Mayor","Catastrófico"))))),"")</f>
        <v/>
      </c>
      <c r="AI41" s="98" t="str">
        <f>IFERROR(IF(T41="Impacto",(P41-(+P41*AA41)),IF(T41="Probabilidad",P41,"")),"")</f>
        <v/>
      </c>
      <c r="AJ41" s="99" t="str">
        <f t="shared" si="13"/>
        <v/>
      </c>
      <c r="AK41" s="339"/>
      <c r="AL41" s="188"/>
      <c r="AM41" s="187"/>
      <c r="AN41" s="194"/>
      <c r="AO41" s="100"/>
      <c r="AP41" s="180"/>
      <c r="AQ41" s="100"/>
      <c r="AR41" s="180"/>
      <c r="AS41" s="100"/>
      <c r="AT41" s="180"/>
      <c r="AU41" s="100"/>
      <c r="AV41" s="180"/>
      <c r="AW41" s="134"/>
      <c r="AX41" s="180"/>
      <c r="AY41" s="180"/>
      <c r="AZ41" s="134"/>
      <c r="BA41" s="100"/>
      <c r="BB41" s="100"/>
      <c r="BC41" s="180"/>
      <c r="BD41" s="180"/>
      <c r="BE41" s="134"/>
      <c r="BF41" s="100"/>
      <c r="BG41" s="100"/>
      <c r="BH41" s="180"/>
      <c r="BI41" s="180"/>
      <c r="BJ41" s="134"/>
      <c r="BK41" s="100"/>
      <c r="BL41" s="100"/>
      <c r="BM41" s="180"/>
      <c r="BN41" s="180"/>
      <c r="BO41" s="134"/>
      <c r="BP41" s="100"/>
      <c r="BQ41" s="100"/>
      <c r="BR41" s="136"/>
      <c r="BS41" s="180"/>
      <c r="BT41" s="180"/>
      <c r="BU41" s="180"/>
      <c r="BV41" s="100"/>
      <c r="BW41" s="180"/>
      <c r="BX41" s="180"/>
      <c r="BY41" s="100"/>
      <c r="BZ41" s="180"/>
      <c r="CA41" s="134"/>
      <c r="CB41" s="180"/>
      <c r="CC41" s="139"/>
      <c r="CD41" s="139"/>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row>
    <row r="42" spans="1:106" ht="16.5" customHeight="1">
      <c r="A42" s="328"/>
      <c r="B42" s="310"/>
      <c r="C42" s="310"/>
      <c r="D42" s="310"/>
      <c r="E42" s="329"/>
      <c r="F42" s="310"/>
      <c r="G42" s="310"/>
      <c r="H42" s="310"/>
      <c r="I42" s="310"/>
      <c r="J42" s="328"/>
      <c r="K42" s="327"/>
      <c r="L42" s="331"/>
      <c r="M42" s="554"/>
      <c r="N42" s="554"/>
      <c r="O42" s="554"/>
      <c r="P42" s="331"/>
      <c r="Q42" s="330"/>
      <c r="R42" s="187">
        <v>2</v>
      </c>
      <c r="S42" s="190"/>
      <c r="T42" s="181" t="str">
        <f t="shared" si="14"/>
        <v/>
      </c>
      <c r="U42" s="181"/>
      <c r="V42" s="181"/>
      <c r="W42" s="181"/>
      <c r="X42" s="181"/>
      <c r="Y42" s="199"/>
      <c r="Z42" s="199"/>
      <c r="AA42" s="98" t="str">
        <f t="shared" si="11"/>
        <v/>
      </c>
      <c r="AB42" s="199"/>
      <c r="AC42" s="199"/>
      <c r="AD42" s="199"/>
      <c r="AE42" s="159" t="str">
        <f>IFERROR(IF(AND(T41="Probabilidad",T42="Probabilidad"),(AG41-(+AG41*AA42)),IF(T42="Probabilidad",(L41-(+L41*AA42)),IF(T42="Impacto",AG41,""))),"")</f>
        <v/>
      </c>
      <c r="AF42" s="132" t="str">
        <f t="shared" si="4"/>
        <v/>
      </c>
      <c r="AG42" s="98" t="str">
        <f t="shared" si="12"/>
        <v/>
      </c>
      <c r="AH42" s="132" t="str">
        <f t="shared" si="5"/>
        <v/>
      </c>
      <c r="AI42" s="98" t="str">
        <f>IFERROR(IF(AND(T41="Impacto",T42="Impacto"),(AI35-(+AI35*AA42)),IF(T42="Impacto",($P$41-(+$P$41*AA42)),IF(T42="Probabilidad",AI35,""))),"")</f>
        <v/>
      </c>
      <c r="AJ42" s="99" t="str">
        <f t="shared" si="13"/>
        <v/>
      </c>
      <c r="AK42" s="340"/>
      <c r="AL42" s="188"/>
      <c r="AM42" s="187"/>
      <c r="AN42" s="194"/>
      <c r="AO42" s="100"/>
      <c r="AP42" s="180"/>
      <c r="AQ42" s="100"/>
      <c r="AR42" s="180"/>
      <c r="AS42" s="100"/>
      <c r="AT42" s="180"/>
      <c r="AU42" s="100"/>
      <c r="AV42" s="180"/>
      <c r="AW42" s="134"/>
      <c r="AX42" s="180"/>
      <c r="AY42" s="180"/>
      <c r="AZ42" s="134"/>
      <c r="BA42" s="100"/>
      <c r="BB42" s="100"/>
      <c r="BC42" s="180"/>
      <c r="BD42" s="180"/>
      <c r="BE42" s="134"/>
      <c r="BF42" s="100"/>
      <c r="BG42" s="100"/>
      <c r="BH42" s="180"/>
      <c r="BI42" s="180"/>
      <c r="BJ42" s="134"/>
      <c r="BK42" s="100"/>
      <c r="BL42" s="100"/>
      <c r="BM42" s="180"/>
      <c r="BN42" s="180"/>
      <c r="BO42" s="134"/>
      <c r="BP42" s="100"/>
      <c r="BQ42" s="100"/>
      <c r="BR42" s="136"/>
      <c r="BS42" s="180"/>
      <c r="BT42" s="180"/>
      <c r="BU42" s="180"/>
      <c r="BV42" s="100"/>
      <c r="BW42" s="180"/>
      <c r="BX42" s="180"/>
      <c r="BY42" s="100"/>
      <c r="BZ42" s="180"/>
      <c r="CA42" s="134"/>
      <c r="CB42" s="180"/>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row>
    <row r="43" spans="1:106" ht="16.5" customHeight="1">
      <c r="A43" s="328"/>
      <c r="B43" s="310"/>
      <c r="C43" s="310"/>
      <c r="D43" s="310"/>
      <c r="E43" s="329"/>
      <c r="F43" s="310"/>
      <c r="G43" s="310"/>
      <c r="H43" s="310"/>
      <c r="I43" s="310"/>
      <c r="J43" s="328"/>
      <c r="K43" s="327"/>
      <c r="L43" s="331"/>
      <c r="M43" s="554"/>
      <c r="N43" s="554"/>
      <c r="O43" s="554"/>
      <c r="P43" s="331"/>
      <c r="Q43" s="330"/>
      <c r="R43" s="187">
        <v>3</v>
      </c>
      <c r="S43" s="203"/>
      <c r="T43" s="181" t="str">
        <f t="shared" si="14"/>
        <v/>
      </c>
      <c r="U43" s="181"/>
      <c r="V43" s="181"/>
      <c r="W43" s="181"/>
      <c r="X43" s="181"/>
      <c r="Y43" s="199"/>
      <c r="Z43" s="199"/>
      <c r="AA43" s="98" t="str">
        <f t="shared" si="11"/>
        <v/>
      </c>
      <c r="AB43" s="199"/>
      <c r="AC43" s="199"/>
      <c r="AD43" s="199"/>
      <c r="AE43" s="159" t="str">
        <f>IFERROR(IF(AND(T42="Probabilidad",T43="Probabilidad"),(AG42-(+AG42*AA43)),IF(AND(T42="Impacto",T43="Probabilidad"),(AG41-(+AG41*AA43)),IF(T43="Impacto",AG42,""))),"")</f>
        <v/>
      </c>
      <c r="AF43" s="132" t="str">
        <f t="shared" si="4"/>
        <v/>
      </c>
      <c r="AG43" s="98" t="str">
        <f t="shared" si="12"/>
        <v/>
      </c>
      <c r="AH43" s="132" t="str">
        <f t="shared" si="5"/>
        <v/>
      </c>
      <c r="AI43" s="98" t="str">
        <f>IFERROR(IF(AND(T42="Impacto",T43="Impacto"),(AI42-(+AI42*AA43)),IF(AND(T42="Probabilidad",T43="Impacto"),(AI41-(+AI41*AA43)),IF(T43="Probabilidad",AI42,""))),"")</f>
        <v/>
      </c>
      <c r="AJ43" s="99" t="str">
        <f t="shared" si="13"/>
        <v/>
      </c>
      <c r="AK43" s="340"/>
      <c r="AL43" s="188"/>
      <c r="AM43" s="187"/>
      <c r="AN43" s="194"/>
      <c r="AO43" s="100"/>
      <c r="AP43" s="180"/>
      <c r="AQ43" s="100"/>
      <c r="AR43" s="180"/>
      <c r="AS43" s="100"/>
      <c r="AT43" s="180"/>
      <c r="AU43" s="100"/>
      <c r="AV43" s="180"/>
      <c r="AW43" s="134"/>
      <c r="AX43" s="180"/>
      <c r="AY43" s="180"/>
      <c r="AZ43" s="134"/>
      <c r="BA43" s="100"/>
      <c r="BB43" s="100"/>
      <c r="BC43" s="180"/>
      <c r="BD43" s="180"/>
      <c r="BE43" s="134"/>
      <c r="BF43" s="100"/>
      <c r="BG43" s="100"/>
      <c r="BH43" s="180"/>
      <c r="BI43" s="180"/>
      <c r="BJ43" s="134"/>
      <c r="BK43" s="100"/>
      <c r="BL43" s="100"/>
      <c r="BM43" s="180"/>
      <c r="BN43" s="180"/>
      <c r="BO43" s="134"/>
      <c r="BP43" s="100"/>
      <c r="BQ43" s="100"/>
      <c r="BR43" s="136"/>
      <c r="BS43" s="180"/>
      <c r="BT43" s="180"/>
      <c r="BU43" s="180"/>
      <c r="BV43" s="100"/>
      <c r="BW43" s="180"/>
      <c r="BX43" s="180"/>
      <c r="BY43" s="100"/>
      <c r="BZ43" s="180"/>
      <c r="CA43" s="134"/>
      <c r="CB43" s="180"/>
      <c r="CC43" s="139"/>
      <c r="CD43" s="139"/>
      <c r="CE43" s="139"/>
      <c r="CF43" s="139"/>
      <c r="CG43" s="139"/>
      <c r="CH43" s="139"/>
      <c r="CI43" s="139"/>
      <c r="CJ43" s="139"/>
      <c r="CK43" s="139"/>
      <c r="CL43" s="139"/>
      <c r="CM43" s="139"/>
      <c r="CN43" s="139"/>
      <c r="CO43" s="139"/>
      <c r="CP43" s="139"/>
      <c r="CQ43" s="139"/>
      <c r="CR43" s="139"/>
      <c r="CS43" s="139"/>
      <c r="CT43" s="139"/>
      <c r="CU43" s="139"/>
      <c r="CV43" s="139"/>
      <c r="CW43" s="139"/>
      <c r="CX43" s="139"/>
      <c r="CY43" s="139"/>
      <c r="CZ43" s="139"/>
      <c r="DA43" s="139"/>
      <c r="DB43" s="139"/>
    </row>
    <row r="44" spans="1:106" ht="16.5" customHeight="1">
      <c r="A44" s="328"/>
      <c r="B44" s="310"/>
      <c r="C44" s="310"/>
      <c r="D44" s="310"/>
      <c r="E44" s="329"/>
      <c r="F44" s="310"/>
      <c r="G44" s="310"/>
      <c r="H44" s="310"/>
      <c r="I44" s="310"/>
      <c r="J44" s="328"/>
      <c r="K44" s="327"/>
      <c r="L44" s="331"/>
      <c r="M44" s="554"/>
      <c r="N44" s="554"/>
      <c r="O44" s="554"/>
      <c r="P44" s="331"/>
      <c r="Q44" s="330"/>
      <c r="R44" s="187">
        <v>4</v>
      </c>
      <c r="S44" s="190"/>
      <c r="T44" s="181" t="str">
        <f t="shared" si="14"/>
        <v/>
      </c>
      <c r="U44" s="181"/>
      <c r="V44" s="181"/>
      <c r="W44" s="181"/>
      <c r="X44" s="181"/>
      <c r="Y44" s="199"/>
      <c r="Z44" s="199"/>
      <c r="AA44" s="98" t="str">
        <f t="shared" si="11"/>
        <v/>
      </c>
      <c r="AB44" s="199"/>
      <c r="AC44" s="199"/>
      <c r="AD44" s="199"/>
      <c r="AE44" s="159" t="str">
        <f>IFERROR(IF(AND(T43="Probabilidad",T44="Probabilidad"),(AG43-(+AG43*AA44)),IF(AND(T43="Impacto",T44="Probabilidad"),(AG42-(+AG42*AA44)),IF(T44="Impacto",AG43,""))),"")</f>
        <v/>
      </c>
      <c r="AF44" s="132" t="str">
        <f t="shared" si="4"/>
        <v/>
      </c>
      <c r="AG44" s="98" t="str">
        <f t="shared" si="12"/>
        <v/>
      </c>
      <c r="AH44" s="132" t="str">
        <f t="shared" si="5"/>
        <v/>
      </c>
      <c r="AI44" s="98" t="str">
        <f>IFERROR(IF(AND(T43="Impacto",T44="Impacto"),(AI43-(+AI43*AA44)),IF(AND(T43="Probabilidad",T44="Impacto"),(AI42-(+AI42*AA44)),IF(T44="Probabilidad",AI43,""))),"")</f>
        <v/>
      </c>
      <c r="AJ44" s="99" t="str">
        <f t="shared" si="13"/>
        <v/>
      </c>
      <c r="AK44" s="340"/>
      <c r="AL44" s="188"/>
      <c r="AM44" s="187"/>
      <c r="AN44" s="194"/>
      <c r="AO44" s="100"/>
      <c r="AP44" s="180"/>
      <c r="AQ44" s="100"/>
      <c r="AR44" s="180"/>
      <c r="AS44" s="100"/>
      <c r="AT44" s="180"/>
      <c r="AU44" s="100"/>
      <c r="AV44" s="180"/>
      <c r="AW44" s="134"/>
      <c r="AX44" s="180"/>
      <c r="AY44" s="180"/>
      <c r="AZ44" s="134"/>
      <c r="BA44" s="100"/>
      <c r="BB44" s="100"/>
      <c r="BC44" s="180"/>
      <c r="BD44" s="180"/>
      <c r="BE44" s="134"/>
      <c r="BF44" s="100"/>
      <c r="BG44" s="100"/>
      <c r="BH44" s="180"/>
      <c r="BI44" s="180"/>
      <c r="BJ44" s="134"/>
      <c r="BK44" s="100"/>
      <c r="BL44" s="100"/>
      <c r="BM44" s="180"/>
      <c r="BN44" s="180"/>
      <c r="BO44" s="134"/>
      <c r="BP44" s="100"/>
      <c r="BQ44" s="100"/>
      <c r="BR44" s="136"/>
      <c r="BS44" s="180"/>
      <c r="BT44" s="180"/>
      <c r="BU44" s="180"/>
      <c r="BV44" s="100"/>
      <c r="BW44" s="180"/>
      <c r="BX44" s="180"/>
      <c r="BY44" s="100"/>
      <c r="BZ44" s="180"/>
      <c r="CA44" s="134"/>
      <c r="CB44" s="180"/>
      <c r="CC44" s="139"/>
      <c r="CD44" s="139"/>
      <c r="CE44" s="139"/>
      <c r="CF44" s="139"/>
      <c r="CG44" s="139"/>
      <c r="CH44" s="139"/>
      <c r="CI44" s="139"/>
      <c r="CJ44" s="139"/>
      <c r="CK44" s="139"/>
      <c r="CL44" s="139"/>
      <c r="CM44" s="139"/>
      <c r="CN44" s="139"/>
      <c r="CO44" s="139"/>
      <c r="CP44" s="139"/>
      <c r="CQ44" s="139"/>
      <c r="CR44" s="139"/>
      <c r="CS44" s="139"/>
      <c r="CT44" s="139"/>
      <c r="CU44" s="139"/>
      <c r="CV44" s="139"/>
      <c r="CW44" s="139"/>
      <c r="CX44" s="139"/>
      <c r="CY44" s="139"/>
      <c r="CZ44" s="139"/>
      <c r="DA44" s="139"/>
      <c r="DB44" s="139"/>
    </row>
    <row r="45" spans="1:106" ht="16.5" customHeight="1">
      <c r="A45" s="328"/>
      <c r="B45" s="310"/>
      <c r="C45" s="310"/>
      <c r="D45" s="310"/>
      <c r="E45" s="329"/>
      <c r="F45" s="310"/>
      <c r="G45" s="310"/>
      <c r="H45" s="310"/>
      <c r="I45" s="310"/>
      <c r="J45" s="328"/>
      <c r="K45" s="327"/>
      <c r="L45" s="331"/>
      <c r="M45" s="554"/>
      <c r="N45" s="554"/>
      <c r="O45" s="554"/>
      <c r="P45" s="331"/>
      <c r="Q45" s="330"/>
      <c r="R45" s="187">
        <v>5</v>
      </c>
      <c r="S45" s="190"/>
      <c r="T45" s="181" t="str">
        <f t="shared" si="14"/>
        <v/>
      </c>
      <c r="U45" s="181"/>
      <c r="V45" s="181"/>
      <c r="W45" s="181"/>
      <c r="X45" s="181"/>
      <c r="Y45" s="199"/>
      <c r="Z45" s="199"/>
      <c r="AA45" s="98" t="str">
        <f t="shared" si="11"/>
        <v/>
      </c>
      <c r="AB45" s="199"/>
      <c r="AC45" s="199"/>
      <c r="AD45" s="199"/>
      <c r="AE45" s="159" t="str">
        <f>IFERROR(IF(AND(T44="Probabilidad",T45="Probabilidad"),(AG44-(+AG44*AA45)),IF(AND(T44="Impacto",T45="Probabilidad"),(AG43-(+AG43*AA45)),IF(T45="Impacto",AG44,""))),"")</f>
        <v/>
      </c>
      <c r="AF45" s="132" t="str">
        <f t="shared" si="4"/>
        <v/>
      </c>
      <c r="AG45" s="98" t="str">
        <f t="shared" si="12"/>
        <v/>
      </c>
      <c r="AH45" s="132" t="str">
        <f t="shared" si="5"/>
        <v/>
      </c>
      <c r="AI45" s="98" t="str">
        <f>IFERROR(IF(AND(T44="Impacto",T45="Impacto"),(AI44-(+AI44*AA45)),IF(AND(T44="Probabilidad",T45="Impacto"),(AI43-(+AI43*AA45)),IF(T45="Probabilidad",AI44,""))),"")</f>
        <v/>
      </c>
      <c r="AJ45" s="99" t="str">
        <f t="shared" si="13"/>
        <v/>
      </c>
      <c r="AK45" s="340"/>
      <c r="AL45" s="188"/>
      <c r="AM45" s="187"/>
      <c r="AN45" s="194"/>
      <c r="AO45" s="100"/>
      <c r="AP45" s="180"/>
      <c r="AQ45" s="100"/>
      <c r="AR45" s="180"/>
      <c r="AS45" s="100"/>
      <c r="AT45" s="180"/>
      <c r="AU45" s="100"/>
      <c r="AV45" s="180"/>
      <c r="AW45" s="134"/>
      <c r="AX45" s="180"/>
      <c r="AY45" s="180"/>
      <c r="AZ45" s="134"/>
      <c r="BA45" s="100"/>
      <c r="BB45" s="100"/>
      <c r="BC45" s="180"/>
      <c r="BD45" s="180"/>
      <c r="BE45" s="134"/>
      <c r="BF45" s="100"/>
      <c r="BG45" s="100"/>
      <c r="BH45" s="180"/>
      <c r="BI45" s="180"/>
      <c r="BJ45" s="134"/>
      <c r="BK45" s="100"/>
      <c r="BL45" s="100"/>
      <c r="BM45" s="180"/>
      <c r="BN45" s="180"/>
      <c r="BO45" s="134"/>
      <c r="BP45" s="100"/>
      <c r="BQ45" s="100"/>
      <c r="BR45" s="136"/>
      <c r="BS45" s="180"/>
      <c r="BT45" s="180"/>
      <c r="BU45" s="180"/>
      <c r="BV45" s="100"/>
      <c r="BW45" s="180"/>
      <c r="BX45" s="180"/>
      <c r="BY45" s="100"/>
      <c r="BZ45" s="180"/>
      <c r="CA45" s="134"/>
      <c r="CB45" s="180"/>
      <c r="CC45" s="139"/>
      <c r="CD45" s="139"/>
      <c r="CE45" s="139"/>
      <c r="CF45" s="139"/>
      <c r="CG45" s="139"/>
      <c r="CH45" s="139"/>
      <c r="CI45" s="139"/>
      <c r="CJ45" s="139"/>
      <c r="CK45" s="139"/>
      <c r="CL45" s="139"/>
      <c r="CM45" s="139"/>
      <c r="CN45" s="139"/>
      <c r="CO45" s="139"/>
      <c r="CP45" s="139"/>
      <c r="CQ45" s="139"/>
      <c r="CR45" s="139"/>
      <c r="CS45" s="139"/>
      <c r="CT45" s="139"/>
      <c r="CU45" s="139"/>
      <c r="CV45" s="139"/>
      <c r="CW45" s="139"/>
      <c r="CX45" s="139"/>
      <c r="CY45" s="139"/>
      <c r="CZ45" s="139"/>
      <c r="DA45" s="139"/>
      <c r="DB45" s="139"/>
    </row>
    <row r="46" spans="1:106" ht="16.5" customHeight="1">
      <c r="A46" s="328"/>
      <c r="B46" s="310"/>
      <c r="C46" s="310"/>
      <c r="D46" s="310"/>
      <c r="E46" s="329"/>
      <c r="F46" s="310"/>
      <c r="G46" s="310"/>
      <c r="H46" s="310"/>
      <c r="I46" s="310"/>
      <c r="J46" s="328"/>
      <c r="K46" s="327"/>
      <c r="L46" s="331"/>
      <c r="M46" s="555"/>
      <c r="N46" s="555"/>
      <c r="O46" s="555"/>
      <c r="P46" s="331"/>
      <c r="Q46" s="330"/>
      <c r="R46" s="187">
        <v>6</v>
      </c>
      <c r="S46" s="190"/>
      <c r="T46" s="181" t="str">
        <f t="shared" si="14"/>
        <v/>
      </c>
      <c r="U46" s="181"/>
      <c r="V46" s="181"/>
      <c r="W46" s="181"/>
      <c r="X46" s="181"/>
      <c r="Y46" s="199"/>
      <c r="Z46" s="199"/>
      <c r="AA46" s="98" t="str">
        <f t="shared" si="11"/>
        <v/>
      </c>
      <c r="AB46" s="199"/>
      <c r="AC46" s="199"/>
      <c r="AD46" s="199"/>
      <c r="AE46" s="159" t="str">
        <f>IFERROR(IF(AND(T45="Probabilidad",T46="Probabilidad"),(AG45-(+AG45*AA46)),IF(AND(T45="Impacto",T46="Probabilidad"),(AG44-(+AG44*AA46)),IF(T46="Impacto",AG45,""))),"")</f>
        <v/>
      </c>
      <c r="AF46" s="132" t="str">
        <f t="shared" si="4"/>
        <v/>
      </c>
      <c r="AG46" s="98" t="str">
        <f t="shared" si="12"/>
        <v/>
      </c>
      <c r="AH46" s="132" t="str">
        <f t="shared" si="5"/>
        <v/>
      </c>
      <c r="AI46" s="98" t="str">
        <f>IFERROR(IF(AND(T45="Impacto",T46="Impacto"),(AI45-(+AI45*AA46)),IF(AND(T45="Probabilidad",T46="Impacto"),(AI44-(+AI44*AA46)),IF(T46="Probabilidad",AI45,""))),"")</f>
        <v/>
      </c>
      <c r="AJ46" s="99" t="str">
        <f t="shared" si="13"/>
        <v/>
      </c>
      <c r="AK46" s="341"/>
      <c r="AL46" s="188"/>
      <c r="AM46" s="187"/>
      <c r="AN46" s="194"/>
      <c r="AO46" s="100"/>
      <c r="AP46" s="180"/>
      <c r="AQ46" s="100"/>
      <c r="AR46" s="180"/>
      <c r="AS46" s="100"/>
      <c r="AT46" s="180"/>
      <c r="AU46" s="100"/>
      <c r="AV46" s="180"/>
      <c r="AW46" s="134"/>
      <c r="AX46" s="180"/>
      <c r="AY46" s="180"/>
      <c r="AZ46" s="134"/>
      <c r="BA46" s="100"/>
      <c r="BB46" s="100"/>
      <c r="BC46" s="180"/>
      <c r="BD46" s="180"/>
      <c r="BE46" s="134"/>
      <c r="BF46" s="100"/>
      <c r="BG46" s="100"/>
      <c r="BH46" s="180"/>
      <c r="BI46" s="180"/>
      <c r="BJ46" s="134"/>
      <c r="BK46" s="100"/>
      <c r="BL46" s="100"/>
      <c r="BM46" s="180"/>
      <c r="BN46" s="180"/>
      <c r="BO46" s="134"/>
      <c r="BP46" s="100"/>
      <c r="BQ46" s="100"/>
      <c r="BR46" s="136"/>
      <c r="BS46" s="180"/>
      <c r="BT46" s="180"/>
      <c r="BU46" s="180"/>
      <c r="BV46" s="100"/>
      <c r="BW46" s="180"/>
      <c r="BX46" s="180"/>
      <c r="BY46" s="100"/>
      <c r="BZ46" s="180"/>
      <c r="CA46" s="134"/>
      <c r="CB46" s="180"/>
      <c r="CC46" s="139"/>
      <c r="CD46" s="139"/>
      <c r="CE46" s="139"/>
      <c r="CF46" s="139"/>
      <c r="CG46" s="139"/>
      <c r="CH46" s="139"/>
      <c r="CI46" s="139"/>
      <c r="CJ46" s="139"/>
      <c r="CK46" s="139"/>
      <c r="CL46" s="139"/>
      <c r="CM46" s="139"/>
      <c r="CN46" s="139"/>
      <c r="CO46" s="139"/>
      <c r="CP46" s="139"/>
      <c r="CQ46" s="139"/>
      <c r="CR46" s="139"/>
      <c r="CS46" s="139"/>
      <c r="CT46" s="139"/>
      <c r="CU46" s="139"/>
      <c r="CV46" s="139"/>
      <c r="CW46" s="139"/>
      <c r="CX46" s="139"/>
      <c r="CY46" s="139"/>
      <c r="CZ46" s="139"/>
      <c r="DA46" s="139"/>
      <c r="DB46" s="139"/>
    </row>
    <row r="47" spans="1:106" ht="16.5" customHeight="1">
      <c r="A47" s="328">
        <v>8</v>
      </c>
      <c r="B47" s="310"/>
      <c r="C47" s="310"/>
      <c r="D47" s="310"/>
      <c r="E47" s="329"/>
      <c r="F47" s="310"/>
      <c r="G47" s="310"/>
      <c r="H47" s="310"/>
      <c r="I47" s="310"/>
      <c r="J47" s="328"/>
      <c r="K47" s="327" t="str">
        <f>IF(J47&lt;=0,"",IF(J47&lt;=2,"Muy Baja",IF(J47&lt;=24,"Baja",IF(J47&lt;=500,"Media",IF(J47&lt;=5000,"Alta","Muy Alta")))))</f>
        <v/>
      </c>
      <c r="L47" s="331" t="str">
        <f>IF(K47="","",IF(K47="Muy Baja",0.2,IF(K47="Baja",0.4,IF(K47="Media",0.6,IF(K47="Alta",0.8,IF(K47="Muy Alta",1,))))))</f>
        <v/>
      </c>
      <c r="M47" s="332"/>
      <c r="N47" s="332">
        <f ca="1">IF(NOT(ISERROR(MATCH(M47,'Tabla Impacto'!$B$221:$B$223,0))),'Tabla Impacto'!$F$223&amp;"Por favor no seleccionar los criterios de impacto(Afectación Económica o presupuestal y Pérdida Reputacional)",M47)</f>
        <v>0</v>
      </c>
      <c r="O47" s="333" t="str">
        <f ca="1">IF(OR(N47='Tabla Impacto'!$C$11,N47='Tabla Impacto'!$D$11),"Leve",IF(OR(N47='Tabla Impacto'!$C$12,N47='Tabla Impacto'!$D$12),"Menor",IF(OR(N47='Tabla Impacto'!$C$13,N47='Tabla Impacto'!$D$13),"Moderado",IF(OR(N47='Tabla Impacto'!$C$14,N47='Tabla Impacto'!$D$14),"Mayor",IF(OR(N47='Tabla Impacto'!$C$15,N47='Tabla Impacto'!$D$15),"Catastrófico","")))))</f>
        <v/>
      </c>
      <c r="P47" s="331" t="str">
        <f ca="1">IF(O47="","",IF(O47="Leve",0.2,IF(O47="Menor",0.4,IF(O47="Moderado",0.6,IF(O47="Mayor",0.8,IF(O47="Catastrófico",1,))))))</f>
        <v/>
      </c>
      <c r="Q47" s="330" t="str">
        <f t="shared" ref="Q47" ca="1" si="16">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87">
        <v>1</v>
      </c>
      <c r="S47" s="190"/>
      <c r="T47" s="181" t="str">
        <f t="shared" si="14"/>
        <v/>
      </c>
      <c r="U47" s="181"/>
      <c r="V47" s="181"/>
      <c r="W47" s="181"/>
      <c r="X47" s="181"/>
      <c r="Y47" s="199"/>
      <c r="Z47" s="199"/>
      <c r="AA47" s="98" t="str">
        <f t="shared" si="11"/>
        <v/>
      </c>
      <c r="AB47" s="199"/>
      <c r="AC47" s="199"/>
      <c r="AD47" s="199"/>
      <c r="AE47" s="159" t="str">
        <f>IFERROR(IF(T47="Probabilidad",(L47-(+L47*AA47)),IF(T47="Impacto",L47,"")),"")</f>
        <v/>
      </c>
      <c r="AF47" s="132" t="str">
        <f>IFERROR(IF(AE47="","",IF(AE47&lt;=0.2,"Muy Baja",IF(AE47&lt;=0.4,"Baja",IF(AE47&lt;=0.6,"Media",IF(AE47&lt;=0.8,"Alta","Muy Alta"))))),"")</f>
        <v/>
      </c>
      <c r="AG47" s="98" t="str">
        <f t="shared" si="12"/>
        <v/>
      </c>
      <c r="AH47" s="132" t="str">
        <f>IFERROR(IF(AI47="","",IF(AI47&lt;=0.2,"Leve",IF(AI47&lt;=0.4,"Menor",IF(AI47&lt;=0.6,"Moderado",IF(AI47&lt;=0.8,"Mayor","Catastrófico"))))),"")</f>
        <v/>
      </c>
      <c r="AI47" s="98" t="str">
        <f>IFERROR(IF(T47="Impacto",(P47-(+P47*AA47)),IF(T47="Probabilidad",P47,"")),"")</f>
        <v/>
      </c>
      <c r="AJ47" s="99" t="str">
        <f t="shared" si="13"/>
        <v/>
      </c>
      <c r="AK47" s="339"/>
      <c r="AL47" s="188"/>
      <c r="AM47" s="187"/>
      <c r="AN47" s="194"/>
      <c r="AO47" s="100"/>
      <c r="AP47" s="180"/>
      <c r="AQ47" s="100"/>
      <c r="AR47" s="180"/>
      <c r="AS47" s="100"/>
      <c r="AT47" s="180"/>
      <c r="AU47" s="100"/>
      <c r="AV47" s="180"/>
      <c r="AW47" s="134"/>
      <c r="AX47" s="180"/>
      <c r="AY47" s="180"/>
      <c r="AZ47" s="134"/>
      <c r="BA47" s="100"/>
      <c r="BB47" s="100"/>
      <c r="BC47" s="180"/>
      <c r="BD47" s="180"/>
      <c r="BE47" s="134"/>
      <c r="BF47" s="100"/>
      <c r="BG47" s="100"/>
      <c r="BH47" s="180"/>
      <c r="BI47" s="180"/>
      <c r="BJ47" s="134"/>
      <c r="BK47" s="100"/>
      <c r="BL47" s="100"/>
      <c r="BM47" s="180"/>
      <c r="BN47" s="180"/>
      <c r="BO47" s="134"/>
      <c r="BP47" s="100"/>
      <c r="BQ47" s="100"/>
      <c r="BR47" s="136"/>
      <c r="BS47" s="180"/>
      <c r="BT47" s="180"/>
      <c r="BU47" s="180"/>
      <c r="BV47" s="100"/>
      <c r="BW47" s="180"/>
      <c r="BX47" s="180"/>
      <c r="BY47" s="100"/>
      <c r="BZ47" s="180"/>
      <c r="CA47" s="134"/>
      <c r="CB47" s="180"/>
      <c r="CC47" s="139"/>
      <c r="CD47" s="139"/>
      <c r="CE47" s="139"/>
      <c r="CF47" s="139"/>
      <c r="CG47" s="139"/>
      <c r="CH47" s="139"/>
      <c r="CI47" s="139"/>
      <c r="CJ47" s="139"/>
      <c r="CK47" s="139"/>
      <c r="CL47" s="139"/>
      <c r="CM47" s="139"/>
      <c r="CN47" s="139"/>
      <c r="CO47" s="139"/>
      <c r="CP47" s="139"/>
      <c r="CQ47" s="139"/>
      <c r="CR47" s="139"/>
      <c r="CS47" s="139"/>
      <c r="CT47" s="139"/>
      <c r="CU47" s="139"/>
      <c r="CV47" s="139"/>
      <c r="CW47" s="139"/>
      <c r="CX47" s="139"/>
      <c r="CY47" s="139"/>
      <c r="CZ47" s="139"/>
      <c r="DA47" s="139"/>
      <c r="DB47" s="139"/>
    </row>
    <row r="48" spans="1:106" ht="16.5" customHeight="1">
      <c r="A48" s="328"/>
      <c r="B48" s="310"/>
      <c r="C48" s="310"/>
      <c r="D48" s="310"/>
      <c r="E48" s="329"/>
      <c r="F48" s="310"/>
      <c r="G48" s="310"/>
      <c r="H48" s="310"/>
      <c r="I48" s="310"/>
      <c r="J48" s="328"/>
      <c r="K48" s="327"/>
      <c r="L48" s="331"/>
      <c r="M48" s="554"/>
      <c r="N48" s="554"/>
      <c r="O48" s="554"/>
      <c r="P48" s="331"/>
      <c r="Q48" s="330"/>
      <c r="R48" s="187">
        <v>2</v>
      </c>
      <c r="S48" s="190"/>
      <c r="T48" s="181" t="str">
        <f t="shared" si="14"/>
        <v/>
      </c>
      <c r="U48" s="181"/>
      <c r="V48" s="181"/>
      <c r="W48" s="181"/>
      <c r="X48" s="181"/>
      <c r="Y48" s="199"/>
      <c r="Z48" s="199"/>
      <c r="AA48" s="98" t="str">
        <f t="shared" si="11"/>
        <v/>
      </c>
      <c r="AB48" s="199"/>
      <c r="AC48" s="199"/>
      <c r="AD48" s="199"/>
      <c r="AE48" s="159" t="str">
        <f>IFERROR(IF(AND(T47="Probabilidad",T48="Probabilidad"),(AG47-(+AG47*AA48)),IF(T48="Probabilidad",(L47-(+L47*AA48)),IF(T48="Impacto",AG47,""))),"")</f>
        <v/>
      </c>
      <c r="AF48" s="132" t="str">
        <f t="shared" si="4"/>
        <v/>
      </c>
      <c r="AG48" s="98" t="str">
        <f t="shared" si="12"/>
        <v/>
      </c>
      <c r="AH48" s="132" t="str">
        <f t="shared" si="5"/>
        <v/>
      </c>
      <c r="AI48" s="98" t="str">
        <f>IFERROR(IF(AND(T47="Impacto",T48="Impacto"),(AI41-(+AI41*AA48)),IF(T48="Impacto",($P$47-(+$P$47*AA48)),IF(T48="Probabilidad",AI41,""))),"")</f>
        <v/>
      </c>
      <c r="AJ48" s="99" t="str">
        <f t="shared" si="13"/>
        <v/>
      </c>
      <c r="AK48" s="340"/>
      <c r="AL48" s="188"/>
      <c r="AM48" s="187"/>
      <c r="AN48" s="194"/>
      <c r="AO48" s="100"/>
      <c r="AP48" s="180"/>
      <c r="AQ48" s="100"/>
      <c r="AR48" s="180"/>
      <c r="AS48" s="100"/>
      <c r="AT48" s="180"/>
      <c r="AU48" s="100"/>
      <c r="AV48" s="180"/>
      <c r="AW48" s="134"/>
      <c r="AX48" s="180"/>
      <c r="AY48" s="180"/>
      <c r="AZ48" s="134"/>
      <c r="BA48" s="100"/>
      <c r="BB48" s="100"/>
      <c r="BC48" s="180"/>
      <c r="BD48" s="180"/>
      <c r="BE48" s="134"/>
      <c r="BF48" s="100"/>
      <c r="BG48" s="100"/>
      <c r="BH48" s="180"/>
      <c r="BI48" s="180"/>
      <c r="BJ48" s="134"/>
      <c r="BK48" s="100"/>
      <c r="BL48" s="100"/>
      <c r="BM48" s="180"/>
      <c r="BN48" s="180"/>
      <c r="BO48" s="134"/>
      <c r="BP48" s="100"/>
      <c r="BQ48" s="100"/>
      <c r="BR48" s="136"/>
      <c r="BS48" s="180"/>
      <c r="BT48" s="180"/>
      <c r="BU48" s="180"/>
      <c r="BV48" s="100"/>
      <c r="BW48" s="180"/>
      <c r="BX48" s="180"/>
      <c r="BY48" s="100"/>
      <c r="BZ48" s="180"/>
      <c r="CA48" s="134"/>
      <c r="CB48" s="180"/>
      <c r="CC48" s="139"/>
      <c r="CD48" s="139"/>
      <c r="CE48" s="139"/>
      <c r="CF48" s="139"/>
      <c r="CG48" s="139"/>
      <c r="CH48" s="139"/>
      <c r="CI48" s="139"/>
      <c r="CJ48" s="139"/>
      <c r="CK48" s="139"/>
      <c r="CL48" s="139"/>
      <c r="CM48" s="139"/>
      <c r="CN48" s="139"/>
      <c r="CO48" s="139"/>
      <c r="CP48" s="139"/>
      <c r="CQ48" s="139"/>
      <c r="CR48" s="139"/>
      <c r="CS48" s="139"/>
      <c r="CT48" s="139"/>
      <c r="CU48" s="139"/>
      <c r="CV48" s="139"/>
      <c r="CW48" s="139"/>
      <c r="CX48" s="139"/>
      <c r="CY48" s="139"/>
      <c r="CZ48" s="139"/>
      <c r="DA48" s="139"/>
      <c r="DB48" s="139"/>
    </row>
    <row r="49" spans="1:106" ht="16.5" customHeight="1">
      <c r="A49" s="328"/>
      <c r="B49" s="310"/>
      <c r="C49" s="310"/>
      <c r="D49" s="310"/>
      <c r="E49" s="329"/>
      <c r="F49" s="310"/>
      <c r="G49" s="310"/>
      <c r="H49" s="310"/>
      <c r="I49" s="310"/>
      <c r="J49" s="328"/>
      <c r="K49" s="327"/>
      <c r="L49" s="331"/>
      <c r="M49" s="554"/>
      <c r="N49" s="554"/>
      <c r="O49" s="554"/>
      <c r="P49" s="331"/>
      <c r="Q49" s="330"/>
      <c r="R49" s="187">
        <v>3</v>
      </c>
      <c r="S49" s="203"/>
      <c r="T49" s="181" t="str">
        <f t="shared" si="14"/>
        <v/>
      </c>
      <c r="U49" s="181"/>
      <c r="V49" s="181"/>
      <c r="W49" s="181"/>
      <c r="X49" s="181"/>
      <c r="Y49" s="199"/>
      <c r="Z49" s="199"/>
      <c r="AA49" s="98" t="str">
        <f t="shared" si="11"/>
        <v/>
      </c>
      <c r="AB49" s="199"/>
      <c r="AC49" s="199"/>
      <c r="AD49" s="199"/>
      <c r="AE49" s="159" t="str">
        <f>IFERROR(IF(AND(T48="Probabilidad",T49="Probabilidad"),(AG48-(+AG48*AA49)),IF(AND(T48="Impacto",T49="Probabilidad"),(AG47-(+AG47*AA49)),IF(T49="Impacto",AG48,""))),"")</f>
        <v/>
      </c>
      <c r="AF49" s="132" t="str">
        <f t="shared" si="4"/>
        <v/>
      </c>
      <c r="AG49" s="98" t="str">
        <f t="shared" si="12"/>
        <v/>
      </c>
      <c r="AH49" s="132" t="str">
        <f t="shared" si="5"/>
        <v/>
      </c>
      <c r="AI49" s="98" t="str">
        <f>IFERROR(IF(AND(T48="Impacto",T49="Impacto"),(AI48-(+AI48*AA49)),IF(AND(T48="Probabilidad",T49="Impacto"),(AI47-(+AI47*AA49)),IF(T49="Probabilidad",AI48,""))),"")</f>
        <v/>
      </c>
      <c r="AJ49" s="99" t="str">
        <f t="shared" si="13"/>
        <v/>
      </c>
      <c r="AK49" s="340"/>
      <c r="AL49" s="188"/>
      <c r="AM49" s="187"/>
      <c r="AN49" s="194"/>
      <c r="AO49" s="100"/>
      <c r="AP49" s="180"/>
      <c r="AQ49" s="100"/>
      <c r="AR49" s="180"/>
      <c r="AS49" s="100"/>
      <c r="AT49" s="180"/>
      <c r="AU49" s="100"/>
      <c r="AV49" s="180"/>
      <c r="AW49" s="134"/>
      <c r="AX49" s="180"/>
      <c r="AY49" s="180"/>
      <c r="AZ49" s="134"/>
      <c r="BA49" s="100"/>
      <c r="BB49" s="100"/>
      <c r="BC49" s="180"/>
      <c r="BD49" s="180"/>
      <c r="BE49" s="134"/>
      <c r="BF49" s="100"/>
      <c r="BG49" s="100"/>
      <c r="BH49" s="180"/>
      <c r="BI49" s="180"/>
      <c r="BJ49" s="134"/>
      <c r="BK49" s="100"/>
      <c r="BL49" s="100"/>
      <c r="BM49" s="180"/>
      <c r="BN49" s="180"/>
      <c r="BO49" s="134"/>
      <c r="BP49" s="100"/>
      <c r="BQ49" s="100"/>
      <c r="BR49" s="136"/>
      <c r="BS49" s="180"/>
      <c r="BT49" s="180"/>
      <c r="BU49" s="180"/>
      <c r="BV49" s="100"/>
      <c r="BW49" s="180"/>
      <c r="BX49" s="180"/>
      <c r="BY49" s="100"/>
      <c r="BZ49" s="180"/>
      <c r="CA49" s="134"/>
      <c r="CB49" s="180"/>
      <c r="CC49" s="139"/>
      <c r="CD49" s="139"/>
      <c r="CE49" s="139"/>
      <c r="CF49" s="139"/>
      <c r="CG49" s="139"/>
      <c r="CH49" s="139"/>
      <c r="CI49" s="139"/>
      <c r="CJ49" s="139"/>
      <c r="CK49" s="139"/>
      <c r="CL49" s="139"/>
      <c r="CM49" s="139"/>
      <c r="CN49" s="139"/>
      <c r="CO49" s="139"/>
      <c r="CP49" s="139"/>
      <c r="CQ49" s="139"/>
      <c r="CR49" s="139"/>
      <c r="CS49" s="139"/>
      <c r="CT49" s="139"/>
      <c r="CU49" s="139"/>
      <c r="CV49" s="139"/>
      <c r="CW49" s="139"/>
      <c r="CX49" s="139"/>
      <c r="CY49" s="139"/>
      <c r="CZ49" s="139"/>
      <c r="DA49" s="139"/>
      <c r="DB49" s="139"/>
    </row>
    <row r="50" spans="1:106" ht="16.5" customHeight="1">
      <c r="A50" s="328"/>
      <c r="B50" s="310"/>
      <c r="C50" s="310"/>
      <c r="D50" s="310"/>
      <c r="E50" s="329"/>
      <c r="F50" s="310"/>
      <c r="G50" s="310"/>
      <c r="H50" s="310"/>
      <c r="I50" s="310"/>
      <c r="J50" s="328"/>
      <c r="K50" s="327"/>
      <c r="L50" s="331"/>
      <c r="M50" s="554"/>
      <c r="N50" s="554"/>
      <c r="O50" s="554"/>
      <c r="P50" s="331"/>
      <c r="Q50" s="330"/>
      <c r="R50" s="187">
        <v>4</v>
      </c>
      <c r="S50" s="190"/>
      <c r="T50" s="181" t="str">
        <f t="shared" si="14"/>
        <v/>
      </c>
      <c r="U50" s="181"/>
      <c r="V50" s="181"/>
      <c r="W50" s="181"/>
      <c r="X50" s="181"/>
      <c r="Y50" s="199"/>
      <c r="Z50" s="199"/>
      <c r="AA50" s="98" t="str">
        <f t="shared" si="11"/>
        <v/>
      </c>
      <c r="AB50" s="199"/>
      <c r="AC50" s="199"/>
      <c r="AD50" s="199"/>
      <c r="AE50" s="159" t="str">
        <f>IFERROR(IF(AND(T49="Probabilidad",T50="Probabilidad"),(AG49-(+AG49*AA50)),IF(AND(T49="Impacto",T50="Probabilidad"),(AG48-(+AG48*AA50)),IF(T50="Impacto",AG49,""))),"")</f>
        <v/>
      </c>
      <c r="AF50" s="132" t="str">
        <f t="shared" si="4"/>
        <v/>
      </c>
      <c r="AG50" s="98" t="str">
        <f t="shared" si="12"/>
        <v/>
      </c>
      <c r="AH50" s="132" t="str">
        <f t="shared" si="5"/>
        <v/>
      </c>
      <c r="AI50" s="98" t="str">
        <f>IFERROR(IF(AND(T49="Impacto",T50="Impacto"),(AI49-(+AI49*AA50)),IF(AND(T49="Probabilidad",T50="Impacto"),(AI48-(+AI48*AA50)),IF(T50="Probabilidad",AI49,""))),"")</f>
        <v/>
      </c>
      <c r="AJ50" s="99" t="str">
        <f t="shared" si="13"/>
        <v/>
      </c>
      <c r="AK50" s="340"/>
      <c r="AL50" s="188"/>
      <c r="AM50" s="187"/>
      <c r="AN50" s="194"/>
      <c r="AO50" s="100"/>
      <c r="AP50" s="180"/>
      <c r="AQ50" s="100"/>
      <c r="AR50" s="180"/>
      <c r="AS50" s="100"/>
      <c r="AT50" s="180"/>
      <c r="AU50" s="100"/>
      <c r="AV50" s="180"/>
      <c r="AW50" s="134"/>
      <c r="AX50" s="180"/>
      <c r="AY50" s="180"/>
      <c r="AZ50" s="134"/>
      <c r="BA50" s="100"/>
      <c r="BB50" s="100"/>
      <c r="BC50" s="180"/>
      <c r="BD50" s="180"/>
      <c r="BE50" s="134"/>
      <c r="BF50" s="100"/>
      <c r="BG50" s="100"/>
      <c r="BH50" s="180"/>
      <c r="BI50" s="180"/>
      <c r="BJ50" s="134"/>
      <c r="BK50" s="100"/>
      <c r="BL50" s="100"/>
      <c r="BM50" s="180"/>
      <c r="BN50" s="180"/>
      <c r="BO50" s="134"/>
      <c r="BP50" s="100"/>
      <c r="BQ50" s="100"/>
      <c r="BR50" s="136"/>
      <c r="BS50" s="180"/>
      <c r="BT50" s="180"/>
      <c r="BU50" s="180"/>
      <c r="BV50" s="100"/>
      <c r="BW50" s="180"/>
      <c r="BX50" s="180"/>
      <c r="BY50" s="100"/>
      <c r="BZ50" s="180"/>
      <c r="CA50" s="134"/>
      <c r="CB50" s="180"/>
      <c r="CC50" s="139"/>
      <c r="CD50" s="139"/>
      <c r="CE50" s="139"/>
      <c r="CF50" s="139"/>
      <c r="CG50" s="139"/>
      <c r="CH50" s="139"/>
      <c r="CI50" s="139"/>
      <c r="CJ50" s="139"/>
      <c r="CK50" s="139"/>
      <c r="CL50" s="139"/>
      <c r="CM50" s="139"/>
      <c r="CN50" s="139"/>
      <c r="CO50" s="139"/>
      <c r="CP50" s="139"/>
      <c r="CQ50" s="139"/>
      <c r="CR50" s="139"/>
      <c r="CS50" s="139"/>
      <c r="CT50" s="139"/>
      <c r="CU50" s="139"/>
      <c r="CV50" s="139"/>
      <c r="CW50" s="139"/>
      <c r="CX50" s="139"/>
      <c r="CY50" s="139"/>
      <c r="CZ50" s="139"/>
      <c r="DA50" s="139"/>
      <c r="DB50" s="139"/>
    </row>
    <row r="51" spans="1:106" ht="16.5" customHeight="1">
      <c r="A51" s="328"/>
      <c r="B51" s="310"/>
      <c r="C51" s="310"/>
      <c r="D51" s="310"/>
      <c r="E51" s="329"/>
      <c r="F51" s="310"/>
      <c r="G51" s="310"/>
      <c r="H51" s="310"/>
      <c r="I51" s="310"/>
      <c r="J51" s="328"/>
      <c r="K51" s="327"/>
      <c r="L51" s="331"/>
      <c r="M51" s="554"/>
      <c r="N51" s="554"/>
      <c r="O51" s="554"/>
      <c r="P51" s="331"/>
      <c r="Q51" s="330"/>
      <c r="R51" s="187">
        <v>5</v>
      </c>
      <c r="S51" s="190"/>
      <c r="T51" s="181" t="str">
        <f t="shared" si="14"/>
        <v/>
      </c>
      <c r="U51" s="181"/>
      <c r="V51" s="181"/>
      <c r="W51" s="181"/>
      <c r="X51" s="181"/>
      <c r="Y51" s="199"/>
      <c r="Z51" s="199"/>
      <c r="AA51" s="98" t="str">
        <f t="shared" si="11"/>
        <v/>
      </c>
      <c r="AB51" s="199"/>
      <c r="AC51" s="199"/>
      <c r="AD51" s="199"/>
      <c r="AE51" s="159" t="str">
        <f>IFERROR(IF(AND(T50="Probabilidad",T51="Probabilidad"),(AG50-(+AG50*AA51)),IF(AND(T50="Impacto",T51="Probabilidad"),(AG49-(+AG49*AA51)),IF(T51="Impacto",AG50,""))),"")</f>
        <v/>
      </c>
      <c r="AF51" s="132" t="str">
        <f t="shared" si="4"/>
        <v/>
      </c>
      <c r="AG51" s="98" t="str">
        <f t="shared" si="12"/>
        <v/>
      </c>
      <c r="AH51" s="132" t="str">
        <f t="shared" si="5"/>
        <v/>
      </c>
      <c r="AI51" s="98" t="str">
        <f>IFERROR(IF(AND(T50="Impacto",T51="Impacto"),(AI50-(+AI50*AA51)),IF(AND(T50="Probabilidad",T51="Impacto"),(AI49-(+AI49*AA51)),IF(T51="Probabilidad",AI50,""))),"")</f>
        <v/>
      </c>
      <c r="AJ51" s="99" t="str">
        <f t="shared" si="13"/>
        <v/>
      </c>
      <c r="AK51" s="340"/>
      <c r="AL51" s="188"/>
      <c r="AM51" s="187"/>
      <c r="AN51" s="194"/>
      <c r="AO51" s="100"/>
      <c r="AP51" s="180"/>
      <c r="AQ51" s="100"/>
      <c r="AR51" s="180"/>
      <c r="AS51" s="100"/>
      <c r="AT51" s="180"/>
      <c r="AU51" s="100"/>
      <c r="AV51" s="180"/>
      <c r="AW51" s="134"/>
      <c r="AX51" s="180"/>
      <c r="AY51" s="180"/>
      <c r="AZ51" s="134"/>
      <c r="BA51" s="100"/>
      <c r="BB51" s="100"/>
      <c r="BC51" s="180"/>
      <c r="BD51" s="180"/>
      <c r="BE51" s="134"/>
      <c r="BF51" s="100"/>
      <c r="BG51" s="100"/>
      <c r="BH51" s="180"/>
      <c r="BI51" s="180"/>
      <c r="BJ51" s="134"/>
      <c r="BK51" s="100"/>
      <c r="BL51" s="100"/>
      <c r="BM51" s="180"/>
      <c r="BN51" s="180"/>
      <c r="BO51" s="134"/>
      <c r="BP51" s="100"/>
      <c r="BQ51" s="100"/>
      <c r="BR51" s="136"/>
      <c r="BS51" s="180"/>
      <c r="BT51" s="180"/>
      <c r="BU51" s="180"/>
      <c r="BV51" s="100"/>
      <c r="BW51" s="180"/>
      <c r="BX51" s="180"/>
      <c r="BY51" s="100"/>
      <c r="BZ51" s="180"/>
      <c r="CA51" s="134"/>
      <c r="CB51" s="180"/>
      <c r="CC51" s="139"/>
      <c r="CD51" s="139"/>
      <c r="CE51" s="139"/>
      <c r="CF51" s="139"/>
      <c r="CG51" s="139"/>
      <c r="CH51" s="139"/>
      <c r="CI51" s="139"/>
      <c r="CJ51" s="139"/>
      <c r="CK51" s="139"/>
      <c r="CL51" s="139"/>
      <c r="CM51" s="139"/>
      <c r="CN51" s="139"/>
      <c r="CO51" s="139"/>
      <c r="CP51" s="139"/>
      <c r="CQ51" s="139"/>
      <c r="CR51" s="139"/>
      <c r="CS51" s="139"/>
      <c r="CT51" s="139"/>
      <c r="CU51" s="139"/>
      <c r="CV51" s="139"/>
      <c r="CW51" s="139"/>
      <c r="CX51" s="139"/>
      <c r="CY51" s="139"/>
      <c r="CZ51" s="139"/>
      <c r="DA51" s="139"/>
      <c r="DB51" s="139"/>
    </row>
    <row r="52" spans="1:106" ht="16.5" customHeight="1">
      <c r="A52" s="328"/>
      <c r="B52" s="310"/>
      <c r="C52" s="310"/>
      <c r="D52" s="310"/>
      <c r="E52" s="329"/>
      <c r="F52" s="310"/>
      <c r="G52" s="310"/>
      <c r="H52" s="310"/>
      <c r="I52" s="310"/>
      <c r="J52" s="328"/>
      <c r="K52" s="327"/>
      <c r="L52" s="331"/>
      <c r="M52" s="555"/>
      <c r="N52" s="555"/>
      <c r="O52" s="555"/>
      <c r="P52" s="331"/>
      <c r="Q52" s="330"/>
      <c r="R52" s="187">
        <v>6</v>
      </c>
      <c r="S52" s="190"/>
      <c r="T52" s="181" t="str">
        <f t="shared" si="14"/>
        <v/>
      </c>
      <c r="U52" s="181"/>
      <c r="V52" s="181"/>
      <c r="W52" s="181"/>
      <c r="X52" s="181"/>
      <c r="Y52" s="199"/>
      <c r="Z52" s="199"/>
      <c r="AA52" s="98" t="str">
        <f t="shared" si="11"/>
        <v/>
      </c>
      <c r="AB52" s="199"/>
      <c r="AC52" s="199"/>
      <c r="AD52" s="199"/>
      <c r="AE52" s="159" t="str">
        <f>IFERROR(IF(AND(T51="Probabilidad",T52="Probabilidad"),(AG51-(+AG51*AA52)),IF(AND(T51="Impacto",T52="Probabilidad"),(AG50-(+AG50*AA52)),IF(T52="Impacto",AG51,""))),"")</f>
        <v/>
      </c>
      <c r="AF52" s="132" t="str">
        <f t="shared" si="4"/>
        <v/>
      </c>
      <c r="AG52" s="98" t="str">
        <f t="shared" si="12"/>
        <v/>
      </c>
      <c r="AH52" s="132" t="str">
        <f t="shared" si="5"/>
        <v/>
      </c>
      <c r="AI52" s="98" t="str">
        <f>IFERROR(IF(AND(T51="Impacto",T52="Impacto"),(AI51-(+AI51*AA52)),IF(AND(T51="Probabilidad",T52="Impacto"),(AI50-(+AI50*AA52)),IF(T52="Probabilidad",AI51,""))),"")</f>
        <v/>
      </c>
      <c r="AJ52" s="99" t="str">
        <f t="shared" si="13"/>
        <v/>
      </c>
      <c r="AK52" s="341"/>
      <c r="AL52" s="188"/>
      <c r="AM52" s="187"/>
      <c r="AN52" s="194"/>
      <c r="AO52" s="100"/>
      <c r="AP52" s="180"/>
      <c r="AQ52" s="100"/>
      <c r="AR52" s="180"/>
      <c r="AS52" s="100"/>
      <c r="AT52" s="180"/>
      <c r="AU52" s="100"/>
      <c r="AV52" s="180"/>
      <c r="AW52" s="134"/>
      <c r="AX52" s="180"/>
      <c r="AY52" s="180"/>
      <c r="AZ52" s="134"/>
      <c r="BA52" s="100"/>
      <c r="BB52" s="100"/>
      <c r="BC52" s="180"/>
      <c r="BD52" s="180"/>
      <c r="BE52" s="134"/>
      <c r="BF52" s="100"/>
      <c r="BG52" s="100"/>
      <c r="BH52" s="180"/>
      <c r="BI52" s="180"/>
      <c r="BJ52" s="134"/>
      <c r="BK52" s="100"/>
      <c r="BL52" s="100"/>
      <c r="BM52" s="180"/>
      <c r="BN52" s="180"/>
      <c r="BO52" s="134"/>
      <c r="BP52" s="100"/>
      <c r="BQ52" s="100"/>
      <c r="BR52" s="136"/>
      <c r="BS52" s="180"/>
      <c r="BT52" s="180"/>
      <c r="BU52" s="180"/>
      <c r="BV52" s="100"/>
      <c r="BW52" s="180"/>
      <c r="BX52" s="180"/>
      <c r="BY52" s="100"/>
      <c r="BZ52" s="180"/>
      <c r="CA52" s="134"/>
      <c r="CB52" s="180"/>
      <c r="CC52" s="139"/>
      <c r="CD52" s="139"/>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row>
    <row r="53" spans="1:106" ht="16.5" customHeight="1">
      <c r="A53" s="328">
        <v>9</v>
      </c>
      <c r="B53" s="310"/>
      <c r="C53" s="310"/>
      <c r="D53" s="310"/>
      <c r="E53" s="329"/>
      <c r="F53" s="310"/>
      <c r="G53" s="310"/>
      <c r="H53" s="310"/>
      <c r="I53" s="310"/>
      <c r="J53" s="328"/>
      <c r="K53" s="327" t="str">
        <f>IF(J53&lt;=0,"",IF(J53&lt;=2,"Muy Baja",IF(J53&lt;=24,"Baja",IF(J53&lt;=500,"Media",IF(J53&lt;=5000,"Alta","Muy Alta")))))</f>
        <v/>
      </c>
      <c r="L53" s="331" t="str">
        <f>IF(K53="","",IF(K53="Muy Baja",0.2,IF(K53="Baja",0.4,IF(K53="Media",0.6,IF(K53="Alta",0.8,IF(K53="Muy Alta",1,))))))</f>
        <v/>
      </c>
      <c r="M53" s="332"/>
      <c r="N53" s="332">
        <f ca="1">IF(NOT(ISERROR(MATCH(M53,'Tabla Impacto'!$B$221:$B$223,0))),'Tabla Impacto'!$F$223&amp;"Por favor no seleccionar los criterios de impacto(Afectación Económica o presupuestal y Pérdida Reputacional)",M53)</f>
        <v>0</v>
      </c>
      <c r="O53" s="333" t="str">
        <f ca="1">IF(OR(N53='Tabla Impacto'!$C$11,N53='Tabla Impacto'!$D$11),"Leve",IF(OR(N53='Tabla Impacto'!$C$12,N53='Tabla Impacto'!$D$12),"Menor",IF(OR(N53='Tabla Impacto'!$C$13,N53='Tabla Impacto'!$D$13),"Moderado",IF(OR(N53='Tabla Impacto'!$C$14,N53='Tabla Impacto'!$D$14),"Mayor",IF(OR(N53='Tabla Impacto'!$C$15,N53='Tabla Impacto'!$D$15),"Catastrófico","")))))</f>
        <v/>
      </c>
      <c r="P53" s="331" t="str">
        <f ca="1">IF(O53="","",IF(O53="Leve",0.2,IF(O53="Menor",0.4,IF(O53="Moderado",0.6,IF(O53="Mayor",0.8,IF(O53="Catastrófico",1,))))))</f>
        <v/>
      </c>
      <c r="Q53" s="330" t="str">
        <f t="shared" ref="Q53" ca="1" si="17">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87">
        <v>1</v>
      </c>
      <c r="S53" s="190"/>
      <c r="T53" s="181" t="str">
        <f t="shared" si="14"/>
        <v/>
      </c>
      <c r="U53" s="181"/>
      <c r="V53" s="181"/>
      <c r="W53" s="181"/>
      <c r="X53" s="181"/>
      <c r="Y53" s="199"/>
      <c r="Z53" s="199"/>
      <c r="AA53" s="98" t="str">
        <f t="shared" si="11"/>
        <v/>
      </c>
      <c r="AB53" s="199"/>
      <c r="AC53" s="199"/>
      <c r="AD53" s="199"/>
      <c r="AE53" s="159" t="str">
        <f>IFERROR(IF(T53="Probabilidad",(L53-(+L53*AA53)),IF(T53="Impacto",L53,"")),"")</f>
        <v/>
      </c>
      <c r="AF53" s="132" t="str">
        <f>IFERROR(IF(AE53="","",IF(AE53&lt;=0.2,"Muy Baja",IF(AE53&lt;=0.4,"Baja",IF(AE53&lt;=0.6,"Media",IF(AE53&lt;=0.8,"Alta","Muy Alta"))))),"")</f>
        <v/>
      </c>
      <c r="AG53" s="98" t="str">
        <f t="shared" si="12"/>
        <v/>
      </c>
      <c r="AH53" s="132" t="str">
        <f>IFERROR(IF(AI53="","",IF(AI53&lt;=0.2,"Leve",IF(AI53&lt;=0.4,"Menor",IF(AI53&lt;=0.6,"Moderado",IF(AI53&lt;=0.8,"Mayor","Catastrófico"))))),"")</f>
        <v/>
      </c>
      <c r="AI53" s="98" t="str">
        <f>IFERROR(IF(T53="Impacto",(P53-(+P53*AA53)),IF(T53="Probabilidad",P53,"")),"")</f>
        <v/>
      </c>
      <c r="AJ53" s="99" t="str">
        <f t="shared" si="13"/>
        <v/>
      </c>
      <c r="AK53" s="339"/>
      <c r="AL53" s="188"/>
      <c r="AM53" s="187"/>
      <c r="AN53" s="194"/>
      <c r="AO53" s="100"/>
      <c r="AP53" s="180"/>
      <c r="AQ53" s="100"/>
      <c r="AR53" s="180"/>
      <c r="AS53" s="100"/>
      <c r="AT53" s="180"/>
      <c r="AU53" s="100"/>
      <c r="AV53" s="180"/>
      <c r="AW53" s="134"/>
      <c r="AX53" s="180"/>
      <c r="AY53" s="180"/>
      <c r="AZ53" s="134"/>
      <c r="BA53" s="100"/>
      <c r="BB53" s="100"/>
      <c r="BC53" s="180"/>
      <c r="BD53" s="180"/>
      <c r="BE53" s="134"/>
      <c r="BF53" s="100"/>
      <c r="BG53" s="100"/>
      <c r="BH53" s="180"/>
      <c r="BI53" s="180"/>
      <c r="BJ53" s="134"/>
      <c r="BK53" s="100"/>
      <c r="BL53" s="100"/>
      <c r="BM53" s="180"/>
      <c r="BN53" s="180"/>
      <c r="BO53" s="134"/>
      <c r="BP53" s="100"/>
      <c r="BQ53" s="100"/>
      <c r="BR53" s="136"/>
      <c r="BS53" s="180"/>
      <c r="BT53" s="180"/>
      <c r="BU53" s="180"/>
      <c r="BV53" s="100"/>
      <c r="BW53" s="180"/>
      <c r="BX53" s="180"/>
      <c r="BY53" s="100"/>
      <c r="BZ53" s="180"/>
      <c r="CA53" s="134"/>
      <c r="CB53" s="180"/>
      <c r="CC53" s="139"/>
      <c r="CD53" s="139"/>
      <c r="CE53" s="139"/>
      <c r="CF53" s="139"/>
      <c r="CG53" s="139"/>
      <c r="CH53" s="139"/>
      <c r="CI53" s="139"/>
      <c r="CJ53" s="139"/>
      <c r="CK53" s="139"/>
      <c r="CL53" s="139"/>
      <c r="CM53" s="139"/>
      <c r="CN53" s="139"/>
      <c r="CO53" s="139"/>
      <c r="CP53" s="139"/>
      <c r="CQ53" s="139"/>
      <c r="CR53" s="139"/>
      <c r="CS53" s="139"/>
      <c r="CT53" s="139"/>
      <c r="CU53" s="139"/>
      <c r="CV53" s="139"/>
      <c r="CW53" s="139"/>
      <c r="CX53" s="139"/>
      <c r="CY53" s="139"/>
      <c r="CZ53" s="139"/>
      <c r="DA53" s="139"/>
      <c r="DB53" s="139"/>
    </row>
    <row r="54" spans="1:106" ht="16.5" customHeight="1">
      <c r="A54" s="328"/>
      <c r="B54" s="310"/>
      <c r="C54" s="310"/>
      <c r="D54" s="310"/>
      <c r="E54" s="329"/>
      <c r="F54" s="310"/>
      <c r="G54" s="310"/>
      <c r="H54" s="310"/>
      <c r="I54" s="310"/>
      <c r="J54" s="328"/>
      <c r="K54" s="327"/>
      <c r="L54" s="331"/>
      <c r="M54" s="554"/>
      <c r="N54" s="554"/>
      <c r="O54" s="554"/>
      <c r="P54" s="331"/>
      <c r="Q54" s="330"/>
      <c r="R54" s="187">
        <v>2</v>
      </c>
      <c r="S54" s="190"/>
      <c r="T54" s="181" t="str">
        <f t="shared" si="14"/>
        <v/>
      </c>
      <c r="U54" s="181"/>
      <c r="V54" s="181"/>
      <c r="W54" s="181"/>
      <c r="X54" s="181"/>
      <c r="Y54" s="199"/>
      <c r="Z54" s="199"/>
      <c r="AA54" s="98" t="str">
        <f t="shared" si="11"/>
        <v/>
      </c>
      <c r="AB54" s="199"/>
      <c r="AC54" s="199"/>
      <c r="AD54" s="199"/>
      <c r="AE54" s="159" t="str">
        <f>IFERROR(IF(AND(T53="Probabilidad",T54="Probabilidad"),(AG53-(+AG53*AA54)),IF(T54="Probabilidad",(L53-(+L53*AA54)),IF(T54="Impacto",AG53,""))),"")</f>
        <v/>
      </c>
      <c r="AF54" s="132" t="str">
        <f t="shared" si="4"/>
        <v/>
      </c>
      <c r="AG54" s="98" t="str">
        <f t="shared" si="12"/>
        <v/>
      </c>
      <c r="AH54" s="132" t="str">
        <f t="shared" si="5"/>
        <v/>
      </c>
      <c r="AI54" s="98" t="str">
        <f>IFERROR(IF(AND(T53="Impacto",T54="Impacto"),(AI47-(+AI47*AA54)),IF(T54="Impacto",($P$53-(+$P$53*AA54)),IF(T54="Probabilidad",AI47,""))),"")</f>
        <v/>
      </c>
      <c r="AJ54" s="99" t="str">
        <f t="shared" si="13"/>
        <v/>
      </c>
      <c r="AK54" s="340"/>
      <c r="AL54" s="188"/>
      <c r="AM54" s="187"/>
      <c r="AN54" s="194"/>
      <c r="AO54" s="100"/>
      <c r="AP54" s="180"/>
      <c r="AQ54" s="100"/>
      <c r="AR54" s="180"/>
      <c r="AS54" s="100"/>
      <c r="AT54" s="180"/>
      <c r="AU54" s="100"/>
      <c r="AV54" s="180"/>
      <c r="AW54" s="134"/>
      <c r="AX54" s="180"/>
      <c r="AY54" s="180"/>
      <c r="AZ54" s="134"/>
      <c r="BA54" s="100"/>
      <c r="BB54" s="100"/>
      <c r="BC54" s="180"/>
      <c r="BD54" s="180"/>
      <c r="BE54" s="134"/>
      <c r="BF54" s="100"/>
      <c r="BG54" s="100"/>
      <c r="BH54" s="180"/>
      <c r="BI54" s="180"/>
      <c r="BJ54" s="134"/>
      <c r="BK54" s="100"/>
      <c r="BL54" s="100"/>
      <c r="BM54" s="180"/>
      <c r="BN54" s="180"/>
      <c r="BO54" s="134"/>
      <c r="BP54" s="100"/>
      <c r="BQ54" s="100"/>
      <c r="BR54" s="136"/>
      <c r="BS54" s="180"/>
      <c r="BT54" s="180"/>
      <c r="BU54" s="180"/>
      <c r="BV54" s="100"/>
      <c r="BW54" s="180"/>
      <c r="BX54" s="180"/>
      <c r="BY54" s="100"/>
      <c r="BZ54" s="180"/>
      <c r="CA54" s="134"/>
      <c r="CB54" s="180"/>
      <c r="CC54" s="139"/>
      <c r="CD54" s="139"/>
      <c r="CE54" s="139"/>
      <c r="CF54" s="139"/>
      <c r="CG54" s="139"/>
      <c r="CH54" s="139"/>
      <c r="CI54" s="139"/>
      <c r="CJ54" s="139"/>
      <c r="CK54" s="139"/>
      <c r="CL54" s="139"/>
      <c r="CM54" s="139"/>
      <c r="CN54" s="139"/>
      <c r="CO54" s="139"/>
      <c r="CP54" s="139"/>
      <c r="CQ54" s="139"/>
      <c r="CR54" s="139"/>
      <c r="CS54" s="139"/>
      <c r="CT54" s="139"/>
      <c r="CU54" s="139"/>
      <c r="CV54" s="139"/>
      <c r="CW54" s="139"/>
      <c r="CX54" s="139"/>
      <c r="CY54" s="139"/>
      <c r="CZ54" s="139"/>
      <c r="DA54" s="139"/>
      <c r="DB54" s="139"/>
    </row>
    <row r="55" spans="1:106" ht="16.5" customHeight="1">
      <c r="A55" s="328"/>
      <c r="B55" s="310"/>
      <c r="C55" s="310"/>
      <c r="D55" s="310"/>
      <c r="E55" s="329"/>
      <c r="F55" s="310"/>
      <c r="G55" s="310"/>
      <c r="H55" s="310"/>
      <c r="I55" s="310"/>
      <c r="J55" s="328"/>
      <c r="K55" s="327"/>
      <c r="L55" s="331"/>
      <c r="M55" s="554"/>
      <c r="N55" s="554"/>
      <c r="O55" s="554"/>
      <c r="P55" s="331"/>
      <c r="Q55" s="330"/>
      <c r="R55" s="187">
        <v>3</v>
      </c>
      <c r="S55" s="203"/>
      <c r="T55" s="181" t="str">
        <f t="shared" si="14"/>
        <v/>
      </c>
      <c r="U55" s="181"/>
      <c r="V55" s="181"/>
      <c r="W55" s="181"/>
      <c r="X55" s="181"/>
      <c r="Y55" s="199"/>
      <c r="Z55" s="199"/>
      <c r="AA55" s="98" t="str">
        <f t="shared" si="11"/>
        <v/>
      </c>
      <c r="AB55" s="199"/>
      <c r="AC55" s="199"/>
      <c r="AD55" s="199"/>
      <c r="AE55" s="159" t="str">
        <f>IFERROR(IF(AND(T54="Probabilidad",T55="Probabilidad"),(AG54-(+AG54*AA55)),IF(AND(T54="Impacto",T55="Probabilidad"),(AG53-(+AG53*AA55)),IF(T55="Impacto",AG54,""))),"")</f>
        <v/>
      </c>
      <c r="AF55" s="132" t="str">
        <f t="shared" si="4"/>
        <v/>
      </c>
      <c r="AG55" s="98" t="str">
        <f t="shared" si="12"/>
        <v/>
      </c>
      <c r="AH55" s="132" t="str">
        <f t="shared" si="5"/>
        <v/>
      </c>
      <c r="AI55" s="98" t="str">
        <f>IFERROR(IF(AND(T54="Impacto",T55="Impacto"),(AI54-(+AI54*AA55)),IF(AND(T54="Probabilidad",T55="Impacto"),(AI53-(+AI53*AA55)),IF(T55="Probabilidad",AI54,""))),"")</f>
        <v/>
      </c>
      <c r="AJ55" s="99" t="str">
        <f t="shared" si="13"/>
        <v/>
      </c>
      <c r="AK55" s="340"/>
      <c r="AL55" s="188"/>
      <c r="AM55" s="187"/>
      <c r="AN55" s="194"/>
      <c r="AO55" s="100"/>
      <c r="AP55" s="180"/>
      <c r="AQ55" s="100"/>
      <c r="AR55" s="180"/>
      <c r="AS55" s="100"/>
      <c r="AT55" s="180"/>
      <c r="AU55" s="100"/>
      <c r="AV55" s="180"/>
      <c r="AW55" s="134"/>
      <c r="AX55" s="180"/>
      <c r="AY55" s="180"/>
      <c r="AZ55" s="134"/>
      <c r="BA55" s="100"/>
      <c r="BB55" s="100"/>
      <c r="BC55" s="180"/>
      <c r="BD55" s="180"/>
      <c r="BE55" s="134"/>
      <c r="BF55" s="100"/>
      <c r="BG55" s="100"/>
      <c r="BH55" s="180"/>
      <c r="BI55" s="180"/>
      <c r="BJ55" s="134"/>
      <c r="BK55" s="100"/>
      <c r="BL55" s="100"/>
      <c r="BM55" s="180"/>
      <c r="BN55" s="180"/>
      <c r="BO55" s="134"/>
      <c r="BP55" s="100"/>
      <c r="BQ55" s="100"/>
      <c r="BR55" s="136"/>
      <c r="BS55" s="180"/>
      <c r="BT55" s="180"/>
      <c r="BU55" s="180"/>
      <c r="BV55" s="100"/>
      <c r="BW55" s="180"/>
      <c r="BX55" s="180"/>
      <c r="BY55" s="100"/>
      <c r="BZ55" s="180"/>
      <c r="CA55" s="134"/>
      <c r="CB55" s="180"/>
      <c r="CC55" s="139"/>
      <c r="CD55" s="139"/>
      <c r="CE55" s="139"/>
      <c r="CF55" s="139"/>
      <c r="CG55" s="139"/>
      <c r="CH55" s="139"/>
      <c r="CI55" s="139"/>
      <c r="CJ55" s="139"/>
      <c r="CK55" s="139"/>
      <c r="CL55" s="139"/>
      <c r="CM55" s="139"/>
      <c r="CN55" s="139"/>
      <c r="CO55" s="139"/>
      <c r="CP55" s="139"/>
      <c r="CQ55" s="139"/>
      <c r="CR55" s="139"/>
      <c r="CS55" s="139"/>
      <c r="CT55" s="139"/>
      <c r="CU55" s="139"/>
      <c r="CV55" s="139"/>
      <c r="CW55" s="139"/>
      <c r="CX55" s="139"/>
      <c r="CY55" s="139"/>
      <c r="CZ55" s="139"/>
      <c r="DA55" s="139"/>
      <c r="DB55" s="139"/>
    </row>
    <row r="56" spans="1:106" ht="16.5" customHeight="1">
      <c r="A56" s="328"/>
      <c r="B56" s="310"/>
      <c r="C56" s="310"/>
      <c r="D56" s="310"/>
      <c r="E56" s="329"/>
      <c r="F56" s="310"/>
      <c r="G56" s="310"/>
      <c r="H56" s="310"/>
      <c r="I56" s="310"/>
      <c r="J56" s="328"/>
      <c r="K56" s="327"/>
      <c r="L56" s="331"/>
      <c r="M56" s="554"/>
      <c r="N56" s="554"/>
      <c r="O56" s="554"/>
      <c r="P56" s="331"/>
      <c r="Q56" s="330"/>
      <c r="R56" s="187">
        <v>4</v>
      </c>
      <c r="S56" s="190"/>
      <c r="T56" s="181" t="str">
        <f t="shared" si="14"/>
        <v/>
      </c>
      <c r="U56" s="181"/>
      <c r="V56" s="181"/>
      <c r="W56" s="181"/>
      <c r="X56" s="181"/>
      <c r="Y56" s="199"/>
      <c r="Z56" s="199"/>
      <c r="AA56" s="98" t="str">
        <f t="shared" si="11"/>
        <v/>
      </c>
      <c r="AB56" s="199"/>
      <c r="AC56" s="199"/>
      <c r="AD56" s="199"/>
      <c r="AE56" s="159" t="str">
        <f>IFERROR(IF(AND(T55="Probabilidad",T56="Probabilidad"),(AG55-(+AG55*AA56)),IF(AND(T55="Impacto",T56="Probabilidad"),(AG54-(+AG54*AA56)),IF(T56="Impacto",AG55,""))),"")</f>
        <v/>
      </c>
      <c r="AF56" s="132" t="str">
        <f t="shared" si="4"/>
        <v/>
      </c>
      <c r="AG56" s="98" t="str">
        <f t="shared" si="12"/>
        <v/>
      </c>
      <c r="AH56" s="132" t="str">
        <f t="shared" si="5"/>
        <v/>
      </c>
      <c r="AI56" s="98" t="str">
        <f>IFERROR(IF(AND(T55="Impacto",T56="Impacto"),(AI55-(+AI55*AA56)),IF(AND(T55="Probabilidad",T56="Impacto"),(AI54-(+AI54*AA56)),IF(T56="Probabilidad",AI55,""))),"")</f>
        <v/>
      </c>
      <c r="AJ56" s="99" t="str">
        <f t="shared" si="13"/>
        <v/>
      </c>
      <c r="AK56" s="340"/>
      <c r="AL56" s="188"/>
      <c r="AM56" s="187"/>
      <c r="AN56" s="194"/>
      <c r="AO56" s="100"/>
      <c r="AP56" s="180"/>
      <c r="AQ56" s="100"/>
      <c r="AR56" s="180"/>
      <c r="AS56" s="100"/>
      <c r="AT56" s="180"/>
      <c r="AU56" s="100"/>
      <c r="AV56" s="180"/>
      <c r="AW56" s="134"/>
      <c r="AX56" s="180"/>
      <c r="AY56" s="180"/>
      <c r="AZ56" s="134"/>
      <c r="BA56" s="100"/>
      <c r="BB56" s="100"/>
      <c r="BC56" s="180"/>
      <c r="BD56" s="180"/>
      <c r="BE56" s="134"/>
      <c r="BF56" s="100"/>
      <c r="BG56" s="100"/>
      <c r="BH56" s="180"/>
      <c r="BI56" s="180"/>
      <c r="BJ56" s="134"/>
      <c r="BK56" s="100"/>
      <c r="BL56" s="100"/>
      <c r="BM56" s="180"/>
      <c r="BN56" s="180"/>
      <c r="BO56" s="134"/>
      <c r="BP56" s="100"/>
      <c r="BQ56" s="100"/>
      <c r="BR56" s="136"/>
      <c r="BS56" s="180"/>
      <c r="BT56" s="180"/>
      <c r="BU56" s="180"/>
      <c r="BV56" s="100"/>
      <c r="BW56" s="180"/>
      <c r="BX56" s="180"/>
      <c r="BY56" s="100"/>
      <c r="BZ56" s="180"/>
      <c r="CA56" s="134"/>
      <c r="CB56" s="180"/>
      <c r="CC56" s="139"/>
      <c r="CD56" s="139"/>
      <c r="CE56" s="139"/>
      <c r="CF56" s="139"/>
      <c r="CG56" s="139"/>
      <c r="CH56" s="139"/>
      <c r="CI56" s="139"/>
      <c r="CJ56" s="139"/>
      <c r="CK56" s="139"/>
      <c r="CL56" s="139"/>
      <c r="CM56" s="139"/>
      <c r="CN56" s="139"/>
      <c r="CO56" s="139"/>
      <c r="CP56" s="139"/>
      <c r="CQ56" s="139"/>
      <c r="CR56" s="139"/>
      <c r="CS56" s="139"/>
      <c r="CT56" s="139"/>
      <c r="CU56" s="139"/>
      <c r="CV56" s="139"/>
      <c r="CW56" s="139"/>
      <c r="CX56" s="139"/>
      <c r="CY56" s="139"/>
      <c r="CZ56" s="139"/>
      <c r="DA56" s="139"/>
      <c r="DB56" s="139"/>
    </row>
    <row r="57" spans="1:106" ht="16.5" customHeight="1">
      <c r="A57" s="328"/>
      <c r="B57" s="310"/>
      <c r="C57" s="310"/>
      <c r="D57" s="310"/>
      <c r="E57" s="329"/>
      <c r="F57" s="310"/>
      <c r="G57" s="310"/>
      <c r="H57" s="310"/>
      <c r="I57" s="310"/>
      <c r="J57" s="328"/>
      <c r="K57" s="327"/>
      <c r="L57" s="331"/>
      <c r="M57" s="554"/>
      <c r="N57" s="554"/>
      <c r="O57" s="554"/>
      <c r="P57" s="331"/>
      <c r="Q57" s="330"/>
      <c r="R57" s="187">
        <v>5</v>
      </c>
      <c r="S57" s="190"/>
      <c r="T57" s="181" t="str">
        <f t="shared" si="14"/>
        <v/>
      </c>
      <c r="U57" s="181"/>
      <c r="V57" s="181"/>
      <c r="W57" s="181"/>
      <c r="X57" s="181"/>
      <c r="Y57" s="199"/>
      <c r="Z57" s="199"/>
      <c r="AA57" s="98" t="str">
        <f t="shared" si="11"/>
        <v/>
      </c>
      <c r="AB57" s="199"/>
      <c r="AC57" s="199"/>
      <c r="AD57" s="199"/>
      <c r="AE57" s="159" t="str">
        <f>IFERROR(IF(AND(T56="Probabilidad",T57="Probabilidad"),(AG56-(+AG56*AA57)),IF(AND(T56="Impacto",T57="Probabilidad"),(AG55-(+AG55*AA57)),IF(T57="Impacto",AG56,""))),"")</f>
        <v/>
      </c>
      <c r="AF57" s="132" t="str">
        <f t="shared" si="4"/>
        <v/>
      </c>
      <c r="AG57" s="98" t="str">
        <f t="shared" si="12"/>
        <v/>
      </c>
      <c r="AH57" s="132" t="str">
        <f t="shared" si="5"/>
        <v/>
      </c>
      <c r="AI57" s="98" t="str">
        <f>IFERROR(IF(AND(T56="Impacto",T57="Impacto"),(AI56-(+AI56*AA57)),IF(AND(T56="Probabilidad",T57="Impacto"),(AI55-(+AI55*AA57)),IF(T57="Probabilidad",AI56,""))),"")</f>
        <v/>
      </c>
      <c r="AJ57" s="99" t="str">
        <f t="shared" si="13"/>
        <v/>
      </c>
      <c r="AK57" s="340"/>
      <c r="AL57" s="188"/>
      <c r="AM57" s="187"/>
      <c r="AN57" s="194"/>
      <c r="AO57" s="100"/>
      <c r="AP57" s="180"/>
      <c r="AQ57" s="100"/>
      <c r="AR57" s="180"/>
      <c r="AS57" s="100"/>
      <c r="AT57" s="180"/>
      <c r="AU57" s="100"/>
      <c r="AV57" s="180"/>
      <c r="AW57" s="134"/>
      <c r="AX57" s="180"/>
      <c r="AY57" s="180"/>
      <c r="AZ57" s="134"/>
      <c r="BA57" s="100"/>
      <c r="BB57" s="100"/>
      <c r="BC57" s="180"/>
      <c r="BD57" s="180"/>
      <c r="BE57" s="134"/>
      <c r="BF57" s="100"/>
      <c r="BG57" s="100"/>
      <c r="BH57" s="180"/>
      <c r="BI57" s="180"/>
      <c r="BJ57" s="134"/>
      <c r="BK57" s="100"/>
      <c r="BL57" s="100"/>
      <c r="BM57" s="180"/>
      <c r="BN57" s="180"/>
      <c r="BO57" s="134"/>
      <c r="BP57" s="100"/>
      <c r="BQ57" s="100"/>
      <c r="BR57" s="136"/>
      <c r="BS57" s="180"/>
      <c r="BT57" s="180"/>
      <c r="BU57" s="180"/>
      <c r="BV57" s="100"/>
      <c r="BW57" s="180"/>
      <c r="BX57" s="180"/>
      <c r="BY57" s="100"/>
      <c r="BZ57" s="180"/>
      <c r="CA57" s="134"/>
      <c r="CB57" s="180"/>
      <c r="CC57" s="139"/>
      <c r="CD57" s="139"/>
      <c r="CE57" s="139"/>
      <c r="CF57" s="139"/>
      <c r="CG57" s="139"/>
      <c r="CH57" s="139"/>
      <c r="CI57" s="139"/>
      <c r="CJ57" s="139"/>
      <c r="CK57" s="139"/>
      <c r="CL57" s="139"/>
      <c r="CM57" s="139"/>
      <c r="CN57" s="139"/>
      <c r="CO57" s="139"/>
      <c r="CP57" s="139"/>
      <c r="CQ57" s="139"/>
      <c r="CR57" s="139"/>
      <c r="CS57" s="139"/>
      <c r="CT57" s="139"/>
      <c r="CU57" s="139"/>
      <c r="CV57" s="139"/>
      <c r="CW57" s="139"/>
      <c r="CX57" s="139"/>
      <c r="CY57" s="139"/>
      <c r="CZ57" s="139"/>
      <c r="DA57" s="139"/>
      <c r="DB57" s="139"/>
    </row>
    <row r="58" spans="1:106" ht="16.5" customHeight="1">
      <c r="A58" s="328"/>
      <c r="B58" s="310"/>
      <c r="C58" s="310"/>
      <c r="D58" s="310"/>
      <c r="E58" s="329"/>
      <c r="F58" s="310"/>
      <c r="G58" s="310"/>
      <c r="H58" s="310"/>
      <c r="I58" s="310"/>
      <c r="J58" s="328"/>
      <c r="K58" s="327"/>
      <c r="L58" s="331"/>
      <c r="M58" s="555"/>
      <c r="N58" s="555"/>
      <c r="O58" s="555"/>
      <c r="P58" s="331"/>
      <c r="Q58" s="330"/>
      <c r="R58" s="187">
        <v>6</v>
      </c>
      <c r="S58" s="190"/>
      <c r="T58" s="181" t="str">
        <f t="shared" si="14"/>
        <v/>
      </c>
      <c r="U58" s="181"/>
      <c r="V58" s="181"/>
      <c r="W58" s="181"/>
      <c r="X58" s="181"/>
      <c r="Y58" s="199"/>
      <c r="Z58" s="199"/>
      <c r="AA58" s="98" t="str">
        <f t="shared" si="11"/>
        <v/>
      </c>
      <c r="AB58" s="199"/>
      <c r="AC58" s="199"/>
      <c r="AD58" s="199"/>
      <c r="AE58" s="159" t="str">
        <f>IFERROR(IF(AND(T57="Probabilidad",T58="Probabilidad"),(AG57-(+AG57*AA58)),IF(AND(T57="Impacto",T58="Probabilidad"),(AG56-(+AG56*AA58)),IF(T58="Impacto",AG57,""))),"")</f>
        <v/>
      </c>
      <c r="AF58" s="132" t="str">
        <f t="shared" si="4"/>
        <v/>
      </c>
      <c r="AG58" s="98" t="str">
        <f t="shared" si="12"/>
        <v/>
      </c>
      <c r="AH58" s="132" t="str">
        <f t="shared" si="5"/>
        <v/>
      </c>
      <c r="AI58" s="98" t="str">
        <f>IFERROR(IF(AND(T57="Impacto",T58="Impacto"),(AI57-(+AI57*AA58)),IF(AND(T57="Probabilidad",T58="Impacto"),(AI56-(+AI56*AA58)),IF(T58="Probabilidad",AI57,""))),"")</f>
        <v/>
      </c>
      <c r="AJ58" s="99" t="str">
        <f t="shared" si="13"/>
        <v/>
      </c>
      <c r="AK58" s="341"/>
      <c r="AL58" s="188"/>
      <c r="AM58" s="187"/>
      <c r="AN58" s="194"/>
      <c r="AO58" s="100"/>
      <c r="AP58" s="180"/>
      <c r="AQ58" s="100"/>
      <c r="AR58" s="180"/>
      <c r="AS58" s="100"/>
      <c r="AT58" s="180"/>
      <c r="AU58" s="100"/>
      <c r="AV58" s="180"/>
      <c r="AW58" s="134"/>
      <c r="AX58" s="180"/>
      <c r="AY58" s="180"/>
      <c r="AZ58" s="134"/>
      <c r="BA58" s="100"/>
      <c r="BB58" s="100"/>
      <c r="BC58" s="180"/>
      <c r="BD58" s="180"/>
      <c r="BE58" s="134"/>
      <c r="BF58" s="100"/>
      <c r="BG58" s="100"/>
      <c r="BH58" s="180"/>
      <c r="BI58" s="180"/>
      <c r="BJ58" s="134"/>
      <c r="BK58" s="100"/>
      <c r="BL58" s="100"/>
      <c r="BM58" s="180"/>
      <c r="BN58" s="180"/>
      <c r="BO58" s="134"/>
      <c r="BP58" s="100"/>
      <c r="BQ58" s="100"/>
      <c r="BR58" s="136"/>
      <c r="BS58" s="180"/>
      <c r="BT58" s="180"/>
      <c r="BU58" s="180"/>
      <c r="BV58" s="100"/>
      <c r="BW58" s="180"/>
      <c r="BX58" s="180"/>
      <c r="BY58" s="100"/>
      <c r="BZ58" s="180"/>
      <c r="CA58" s="134"/>
      <c r="CB58" s="180"/>
      <c r="CC58" s="139"/>
      <c r="CD58" s="139"/>
      <c r="CE58" s="139"/>
      <c r="CF58" s="139"/>
      <c r="CG58" s="139"/>
      <c r="CH58" s="139"/>
      <c r="CI58" s="139"/>
      <c r="CJ58" s="139"/>
      <c r="CK58" s="139"/>
      <c r="CL58" s="139"/>
      <c r="CM58" s="139"/>
      <c r="CN58" s="139"/>
      <c r="CO58" s="139"/>
      <c r="CP58" s="139"/>
      <c r="CQ58" s="139"/>
      <c r="CR58" s="139"/>
      <c r="CS58" s="139"/>
      <c r="CT58" s="139"/>
      <c r="CU58" s="139"/>
      <c r="CV58" s="139"/>
      <c r="CW58" s="139"/>
      <c r="CX58" s="139"/>
      <c r="CY58" s="139"/>
      <c r="CZ58" s="139"/>
      <c r="DA58" s="139"/>
      <c r="DB58" s="139"/>
    </row>
    <row r="59" spans="1:106" ht="16.5" customHeight="1">
      <c r="A59" s="328">
        <v>10</v>
      </c>
      <c r="B59" s="310"/>
      <c r="C59" s="310"/>
      <c r="D59" s="310"/>
      <c r="E59" s="329"/>
      <c r="F59" s="310"/>
      <c r="G59" s="310"/>
      <c r="H59" s="310"/>
      <c r="I59" s="310"/>
      <c r="J59" s="328"/>
      <c r="K59" s="327" t="str">
        <f>IF(J59&lt;=0,"",IF(J59&lt;=2,"Muy Baja",IF(J59&lt;=24,"Baja",IF(J59&lt;=500,"Media",IF(J59&lt;=5000,"Alta","Muy Alta")))))</f>
        <v/>
      </c>
      <c r="L59" s="331" t="str">
        <f>IF(K59="","",IF(K59="Muy Baja",0.2,IF(K59="Baja",0.4,IF(K59="Media",0.6,IF(K59="Alta",0.8,IF(K59="Muy Alta",1,))))))</f>
        <v/>
      </c>
      <c r="M59" s="332"/>
      <c r="N59" s="332">
        <f ca="1">IF(NOT(ISERROR(MATCH(M59,'Tabla Impacto'!$B$221:$B$223,0))),'Tabla Impacto'!$F$223&amp;"Por favor no seleccionar los criterios de impacto(Afectación Económica o presupuestal y Pérdida Reputacional)",M59)</f>
        <v>0</v>
      </c>
      <c r="O59" s="333" t="str">
        <f ca="1">IF(OR(N59='Tabla Impacto'!$C$11,N59='Tabla Impacto'!$D$11),"Leve",IF(OR(N59='Tabla Impacto'!$C$12,N59='Tabla Impacto'!$D$12),"Menor",IF(OR(N59='Tabla Impacto'!$C$13,N59='Tabla Impacto'!$D$13),"Moderado",IF(OR(N59='Tabla Impacto'!$C$14,N59='Tabla Impacto'!$D$14),"Mayor",IF(OR(N59='Tabla Impacto'!$C$15,N59='Tabla Impacto'!$D$15),"Catastrófico","")))))</f>
        <v/>
      </c>
      <c r="P59" s="331" t="str">
        <f ca="1">IF(O59="","",IF(O59="Leve",0.2,IF(O59="Menor",0.4,IF(O59="Moderado",0.6,IF(O59="Mayor",0.8,IF(O59="Catastrófico",1,))))))</f>
        <v/>
      </c>
      <c r="Q59" s="330" t="str">
        <f t="shared" ref="Q59" ca="1" si="18">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87">
        <v>1</v>
      </c>
      <c r="S59" s="190"/>
      <c r="T59" s="181" t="str">
        <f t="shared" si="14"/>
        <v/>
      </c>
      <c r="U59" s="181"/>
      <c r="V59" s="181"/>
      <c r="W59" s="181"/>
      <c r="X59" s="181"/>
      <c r="Y59" s="199"/>
      <c r="Z59" s="199"/>
      <c r="AA59" s="98" t="str">
        <f t="shared" si="11"/>
        <v/>
      </c>
      <c r="AB59" s="199"/>
      <c r="AC59" s="199"/>
      <c r="AD59" s="199"/>
      <c r="AE59" s="159" t="str">
        <f>IFERROR(IF(T59="Probabilidad",(L59-(+L59*AA59)),IF(T59="Impacto",L59,"")),"")</f>
        <v/>
      </c>
      <c r="AF59" s="132" t="str">
        <f>IFERROR(IF(AE59="","",IF(AE59&lt;=0.2,"Muy Baja",IF(AE59&lt;=0.4,"Baja",IF(AE59&lt;=0.6,"Media",IF(AE59&lt;=0.8,"Alta","Muy Alta"))))),"")</f>
        <v/>
      </c>
      <c r="AG59" s="98" t="str">
        <f t="shared" si="12"/>
        <v/>
      </c>
      <c r="AH59" s="132" t="str">
        <f>IFERROR(IF(AI59="","",IF(AI59&lt;=0.2,"Leve",IF(AI59&lt;=0.4,"Menor",IF(AI59&lt;=0.6,"Moderado",IF(AI59&lt;=0.8,"Mayor","Catastrófico"))))),"")</f>
        <v/>
      </c>
      <c r="AI59" s="98" t="str">
        <f>IFERROR(IF(T59="Impacto",(P59-(+P59*AA59)),IF(T59="Probabilidad",P59,"")),"")</f>
        <v/>
      </c>
      <c r="AJ59" s="99" t="str">
        <f t="shared" si="13"/>
        <v/>
      </c>
      <c r="AK59" s="339"/>
      <c r="AL59" s="188"/>
      <c r="AM59" s="187"/>
      <c r="AN59" s="194"/>
      <c r="AO59" s="100"/>
      <c r="AP59" s="180"/>
      <c r="AQ59" s="100"/>
      <c r="AR59" s="180"/>
      <c r="AS59" s="100"/>
      <c r="AT59" s="180"/>
      <c r="AU59" s="100"/>
      <c r="AV59" s="180"/>
      <c r="AW59" s="134"/>
      <c r="AX59" s="180"/>
      <c r="AY59" s="180"/>
      <c r="AZ59" s="134"/>
      <c r="BA59" s="100"/>
      <c r="BB59" s="100"/>
      <c r="BC59" s="180"/>
      <c r="BD59" s="180"/>
      <c r="BE59" s="134"/>
      <c r="BF59" s="100"/>
      <c r="BG59" s="100"/>
      <c r="BH59" s="180"/>
      <c r="BI59" s="180"/>
      <c r="BJ59" s="134"/>
      <c r="BK59" s="100"/>
      <c r="BL59" s="100"/>
      <c r="BM59" s="180"/>
      <c r="BN59" s="180"/>
      <c r="BO59" s="134"/>
      <c r="BP59" s="100"/>
      <c r="BQ59" s="100"/>
      <c r="BR59" s="136"/>
      <c r="BS59" s="180"/>
      <c r="BT59" s="180"/>
      <c r="BU59" s="180"/>
      <c r="BV59" s="100"/>
      <c r="BW59" s="180"/>
      <c r="BX59" s="180"/>
      <c r="BY59" s="100"/>
      <c r="BZ59" s="180"/>
      <c r="CA59" s="134"/>
      <c r="CB59" s="180"/>
      <c r="CC59" s="139"/>
      <c r="CD59" s="139"/>
      <c r="CE59" s="139"/>
      <c r="CF59" s="139"/>
      <c r="CG59" s="139"/>
      <c r="CH59" s="139"/>
      <c r="CI59" s="139"/>
      <c r="CJ59" s="139"/>
      <c r="CK59" s="139"/>
      <c r="CL59" s="139"/>
      <c r="CM59" s="139"/>
      <c r="CN59" s="139"/>
      <c r="CO59" s="139"/>
      <c r="CP59" s="139"/>
      <c r="CQ59" s="139"/>
      <c r="CR59" s="139"/>
      <c r="CS59" s="139"/>
      <c r="CT59" s="139"/>
      <c r="CU59" s="139"/>
      <c r="CV59" s="139"/>
      <c r="CW59" s="139"/>
      <c r="CX59" s="139"/>
      <c r="CY59" s="139"/>
      <c r="CZ59" s="139"/>
      <c r="DA59" s="139"/>
      <c r="DB59" s="139"/>
    </row>
    <row r="60" spans="1:106" ht="16.5" customHeight="1">
      <c r="A60" s="328"/>
      <c r="B60" s="310"/>
      <c r="C60" s="310"/>
      <c r="D60" s="310"/>
      <c r="E60" s="329"/>
      <c r="F60" s="310"/>
      <c r="G60" s="310"/>
      <c r="H60" s="310"/>
      <c r="I60" s="310"/>
      <c r="J60" s="328"/>
      <c r="K60" s="327"/>
      <c r="L60" s="331"/>
      <c r="M60" s="554"/>
      <c r="N60" s="554"/>
      <c r="O60" s="554"/>
      <c r="P60" s="331"/>
      <c r="Q60" s="330"/>
      <c r="R60" s="187">
        <v>2</v>
      </c>
      <c r="S60" s="190"/>
      <c r="T60" s="181" t="str">
        <f t="shared" si="14"/>
        <v/>
      </c>
      <c r="U60" s="181"/>
      <c r="V60" s="181"/>
      <c r="W60" s="181"/>
      <c r="X60" s="181"/>
      <c r="Y60" s="199"/>
      <c r="Z60" s="199"/>
      <c r="AA60" s="98" t="str">
        <f t="shared" si="11"/>
        <v/>
      </c>
      <c r="AB60" s="199"/>
      <c r="AC60" s="199"/>
      <c r="AD60" s="199"/>
      <c r="AE60" s="159" t="str">
        <f>IFERROR(IF(AND(T59="Probabilidad",T60="Probabilidad"),(AG59-(+AG59*AA60)),IF(T60="Probabilidad",(L59-(+L59*AA60)),IF(T60="Impacto",AG59,""))),"")</f>
        <v/>
      </c>
      <c r="AF60" s="132" t="str">
        <f t="shared" si="4"/>
        <v/>
      </c>
      <c r="AG60" s="98" t="str">
        <f t="shared" si="12"/>
        <v/>
      </c>
      <c r="AH60" s="132" t="str">
        <f t="shared" si="5"/>
        <v/>
      </c>
      <c r="AI60" s="98" t="str">
        <f>IFERROR(IF(AND(T59="Impacto",T60="Impacto"),(AI53-(+AI53*AA60)),IF(T60="Impacto",($P$59-(+$P$59*AA60)),IF(T60="Probabilidad",AI53,""))),"")</f>
        <v/>
      </c>
      <c r="AJ60" s="99" t="str">
        <f t="shared" si="13"/>
        <v/>
      </c>
      <c r="AK60" s="340"/>
      <c r="AL60" s="188"/>
      <c r="AM60" s="187"/>
      <c r="AN60" s="194"/>
      <c r="AO60" s="100"/>
      <c r="AP60" s="180"/>
      <c r="AQ60" s="100"/>
      <c r="AR60" s="180"/>
      <c r="AS60" s="100"/>
      <c r="AT60" s="180"/>
      <c r="AU60" s="100"/>
      <c r="AV60" s="180"/>
      <c r="AW60" s="134"/>
      <c r="AX60" s="180"/>
      <c r="AY60" s="180"/>
      <c r="AZ60" s="134"/>
      <c r="BA60" s="100"/>
      <c r="BB60" s="100"/>
      <c r="BC60" s="180"/>
      <c r="BD60" s="180"/>
      <c r="BE60" s="134"/>
      <c r="BF60" s="100"/>
      <c r="BG60" s="100"/>
      <c r="BH60" s="180"/>
      <c r="BI60" s="180"/>
      <c r="BJ60" s="134"/>
      <c r="BK60" s="100"/>
      <c r="BL60" s="100"/>
      <c r="BM60" s="180"/>
      <c r="BN60" s="180"/>
      <c r="BO60" s="134"/>
      <c r="BP60" s="100"/>
      <c r="BQ60" s="100"/>
      <c r="BR60" s="136"/>
      <c r="BS60" s="180"/>
      <c r="BT60" s="180"/>
      <c r="BU60" s="180"/>
      <c r="BV60" s="100"/>
      <c r="BW60" s="180"/>
      <c r="BX60" s="180"/>
      <c r="BY60" s="100"/>
      <c r="BZ60" s="180"/>
      <c r="CA60" s="134"/>
      <c r="CB60" s="180"/>
    </row>
    <row r="61" spans="1:106" ht="16.5" customHeight="1">
      <c r="A61" s="328"/>
      <c r="B61" s="310"/>
      <c r="C61" s="310"/>
      <c r="D61" s="310"/>
      <c r="E61" s="329"/>
      <c r="F61" s="310"/>
      <c r="G61" s="310"/>
      <c r="H61" s="310"/>
      <c r="I61" s="310"/>
      <c r="J61" s="328"/>
      <c r="K61" s="327"/>
      <c r="L61" s="331"/>
      <c r="M61" s="554"/>
      <c r="N61" s="554"/>
      <c r="O61" s="554"/>
      <c r="P61" s="331"/>
      <c r="Q61" s="330"/>
      <c r="R61" s="187">
        <v>3</v>
      </c>
      <c r="S61" s="203"/>
      <c r="T61" s="181" t="str">
        <f t="shared" si="14"/>
        <v/>
      </c>
      <c r="U61" s="181"/>
      <c r="V61" s="181"/>
      <c r="W61" s="181"/>
      <c r="X61" s="181"/>
      <c r="Y61" s="199"/>
      <c r="Z61" s="199"/>
      <c r="AA61" s="98" t="str">
        <f t="shared" si="11"/>
        <v/>
      </c>
      <c r="AB61" s="199"/>
      <c r="AC61" s="199"/>
      <c r="AD61" s="199"/>
      <c r="AE61" s="159" t="str">
        <f>IFERROR(IF(AND(T60="Probabilidad",T61="Probabilidad"),(AG60-(+AG60*AA61)),IF(AND(T60="Impacto",T61="Probabilidad"),(AG59-(+AG59*AA61)),IF(T61="Impacto",AG60,""))),"")</f>
        <v/>
      </c>
      <c r="AF61" s="132" t="str">
        <f t="shared" si="4"/>
        <v/>
      </c>
      <c r="AG61" s="98" t="str">
        <f t="shared" si="12"/>
        <v/>
      </c>
      <c r="AH61" s="132" t="str">
        <f t="shared" si="5"/>
        <v/>
      </c>
      <c r="AI61" s="98" t="str">
        <f>IFERROR(IF(AND(T60="Impacto",T61="Impacto"),(AI60-(+AI60*AA61)),IF(AND(T60="Probabilidad",T61="Impacto"),(AI59-(+AI59*AA61)),IF(T61="Probabilidad",AI60,""))),"")</f>
        <v/>
      </c>
      <c r="AJ61" s="99" t="str">
        <f t="shared" si="13"/>
        <v/>
      </c>
      <c r="AK61" s="340"/>
      <c r="AL61" s="188"/>
      <c r="AM61" s="187"/>
      <c r="AN61" s="194"/>
      <c r="AO61" s="100"/>
      <c r="AP61" s="180"/>
      <c r="AQ61" s="100"/>
      <c r="AR61" s="180"/>
      <c r="AS61" s="100"/>
      <c r="AT61" s="180"/>
      <c r="AU61" s="100"/>
      <c r="AV61" s="180"/>
      <c r="AW61" s="134"/>
      <c r="AX61" s="180"/>
      <c r="AY61" s="180"/>
      <c r="AZ61" s="134"/>
      <c r="BA61" s="100"/>
      <c r="BB61" s="100"/>
      <c r="BC61" s="180"/>
      <c r="BD61" s="180"/>
      <c r="BE61" s="134"/>
      <c r="BF61" s="100"/>
      <c r="BG61" s="100"/>
      <c r="BH61" s="180"/>
      <c r="BI61" s="180"/>
      <c r="BJ61" s="134"/>
      <c r="BK61" s="100"/>
      <c r="BL61" s="100"/>
      <c r="BM61" s="180"/>
      <c r="BN61" s="180"/>
      <c r="BO61" s="134"/>
      <c r="BP61" s="100"/>
      <c r="BQ61" s="100"/>
      <c r="BR61" s="136"/>
      <c r="BS61" s="180"/>
      <c r="BT61" s="180"/>
      <c r="BU61" s="180"/>
      <c r="BV61" s="100"/>
      <c r="BW61" s="180"/>
      <c r="BX61" s="180"/>
      <c r="BY61" s="100"/>
      <c r="BZ61" s="180"/>
      <c r="CA61" s="134"/>
      <c r="CB61" s="180"/>
    </row>
    <row r="62" spans="1:106" ht="16.5" customHeight="1">
      <c r="A62" s="328"/>
      <c r="B62" s="310"/>
      <c r="C62" s="310"/>
      <c r="D62" s="310"/>
      <c r="E62" s="329"/>
      <c r="F62" s="310"/>
      <c r="G62" s="310"/>
      <c r="H62" s="310"/>
      <c r="I62" s="310"/>
      <c r="J62" s="328"/>
      <c r="K62" s="327"/>
      <c r="L62" s="331"/>
      <c r="M62" s="554"/>
      <c r="N62" s="554"/>
      <c r="O62" s="554"/>
      <c r="P62" s="331"/>
      <c r="Q62" s="330"/>
      <c r="R62" s="187">
        <v>4</v>
      </c>
      <c r="S62" s="190"/>
      <c r="T62" s="181" t="str">
        <f t="shared" si="14"/>
        <v/>
      </c>
      <c r="U62" s="181"/>
      <c r="V62" s="181"/>
      <c r="W62" s="181"/>
      <c r="X62" s="181"/>
      <c r="Y62" s="199"/>
      <c r="Z62" s="199"/>
      <c r="AA62" s="98" t="str">
        <f t="shared" si="11"/>
        <v/>
      </c>
      <c r="AB62" s="199"/>
      <c r="AC62" s="199"/>
      <c r="AD62" s="199"/>
      <c r="AE62" s="159" t="str">
        <f>IFERROR(IF(AND(T61="Probabilidad",T62="Probabilidad"),(AG61-(+AG61*AA62)),IF(AND(T61="Impacto",T62="Probabilidad"),(AG60-(+AG60*AA62)),IF(T62="Impacto",AG61,""))),"")</f>
        <v/>
      </c>
      <c r="AF62" s="132" t="str">
        <f t="shared" si="4"/>
        <v/>
      </c>
      <c r="AG62" s="98" t="str">
        <f t="shared" si="12"/>
        <v/>
      </c>
      <c r="AH62" s="132" t="str">
        <f t="shared" si="5"/>
        <v/>
      </c>
      <c r="AI62" s="98" t="str">
        <f>IFERROR(IF(AND(T61="Impacto",T62="Impacto"),(AI61-(+AI61*AA62)),IF(AND(T61="Probabilidad",T62="Impacto"),(AI60-(+AI60*AA62)),IF(T62="Probabilidad",AI61,""))),"")</f>
        <v/>
      </c>
      <c r="AJ62" s="99" t="str">
        <f t="shared" si="13"/>
        <v/>
      </c>
      <c r="AK62" s="340"/>
      <c r="AL62" s="188"/>
      <c r="AM62" s="187"/>
      <c r="AN62" s="194"/>
      <c r="AO62" s="100"/>
      <c r="AP62" s="180"/>
      <c r="AQ62" s="100"/>
      <c r="AR62" s="180"/>
      <c r="AS62" s="100"/>
      <c r="AT62" s="180"/>
      <c r="AU62" s="100"/>
      <c r="AV62" s="180"/>
      <c r="AW62" s="134"/>
      <c r="AX62" s="180"/>
      <c r="AY62" s="180"/>
      <c r="AZ62" s="134"/>
      <c r="BA62" s="100"/>
      <c r="BB62" s="100"/>
      <c r="BC62" s="180"/>
      <c r="BD62" s="180"/>
      <c r="BE62" s="134"/>
      <c r="BF62" s="100"/>
      <c r="BG62" s="100"/>
      <c r="BH62" s="180"/>
      <c r="BI62" s="180"/>
      <c r="BJ62" s="134"/>
      <c r="BK62" s="100"/>
      <c r="BL62" s="100"/>
      <c r="BM62" s="180"/>
      <c r="BN62" s="180"/>
      <c r="BO62" s="134"/>
      <c r="BP62" s="100"/>
      <c r="BQ62" s="100"/>
      <c r="BR62" s="136"/>
      <c r="BS62" s="180"/>
      <c r="BT62" s="180"/>
      <c r="BU62" s="180"/>
      <c r="BV62" s="100"/>
      <c r="BW62" s="180"/>
      <c r="BX62" s="180"/>
      <c r="BY62" s="100"/>
      <c r="BZ62" s="180"/>
      <c r="CA62" s="134"/>
      <c r="CB62" s="180"/>
    </row>
    <row r="63" spans="1:106" ht="16.5" customHeight="1">
      <c r="A63" s="328"/>
      <c r="B63" s="310"/>
      <c r="C63" s="310"/>
      <c r="D63" s="310"/>
      <c r="E63" s="329"/>
      <c r="F63" s="310"/>
      <c r="G63" s="310"/>
      <c r="H63" s="310"/>
      <c r="I63" s="310"/>
      <c r="J63" s="328"/>
      <c r="K63" s="327"/>
      <c r="L63" s="331"/>
      <c r="M63" s="554"/>
      <c r="N63" s="554"/>
      <c r="O63" s="554"/>
      <c r="P63" s="331"/>
      <c r="Q63" s="330"/>
      <c r="R63" s="187">
        <v>5</v>
      </c>
      <c r="S63" s="190"/>
      <c r="T63" s="181" t="str">
        <f t="shared" si="14"/>
        <v/>
      </c>
      <c r="U63" s="181"/>
      <c r="V63" s="181"/>
      <c r="W63" s="181"/>
      <c r="X63" s="181"/>
      <c r="Y63" s="199"/>
      <c r="Z63" s="199"/>
      <c r="AA63" s="98" t="str">
        <f t="shared" si="11"/>
        <v/>
      </c>
      <c r="AB63" s="199"/>
      <c r="AC63" s="199"/>
      <c r="AD63" s="199"/>
      <c r="AE63" s="159" t="str">
        <f>IFERROR(IF(AND(T62="Probabilidad",T63="Probabilidad"),(AG62-(+AG62*AA63)),IF(AND(T62="Impacto",T63="Probabilidad"),(AG61-(+AG61*AA63)),IF(T63="Impacto",AG62,""))),"")</f>
        <v/>
      </c>
      <c r="AF63" s="132" t="str">
        <f t="shared" si="4"/>
        <v/>
      </c>
      <c r="AG63" s="98" t="str">
        <f t="shared" si="12"/>
        <v/>
      </c>
      <c r="AH63" s="132" t="str">
        <f t="shared" si="5"/>
        <v/>
      </c>
      <c r="AI63" s="98" t="str">
        <f>IFERROR(IF(AND(T62="Impacto",T63="Impacto"),(AI62-(+AI62*AA63)),IF(AND(T62="Probabilidad",T63="Impacto"),(AI61-(+AI61*AA63)),IF(T63="Probabilidad",AI62,""))),"")</f>
        <v/>
      </c>
      <c r="AJ63" s="99" t="str">
        <f t="shared" si="13"/>
        <v/>
      </c>
      <c r="AK63" s="340"/>
      <c r="AL63" s="188"/>
      <c r="AM63" s="187"/>
      <c r="AN63" s="194"/>
      <c r="AO63" s="100"/>
      <c r="AP63" s="180"/>
      <c r="AQ63" s="100"/>
      <c r="AR63" s="180"/>
      <c r="AS63" s="100"/>
      <c r="AT63" s="180"/>
      <c r="AU63" s="100"/>
      <c r="AV63" s="180"/>
      <c r="AW63" s="134"/>
      <c r="AX63" s="180"/>
      <c r="AY63" s="180"/>
      <c r="AZ63" s="134"/>
      <c r="BA63" s="100"/>
      <c r="BB63" s="100"/>
      <c r="BC63" s="180"/>
      <c r="BD63" s="180"/>
      <c r="BE63" s="134"/>
      <c r="BF63" s="100"/>
      <c r="BG63" s="100"/>
      <c r="BH63" s="180"/>
      <c r="BI63" s="180"/>
      <c r="BJ63" s="134"/>
      <c r="BK63" s="100"/>
      <c r="BL63" s="100"/>
      <c r="BM63" s="180"/>
      <c r="BN63" s="180"/>
      <c r="BO63" s="134"/>
      <c r="BP63" s="100"/>
      <c r="BQ63" s="100"/>
      <c r="BR63" s="136"/>
      <c r="BS63" s="180"/>
      <c r="BT63" s="180"/>
      <c r="BU63" s="180"/>
      <c r="BV63" s="100"/>
      <c r="BW63" s="180"/>
      <c r="BX63" s="180"/>
      <c r="BY63" s="100"/>
      <c r="BZ63" s="180"/>
      <c r="CA63" s="134"/>
      <c r="CB63" s="180"/>
    </row>
    <row r="64" spans="1:106" ht="16.5" customHeight="1">
      <c r="A64" s="328"/>
      <c r="B64" s="310"/>
      <c r="C64" s="310"/>
      <c r="D64" s="310"/>
      <c r="E64" s="329"/>
      <c r="F64" s="310"/>
      <c r="G64" s="310"/>
      <c r="H64" s="310"/>
      <c r="I64" s="310"/>
      <c r="J64" s="328"/>
      <c r="K64" s="327"/>
      <c r="L64" s="331"/>
      <c r="M64" s="555"/>
      <c r="N64" s="555"/>
      <c r="O64" s="555"/>
      <c r="P64" s="331"/>
      <c r="Q64" s="330"/>
      <c r="R64" s="187">
        <v>6</v>
      </c>
      <c r="S64" s="190"/>
      <c r="T64" s="181" t="str">
        <f t="shared" si="14"/>
        <v/>
      </c>
      <c r="U64" s="181"/>
      <c r="V64" s="181"/>
      <c r="W64" s="181"/>
      <c r="X64" s="181"/>
      <c r="Y64" s="199"/>
      <c r="Z64" s="199"/>
      <c r="AA64" s="98" t="str">
        <f t="shared" si="11"/>
        <v/>
      </c>
      <c r="AB64" s="199"/>
      <c r="AC64" s="199"/>
      <c r="AD64" s="199"/>
      <c r="AE64" s="159" t="str">
        <f>IFERROR(IF(AND(T63="Probabilidad",T64="Probabilidad"),(AG63-(+AG63*AA64)),IF(AND(T63="Impacto",T64="Probabilidad"),(AG62-(+AG62*AA64)),IF(T64="Impacto",AG63,""))),"")</f>
        <v/>
      </c>
      <c r="AF64" s="132" t="str">
        <f t="shared" si="4"/>
        <v/>
      </c>
      <c r="AG64" s="98" t="str">
        <f t="shared" si="12"/>
        <v/>
      </c>
      <c r="AH64" s="132" t="str">
        <f t="shared" si="5"/>
        <v/>
      </c>
      <c r="AI64" s="98" t="str">
        <f>IFERROR(IF(AND(T63="Impacto",T64="Impacto"),(AI63-(+AI63*AA64)),IF(AND(T63="Probabilidad",T64="Impacto"),(AI62-(+AI62*AA64)),IF(T64="Probabilidad",AI63,""))),"")</f>
        <v/>
      </c>
      <c r="AJ64" s="99" t="str">
        <f t="shared" si="13"/>
        <v/>
      </c>
      <c r="AK64" s="341"/>
      <c r="AL64" s="188"/>
      <c r="AM64" s="187"/>
      <c r="AN64" s="194"/>
      <c r="AO64" s="100"/>
      <c r="AP64" s="180"/>
      <c r="AQ64" s="100"/>
      <c r="AR64" s="180"/>
      <c r="AS64" s="100"/>
      <c r="AT64" s="180"/>
      <c r="AU64" s="100"/>
      <c r="AV64" s="180"/>
      <c r="AW64" s="134"/>
      <c r="AX64" s="180"/>
      <c r="AY64" s="180"/>
      <c r="AZ64" s="134"/>
      <c r="BA64" s="100"/>
      <c r="BB64" s="100"/>
      <c r="BC64" s="180"/>
      <c r="BD64" s="180"/>
      <c r="BE64" s="134"/>
      <c r="BF64" s="100"/>
      <c r="BG64" s="100"/>
      <c r="BH64" s="180"/>
      <c r="BI64" s="180"/>
      <c r="BJ64" s="134"/>
      <c r="BK64" s="100"/>
      <c r="BL64" s="100"/>
      <c r="BM64" s="180"/>
      <c r="BN64" s="180"/>
      <c r="BO64" s="134"/>
      <c r="BP64" s="100"/>
      <c r="BQ64" s="100"/>
      <c r="BR64" s="136"/>
      <c r="BS64" s="180"/>
      <c r="BT64" s="180"/>
      <c r="BU64" s="180"/>
      <c r="BV64" s="100"/>
      <c r="BW64" s="180"/>
      <c r="BX64" s="180"/>
      <c r="BY64" s="100"/>
      <c r="BZ64" s="180"/>
      <c r="CA64" s="134"/>
      <c r="CB64" s="180"/>
    </row>
  </sheetData>
  <sheetProtection algorithmName="SHA-512" hashValue="Cz5uSxt0pBtAsjuqyAPpGrIOiJCKclZe+dsirKzRUze6ZoX5L0VRrgEypcgn8XwNupkpGaIH9STzpFmUwF0Tnw==" saltValue="+3JWqtFkvIpRhXVOZcFCbg==" spinCount="100000" sheet="1" formatCells="0" formatColumns="0" formatRows="0"/>
  <dataConsolidate link="1"/>
  <mergeCells count="264">
    <mergeCell ref="BH2:BL2"/>
    <mergeCell ref="BH3:BH4"/>
    <mergeCell ref="BI3:BI4"/>
    <mergeCell ref="BJ3:BJ4"/>
    <mergeCell ref="BK3:BK4"/>
    <mergeCell ref="BL3:BL4"/>
    <mergeCell ref="BM2:BQ2"/>
    <mergeCell ref="BM3:BM4"/>
    <mergeCell ref="BN3:BN4"/>
    <mergeCell ref="BO3:BO4"/>
    <mergeCell ref="BP3:BP4"/>
    <mergeCell ref="BQ3:BQ4"/>
    <mergeCell ref="A53:A58"/>
    <mergeCell ref="F53:F58"/>
    <mergeCell ref="BY2:CB2"/>
    <mergeCell ref="A2:I2"/>
    <mergeCell ref="J2:Q2"/>
    <mergeCell ref="AK29:AK34"/>
    <mergeCell ref="AK35:AK40"/>
    <mergeCell ref="AK41:AK46"/>
    <mergeCell ref="AK47:AK52"/>
    <mergeCell ref="AK53:AK58"/>
    <mergeCell ref="BV2:BX2"/>
    <mergeCell ref="BV3:BV4"/>
    <mergeCell ref="BW3:BW4"/>
    <mergeCell ref="BX3:BX4"/>
    <mergeCell ref="AK5:AK10"/>
    <mergeCell ref="AK11:AK16"/>
    <mergeCell ref="AK17:AK22"/>
    <mergeCell ref="AW3:AW4"/>
    <mergeCell ref="AV3:AV4"/>
    <mergeCell ref="AO3:AO4"/>
    <mergeCell ref="AN3:AN4"/>
    <mergeCell ref="AM3:AM4"/>
    <mergeCell ref="AX3:AX4"/>
    <mergeCell ref="AX2:BB2"/>
    <mergeCell ref="M59:M64"/>
    <mergeCell ref="N59:N64"/>
    <mergeCell ref="O59:O64"/>
    <mergeCell ref="P59:P64"/>
    <mergeCell ref="Q59:Q64"/>
    <mergeCell ref="M53:M58"/>
    <mergeCell ref="N53:N58"/>
    <mergeCell ref="O53:O58"/>
    <mergeCell ref="AK23:AK28"/>
    <mergeCell ref="AK59:AK64"/>
    <mergeCell ref="P29:P34"/>
    <mergeCell ref="Q29:Q34"/>
    <mergeCell ref="P35:P40"/>
    <mergeCell ref="Q35:Q40"/>
    <mergeCell ref="M41:M46"/>
    <mergeCell ref="N41:N46"/>
    <mergeCell ref="O41:O46"/>
    <mergeCell ref="M35:M40"/>
    <mergeCell ref="N35:N40"/>
    <mergeCell ref="O35:O40"/>
    <mergeCell ref="A59:A64"/>
    <mergeCell ref="F59:F64"/>
    <mergeCell ref="G59:G64"/>
    <mergeCell ref="H59:H64"/>
    <mergeCell ref="E59:E64"/>
    <mergeCell ref="I59:I64"/>
    <mergeCell ref="J59:J64"/>
    <mergeCell ref="K59:K64"/>
    <mergeCell ref="L59:L64"/>
    <mergeCell ref="G53:G58"/>
    <mergeCell ref="H53:H58"/>
    <mergeCell ref="E53:E58"/>
    <mergeCell ref="I53:I58"/>
    <mergeCell ref="J53:J58"/>
    <mergeCell ref="K53:K58"/>
    <mergeCell ref="L53:L58"/>
    <mergeCell ref="P41:P46"/>
    <mergeCell ref="Q41:Q46"/>
    <mergeCell ref="I47:I52"/>
    <mergeCell ref="J47:J52"/>
    <mergeCell ref="K47:K52"/>
    <mergeCell ref="L47:L52"/>
    <mergeCell ref="M47:M52"/>
    <mergeCell ref="I41:I46"/>
    <mergeCell ref="J41:J46"/>
    <mergeCell ref="K41:K46"/>
    <mergeCell ref="L41:L46"/>
    <mergeCell ref="N47:N52"/>
    <mergeCell ref="O47:O52"/>
    <mergeCell ref="P47:P52"/>
    <mergeCell ref="Q47:Q52"/>
    <mergeCell ref="P53:P58"/>
    <mergeCell ref="Q53:Q58"/>
    <mergeCell ref="L29:L34"/>
    <mergeCell ref="M29:M34"/>
    <mergeCell ref="J35:J40"/>
    <mergeCell ref="K35:K40"/>
    <mergeCell ref="L35:L40"/>
    <mergeCell ref="N29:N34"/>
    <mergeCell ref="O29:O34"/>
    <mergeCell ref="A47:A52"/>
    <mergeCell ref="F47:F52"/>
    <mergeCell ref="G47:G52"/>
    <mergeCell ref="H47:H52"/>
    <mergeCell ref="E47:E52"/>
    <mergeCell ref="A41:A46"/>
    <mergeCell ref="F41:F46"/>
    <mergeCell ref="G41:G46"/>
    <mergeCell ref="H41:H46"/>
    <mergeCell ref="E41:E46"/>
    <mergeCell ref="B29:B34"/>
    <mergeCell ref="C29:C34"/>
    <mergeCell ref="D29:D34"/>
    <mergeCell ref="B35:B40"/>
    <mergeCell ref="C35:C40"/>
    <mergeCell ref="D35:D40"/>
    <mergeCell ref="B41:B46"/>
    <mergeCell ref="A29:A34"/>
    <mergeCell ref="F29:F34"/>
    <mergeCell ref="G29:G34"/>
    <mergeCell ref="A35:A40"/>
    <mergeCell ref="F35:F40"/>
    <mergeCell ref="G35:G40"/>
    <mergeCell ref="H35:H40"/>
    <mergeCell ref="E35:E40"/>
    <mergeCell ref="I35:I40"/>
    <mergeCell ref="H29:H34"/>
    <mergeCell ref="E29:E34"/>
    <mergeCell ref="I29:I34"/>
    <mergeCell ref="J29:J34"/>
    <mergeCell ref="K29:K34"/>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D23:D28"/>
    <mergeCell ref="I11:I16"/>
    <mergeCell ref="J11:J16"/>
    <mergeCell ref="K11:K16"/>
    <mergeCell ref="L11:L16"/>
    <mergeCell ref="M11:M16"/>
    <mergeCell ref="A11:A16"/>
    <mergeCell ref="F11:F16"/>
    <mergeCell ref="G11:G16"/>
    <mergeCell ref="A17:A22"/>
    <mergeCell ref="F17:F22"/>
    <mergeCell ref="G17:G22"/>
    <mergeCell ref="H17:H22"/>
    <mergeCell ref="E17:E22"/>
    <mergeCell ref="I17:I22"/>
    <mergeCell ref="J17:J22"/>
    <mergeCell ref="K17:K22"/>
    <mergeCell ref="L17:L22"/>
    <mergeCell ref="H11:H16"/>
    <mergeCell ref="E11:E16"/>
    <mergeCell ref="B11:B16"/>
    <mergeCell ref="C11:C16"/>
    <mergeCell ref="D11:D16"/>
    <mergeCell ref="B17:B22"/>
    <mergeCell ref="C17:C22"/>
    <mergeCell ref="A3:A4"/>
    <mergeCell ref="I3:I4"/>
    <mergeCell ref="E3:E4"/>
    <mergeCell ref="H3:H4"/>
    <mergeCell ref="G3:G4"/>
    <mergeCell ref="AK3:AK4"/>
    <mergeCell ref="R3:R4"/>
    <mergeCell ref="AJ3:AJ4"/>
    <mergeCell ref="AI3:AI4"/>
    <mergeCell ref="AE3:AE4"/>
    <mergeCell ref="S3:S4"/>
    <mergeCell ref="Y3:AD3"/>
    <mergeCell ref="K3:K4"/>
    <mergeCell ref="L3:L4"/>
    <mergeCell ref="F3:F4"/>
    <mergeCell ref="M3:M4"/>
    <mergeCell ref="U3:X3"/>
    <mergeCell ref="N11:N16"/>
    <mergeCell ref="O11:O16"/>
    <mergeCell ref="P11:P16"/>
    <mergeCell ref="Q11:Q16"/>
    <mergeCell ref="O3:O4"/>
    <mergeCell ref="P3:P4"/>
    <mergeCell ref="I5:I10"/>
    <mergeCell ref="J5:J10"/>
    <mergeCell ref="K5:K10"/>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BR2:BU2"/>
    <mergeCell ref="BR3:BR4"/>
    <mergeCell ref="BT3:BT4"/>
    <mergeCell ref="B3:B4"/>
    <mergeCell ref="C3:C4"/>
    <mergeCell ref="D3:D4"/>
    <mergeCell ref="AY3:AY4"/>
    <mergeCell ref="AZ3:AZ4"/>
    <mergeCell ref="BA3:BA4"/>
    <mergeCell ref="BB3:BB4"/>
    <mergeCell ref="AE2:AK2"/>
    <mergeCell ref="AL2:AW2"/>
    <mergeCell ref="R2:AD2"/>
    <mergeCell ref="Q3:Q4"/>
    <mergeCell ref="N3:N4"/>
    <mergeCell ref="T3:T4"/>
    <mergeCell ref="AT3:AT4"/>
    <mergeCell ref="AP3:AP4"/>
    <mergeCell ref="AR3:AR4"/>
    <mergeCell ref="AQ3:AQ4"/>
    <mergeCell ref="AS3:AS4"/>
    <mergeCell ref="AU3:AU4"/>
    <mergeCell ref="BC2:BG2"/>
    <mergeCell ref="BC3:BC4"/>
    <mergeCell ref="BZ3:BZ4"/>
    <mergeCell ref="CA3:CA4"/>
    <mergeCell ref="BS3:BS4"/>
    <mergeCell ref="BU3:BU4"/>
    <mergeCell ref="CB3:CB4"/>
    <mergeCell ref="AH3:AH4"/>
    <mergeCell ref="AF3:AF4"/>
    <mergeCell ref="AG3:AG4"/>
    <mergeCell ref="J3:J4"/>
    <mergeCell ref="AL3:AL4"/>
    <mergeCell ref="BY3:BY4"/>
    <mergeCell ref="BD3:BD4"/>
    <mergeCell ref="BE3:BE4"/>
    <mergeCell ref="BF3:BF4"/>
    <mergeCell ref="BG3:BG4"/>
    <mergeCell ref="C41:C46"/>
    <mergeCell ref="D41:D46"/>
    <mergeCell ref="B47:B52"/>
    <mergeCell ref="C47:C52"/>
    <mergeCell ref="D47:D52"/>
    <mergeCell ref="B53:B58"/>
    <mergeCell ref="C53:C58"/>
    <mergeCell ref="D53:D58"/>
    <mergeCell ref="B59:B64"/>
    <mergeCell ref="C59:C64"/>
    <mergeCell ref="D59:D64"/>
  </mergeCells>
  <conditionalFormatting sqref="K5 K11">
    <cfRule type="cellIs" dxfId="200" priority="248" operator="equal">
      <formula>"Baja"</formula>
    </cfRule>
    <cfRule type="cellIs" dxfId="199" priority="247" operator="equal">
      <formula>"Media"</formula>
    </cfRule>
    <cfRule type="cellIs" dxfId="198" priority="246" operator="equal">
      <formula>"Alta"</formula>
    </cfRule>
    <cfRule type="cellIs" dxfId="197" priority="245" operator="equal">
      <formula>"Muy Alta"</formula>
    </cfRule>
    <cfRule type="cellIs" dxfId="196" priority="249" operator="equal">
      <formula>"Muy Baja"</formula>
    </cfRule>
  </conditionalFormatting>
  <conditionalFormatting sqref="K17">
    <cfRule type="cellIs" dxfId="195" priority="203" operator="equal">
      <formula>"Muy Baja"</formula>
    </cfRule>
    <cfRule type="cellIs" dxfId="194" priority="202" operator="equal">
      <formula>"Baja"</formula>
    </cfRule>
    <cfRule type="cellIs" dxfId="193" priority="201" operator="equal">
      <formula>"Media"</formula>
    </cfRule>
    <cfRule type="cellIs" dxfId="192" priority="200" operator="equal">
      <formula>"Alta"</formula>
    </cfRule>
    <cfRule type="cellIs" dxfId="191" priority="199" operator="equal">
      <formula>"Muy Alta"</formula>
    </cfRule>
  </conditionalFormatting>
  <conditionalFormatting sqref="K23">
    <cfRule type="cellIs" dxfId="190" priority="178" operator="equal">
      <formula>"Media"</formula>
    </cfRule>
    <cfRule type="cellIs" dxfId="189" priority="180" operator="equal">
      <formula>"Muy Baja"</formula>
    </cfRule>
    <cfRule type="cellIs" dxfId="188" priority="179" operator="equal">
      <formula>"Baja"</formula>
    </cfRule>
    <cfRule type="cellIs" dxfId="187" priority="177" operator="equal">
      <formula>"Alta"</formula>
    </cfRule>
    <cfRule type="cellIs" dxfId="186" priority="176" operator="equal">
      <formula>"Muy Alta"</formula>
    </cfRule>
  </conditionalFormatting>
  <conditionalFormatting sqref="K29">
    <cfRule type="cellIs" dxfId="185" priority="157" operator="equal">
      <formula>"Muy Baja"</formula>
    </cfRule>
    <cfRule type="cellIs" dxfId="184" priority="156" operator="equal">
      <formula>"Baja"</formula>
    </cfRule>
    <cfRule type="cellIs" dxfId="183" priority="155" operator="equal">
      <formula>"Media"</formula>
    </cfRule>
    <cfRule type="cellIs" dxfId="182" priority="154" operator="equal">
      <formula>"Alta"</formula>
    </cfRule>
    <cfRule type="cellIs" dxfId="181" priority="153" operator="equal">
      <formula>"Muy Alta"</formula>
    </cfRule>
  </conditionalFormatting>
  <conditionalFormatting sqref="K35">
    <cfRule type="cellIs" dxfId="180" priority="134" operator="equal">
      <formula>"Muy Baja"</formula>
    </cfRule>
    <cfRule type="cellIs" dxfId="179" priority="133" operator="equal">
      <formula>"Baja"</formula>
    </cfRule>
    <cfRule type="cellIs" dxfId="178" priority="131" operator="equal">
      <formula>"Alta"</formula>
    </cfRule>
    <cfRule type="cellIs" dxfId="177" priority="130" operator="equal">
      <formula>"Muy Alta"</formula>
    </cfRule>
    <cfRule type="cellIs" dxfId="176" priority="132" operator="equal">
      <formula>"Media"</formula>
    </cfRule>
  </conditionalFormatting>
  <conditionalFormatting sqref="K41">
    <cfRule type="cellIs" dxfId="175" priority="111" operator="equal">
      <formula>"Muy Baja"</formula>
    </cfRule>
    <cfRule type="cellIs" dxfId="174" priority="110" operator="equal">
      <formula>"Baja"</formula>
    </cfRule>
    <cfRule type="cellIs" dxfId="173" priority="109" operator="equal">
      <formula>"Media"</formula>
    </cfRule>
    <cfRule type="cellIs" dxfId="172" priority="108" operator="equal">
      <formula>"Alta"</formula>
    </cfRule>
    <cfRule type="cellIs" dxfId="171" priority="107" operator="equal">
      <formula>"Muy Alta"</formula>
    </cfRule>
  </conditionalFormatting>
  <conditionalFormatting sqref="K47">
    <cfRule type="cellIs" dxfId="170" priority="84" operator="equal">
      <formula>"Muy Alta"</formula>
    </cfRule>
    <cfRule type="cellIs" dxfId="169" priority="85" operator="equal">
      <formula>"Alta"</formula>
    </cfRule>
    <cfRule type="cellIs" dxfId="168" priority="86" operator="equal">
      <formula>"Media"</formula>
    </cfRule>
    <cfRule type="cellIs" dxfId="167" priority="87" operator="equal">
      <formula>"Baja"</formula>
    </cfRule>
    <cfRule type="cellIs" dxfId="166" priority="88" operator="equal">
      <formula>"Muy Baja"</formula>
    </cfRule>
  </conditionalFormatting>
  <conditionalFormatting sqref="K53">
    <cfRule type="cellIs" dxfId="165" priority="65" operator="equal">
      <formula>"Muy Baja"</formula>
    </cfRule>
    <cfRule type="cellIs" dxfId="164" priority="64" operator="equal">
      <formula>"Baja"</formula>
    </cfRule>
    <cfRule type="cellIs" dxfId="163" priority="63" operator="equal">
      <formula>"Media"</formula>
    </cfRule>
    <cfRule type="cellIs" dxfId="162" priority="61" operator="equal">
      <formula>"Muy Alta"</formula>
    </cfRule>
    <cfRule type="cellIs" dxfId="161" priority="62" operator="equal">
      <formula>"Alta"</formula>
    </cfRule>
  </conditionalFormatting>
  <conditionalFormatting sqref="K59">
    <cfRule type="cellIs" dxfId="160" priority="42" operator="equal">
      <formula>"Muy Baja"</formula>
    </cfRule>
    <cfRule type="cellIs" dxfId="159" priority="41" operator="equal">
      <formula>"Baja"</formula>
    </cfRule>
    <cfRule type="cellIs" dxfId="158" priority="40" operator="equal">
      <formula>"Media"</formula>
    </cfRule>
    <cfRule type="cellIs" dxfId="157" priority="39" operator="equal">
      <formula>"Alta"</formula>
    </cfRule>
    <cfRule type="cellIs" dxfId="156" priority="38" operator="equal">
      <formula>"Muy Alta"</formula>
    </cfRule>
  </conditionalFormatting>
  <conditionalFormatting sqref="N5 N11 N17 N23 N29 N35 N41 N47 N53 N59">
    <cfRule type="containsText" dxfId="155" priority="6" operator="containsText" text="❌">
      <formula>NOT(ISERROR(SEARCH(("❌"),(N5))))</formula>
    </cfRule>
  </conditionalFormatting>
  <conditionalFormatting sqref="O5 O11 O17 O23 O29 O35 O41 O47 O53 O59">
    <cfRule type="cellIs" dxfId="154" priority="1" operator="equal">
      <formula>"Catastrófico"</formula>
    </cfRule>
    <cfRule type="cellIs" dxfId="153" priority="2" operator="equal">
      <formula>"Mayor"</formula>
    </cfRule>
    <cfRule type="cellIs" dxfId="152" priority="3" operator="equal">
      <formula>"Moderado"</formula>
    </cfRule>
    <cfRule type="cellIs" dxfId="151" priority="4" operator="equal">
      <formula>"Menor"</formula>
    </cfRule>
    <cfRule type="cellIs" dxfId="150" priority="5" operator="equal">
      <formula>"Leve"</formula>
    </cfRule>
  </conditionalFormatting>
  <conditionalFormatting sqref="Q5 Q11 Q17 Q23 Q29 Q35 Q41 Q47 Q53 Q59">
    <cfRule type="cellIs" dxfId="149" priority="239" operator="equal">
      <formula>"Bajo"</formula>
    </cfRule>
    <cfRule type="cellIs" dxfId="148" priority="236" operator="equal">
      <formula>"Extremo"</formula>
    </cfRule>
    <cfRule type="cellIs" dxfId="147" priority="237" operator="equal">
      <formula>"Alto"</formula>
    </cfRule>
    <cfRule type="cellIs" dxfId="146" priority="238" operator="equal">
      <formula>"Moderado"</formula>
    </cfRule>
  </conditionalFormatting>
  <conditionalFormatting sqref="AF5:AF64">
    <cfRule type="cellIs" dxfId="145" priority="33" operator="equal">
      <formula>"Muy Baja"</formula>
    </cfRule>
    <cfRule type="cellIs" dxfId="144" priority="30" operator="equal">
      <formula>"Alta"</formula>
    </cfRule>
    <cfRule type="cellIs" dxfId="143" priority="29" operator="equal">
      <formula>"Muy Alta"</formula>
    </cfRule>
    <cfRule type="cellIs" dxfId="142" priority="31" operator="equal">
      <formula>"Media"</formula>
    </cfRule>
    <cfRule type="cellIs" dxfId="141" priority="32" operator="equal">
      <formula>"Baja"</formula>
    </cfRule>
  </conditionalFormatting>
  <conditionalFormatting sqref="AH5:AH64">
    <cfRule type="cellIs" dxfId="140" priority="27" operator="equal">
      <formula>"Menor"</formula>
    </cfRule>
    <cfRule type="cellIs" dxfId="139" priority="28" operator="equal">
      <formula>"Leve"</formula>
    </cfRule>
    <cfRule type="cellIs" dxfId="138" priority="25" operator="equal">
      <formula>"Mayor"</formula>
    </cfRule>
    <cfRule type="cellIs" dxfId="137" priority="24" operator="equal">
      <formula>"Catastrófico"</formula>
    </cfRule>
    <cfRule type="cellIs" dxfId="136" priority="26" operator="equal">
      <formula>"Moderado"</formula>
    </cfRule>
  </conditionalFormatting>
  <conditionalFormatting sqref="AJ5:AJ64">
    <cfRule type="cellIs" dxfId="135" priority="21" operator="equal">
      <formula>"Alto"</formula>
    </cfRule>
    <cfRule type="cellIs" dxfId="134" priority="20" operator="equal">
      <formula>"Extremo"</formula>
    </cfRule>
    <cfRule type="cellIs" dxfId="133" priority="23" operator="equal">
      <formula>"Bajo"</formula>
    </cfRule>
    <cfRule type="cellIs" dxfId="132" priority="22" operator="equal">
      <formula>"Moderado"</formula>
    </cfRule>
  </conditionalFormatting>
  <pageMargins left="0.70866141732283472" right="0.70866141732283472" top="0.74803149606299213" bottom="0.74803149606299213" header="0.31496062992125984" footer="0.31496062992125984"/>
  <pageSetup paperSize="9" scale="32" orientation="landscape" r:id="rId1"/>
  <headerFooter>
    <oddHeader>&amp;L&amp;G&amp;C&amp;"Arial,Negrita"&amp;12MAPA Y PLAN DE MANEJO DE RIESGOS Y OPORTUNIDADES</oddHeader>
    <oddFooter>&amp;L&amp;G&amp;C&amp;N&amp;RDES-FM-12
V11</oddFooter>
  </headerFooter>
  <colBreaks count="3" manualBreakCount="3">
    <brk id="17" max="1048575" man="1"/>
    <brk id="49" max="1048575" man="1"/>
    <brk id="69"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Hoja1!$A$26:$A$39</xm:f>
          </x14:formula1>
          <xm:sqref>B5:B64</xm:sqref>
        </x14:dataValidation>
        <x14:dataValidation type="list" allowBlank="1" showInputMessage="1" showErrorMessage="1" xr:uid="{6789922C-7009-4358-823D-FB2E9E78A8C8}">
          <x14:formula1>
            <xm:f>Hoja1!$B$26:$B$39</xm:f>
          </x14:formula1>
          <xm:sqref>C5:C64</xm:sqref>
        </x14:dataValidation>
        <x14:dataValidation type="list" allowBlank="1" showInputMessage="1" showErrorMessage="1" xr:uid="{79E4EA97-376E-4D32-9A4B-281971BC3027}">
          <x14:formula1>
            <xm:f>'Opciones Tratamiento'!$E$2:$E$4</xm:f>
          </x14:formula1>
          <xm:sqref>F5:F10</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Tratamiento'!$B$28:$B$29</xm:f>
          </x14:formula1>
          <xm:sqref>U5:X64</xm:sqref>
        </x14:dataValidation>
        <x14:dataValidation type="list" allowBlank="1" showInputMessage="1" showErrorMessage="1" xr:uid="{527F6F30-81E4-4B32-BD2C-A65AA023C9BF}">
          <x14:formula1>
            <xm:f>Hoja1!$A$3:$A$5</xm:f>
          </x14:formula1>
          <xm:sqref>Y5:Y64</xm:sqref>
        </x14:dataValidation>
        <x14:dataValidation type="list" allowBlank="1" showInputMessage="1" showErrorMessage="1" xr:uid="{85F0530E-F2BB-406F-BA73-85B7B4C815A7}">
          <x14:formula1>
            <xm:f>Hoja1!$A$6:$A$7</xm:f>
          </x14:formula1>
          <xm:sqref>Z5:Z64</xm:sqref>
        </x14:dataValidation>
        <x14:dataValidation type="list" allowBlank="1" showInputMessage="1" showErrorMessage="1" xr:uid="{21B7451D-57A2-442B-B656-70EAEEBE737E}">
          <x14:formula1>
            <xm:f>Hoja1!$A$8:$A$9</xm:f>
          </x14:formula1>
          <xm:sqref>AB5:AB64</xm:sqref>
        </x14:dataValidation>
        <x14:dataValidation type="list" allowBlank="1" showInputMessage="1" showErrorMessage="1" xr:uid="{51BE8435-9FE8-471A-B50E-3628D561F6AD}">
          <x14:formula1>
            <xm:f>Hoja1!$A$10:$A$11</xm:f>
          </x14:formula1>
          <xm:sqref>AC5:AC64</xm:sqref>
        </x14:dataValidation>
        <x14:dataValidation type="list" allowBlank="1" showInputMessage="1" showErrorMessage="1" xr:uid="{1B763439-AEA5-463C-BEA9-36367686F1D4}">
          <x14:formula1>
            <xm:f>Hoja1!$A$12:$A$14</xm:f>
          </x14:formula1>
          <xm:sqref>AD5:AD64</xm:sqref>
        </x14:dataValidation>
        <x14:dataValidation type="list" allowBlank="1" showInputMessage="1" showErrorMessage="1" xr:uid="{65DA67C1-8965-410A-8623-7B25469B31B4}">
          <x14:formula1>
            <xm:f>'Opciones Tratamiento'!$B$2:$B$5</xm:f>
          </x14:formula1>
          <xm:sqref>AK5:AK64</xm:sqref>
        </x14:dataValidation>
        <x14:dataValidation type="list" allowBlank="1" showInputMessage="1" showErrorMessage="1" xr:uid="{EC301CB8-4529-4B84-8749-B92ABF4385AC}">
          <x14:formula1>
            <xm:f>'Opciones Tratamiento'!$B$13:$B$17</xm:f>
          </x14:formula1>
          <xm:sqref>I5:I64</xm:sqref>
        </x14:dataValidation>
        <x14:dataValidation type="list" allowBlank="1" showInputMessage="1" showErrorMessage="1" xr:uid="{E6F74DCE-49CD-4778-A2EF-2824BDA98BDA}">
          <x14:formula1>
            <xm:f>'Opciones Tratamiento'!$B$20:$B$22</xm:f>
          </x14:formula1>
          <xm:sqref>AW5:AW64</xm:sqref>
        </x14:dataValidation>
        <x14:dataValidation type="list" allowBlank="1" showInputMessage="1" showErrorMessage="1" xr:uid="{2F66127B-362D-4FD8-8ECB-C272E752ABD2}">
          <x14:formula1>
            <xm:f>Hoja1!$A$23:$A$24</xm:f>
          </x14:formula1>
          <xm:sqref>BB5:BB64 BG5:BG64 BL5:BL64 BQ5:BQ64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65"/>
  <sheetViews>
    <sheetView showGridLines="0" topLeftCell="N2" zoomScale="60" zoomScaleNormal="60" zoomScaleSheetLayoutView="10" zoomScalePageLayoutView="55" workbookViewId="0">
      <pane xSplit="27" ySplit="3" topLeftCell="BZ5" activePane="bottomRight" state="frozen"/>
      <selection pane="bottomRight" activeCell="CA2" sqref="CA2:CD2"/>
      <selection pane="bottomLeft" activeCell="N5" sqref="N5"/>
      <selection pane="topRight" activeCell="AO2" sqref="AO2"/>
    </sheetView>
  </sheetViews>
  <sheetFormatPr defaultColWidth="11.42578125" defaultRowHeight="21" customHeight="1"/>
  <cols>
    <col min="1" max="1" width="4" style="2" bestFit="1" customWidth="1"/>
    <col min="2" max="4" width="18.7109375" style="93" customWidth="1"/>
    <col min="5" max="5" width="32.42578125" style="1" customWidth="1"/>
    <col min="6" max="6" width="14.140625" style="2" customWidth="1"/>
    <col min="7" max="7" width="13.140625" style="2" customWidth="1"/>
    <col min="8" max="8" width="18.5703125" style="2" customWidth="1"/>
    <col min="9" max="9" width="19" style="184" customWidth="1"/>
    <col min="10" max="12" width="17.85546875" style="1" customWidth="1"/>
    <col min="13" max="13" width="16.5703125" style="1" customWidth="1"/>
    <col min="14" max="14" width="5.85546875" style="1" customWidth="1"/>
    <col min="15" max="15" width="48.42578125" style="1" customWidth="1"/>
    <col min="16" max="24" width="31" style="1" hidden="1" customWidth="1"/>
    <col min="25" max="25" width="31" style="185" hidden="1" customWidth="1"/>
    <col min="26" max="26" width="31" style="186" hidden="1" customWidth="1"/>
    <col min="27" max="36" width="31" style="1" hidden="1" customWidth="1"/>
    <col min="37" max="37" width="17.85546875" style="1" hidden="1" customWidth="1"/>
    <col min="38" max="38" width="16.5703125" style="1" hidden="1" customWidth="1"/>
    <col min="39" max="39" width="31" style="1" hidden="1" customWidth="1"/>
    <col min="40" max="40" width="23" style="1" customWidth="1"/>
    <col min="41" max="41" width="18.85546875" style="1" hidden="1" customWidth="1"/>
    <col min="42" max="42" width="22.140625" style="1" hidden="1" customWidth="1"/>
    <col min="43" max="43" width="11.85546875" style="142" hidden="1" customWidth="1"/>
    <col min="44" max="44" width="18.5703125" style="142" hidden="1" customWidth="1"/>
    <col min="45" max="45" width="20.5703125" style="142" customWidth="1"/>
    <col min="46" max="46" width="18.5703125" style="142" customWidth="1"/>
    <col min="47" max="47" width="20.5703125" style="142" customWidth="1"/>
    <col min="48" max="48" width="18.5703125" style="142" customWidth="1"/>
    <col min="49" max="49" width="20.5703125" style="142" hidden="1" customWidth="1"/>
    <col min="50" max="50" width="18.5703125" style="142" hidden="1" customWidth="1"/>
    <col min="51" max="51" width="21" style="142" hidden="1" customWidth="1"/>
    <col min="52" max="52" width="12.5703125" style="142" hidden="1" customWidth="1"/>
    <col min="53" max="53" width="37.5703125" style="142" hidden="1" customWidth="1"/>
    <col min="54" max="54" width="18.85546875" style="142" hidden="1" customWidth="1"/>
    <col min="55" max="55" width="16.85546875" style="142" hidden="1" customWidth="1"/>
    <col min="56" max="56" width="19.5703125" style="142" hidden="1" customWidth="1"/>
    <col min="57" max="57" width="23" style="142" customWidth="1"/>
    <col min="58" max="58" width="32.140625" style="142" customWidth="1"/>
    <col min="59" max="59" width="18.85546875" style="142" customWidth="1"/>
    <col min="60" max="60" width="16.85546875" style="142" customWidth="1"/>
    <col min="61" max="61" width="19.5703125" style="142" customWidth="1"/>
    <col min="62" max="63" width="23" style="142" customWidth="1"/>
    <col min="64" max="64" width="18.85546875" style="142" customWidth="1"/>
    <col min="65" max="65" width="16.85546875" style="142" customWidth="1"/>
    <col min="66" max="66" width="19.5703125" style="142" customWidth="1"/>
    <col min="67" max="68" width="23" style="142" hidden="1" customWidth="1"/>
    <col min="69" max="69" width="18.85546875" style="142" hidden="1" customWidth="1"/>
    <col min="70" max="70" width="16.85546875" style="142" hidden="1" customWidth="1"/>
    <col min="71" max="71" width="19.5703125" style="142" hidden="1" customWidth="1"/>
    <col min="72" max="72" width="28.85546875" style="142" customWidth="1"/>
    <col min="73" max="74" width="23" style="142" customWidth="1"/>
    <col min="75" max="75" width="18.5703125" style="142" customWidth="1"/>
    <col min="76" max="76" width="20.5703125" style="142" customWidth="1"/>
    <col min="77" max="77" width="23" style="142" customWidth="1"/>
    <col min="78" max="78" width="18.5703125" style="142" customWidth="1"/>
    <col min="79" max="79" width="20.5703125" style="142" customWidth="1"/>
    <col min="80" max="80" width="42.28515625" style="142" customWidth="1"/>
    <col min="81" max="81" width="37.42578125" style="142" customWidth="1"/>
    <col min="82" max="82" width="61.42578125" style="142" customWidth="1"/>
    <col min="83" max="16384" width="11.42578125" style="142"/>
  </cols>
  <sheetData>
    <row r="1" spans="1:108" ht="21" customHeight="1">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row>
    <row r="2" spans="1:108" ht="21" customHeight="1">
      <c r="A2" s="345" t="s">
        <v>115</v>
      </c>
      <c r="B2" s="346"/>
      <c r="C2" s="346"/>
      <c r="D2" s="346"/>
      <c r="E2" s="346"/>
      <c r="F2" s="346"/>
      <c r="G2" s="346"/>
      <c r="H2" s="346"/>
      <c r="I2" s="347"/>
      <c r="J2" s="345" t="s">
        <v>116</v>
      </c>
      <c r="K2" s="346"/>
      <c r="L2" s="346"/>
      <c r="M2" s="347"/>
      <c r="N2" s="345" t="s">
        <v>117</v>
      </c>
      <c r="O2" s="346"/>
      <c r="P2" s="346"/>
      <c r="Q2" s="346"/>
      <c r="R2" s="346"/>
      <c r="S2" s="346"/>
      <c r="T2" s="346"/>
      <c r="U2" s="346"/>
      <c r="V2" s="346"/>
      <c r="W2" s="346"/>
      <c r="X2" s="346"/>
      <c r="Y2" s="346"/>
      <c r="Z2" s="346"/>
      <c r="AA2" s="346"/>
      <c r="AB2" s="346"/>
      <c r="AC2" s="346"/>
      <c r="AD2" s="346"/>
      <c r="AE2" s="346"/>
      <c r="AF2" s="346"/>
      <c r="AG2" s="346"/>
      <c r="AH2" s="347"/>
      <c r="AI2" s="345" t="s">
        <v>213</v>
      </c>
      <c r="AJ2" s="346"/>
      <c r="AK2" s="346"/>
      <c r="AL2" s="347"/>
      <c r="AM2" s="183"/>
      <c r="AN2" s="320" t="s">
        <v>119</v>
      </c>
      <c r="AO2" s="320"/>
      <c r="AP2" s="320"/>
      <c r="AQ2" s="320"/>
      <c r="AR2" s="320"/>
      <c r="AS2" s="320"/>
      <c r="AT2" s="320"/>
      <c r="AU2" s="320"/>
      <c r="AV2" s="320"/>
      <c r="AW2" s="320"/>
      <c r="AX2" s="320"/>
      <c r="AY2" s="320"/>
      <c r="AZ2" s="325" t="s">
        <v>120</v>
      </c>
      <c r="BA2" s="325"/>
      <c r="BB2" s="325"/>
      <c r="BC2" s="325"/>
      <c r="BD2" s="325"/>
      <c r="BE2" s="325" t="s">
        <v>121</v>
      </c>
      <c r="BF2" s="325"/>
      <c r="BG2" s="325"/>
      <c r="BH2" s="325"/>
      <c r="BI2" s="325"/>
      <c r="BJ2" s="325" t="s">
        <v>122</v>
      </c>
      <c r="BK2" s="325"/>
      <c r="BL2" s="325"/>
      <c r="BM2" s="325"/>
      <c r="BN2" s="325"/>
      <c r="BO2" s="325" t="s">
        <v>123</v>
      </c>
      <c r="BP2" s="325"/>
      <c r="BQ2" s="325"/>
      <c r="BR2" s="325"/>
      <c r="BS2" s="325"/>
      <c r="BT2" s="317" t="s">
        <v>124</v>
      </c>
      <c r="BU2" s="317"/>
      <c r="BV2" s="317"/>
      <c r="BW2" s="317"/>
      <c r="BX2" s="348" t="s">
        <v>125</v>
      </c>
      <c r="BY2" s="348"/>
      <c r="BZ2" s="348"/>
      <c r="CA2" s="342" t="s">
        <v>126</v>
      </c>
      <c r="CB2" s="343"/>
      <c r="CC2" s="343"/>
      <c r="CD2" s="344"/>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row>
    <row r="3" spans="1:108" s="154" customFormat="1" ht="21" customHeight="1">
      <c r="A3" s="354" t="s">
        <v>127</v>
      </c>
      <c r="B3" s="318" t="s">
        <v>7</v>
      </c>
      <c r="C3" s="318" t="s">
        <v>9</v>
      </c>
      <c r="D3" s="318" t="s">
        <v>11</v>
      </c>
      <c r="E3" s="355" t="s">
        <v>21</v>
      </c>
      <c r="F3" s="355" t="s">
        <v>15</v>
      </c>
      <c r="G3" s="318" t="s">
        <v>17</v>
      </c>
      <c r="H3" s="318" t="s">
        <v>19</v>
      </c>
      <c r="I3" s="318" t="s">
        <v>23</v>
      </c>
      <c r="J3" s="318" t="s">
        <v>214</v>
      </c>
      <c r="K3" s="318" t="s">
        <v>15</v>
      </c>
      <c r="L3" s="318" t="s">
        <v>215</v>
      </c>
      <c r="M3" s="356" t="s">
        <v>29</v>
      </c>
      <c r="N3" s="358" t="s">
        <v>136</v>
      </c>
      <c r="O3" s="318" t="s">
        <v>31</v>
      </c>
      <c r="P3" s="318" t="s">
        <v>216</v>
      </c>
      <c r="Q3" s="356" t="s">
        <v>144</v>
      </c>
      <c r="R3" s="318" t="s">
        <v>144</v>
      </c>
      <c r="S3" s="318" t="s">
        <v>217</v>
      </c>
      <c r="T3" s="318" t="s">
        <v>218</v>
      </c>
      <c r="U3" s="318" t="s">
        <v>219</v>
      </c>
      <c r="V3" s="318" t="s">
        <v>220</v>
      </c>
      <c r="W3" s="318" t="s">
        <v>221</v>
      </c>
      <c r="X3" s="318" t="s">
        <v>222</v>
      </c>
      <c r="Y3" s="318" t="s">
        <v>223</v>
      </c>
      <c r="Z3" s="318" t="s">
        <v>224</v>
      </c>
      <c r="AA3" s="318" t="s">
        <v>225</v>
      </c>
      <c r="AB3" s="318" t="s">
        <v>226</v>
      </c>
      <c r="AC3" s="361" t="s">
        <v>227</v>
      </c>
      <c r="AD3" s="362"/>
      <c r="AE3" s="318" t="s">
        <v>228</v>
      </c>
      <c r="AF3" s="318" t="s">
        <v>229</v>
      </c>
      <c r="AG3" s="318" t="s">
        <v>230</v>
      </c>
      <c r="AH3" s="318" t="s">
        <v>231</v>
      </c>
      <c r="AI3" s="318" t="s">
        <v>214</v>
      </c>
      <c r="AJ3" s="318" t="s">
        <v>15</v>
      </c>
      <c r="AK3" s="318" t="s">
        <v>215</v>
      </c>
      <c r="AL3" s="356" t="s">
        <v>232</v>
      </c>
      <c r="AM3" s="318" t="s">
        <v>233</v>
      </c>
      <c r="AN3" s="315" t="s">
        <v>143</v>
      </c>
      <c r="AO3" s="315" t="s">
        <v>144</v>
      </c>
      <c r="AP3" s="315" t="s">
        <v>145</v>
      </c>
      <c r="AQ3" s="315" t="s">
        <v>146</v>
      </c>
      <c r="AR3" s="315" t="s">
        <v>147</v>
      </c>
      <c r="AS3" s="315" t="s">
        <v>146</v>
      </c>
      <c r="AT3" s="323" t="s">
        <v>148</v>
      </c>
      <c r="AU3" s="315" t="s">
        <v>146</v>
      </c>
      <c r="AV3" s="315" t="s">
        <v>149</v>
      </c>
      <c r="AW3" s="315" t="s">
        <v>146</v>
      </c>
      <c r="AX3" s="323" t="s">
        <v>150</v>
      </c>
      <c r="AY3" s="315" t="s">
        <v>53</v>
      </c>
      <c r="AZ3" s="316" t="s">
        <v>151</v>
      </c>
      <c r="BA3" s="316" t="s">
        <v>152</v>
      </c>
      <c r="BB3" s="316" t="s">
        <v>144</v>
      </c>
      <c r="BC3" s="316" t="s">
        <v>153</v>
      </c>
      <c r="BD3" s="316" t="s">
        <v>154</v>
      </c>
      <c r="BE3" s="316" t="s">
        <v>151</v>
      </c>
      <c r="BF3" s="316" t="s">
        <v>152</v>
      </c>
      <c r="BG3" s="316" t="s">
        <v>144</v>
      </c>
      <c r="BH3" s="316" t="s">
        <v>153</v>
      </c>
      <c r="BI3" s="316" t="s">
        <v>154</v>
      </c>
      <c r="BJ3" s="316" t="s">
        <v>151</v>
      </c>
      <c r="BK3" s="316" t="s">
        <v>152</v>
      </c>
      <c r="BL3" s="316" t="s">
        <v>144</v>
      </c>
      <c r="BM3" s="316" t="s">
        <v>153</v>
      </c>
      <c r="BN3" s="316" t="s">
        <v>154</v>
      </c>
      <c r="BO3" s="316" t="s">
        <v>151</v>
      </c>
      <c r="BP3" s="316" t="s">
        <v>152</v>
      </c>
      <c r="BQ3" s="316" t="s">
        <v>144</v>
      </c>
      <c r="BR3" s="316" t="s">
        <v>153</v>
      </c>
      <c r="BS3" s="316" t="s">
        <v>154</v>
      </c>
      <c r="BT3" s="369" t="s">
        <v>234</v>
      </c>
      <c r="BU3" s="369" t="s">
        <v>156</v>
      </c>
      <c r="BV3" s="369" t="s">
        <v>157</v>
      </c>
      <c r="BW3" s="369" t="s">
        <v>152</v>
      </c>
      <c r="BX3" s="349" t="s">
        <v>146</v>
      </c>
      <c r="BY3" s="349" t="s">
        <v>158</v>
      </c>
      <c r="BZ3" s="349" t="s">
        <v>159</v>
      </c>
      <c r="CA3" s="311" t="s">
        <v>160</v>
      </c>
      <c r="CB3" s="311" t="s">
        <v>161</v>
      </c>
      <c r="CC3" s="311" t="s">
        <v>162</v>
      </c>
      <c r="CD3" s="311" t="s">
        <v>163</v>
      </c>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row>
    <row r="4" spans="1:108" s="156" customFormat="1" ht="21" customHeight="1" thickBot="1">
      <c r="A4" s="354"/>
      <c r="B4" s="318"/>
      <c r="C4" s="318"/>
      <c r="D4" s="318"/>
      <c r="E4" s="355"/>
      <c r="F4" s="355"/>
      <c r="G4" s="318"/>
      <c r="H4" s="318"/>
      <c r="I4" s="318"/>
      <c r="J4" s="318"/>
      <c r="K4" s="318"/>
      <c r="L4" s="318"/>
      <c r="M4" s="357"/>
      <c r="N4" s="358"/>
      <c r="O4" s="318"/>
      <c r="P4" s="318"/>
      <c r="Q4" s="357"/>
      <c r="R4" s="318" t="s">
        <v>144</v>
      </c>
      <c r="S4" s="318"/>
      <c r="T4" s="318"/>
      <c r="U4" s="318"/>
      <c r="V4" s="318"/>
      <c r="W4" s="318" t="s">
        <v>221</v>
      </c>
      <c r="X4" s="318"/>
      <c r="Y4" s="318" t="s">
        <v>221</v>
      </c>
      <c r="Z4" s="318"/>
      <c r="AA4" s="318" t="s">
        <v>225</v>
      </c>
      <c r="AB4" s="318"/>
      <c r="AC4" s="363"/>
      <c r="AD4" s="364"/>
      <c r="AE4" s="318"/>
      <c r="AF4" s="318"/>
      <c r="AG4" s="318"/>
      <c r="AH4" s="318"/>
      <c r="AI4" s="318"/>
      <c r="AJ4" s="318"/>
      <c r="AK4" s="318"/>
      <c r="AL4" s="357"/>
      <c r="AM4" s="318"/>
      <c r="AN4" s="315"/>
      <c r="AO4" s="315"/>
      <c r="AP4" s="315"/>
      <c r="AQ4" s="315"/>
      <c r="AR4" s="315"/>
      <c r="AS4" s="315"/>
      <c r="AT4" s="324"/>
      <c r="AU4" s="315"/>
      <c r="AV4" s="315"/>
      <c r="AW4" s="315"/>
      <c r="AX4" s="324"/>
      <c r="AY4" s="315"/>
      <c r="AZ4" s="316"/>
      <c r="BA4" s="316"/>
      <c r="BB4" s="316"/>
      <c r="BC4" s="316"/>
      <c r="BD4" s="316"/>
      <c r="BE4" s="316"/>
      <c r="BF4" s="316"/>
      <c r="BG4" s="316"/>
      <c r="BH4" s="316"/>
      <c r="BI4" s="316"/>
      <c r="BJ4" s="316"/>
      <c r="BK4" s="316"/>
      <c r="BL4" s="316"/>
      <c r="BM4" s="316"/>
      <c r="BN4" s="316"/>
      <c r="BO4" s="316"/>
      <c r="BP4" s="316"/>
      <c r="BQ4" s="316"/>
      <c r="BR4" s="316"/>
      <c r="BS4" s="316"/>
      <c r="BT4" s="369"/>
      <c r="BU4" s="369"/>
      <c r="BV4" s="369"/>
      <c r="BW4" s="369"/>
      <c r="BX4" s="349"/>
      <c r="BY4" s="349"/>
      <c r="BZ4" s="349"/>
      <c r="CA4" s="311"/>
      <c r="CB4" s="311"/>
      <c r="CC4" s="311"/>
      <c r="CD4" s="311"/>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row>
    <row r="5" spans="1:108" s="147" customFormat="1" ht="225.75" customHeight="1">
      <c r="A5" s="328">
        <v>1</v>
      </c>
      <c r="B5" s="310" t="s">
        <v>72</v>
      </c>
      <c r="C5" s="310" t="s">
        <v>172</v>
      </c>
      <c r="D5" s="310" t="s">
        <v>173</v>
      </c>
      <c r="E5" s="329" t="s">
        <v>101</v>
      </c>
      <c r="F5" s="310" t="s">
        <v>174</v>
      </c>
      <c r="G5" s="310" t="s">
        <v>235</v>
      </c>
      <c r="H5" s="310" t="s">
        <v>236</v>
      </c>
      <c r="I5" s="310" t="s">
        <v>237</v>
      </c>
      <c r="J5" s="328">
        <v>1</v>
      </c>
      <c r="K5" s="328">
        <v>5</v>
      </c>
      <c r="L5" s="370">
        <f>+(J5*K5)*4</f>
        <v>20</v>
      </c>
      <c r="M5" s="366" t="str">
        <f>IF(OR(AND(J5=3,K5=4),AND(J5=2,K5=5),AND(J5=2,K5=5),AND(L5=20),AND(L5&gt;=52,L5&lt;=100)),"ZONA RIESGO EXTREMA",IF(OR(AND(J5=5,K5=2),AND(J5=4,K5=3),AND(J5=1,K5=4),AND(L5=16),AND(L5&gt;=28,L5&lt;=48)),"ZONA RIESGO ALTA",IF(OR(AND(J5=1,K5=3),AND(J5=4,K5=1),AND(L5=24)),"ZONA RIESGO MODERADA",IF(AND(L5&gt;=4,L5&lt;=16),"ZONA RIESGO BAJA"))))</f>
        <v>ZONA RIESGO EXTREMA</v>
      </c>
      <c r="N5" s="187">
        <v>1</v>
      </c>
      <c r="O5" s="190" t="s">
        <v>238</v>
      </c>
      <c r="P5" s="191">
        <v>15</v>
      </c>
      <c r="Q5" s="191">
        <v>15</v>
      </c>
      <c r="R5" s="191">
        <v>15</v>
      </c>
      <c r="S5" s="191">
        <v>15</v>
      </c>
      <c r="T5" s="191">
        <v>15</v>
      </c>
      <c r="U5" s="191">
        <v>15</v>
      </c>
      <c r="V5" s="191">
        <v>10</v>
      </c>
      <c r="W5" s="103">
        <f>SUM(P5:V5)</f>
        <v>100</v>
      </c>
      <c r="X5" s="104" t="str">
        <f t="shared" ref="X5:X64" si="0">IF(AND(W5&gt;=86,W5&lt;=95),"MODERADO",IF(AND(W5&gt;=96), "FUERTE",IF(AND(W5&lt;=85), "DEBIL")))</f>
        <v>FUERTE</v>
      </c>
      <c r="Y5" s="192" t="s">
        <v>239</v>
      </c>
      <c r="Z5" s="105" t="str">
        <f>IFERROR((_xlfn.IFS(AND(X5="FUERTE",Y5="FUERTE"),"FUERTE",AND(X5="FUERTE",Y5="MODERADO"),"MODERADO",AND(X5="FUERTE",Y5="DEBIL"),"DEBIL",AND(X5="MODERADO",Y5="FUERTE"),"MODERADO",AND(X5="MODERADO",Y5="MODERADO"),"MODERADO",AND(X5="MODERADO",Y5="DEBIL"),"DEBIL",AND(X5="DEBIL",Y5="FUERTE"),"DEBIL",AND(X5="DEBIL",Y5="MODERADO"),"DEBIL",AND(X5="DEBIL",Y5="DEBIL"),"DEBIL")),"")</f>
        <v>FUERTE</v>
      </c>
      <c r="AA5" s="103" t="str">
        <f>IF(AND(Z5="FUERTE"),"NO", "SI")</f>
        <v>NO</v>
      </c>
      <c r="AB5" s="191" t="s">
        <v>240</v>
      </c>
      <c r="AC5" s="365">
        <f>IF(AND(W5&gt;0,SUM(W6:W10)=0),W5,IF(AND(SUM(W5:W6)&gt;0,SUM(W7:W10)=0),AVERAGE(W5:W6),IF(AND(SUM(W5:W7)&gt;0,SUM(W8:W10)=0),AVERAGE(W5:W7),IF(AND(SUM(W5:W8)&gt;0,SUM(W9:W10)=0),AVERAGE(W5:W8),IF(AND(SUM(W5:W9)&gt;0,W10=0),AVERAGE(W5:W9),AVERAGE(W5:W10))))))</f>
        <v>100</v>
      </c>
      <c r="AD5" s="365" t="str">
        <f>IF(AND(AC5&gt;=50,AC5&lt;=99),"MODERADO",IF(AND(AC5=100), "FUERTE",IF(AND(AC5&lt;50), "DEBIL")))</f>
        <v>FUERTE</v>
      </c>
      <c r="AE5" s="371" t="s">
        <v>241</v>
      </c>
      <c r="AF5" s="371" t="s">
        <v>242</v>
      </c>
      <c r="AG5" s="360">
        <f>IFERROR(_xlfn.IFS(AND(AD5="MODERADO",AE5="Directamente"),1,AND(AD5="FUERTE",AE5="Directamente"),2),"0")</f>
        <v>2</v>
      </c>
      <c r="AH5" s="360">
        <f>IFERROR(_xlfn.IFS(AND(AD5="MODERADO",AF5="Directamente"),1,AND(AD5="FUERTE",AF5="Directamente"),2,AND(AD5="FUERTE",AF5="Indirectamente"),1),"0")</f>
        <v>1</v>
      </c>
      <c r="AI5" s="359">
        <v>1</v>
      </c>
      <c r="AJ5" s="359">
        <v>4</v>
      </c>
      <c r="AK5" s="370">
        <f>+(AI5*AJ5)*4</f>
        <v>16</v>
      </c>
      <c r="AL5" s="366" t="str">
        <f>IF(OR(AND(AI5=3,AJ5=4),AND(AI5=2,AJ5=5),AND(AI5=2,AJ5=5),AND(AK5=20),AND(AK5&gt;=52,AK5&lt;=100)),"ZONA RIESGO EXTREMA",IF(OR(AND(AI5=5,AJ5=2),AND(AI5=4,AJ5=3),AND(AI5=1,AJ5=4),AND(AK5=16),AND(AK5&gt;=28,AK5&lt;=48)),"ZONA RIESGO ALTA",IF(OR(AND(AI5=1,AJ5=3),AND(AI5=4,AJ5=1),AND(AK5=24)),"ZONA RIESGO MODERADA",IF(AND(AK5&gt;=4,AK5&lt;=16),"ZONA RIESGO BAJA"))))</f>
        <v>ZONA RIESGO ALTA</v>
      </c>
      <c r="AM5" s="372" t="s">
        <v>243</v>
      </c>
      <c r="AN5" s="189" t="s">
        <v>244</v>
      </c>
      <c r="AO5" s="188" t="s">
        <v>188</v>
      </c>
      <c r="AP5" s="194">
        <v>45291</v>
      </c>
      <c r="AQ5" s="194">
        <v>45019</v>
      </c>
      <c r="AR5" s="188" t="s">
        <v>245</v>
      </c>
      <c r="AS5" s="194"/>
      <c r="AT5" s="188"/>
      <c r="AU5" s="100"/>
      <c r="AV5" s="180"/>
      <c r="AW5" s="100"/>
      <c r="AX5" s="180"/>
      <c r="AY5" s="134"/>
      <c r="AZ5" s="188" t="s">
        <v>246</v>
      </c>
      <c r="BA5" s="188" t="s">
        <v>247</v>
      </c>
      <c r="BB5" s="187" t="s">
        <v>191</v>
      </c>
      <c r="BC5" s="253"/>
      <c r="BD5" s="253"/>
      <c r="BE5" s="207" t="s">
        <v>248</v>
      </c>
      <c r="BF5" s="256" t="s">
        <v>249</v>
      </c>
      <c r="BG5" s="187" t="s">
        <v>191</v>
      </c>
      <c r="BH5" s="188" t="s">
        <v>250</v>
      </c>
      <c r="BI5" s="194" t="s">
        <v>193</v>
      </c>
      <c r="BJ5" s="136" t="s">
        <v>251</v>
      </c>
      <c r="BK5" s="257" t="s">
        <v>252</v>
      </c>
      <c r="BL5" s="134"/>
      <c r="BM5" s="100"/>
      <c r="BN5" s="100"/>
      <c r="BO5" s="180"/>
      <c r="BP5" s="180"/>
      <c r="BQ5" s="134"/>
      <c r="BR5" s="100"/>
      <c r="BS5" s="100"/>
      <c r="BT5" s="136" t="s">
        <v>253</v>
      </c>
      <c r="BU5" s="180"/>
      <c r="BV5" s="180"/>
      <c r="BW5" s="180"/>
      <c r="BX5" s="136" t="s">
        <v>254</v>
      </c>
      <c r="BY5" s="180" t="s">
        <v>255</v>
      </c>
      <c r="BZ5" s="180" t="s">
        <v>256</v>
      </c>
      <c r="CA5" s="549">
        <v>45057</v>
      </c>
      <c r="CB5" s="550" t="s">
        <v>257</v>
      </c>
      <c r="CC5" s="550" t="s">
        <v>258</v>
      </c>
      <c r="CD5" s="550" t="s">
        <v>259</v>
      </c>
      <c r="CE5" s="146"/>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row>
    <row r="6" spans="1:108" ht="242.25" customHeight="1">
      <c r="A6" s="328"/>
      <c r="B6" s="310"/>
      <c r="C6" s="310"/>
      <c r="D6" s="310"/>
      <c r="E6" s="329"/>
      <c r="F6" s="310"/>
      <c r="G6" s="310"/>
      <c r="H6" s="310"/>
      <c r="I6" s="310"/>
      <c r="J6" s="328"/>
      <c r="K6" s="328"/>
      <c r="L6" s="370"/>
      <c r="M6" s="367"/>
      <c r="N6" s="187">
        <v>2</v>
      </c>
      <c r="O6" s="190" t="s">
        <v>260</v>
      </c>
      <c r="P6" s="191">
        <v>15</v>
      </c>
      <c r="Q6" s="191">
        <v>15</v>
      </c>
      <c r="R6" s="191">
        <v>15</v>
      </c>
      <c r="S6" s="191">
        <v>15</v>
      </c>
      <c r="T6" s="191">
        <v>15</v>
      </c>
      <c r="U6" s="191">
        <v>15</v>
      </c>
      <c r="V6" s="191">
        <v>10</v>
      </c>
      <c r="W6" s="103">
        <f t="shared" ref="W6:W64" si="1">SUM(P6:V6)</f>
        <v>100</v>
      </c>
      <c r="X6" s="104" t="str">
        <f t="shared" si="0"/>
        <v>FUERTE</v>
      </c>
      <c r="Y6" s="192" t="s">
        <v>239</v>
      </c>
      <c r="Z6" s="105" t="str">
        <f t="shared" ref="Z6:Z64" si="2">IFERROR((_xlfn.IFS(AND(X6="FUERTE",Y6="FUERTE"),"FUERTE",AND(X6="FUERTE",Y6="MODERADO"),"MODERADO",AND(X6="FUERTE",Y6="DEBIL"),"DEBIL",AND(X6="MODERADO",Y6="FUERTE"),"MODERADO",AND(X6="MODERADO",Y6="MODERADO"),"MODERADO",AND(X6="MODERADO",Y6="DEBIL"),"DEBIL",AND(X6="DEBIL",Y6="FUERTE"),"DEBIL",AND(X6="DEBIL",Y6="MODERADO"),"DEBIL",AND(X6="DEBIL",Y6="DEBIL"),"DEBIL")),"")</f>
        <v>FUERTE</v>
      </c>
      <c r="AA6" s="103" t="str">
        <f t="shared" ref="AA6:AA64" si="3">IF(AND(Z6="FUERTE"),"NO", "SI")</f>
        <v>NO</v>
      </c>
      <c r="AB6" s="191" t="s">
        <v>240</v>
      </c>
      <c r="AC6" s="365"/>
      <c r="AD6" s="365"/>
      <c r="AE6" s="371"/>
      <c r="AF6" s="371"/>
      <c r="AG6" s="360"/>
      <c r="AH6" s="360"/>
      <c r="AI6" s="359"/>
      <c r="AJ6" s="359"/>
      <c r="AK6" s="370"/>
      <c r="AL6" s="367"/>
      <c r="AM6" s="373"/>
      <c r="AN6" s="188" t="s">
        <v>261</v>
      </c>
      <c r="AO6" s="188" t="s">
        <v>188</v>
      </c>
      <c r="AP6" s="194">
        <v>45291</v>
      </c>
      <c r="AQ6" s="194">
        <v>45019</v>
      </c>
      <c r="AR6" s="188" t="s">
        <v>262</v>
      </c>
      <c r="AS6" s="194"/>
      <c r="AT6" s="188"/>
      <c r="AU6" s="100"/>
      <c r="AV6" s="180"/>
      <c r="AW6" s="100"/>
      <c r="AX6" s="180"/>
      <c r="AY6" s="134"/>
      <c r="AZ6" s="188" t="s">
        <v>263</v>
      </c>
      <c r="BA6" s="188" t="s">
        <v>264</v>
      </c>
      <c r="BB6" s="187" t="s">
        <v>191</v>
      </c>
      <c r="BC6" s="253"/>
      <c r="BD6" s="253"/>
      <c r="BE6" s="207" t="s">
        <v>248</v>
      </c>
      <c r="BF6" s="256" t="s">
        <v>265</v>
      </c>
      <c r="BG6" s="187" t="s">
        <v>191</v>
      </c>
      <c r="BH6" s="188" t="s">
        <v>266</v>
      </c>
      <c r="BI6" s="194" t="s">
        <v>193</v>
      </c>
      <c r="BJ6" s="136" t="s">
        <v>251</v>
      </c>
      <c r="BK6" s="257" t="s">
        <v>267</v>
      </c>
      <c r="BL6" s="134"/>
      <c r="BM6" s="100"/>
      <c r="BN6" s="100"/>
      <c r="BO6" s="180"/>
      <c r="BP6" s="180"/>
      <c r="BQ6" s="134"/>
      <c r="BR6" s="100"/>
      <c r="BS6" s="100"/>
      <c r="BT6" s="136" t="s">
        <v>268</v>
      </c>
      <c r="BU6" s="180"/>
      <c r="BV6" s="180"/>
      <c r="BW6" s="180"/>
      <c r="BX6" s="100">
        <v>45042</v>
      </c>
      <c r="BY6" s="180" t="s">
        <v>255</v>
      </c>
      <c r="BZ6" s="180" t="s">
        <v>256</v>
      </c>
      <c r="CA6" s="551">
        <v>45057</v>
      </c>
      <c r="CB6" s="552" t="s">
        <v>269</v>
      </c>
      <c r="CC6" s="552" t="s">
        <v>258</v>
      </c>
      <c r="CD6" s="552" t="s">
        <v>270</v>
      </c>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row>
    <row r="7" spans="1:108" ht="21" customHeight="1" thickTop="1" thickBot="1">
      <c r="A7" s="328"/>
      <c r="B7" s="310"/>
      <c r="C7" s="310"/>
      <c r="D7" s="310"/>
      <c r="E7" s="329"/>
      <c r="F7" s="310"/>
      <c r="G7" s="310"/>
      <c r="H7" s="310"/>
      <c r="I7" s="310"/>
      <c r="J7" s="328"/>
      <c r="K7" s="328"/>
      <c r="L7" s="370"/>
      <c r="M7" s="367"/>
      <c r="N7" s="187">
        <v>3</v>
      </c>
      <c r="O7" s="193"/>
      <c r="P7" s="191"/>
      <c r="Q7" s="191"/>
      <c r="R7" s="191"/>
      <c r="S7" s="191"/>
      <c r="T7" s="191"/>
      <c r="U7" s="191"/>
      <c r="V7" s="191"/>
      <c r="W7" s="103">
        <f t="shared" si="1"/>
        <v>0</v>
      </c>
      <c r="X7" s="104" t="str">
        <f t="shared" si="0"/>
        <v>DEBIL</v>
      </c>
      <c r="Y7" s="192"/>
      <c r="Z7" s="105" t="str">
        <f t="shared" si="2"/>
        <v/>
      </c>
      <c r="AA7" s="103" t="str">
        <f t="shared" si="3"/>
        <v>SI</v>
      </c>
      <c r="AB7" s="191"/>
      <c r="AC7" s="365"/>
      <c r="AD7" s="365"/>
      <c r="AE7" s="371"/>
      <c r="AF7" s="371"/>
      <c r="AG7" s="360"/>
      <c r="AH7" s="360"/>
      <c r="AI7" s="359"/>
      <c r="AJ7" s="359"/>
      <c r="AK7" s="370"/>
      <c r="AL7" s="367"/>
      <c r="AM7" s="373"/>
      <c r="AN7" s="188"/>
      <c r="AO7" s="187"/>
      <c r="AP7" s="194"/>
      <c r="AQ7" s="100"/>
      <c r="AR7" s="180"/>
      <c r="AS7" s="194"/>
      <c r="AT7" s="188"/>
      <c r="AU7" s="100"/>
      <c r="AV7" s="180"/>
      <c r="AW7" s="100"/>
      <c r="AX7" s="180"/>
      <c r="AY7" s="134"/>
      <c r="AZ7" s="188"/>
      <c r="BA7" s="188"/>
      <c r="BB7" s="187"/>
      <c r="BC7" s="194"/>
      <c r="BD7" s="194"/>
      <c r="BE7" s="188"/>
      <c r="BF7" s="188"/>
      <c r="BG7" s="187"/>
      <c r="BH7" s="194"/>
      <c r="BI7" s="194"/>
      <c r="BJ7" s="180"/>
      <c r="BK7" s="180"/>
      <c r="BL7" s="134"/>
      <c r="BM7" s="100"/>
      <c r="BN7" s="100"/>
      <c r="BO7" s="180"/>
      <c r="BP7" s="180"/>
      <c r="BQ7" s="134"/>
      <c r="BR7" s="100"/>
      <c r="BS7" s="100"/>
      <c r="BT7" s="100"/>
      <c r="BU7" s="180"/>
      <c r="BV7" s="180"/>
      <c r="BW7" s="180"/>
      <c r="BX7" s="100"/>
      <c r="BY7" s="180"/>
      <c r="BZ7" s="180"/>
      <c r="CA7" s="100"/>
      <c r="CB7" s="180"/>
      <c r="CC7" s="134"/>
      <c r="CD7" s="180"/>
      <c r="CE7" s="139"/>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row>
    <row r="8" spans="1:108" ht="21" customHeight="1" thickTop="1" thickBot="1">
      <c r="A8" s="328"/>
      <c r="B8" s="310"/>
      <c r="C8" s="310"/>
      <c r="D8" s="310"/>
      <c r="E8" s="329"/>
      <c r="F8" s="310"/>
      <c r="G8" s="310"/>
      <c r="H8" s="310"/>
      <c r="I8" s="310"/>
      <c r="J8" s="328"/>
      <c r="K8" s="328"/>
      <c r="L8" s="370"/>
      <c r="M8" s="367"/>
      <c r="N8" s="187">
        <v>4</v>
      </c>
      <c r="O8" s="190"/>
      <c r="P8" s="191"/>
      <c r="Q8" s="191"/>
      <c r="R8" s="191"/>
      <c r="S8" s="191"/>
      <c r="T8" s="191"/>
      <c r="U8" s="191"/>
      <c r="V8" s="191"/>
      <c r="W8" s="103">
        <f t="shared" si="1"/>
        <v>0</v>
      </c>
      <c r="X8" s="104" t="str">
        <f t="shared" si="0"/>
        <v>DEBIL</v>
      </c>
      <c r="Y8" s="192"/>
      <c r="Z8" s="105" t="str">
        <f t="shared" si="2"/>
        <v/>
      </c>
      <c r="AA8" s="103" t="str">
        <f t="shared" si="3"/>
        <v>SI</v>
      </c>
      <c r="AB8" s="191"/>
      <c r="AC8" s="365"/>
      <c r="AD8" s="365"/>
      <c r="AE8" s="371"/>
      <c r="AF8" s="371"/>
      <c r="AG8" s="360"/>
      <c r="AH8" s="360"/>
      <c r="AI8" s="359"/>
      <c r="AJ8" s="359"/>
      <c r="AK8" s="370"/>
      <c r="AL8" s="367"/>
      <c r="AM8" s="373"/>
      <c r="AN8" s="188"/>
      <c r="AO8" s="187"/>
      <c r="AP8" s="194"/>
      <c r="AQ8" s="100"/>
      <c r="AR8" s="180"/>
      <c r="AS8" s="194"/>
      <c r="AT8" s="188"/>
      <c r="AU8" s="100"/>
      <c r="AV8" s="180"/>
      <c r="AW8" s="100"/>
      <c r="AX8" s="180"/>
      <c r="AY8" s="134"/>
      <c r="AZ8" s="188"/>
      <c r="BA8" s="188"/>
      <c r="BB8" s="187"/>
      <c r="BC8" s="194"/>
      <c r="BD8" s="194"/>
      <c r="BE8" s="188"/>
      <c r="BF8" s="188"/>
      <c r="BG8" s="187"/>
      <c r="BH8" s="194"/>
      <c r="BI8" s="194"/>
      <c r="BJ8" s="180"/>
      <c r="BK8" s="180"/>
      <c r="BL8" s="134"/>
      <c r="BM8" s="100"/>
      <c r="BN8" s="100"/>
      <c r="BO8" s="180"/>
      <c r="BP8" s="180"/>
      <c r="BQ8" s="134"/>
      <c r="BR8" s="100"/>
      <c r="BS8" s="100"/>
      <c r="BT8" s="100"/>
      <c r="BU8" s="180"/>
      <c r="BV8" s="180"/>
      <c r="BW8" s="180"/>
      <c r="BX8" s="100"/>
      <c r="BY8" s="180"/>
      <c r="BZ8" s="180"/>
      <c r="CA8" s="100"/>
      <c r="CB8" s="180"/>
      <c r="CC8" s="134"/>
      <c r="CD8" s="180"/>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row>
    <row r="9" spans="1:108" ht="21" customHeight="1" thickTop="1" thickBot="1">
      <c r="A9" s="328"/>
      <c r="B9" s="310"/>
      <c r="C9" s="310"/>
      <c r="D9" s="310"/>
      <c r="E9" s="329"/>
      <c r="F9" s="310"/>
      <c r="G9" s="310"/>
      <c r="H9" s="310"/>
      <c r="I9" s="310"/>
      <c r="J9" s="328"/>
      <c r="K9" s="328"/>
      <c r="L9" s="370"/>
      <c r="M9" s="367"/>
      <c r="N9" s="187">
        <v>5</v>
      </c>
      <c r="O9" s="190"/>
      <c r="P9" s="191"/>
      <c r="Q9" s="191"/>
      <c r="R9" s="191"/>
      <c r="S9" s="191"/>
      <c r="T9" s="191"/>
      <c r="U9" s="191"/>
      <c r="V9" s="191"/>
      <c r="W9" s="103">
        <f t="shared" si="1"/>
        <v>0</v>
      </c>
      <c r="X9" s="104" t="str">
        <f t="shared" si="0"/>
        <v>DEBIL</v>
      </c>
      <c r="Y9" s="192"/>
      <c r="Z9" s="105" t="str">
        <f t="shared" si="2"/>
        <v/>
      </c>
      <c r="AA9" s="103" t="str">
        <f t="shared" si="3"/>
        <v>SI</v>
      </c>
      <c r="AB9" s="191"/>
      <c r="AC9" s="365"/>
      <c r="AD9" s="365"/>
      <c r="AE9" s="371"/>
      <c r="AF9" s="371"/>
      <c r="AG9" s="360"/>
      <c r="AH9" s="360"/>
      <c r="AI9" s="359"/>
      <c r="AJ9" s="359"/>
      <c r="AK9" s="370"/>
      <c r="AL9" s="367"/>
      <c r="AM9" s="373"/>
      <c r="AN9" s="188"/>
      <c r="AO9" s="187"/>
      <c r="AP9" s="194"/>
      <c r="AQ9" s="100"/>
      <c r="AR9" s="180"/>
      <c r="AS9" s="194"/>
      <c r="AT9" s="188"/>
      <c r="AU9" s="100"/>
      <c r="AV9" s="180"/>
      <c r="AW9" s="100"/>
      <c r="AX9" s="180"/>
      <c r="AY9" s="134"/>
      <c r="AZ9" s="188"/>
      <c r="BA9" s="188"/>
      <c r="BB9" s="187"/>
      <c r="BC9" s="194"/>
      <c r="BD9" s="194"/>
      <c r="BE9" s="188"/>
      <c r="BF9" s="188"/>
      <c r="BG9" s="187"/>
      <c r="BH9" s="194"/>
      <c r="BI9" s="194"/>
      <c r="BJ9" s="180"/>
      <c r="BK9" s="180"/>
      <c r="BL9" s="134"/>
      <c r="BM9" s="100"/>
      <c r="BN9" s="100"/>
      <c r="BO9" s="180"/>
      <c r="BP9" s="180"/>
      <c r="BQ9" s="134"/>
      <c r="BR9" s="100"/>
      <c r="BS9" s="100"/>
      <c r="BT9" s="100"/>
      <c r="BU9" s="180"/>
      <c r="BV9" s="180"/>
      <c r="BW9" s="180"/>
      <c r="BX9" s="100"/>
      <c r="BY9" s="180"/>
      <c r="BZ9" s="180"/>
      <c r="CA9" s="100"/>
      <c r="CB9" s="180"/>
      <c r="CC9" s="134"/>
      <c r="CD9" s="180"/>
      <c r="CE9" s="139"/>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row>
    <row r="10" spans="1:108" ht="21" customHeight="1" thickTop="1" thickBot="1">
      <c r="A10" s="328"/>
      <c r="B10" s="310"/>
      <c r="C10" s="310"/>
      <c r="D10" s="310"/>
      <c r="E10" s="329"/>
      <c r="F10" s="310"/>
      <c r="G10" s="310"/>
      <c r="H10" s="310"/>
      <c r="I10" s="310"/>
      <c r="J10" s="328"/>
      <c r="K10" s="328"/>
      <c r="L10" s="370"/>
      <c r="M10" s="368"/>
      <c r="N10" s="187">
        <v>6</v>
      </c>
      <c r="O10" s="190"/>
      <c r="P10" s="191"/>
      <c r="Q10" s="191"/>
      <c r="R10" s="191"/>
      <c r="S10" s="191"/>
      <c r="T10" s="191"/>
      <c r="U10" s="191"/>
      <c r="V10" s="191"/>
      <c r="W10" s="103">
        <f t="shared" si="1"/>
        <v>0</v>
      </c>
      <c r="X10" s="104" t="str">
        <f t="shared" si="0"/>
        <v>DEBIL</v>
      </c>
      <c r="Y10" s="192"/>
      <c r="Z10" s="105" t="str">
        <f t="shared" si="2"/>
        <v/>
      </c>
      <c r="AA10" s="103" t="str">
        <f t="shared" si="3"/>
        <v>SI</v>
      </c>
      <c r="AB10" s="191"/>
      <c r="AC10" s="365"/>
      <c r="AD10" s="365"/>
      <c r="AE10" s="371"/>
      <c r="AF10" s="371"/>
      <c r="AG10" s="360"/>
      <c r="AH10" s="360"/>
      <c r="AI10" s="359"/>
      <c r="AJ10" s="359"/>
      <c r="AK10" s="370"/>
      <c r="AL10" s="368"/>
      <c r="AM10" s="374"/>
      <c r="AN10" s="188"/>
      <c r="AO10" s="187"/>
      <c r="AP10" s="194"/>
      <c r="AQ10" s="100"/>
      <c r="AR10" s="180"/>
      <c r="AS10" s="194"/>
      <c r="AT10" s="188"/>
      <c r="AU10" s="100"/>
      <c r="AV10" s="180"/>
      <c r="AW10" s="100"/>
      <c r="AX10" s="180"/>
      <c r="AY10" s="134"/>
      <c r="AZ10" s="188"/>
      <c r="BA10" s="188"/>
      <c r="BB10" s="187"/>
      <c r="BC10" s="194"/>
      <c r="BD10" s="194"/>
      <c r="BE10" s="188"/>
      <c r="BF10" s="188"/>
      <c r="BG10" s="187"/>
      <c r="BH10" s="194"/>
      <c r="BI10" s="194"/>
      <c r="BJ10" s="180"/>
      <c r="BK10" s="180"/>
      <c r="BL10" s="134"/>
      <c r="BM10" s="100"/>
      <c r="BN10" s="100"/>
      <c r="BO10" s="180"/>
      <c r="BP10" s="180"/>
      <c r="BQ10" s="134"/>
      <c r="BR10" s="100"/>
      <c r="BS10" s="100"/>
      <c r="BT10" s="100"/>
      <c r="BU10" s="180"/>
      <c r="BV10" s="180"/>
      <c r="BW10" s="180"/>
      <c r="BX10" s="100"/>
      <c r="BY10" s="180"/>
      <c r="BZ10" s="180"/>
      <c r="CA10" s="100"/>
      <c r="CB10" s="180"/>
      <c r="CC10" s="134"/>
      <c r="CD10" s="180"/>
      <c r="CE10" s="139"/>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39"/>
    </row>
    <row r="11" spans="1:108" ht="21" customHeight="1" thickTop="1" thickBot="1">
      <c r="A11" s="328">
        <v>2</v>
      </c>
      <c r="B11" s="310"/>
      <c r="C11" s="310"/>
      <c r="D11" s="310"/>
      <c r="E11" s="329"/>
      <c r="F11" s="310"/>
      <c r="G11" s="310"/>
      <c r="H11" s="310"/>
      <c r="I11" s="310"/>
      <c r="J11" s="328"/>
      <c r="K11" s="328"/>
      <c r="L11" s="370">
        <f>+(J11*K11)*4</f>
        <v>0</v>
      </c>
      <c r="M11" s="366" t="b">
        <f>IF(OR(AND(J11=3,K11=4),AND(J11=2,K11=5),AND(J11=2,K11=5),AND(L11=20),AND(L11&gt;=52,L11&lt;=100)),"ZONA RIESGO EXTREMA",IF(OR(AND(J11=5,K11=2),AND(J11=4,K11=3),AND(J11=1,K11=4),AND(L11=16),AND(L11&gt;=28,L11&lt;=48)),"ZONA RIESGO ALTA",IF(OR(AND(J11=1,K11=3),AND(J11=4,K11=1),AND(L11=24)),"ZONA RIESGO MODERADA",IF(AND(L11&gt;=4,L11&lt;=16),"ZONA RIESGO BAJA"))))</f>
        <v>0</v>
      </c>
      <c r="N11" s="187">
        <v>1</v>
      </c>
      <c r="O11" s="190"/>
      <c r="P11" s="191"/>
      <c r="Q11" s="191"/>
      <c r="R11" s="191"/>
      <c r="S11" s="191"/>
      <c r="T11" s="191"/>
      <c r="U11" s="191"/>
      <c r="V11" s="191"/>
      <c r="W11" s="103">
        <f t="shared" si="1"/>
        <v>0</v>
      </c>
      <c r="X11" s="104" t="str">
        <f t="shared" si="0"/>
        <v>DEBIL</v>
      </c>
      <c r="Y11" s="192"/>
      <c r="Z11" s="105" t="str">
        <f t="shared" si="2"/>
        <v/>
      </c>
      <c r="AA11" s="103" t="str">
        <f t="shared" si="3"/>
        <v>SI</v>
      </c>
      <c r="AB11" s="191"/>
      <c r="AC11" s="365">
        <f>IF(AND(W11&gt;0,SUM(W12:W16)=0),W11,IF(AND(SUM(W11:W12)&gt;0,SUM(W13:W16)=0),AVERAGE(W11:W12),IF(AND(SUM(W11:W13)&gt;0,SUM(W14:W16)=0),AVERAGE(W11:W13),IF(AND(SUM(W11:W14)&gt;0,SUM(W15:W16)=0),AVERAGE(W11:W14),IF(AND(SUM(W11:W15)&gt;0,W16=0),AVERAGE(W11:W15),AVERAGE(W11:W16))))))</f>
        <v>0</v>
      </c>
      <c r="AD11" s="365" t="str">
        <f>IF(AND(AC11&gt;=50,AC11&lt;=99),"MODERADO",IF(AND(AC11=100), "FUERTE",IF(AND(AC11&lt;50), "DEBIL")))</f>
        <v>DEBIL</v>
      </c>
      <c r="AE11" s="371"/>
      <c r="AF11" s="371"/>
      <c r="AG11" s="360" t="str">
        <f>IFERROR(_xlfn.IFS(AND(AD11="MODERADO",AE11="Directamente"),1,AND(AD11="FUERTE",AE11="Directamente"),2),"0")</f>
        <v>0</v>
      </c>
      <c r="AH11" s="360" t="str">
        <f>IFERROR(_xlfn.IFS(AND(AD11="MODERADO",AF11="Directamente"),1,AND(AD11="FUERTE",AF11="Directamente"),2,AND(AD11="FUERTE",AF11="Indirectamente"),1),"0")</f>
        <v>0</v>
      </c>
      <c r="AI11" s="359"/>
      <c r="AJ11" s="359"/>
      <c r="AK11" s="370">
        <f>+(AI11*AJ11)*4</f>
        <v>0</v>
      </c>
      <c r="AL11" s="366" t="b">
        <f>IF(OR(AND(AI11=3,AJ11=4),AND(AI11=2,AJ11=5),AND(AI11=2,AJ11=5),AND(AK11=20),AND(AK11&gt;=52,AK11&lt;=100)),"ZONA RIESGO EXTREMA",IF(OR(AND(AI11=5,AJ11=2),AND(AI11=4,AJ11=3),AND(AI11=1,AJ11=4),AND(AK11=16),AND(AK11&gt;=28,AK11&lt;=48)),"ZONA RIESGO ALTA",IF(OR(AND(AI11=1,AJ11=3),AND(AI11=4,AJ11=1),AND(AK11=24)),"ZONA RIESGO MODERADA",IF(AND(AK11&gt;=4,AK11&lt;=16),"ZONA RIESGO BAJA"))))</f>
        <v>0</v>
      </c>
      <c r="AM11" s="372"/>
      <c r="AN11" s="188"/>
      <c r="AO11" s="187"/>
      <c r="AP11" s="194"/>
      <c r="AQ11" s="100"/>
      <c r="AR11" s="180"/>
      <c r="AS11" s="194"/>
      <c r="AT11" s="188"/>
      <c r="AU11" s="100"/>
      <c r="AV11" s="180"/>
      <c r="AW11" s="100"/>
      <c r="AX11" s="180"/>
      <c r="AY11" s="134"/>
      <c r="AZ11" s="188"/>
      <c r="BA11" s="188"/>
      <c r="BB11" s="187"/>
      <c r="BC11" s="194"/>
      <c r="BD11" s="194"/>
      <c r="BE11" s="188"/>
      <c r="BF11" s="188"/>
      <c r="BG11" s="187"/>
      <c r="BH11" s="194"/>
      <c r="BI11" s="194"/>
      <c r="BJ11" s="180"/>
      <c r="BK11" s="180"/>
      <c r="BL11" s="134"/>
      <c r="BM11" s="100"/>
      <c r="BN11" s="100"/>
      <c r="BO11" s="180"/>
      <c r="BP11" s="180"/>
      <c r="BQ11" s="134"/>
      <c r="BR11" s="100"/>
      <c r="BS11" s="100"/>
      <c r="BT11" s="100"/>
      <c r="BU11" s="180"/>
      <c r="BV11" s="180"/>
      <c r="BW11" s="180"/>
      <c r="BX11" s="100"/>
      <c r="BY11" s="180"/>
      <c r="BZ11" s="180"/>
      <c r="CA11" s="100"/>
      <c r="CB11" s="180"/>
      <c r="CC11" s="134"/>
      <c r="CD11" s="180"/>
      <c r="CE11" s="139"/>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row>
    <row r="12" spans="1:108" ht="21" customHeight="1" thickTop="1" thickBot="1">
      <c r="A12" s="328"/>
      <c r="B12" s="310"/>
      <c r="C12" s="310"/>
      <c r="D12" s="310"/>
      <c r="E12" s="329"/>
      <c r="F12" s="310"/>
      <c r="G12" s="310"/>
      <c r="H12" s="310"/>
      <c r="I12" s="310"/>
      <c r="J12" s="328"/>
      <c r="K12" s="328"/>
      <c r="L12" s="370"/>
      <c r="M12" s="367"/>
      <c r="N12" s="187">
        <v>2</v>
      </c>
      <c r="O12" s="190"/>
      <c r="P12" s="191"/>
      <c r="Q12" s="191"/>
      <c r="R12" s="191"/>
      <c r="S12" s="191"/>
      <c r="T12" s="191"/>
      <c r="U12" s="191"/>
      <c r="V12" s="191"/>
      <c r="W12" s="103">
        <f t="shared" si="1"/>
        <v>0</v>
      </c>
      <c r="X12" s="104" t="str">
        <f t="shared" si="0"/>
        <v>DEBIL</v>
      </c>
      <c r="Y12" s="192"/>
      <c r="Z12" s="105" t="str">
        <f t="shared" si="2"/>
        <v/>
      </c>
      <c r="AA12" s="103" t="str">
        <f t="shared" si="3"/>
        <v>SI</v>
      </c>
      <c r="AB12" s="191"/>
      <c r="AC12" s="365"/>
      <c r="AD12" s="365"/>
      <c r="AE12" s="371"/>
      <c r="AF12" s="371"/>
      <c r="AG12" s="360"/>
      <c r="AH12" s="360"/>
      <c r="AI12" s="359"/>
      <c r="AJ12" s="359"/>
      <c r="AK12" s="370"/>
      <c r="AL12" s="367"/>
      <c r="AM12" s="373"/>
      <c r="AN12" s="188"/>
      <c r="AO12" s="187"/>
      <c r="AP12" s="194"/>
      <c r="AQ12" s="100"/>
      <c r="AR12" s="180"/>
      <c r="AS12" s="194"/>
      <c r="AT12" s="188"/>
      <c r="AU12" s="100"/>
      <c r="AV12" s="180"/>
      <c r="AW12" s="100"/>
      <c r="AX12" s="180"/>
      <c r="AY12" s="134"/>
      <c r="AZ12" s="188"/>
      <c r="BA12" s="188"/>
      <c r="BB12" s="187"/>
      <c r="BC12" s="194"/>
      <c r="BD12" s="194"/>
      <c r="BE12" s="188"/>
      <c r="BF12" s="188"/>
      <c r="BG12" s="187"/>
      <c r="BH12" s="194"/>
      <c r="BI12" s="194"/>
      <c r="BJ12" s="180"/>
      <c r="BK12" s="180"/>
      <c r="BL12" s="134"/>
      <c r="BM12" s="100"/>
      <c r="BN12" s="100"/>
      <c r="BO12" s="180"/>
      <c r="BP12" s="180"/>
      <c r="BQ12" s="134"/>
      <c r="BR12" s="100"/>
      <c r="BS12" s="100"/>
      <c r="BT12" s="100"/>
      <c r="BU12" s="180"/>
      <c r="BV12" s="180"/>
      <c r="BW12" s="180"/>
      <c r="BX12" s="100"/>
      <c r="BY12" s="180"/>
      <c r="BZ12" s="180"/>
      <c r="CA12" s="100"/>
      <c r="CB12" s="180"/>
      <c r="CC12" s="134"/>
      <c r="CD12" s="180"/>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row>
    <row r="13" spans="1:108" ht="21" customHeight="1" thickTop="1" thickBot="1">
      <c r="A13" s="328"/>
      <c r="B13" s="310"/>
      <c r="C13" s="310"/>
      <c r="D13" s="310"/>
      <c r="E13" s="329"/>
      <c r="F13" s="310"/>
      <c r="G13" s="310"/>
      <c r="H13" s="310"/>
      <c r="I13" s="310"/>
      <c r="J13" s="328"/>
      <c r="K13" s="328"/>
      <c r="L13" s="370"/>
      <c r="M13" s="367"/>
      <c r="N13" s="187">
        <v>3</v>
      </c>
      <c r="O13" s="193"/>
      <c r="P13" s="191"/>
      <c r="Q13" s="191"/>
      <c r="R13" s="191"/>
      <c r="S13" s="191"/>
      <c r="T13" s="191"/>
      <c r="U13" s="191"/>
      <c r="V13" s="191"/>
      <c r="W13" s="103">
        <f t="shared" si="1"/>
        <v>0</v>
      </c>
      <c r="X13" s="104" t="str">
        <f t="shared" si="0"/>
        <v>DEBIL</v>
      </c>
      <c r="Y13" s="192"/>
      <c r="Z13" s="105" t="str">
        <f t="shared" si="2"/>
        <v/>
      </c>
      <c r="AA13" s="103" t="str">
        <f t="shared" si="3"/>
        <v>SI</v>
      </c>
      <c r="AB13" s="191"/>
      <c r="AC13" s="365"/>
      <c r="AD13" s="365"/>
      <c r="AE13" s="371"/>
      <c r="AF13" s="371"/>
      <c r="AG13" s="360"/>
      <c r="AH13" s="360"/>
      <c r="AI13" s="359"/>
      <c r="AJ13" s="359"/>
      <c r="AK13" s="370"/>
      <c r="AL13" s="367"/>
      <c r="AM13" s="373"/>
      <c r="AN13" s="188"/>
      <c r="AO13" s="187"/>
      <c r="AP13" s="194"/>
      <c r="AQ13" s="100"/>
      <c r="AR13" s="180"/>
      <c r="AS13" s="194"/>
      <c r="AT13" s="188"/>
      <c r="AU13" s="100"/>
      <c r="AV13" s="180"/>
      <c r="AW13" s="100"/>
      <c r="AX13" s="180"/>
      <c r="AY13" s="134"/>
      <c r="AZ13" s="188"/>
      <c r="BA13" s="188"/>
      <c r="BB13" s="187"/>
      <c r="BC13" s="194"/>
      <c r="BD13" s="194"/>
      <c r="BE13" s="188"/>
      <c r="BF13" s="188"/>
      <c r="BG13" s="187"/>
      <c r="BH13" s="194"/>
      <c r="BI13" s="194"/>
      <c r="BJ13" s="180"/>
      <c r="BK13" s="180"/>
      <c r="BL13" s="134"/>
      <c r="BM13" s="100"/>
      <c r="BN13" s="100"/>
      <c r="BO13" s="180"/>
      <c r="BP13" s="180"/>
      <c r="BQ13" s="134"/>
      <c r="BR13" s="100"/>
      <c r="BS13" s="100"/>
      <c r="BT13" s="100"/>
      <c r="BU13" s="180"/>
      <c r="BV13" s="180"/>
      <c r="BW13" s="180"/>
      <c r="BX13" s="100"/>
      <c r="BY13" s="180"/>
      <c r="BZ13" s="180"/>
      <c r="CA13" s="100"/>
      <c r="CB13" s="180"/>
      <c r="CC13" s="134"/>
      <c r="CD13" s="180"/>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row>
    <row r="14" spans="1:108" ht="21" customHeight="1" thickTop="1" thickBot="1">
      <c r="A14" s="328"/>
      <c r="B14" s="310"/>
      <c r="C14" s="310"/>
      <c r="D14" s="310"/>
      <c r="E14" s="329"/>
      <c r="F14" s="310"/>
      <c r="G14" s="310"/>
      <c r="H14" s="310"/>
      <c r="I14" s="310"/>
      <c r="J14" s="328"/>
      <c r="K14" s="328"/>
      <c r="L14" s="370"/>
      <c r="M14" s="367"/>
      <c r="N14" s="187">
        <v>4</v>
      </c>
      <c r="O14" s="190"/>
      <c r="P14" s="191"/>
      <c r="Q14" s="191"/>
      <c r="R14" s="191"/>
      <c r="S14" s="191"/>
      <c r="T14" s="191"/>
      <c r="U14" s="191"/>
      <c r="V14" s="191"/>
      <c r="W14" s="103">
        <f t="shared" si="1"/>
        <v>0</v>
      </c>
      <c r="X14" s="104" t="str">
        <f t="shared" si="0"/>
        <v>DEBIL</v>
      </c>
      <c r="Y14" s="192"/>
      <c r="Z14" s="105" t="str">
        <f t="shared" si="2"/>
        <v/>
      </c>
      <c r="AA14" s="103" t="str">
        <f t="shared" si="3"/>
        <v>SI</v>
      </c>
      <c r="AB14" s="191"/>
      <c r="AC14" s="365"/>
      <c r="AD14" s="365"/>
      <c r="AE14" s="371"/>
      <c r="AF14" s="371"/>
      <c r="AG14" s="360"/>
      <c r="AH14" s="360"/>
      <c r="AI14" s="359"/>
      <c r="AJ14" s="359"/>
      <c r="AK14" s="370"/>
      <c r="AL14" s="367"/>
      <c r="AM14" s="373"/>
      <c r="AN14" s="188"/>
      <c r="AO14" s="187"/>
      <c r="AP14" s="194"/>
      <c r="AQ14" s="100"/>
      <c r="AR14" s="180"/>
      <c r="AS14" s="194"/>
      <c r="AT14" s="188"/>
      <c r="AU14" s="100"/>
      <c r="AV14" s="180"/>
      <c r="AW14" s="100"/>
      <c r="AX14" s="180"/>
      <c r="AY14" s="134"/>
      <c r="AZ14" s="188"/>
      <c r="BA14" s="188"/>
      <c r="BB14" s="187"/>
      <c r="BC14" s="194"/>
      <c r="BD14" s="194"/>
      <c r="BE14" s="188"/>
      <c r="BF14" s="188"/>
      <c r="BG14" s="187"/>
      <c r="BH14" s="194"/>
      <c r="BI14" s="194"/>
      <c r="BJ14" s="180"/>
      <c r="BK14" s="180"/>
      <c r="BL14" s="134"/>
      <c r="BM14" s="100"/>
      <c r="BN14" s="100"/>
      <c r="BO14" s="180"/>
      <c r="BP14" s="180"/>
      <c r="BQ14" s="134"/>
      <c r="BR14" s="100"/>
      <c r="BS14" s="100"/>
      <c r="BT14" s="100"/>
      <c r="BU14" s="180"/>
      <c r="BV14" s="180"/>
      <c r="BW14" s="180"/>
      <c r="BX14" s="100"/>
      <c r="BY14" s="180"/>
      <c r="BZ14" s="180"/>
      <c r="CA14" s="100"/>
      <c r="CB14" s="180"/>
      <c r="CC14" s="134"/>
      <c r="CD14" s="180"/>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row>
    <row r="15" spans="1:108" ht="21" customHeight="1" thickTop="1" thickBot="1">
      <c r="A15" s="328"/>
      <c r="B15" s="310"/>
      <c r="C15" s="310"/>
      <c r="D15" s="310"/>
      <c r="E15" s="329"/>
      <c r="F15" s="310"/>
      <c r="G15" s="310"/>
      <c r="H15" s="310"/>
      <c r="I15" s="310"/>
      <c r="J15" s="328"/>
      <c r="K15" s="328"/>
      <c r="L15" s="370"/>
      <c r="M15" s="367"/>
      <c r="N15" s="187">
        <v>5</v>
      </c>
      <c r="O15" s="190"/>
      <c r="P15" s="191"/>
      <c r="Q15" s="191"/>
      <c r="R15" s="191"/>
      <c r="S15" s="191"/>
      <c r="T15" s="191"/>
      <c r="U15" s="191"/>
      <c r="V15" s="191"/>
      <c r="W15" s="103">
        <f t="shared" si="1"/>
        <v>0</v>
      </c>
      <c r="X15" s="104" t="str">
        <f t="shared" si="0"/>
        <v>DEBIL</v>
      </c>
      <c r="Y15" s="192"/>
      <c r="Z15" s="105" t="str">
        <f t="shared" si="2"/>
        <v/>
      </c>
      <c r="AA15" s="103" t="str">
        <f t="shared" si="3"/>
        <v>SI</v>
      </c>
      <c r="AB15" s="191"/>
      <c r="AC15" s="365"/>
      <c r="AD15" s="365"/>
      <c r="AE15" s="371"/>
      <c r="AF15" s="371"/>
      <c r="AG15" s="360"/>
      <c r="AH15" s="360"/>
      <c r="AI15" s="359"/>
      <c r="AJ15" s="359"/>
      <c r="AK15" s="370"/>
      <c r="AL15" s="367"/>
      <c r="AM15" s="373"/>
      <c r="AN15" s="188"/>
      <c r="AO15" s="187"/>
      <c r="AP15" s="194"/>
      <c r="AQ15" s="100"/>
      <c r="AR15" s="180"/>
      <c r="AS15" s="194"/>
      <c r="AT15" s="188"/>
      <c r="AU15" s="100"/>
      <c r="AV15" s="180"/>
      <c r="AW15" s="100"/>
      <c r="AX15" s="180"/>
      <c r="AY15" s="134"/>
      <c r="AZ15" s="180"/>
      <c r="BA15" s="180"/>
      <c r="BB15" s="134"/>
      <c r="BC15" s="100"/>
      <c r="BD15" s="100"/>
      <c r="BE15" s="188"/>
      <c r="BF15" s="188"/>
      <c r="BG15" s="187"/>
      <c r="BH15" s="194"/>
      <c r="BI15" s="194"/>
      <c r="BJ15" s="180"/>
      <c r="BK15" s="180"/>
      <c r="BL15" s="134"/>
      <c r="BM15" s="100"/>
      <c r="BN15" s="100"/>
      <c r="BO15" s="180"/>
      <c r="BP15" s="180"/>
      <c r="BQ15" s="134"/>
      <c r="BR15" s="100"/>
      <c r="BS15" s="100"/>
      <c r="BT15" s="100"/>
      <c r="BU15" s="180"/>
      <c r="BV15" s="180"/>
      <c r="BW15" s="180"/>
      <c r="BX15" s="100"/>
      <c r="BY15" s="180"/>
      <c r="BZ15" s="180"/>
      <c r="CA15" s="100"/>
      <c r="CB15" s="180"/>
      <c r="CC15" s="134"/>
      <c r="CD15" s="180"/>
      <c r="CE15" s="139"/>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row>
    <row r="16" spans="1:108" ht="21" customHeight="1" thickTop="1" thickBot="1">
      <c r="A16" s="328"/>
      <c r="B16" s="310"/>
      <c r="C16" s="310"/>
      <c r="D16" s="310"/>
      <c r="E16" s="329"/>
      <c r="F16" s="310"/>
      <c r="G16" s="310"/>
      <c r="H16" s="310"/>
      <c r="I16" s="310"/>
      <c r="J16" s="328"/>
      <c r="K16" s="328"/>
      <c r="L16" s="370"/>
      <c r="M16" s="368"/>
      <c r="N16" s="187">
        <v>6</v>
      </c>
      <c r="O16" s="190"/>
      <c r="P16" s="191"/>
      <c r="Q16" s="191"/>
      <c r="R16" s="191"/>
      <c r="S16" s="191"/>
      <c r="T16" s="191"/>
      <c r="U16" s="191"/>
      <c r="V16" s="191"/>
      <c r="W16" s="103">
        <f t="shared" si="1"/>
        <v>0</v>
      </c>
      <c r="X16" s="104" t="str">
        <f t="shared" si="0"/>
        <v>DEBIL</v>
      </c>
      <c r="Y16" s="192"/>
      <c r="Z16" s="105" t="str">
        <f t="shared" si="2"/>
        <v/>
      </c>
      <c r="AA16" s="103" t="str">
        <f t="shared" si="3"/>
        <v>SI</v>
      </c>
      <c r="AB16" s="191"/>
      <c r="AC16" s="365"/>
      <c r="AD16" s="365"/>
      <c r="AE16" s="371"/>
      <c r="AF16" s="371"/>
      <c r="AG16" s="360"/>
      <c r="AH16" s="360"/>
      <c r="AI16" s="359"/>
      <c r="AJ16" s="359"/>
      <c r="AK16" s="370"/>
      <c r="AL16" s="368"/>
      <c r="AM16" s="374"/>
      <c r="AN16" s="188"/>
      <c r="AO16" s="187"/>
      <c r="AP16" s="194"/>
      <c r="AQ16" s="100"/>
      <c r="AR16" s="180"/>
      <c r="AS16" s="194"/>
      <c r="AT16" s="188"/>
      <c r="AU16" s="100"/>
      <c r="AV16" s="180"/>
      <c r="AW16" s="100"/>
      <c r="AX16" s="180"/>
      <c r="AY16" s="134"/>
      <c r="AZ16" s="180"/>
      <c r="BA16" s="180"/>
      <c r="BB16" s="134"/>
      <c r="BC16" s="100"/>
      <c r="BD16" s="100"/>
      <c r="BE16" s="188"/>
      <c r="BF16" s="188"/>
      <c r="BG16" s="187"/>
      <c r="BH16" s="194"/>
      <c r="BI16" s="194"/>
      <c r="BJ16" s="180"/>
      <c r="BK16" s="180"/>
      <c r="BL16" s="134"/>
      <c r="BM16" s="100"/>
      <c r="BN16" s="100"/>
      <c r="BO16" s="180"/>
      <c r="BP16" s="180"/>
      <c r="BQ16" s="134"/>
      <c r="BR16" s="100"/>
      <c r="BS16" s="100"/>
      <c r="BT16" s="100"/>
      <c r="BU16" s="180"/>
      <c r="BV16" s="180"/>
      <c r="BW16" s="180"/>
      <c r="BX16" s="100"/>
      <c r="BY16" s="180"/>
      <c r="BZ16" s="180"/>
      <c r="CA16" s="100"/>
      <c r="CB16" s="180"/>
      <c r="CC16" s="134"/>
      <c r="CD16" s="180"/>
      <c r="CE16" s="139"/>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row>
    <row r="17" spans="1:108" ht="21" customHeight="1" thickTop="1" thickBot="1">
      <c r="A17" s="328">
        <v>3</v>
      </c>
      <c r="B17" s="310"/>
      <c r="C17" s="310"/>
      <c r="D17" s="310"/>
      <c r="E17" s="329"/>
      <c r="F17" s="310"/>
      <c r="G17" s="310"/>
      <c r="H17" s="310"/>
      <c r="I17" s="310"/>
      <c r="J17" s="328"/>
      <c r="K17" s="328"/>
      <c r="L17" s="370">
        <f>+(J17*K17)*4</f>
        <v>0</v>
      </c>
      <c r="M17" s="366" t="b">
        <f>IF(OR(AND(J17=3,K17=4),AND(J17=2,K17=5),AND(J17=2,K17=5),AND(L17=20),AND(L17&gt;=52,L17&lt;=100)),"ZONA RIESGO EXTREMA",IF(OR(AND(J17=5,K17=2),AND(J17=4,K17=3),AND(J17=1,K17=4),AND(L17=16),AND(L17&gt;=28,L17&lt;=48)),"ZONA RIESGO ALTA",IF(OR(AND(J17=1,K17=3),AND(J17=4,K17=1),AND(L17=24)),"ZONA RIESGO MODERADA",IF(AND(L17&gt;=4,L17&lt;=16),"ZONA RIESGO BAJA"))))</f>
        <v>0</v>
      </c>
      <c r="N17" s="187">
        <v>1</v>
      </c>
      <c r="O17" s="190"/>
      <c r="P17" s="191"/>
      <c r="Q17" s="191"/>
      <c r="R17" s="191"/>
      <c r="S17" s="191"/>
      <c r="T17" s="191"/>
      <c r="U17" s="191"/>
      <c r="V17" s="191"/>
      <c r="W17" s="103">
        <f t="shared" si="1"/>
        <v>0</v>
      </c>
      <c r="X17" s="104" t="str">
        <f t="shared" si="0"/>
        <v>DEBIL</v>
      </c>
      <c r="Y17" s="192"/>
      <c r="Z17" s="105" t="str">
        <f t="shared" si="2"/>
        <v/>
      </c>
      <c r="AA17" s="103" t="str">
        <f t="shared" si="3"/>
        <v>SI</v>
      </c>
      <c r="AB17" s="191"/>
      <c r="AC17" s="365">
        <f>IF(AND(W17&gt;0,SUM(W18:W22)=0),W17,IF(AND(SUM(W17:W18)&gt;0,SUM(W19:W22)=0),AVERAGE(W17:W18),IF(AND(SUM(W17:W19)&gt;0,SUM(W20:W22)=0),AVERAGE(W17:W19),IF(AND(SUM(W17:W20)&gt;0,SUM(W21:W22)=0),AVERAGE(W17:W20),IF(AND(SUM(W17:W21)&gt;0,W22=0),AVERAGE(W17:W21),AVERAGE(W17:W22))))))</f>
        <v>0</v>
      </c>
      <c r="AD17" s="365" t="str">
        <f>IF(AND(AC17&gt;=50,AC17&lt;=99),"MODERADO",IF(AND(AC17=100), "FUERTE",IF(AND(AC17&lt;50), "DEBIL")))</f>
        <v>DEBIL</v>
      </c>
      <c r="AE17" s="371"/>
      <c r="AF17" s="371"/>
      <c r="AG17" s="360" t="str">
        <f>IFERROR(_xlfn.IFS(AND(AD17="MODERADO",AE17="Directamente"),1,AND(AD17="FUERTE",AE17="Directamente"),2),"0")</f>
        <v>0</v>
      </c>
      <c r="AH17" s="360" t="str">
        <f>IFERROR(_xlfn.IFS(AND(AD17="MODERADO",AF17="Directamente"),1,AND(AD17="FUERTE",AF17="Directamente"),2,AND(AD17="FUERTE",AF17="Indirectamente"),1),"0")</f>
        <v>0</v>
      </c>
      <c r="AI17" s="359"/>
      <c r="AJ17" s="359"/>
      <c r="AK17" s="370">
        <f>+(AI17*AJ17)*4</f>
        <v>0</v>
      </c>
      <c r="AL17" s="366" t="b">
        <f>IF(OR(AND(AI17=3,AJ17=4),AND(AI17=2,AJ17=5),AND(AI17=2,AJ17=5),AND(AK17=20),AND(AK17&gt;=52,AK17&lt;=100)),"ZONA RIESGO EXTREMA",IF(OR(AND(AI17=5,AJ17=2),AND(AI17=4,AJ17=3),AND(AI17=1,AJ17=4),AND(AK17=16),AND(AK17&gt;=28,AK17&lt;=48)),"ZONA RIESGO ALTA",IF(OR(AND(AI17=1,AJ17=3),AND(AI17=4,AJ17=1),AND(AK17=24)),"ZONA RIESGO MODERADA",IF(AND(AK17&gt;=4,AK17&lt;=16),"ZONA RIESGO BAJA"))))</f>
        <v>0</v>
      </c>
      <c r="AM17" s="372"/>
      <c r="AN17" s="188"/>
      <c r="AO17" s="187"/>
      <c r="AP17" s="194"/>
      <c r="AQ17" s="100"/>
      <c r="AR17" s="180"/>
      <c r="AS17" s="194"/>
      <c r="AT17" s="188"/>
      <c r="AU17" s="100"/>
      <c r="AV17" s="180"/>
      <c r="AW17" s="100"/>
      <c r="AX17" s="180"/>
      <c r="AY17" s="134"/>
      <c r="AZ17" s="180"/>
      <c r="BA17" s="180"/>
      <c r="BB17" s="134"/>
      <c r="BC17" s="100"/>
      <c r="BD17" s="100"/>
      <c r="BE17" s="188"/>
      <c r="BF17" s="188"/>
      <c r="BG17" s="187"/>
      <c r="BH17" s="194"/>
      <c r="BI17" s="194"/>
      <c r="BJ17" s="180"/>
      <c r="BK17" s="180"/>
      <c r="BL17" s="134"/>
      <c r="BM17" s="100"/>
      <c r="BN17" s="100"/>
      <c r="BO17" s="180"/>
      <c r="BP17" s="180"/>
      <c r="BQ17" s="134"/>
      <c r="BR17" s="100"/>
      <c r="BS17" s="100"/>
      <c r="BT17" s="100"/>
      <c r="BU17" s="180"/>
      <c r="BV17" s="180"/>
      <c r="BW17" s="180"/>
      <c r="BX17" s="100"/>
      <c r="BY17" s="180"/>
      <c r="BZ17" s="180"/>
      <c r="CA17" s="100"/>
      <c r="CB17" s="180"/>
      <c r="CC17" s="134"/>
      <c r="CD17" s="180"/>
      <c r="CE17" s="139"/>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row>
    <row r="18" spans="1:108" ht="21" customHeight="1" thickTop="1" thickBot="1">
      <c r="A18" s="328"/>
      <c r="B18" s="310"/>
      <c r="C18" s="310"/>
      <c r="D18" s="310"/>
      <c r="E18" s="329"/>
      <c r="F18" s="310"/>
      <c r="G18" s="310"/>
      <c r="H18" s="310"/>
      <c r="I18" s="310"/>
      <c r="J18" s="328"/>
      <c r="K18" s="328"/>
      <c r="L18" s="370"/>
      <c r="M18" s="367"/>
      <c r="N18" s="187">
        <v>2</v>
      </c>
      <c r="O18" s="190"/>
      <c r="P18" s="191"/>
      <c r="Q18" s="191"/>
      <c r="R18" s="191"/>
      <c r="S18" s="191"/>
      <c r="T18" s="191"/>
      <c r="U18" s="191"/>
      <c r="V18" s="191"/>
      <c r="W18" s="103">
        <f t="shared" si="1"/>
        <v>0</v>
      </c>
      <c r="X18" s="104" t="str">
        <f t="shared" si="0"/>
        <v>DEBIL</v>
      </c>
      <c r="Y18" s="192"/>
      <c r="Z18" s="105" t="str">
        <f t="shared" si="2"/>
        <v/>
      </c>
      <c r="AA18" s="103" t="str">
        <f t="shared" si="3"/>
        <v>SI</v>
      </c>
      <c r="AB18" s="191"/>
      <c r="AC18" s="365"/>
      <c r="AD18" s="365"/>
      <c r="AE18" s="371"/>
      <c r="AF18" s="371"/>
      <c r="AG18" s="360"/>
      <c r="AH18" s="360"/>
      <c r="AI18" s="359"/>
      <c r="AJ18" s="359"/>
      <c r="AK18" s="370"/>
      <c r="AL18" s="367"/>
      <c r="AM18" s="373"/>
      <c r="AN18" s="188"/>
      <c r="AO18" s="187"/>
      <c r="AP18" s="194"/>
      <c r="AQ18" s="100"/>
      <c r="AR18" s="180"/>
      <c r="AS18" s="194"/>
      <c r="AT18" s="188"/>
      <c r="AU18" s="100"/>
      <c r="AV18" s="180"/>
      <c r="AW18" s="100"/>
      <c r="AX18" s="180"/>
      <c r="AY18" s="134"/>
      <c r="AZ18" s="180"/>
      <c r="BA18" s="180"/>
      <c r="BB18" s="134"/>
      <c r="BC18" s="100"/>
      <c r="BD18" s="100"/>
      <c r="BE18" s="188"/>
      <c r="BF18" s="188"/>
      <c r="BG18" s="187"/>
      <c r="BH18" s="194"/>
      <c r="BI18" s="194"/>
      <c r="BJ18" s="180"/>
      <c r="BK18" s="180"/>
      <c r="BL18" s="134"/>
      <c r="BM18" s="100"/>
      <c r="BN18" s="100"/>
      <c r="BO18" s="180"/>
      <c r="BP18" s="180"/>
      <c r="BQ18" s="134"/>
      <c r="BR18" s="100"/>
      <c r="BS18" s="100"/>
      <c r="BT18" s="100"/>
      <c r="BU18" s="180"/>
      <c r="BV18" s="180"/>
      <c r="BW18" s="180"/>
      <c r="BX18" s="100"/>
      <c r="BY18" s="180"/>
      <c r="BZ18" s="180"/>
      <c r="CA18" s="100"/>
      <c r="CB18" s="180"/>
      <c r="CC18" s="134"/>
      <c r="CD18" s="180"/>
      <c r="CE18" s="139"/>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row>
    <row r="19" spans="1:108" ht="21" customHeight="1" thickTop="1" thickBot="1">
      <c r="A19" s="328"/>
      <c r="B19" s="310"/>
      <c r="C19" s="310"/>
      <c r="D19" s="310"/>
      <c r="E19" s="329"/>
      <c r="F19" s="310"/>
      <c r="G19" s="310"/>
      <c r="H19" s="310"/>
      <c r="I19" s="310"/>
      <c r="J19" s="328"/>
      <c r="K19" s="328"/>
      <c r="L19" s="370"/>
      <c r="M19" s="367"/>
      <c r="N19" s="187">
        <v>3</v>
      </c>
      <c r="O19" s="193"/>
      <c r="P19" s="191"/>
      <c r="Q19" s="191"/>
      <c r="R19" s="191"/>
      <c r="S19" s="191"/>
      <c r="T19" s="191"/>
      <c r="U19" s="191"/>
      <c r="V19" s="191"/>
      <c r="W19" s="103">
        <f t="shared" si="1"/>
        <v>0</v>
      </c>
      <c r="X19" s="104" t="str">
        <f t="shared" si="0"/>
        <v>DEBIL</v>
      </c>
      <c r="Y19" s="192"/>
      <c r="Z19" s="105" t="str">
        <f t="shared" si="2"/>
        <v/>
      </c>
      <c r="AA19" s="103" t="str">
        <f t="shared" si="3"/>
        <v>SI</v>
      </c>
      <c r="AB19" s="191"/>
      <c r="AC19" s="365"/>
      <c r="AD19" s="365"/>
      <c r="AE19" s="371"/>
      <c r="AF19" s="371"/>
      <c r="AG19" s="360"/>
      <c r="AH19" s="360"/>
      <c r="AI19" s="359"/>
      <c r="AJ19" s="359"/>
      <c r="AK19" s="370"/>
      <c r="AL19" s="367"/>
      <c r="AM19" s="373"/>
      <c r="AN19" s="188"/>
      <c r="AO19" s="187"/>
      <c r="AP19" s="194"/>
      <c r="AQ19" s="100"/>
      <c r="AR19" s="180"/>
      <c r="AS19" s="194"/>
      <c r="AT19" s="188"/>
      <c r="AU19" s="100"/>
      <c r="AV19" s="180"/>
      <c r="AW19" s="100"/>
      <c r="AX19" s="180"/>
      <c r="AY19" s="134"/>
      <c r="AZ19" s="180"/>
      <c r="BA19" s="180"/>
      <c r="BB19" s="134"/>
      <c r="BC19" s="100"/>
      <c r="BD19" s="100"/>
      <c r="BE19" s="188"/>
      <c r="BF19" s="188"/>
      <c r="BG19" s="187"/>
      <c r="BH19" s="194"/>
      <c r="BI19" s="194"/>
      <c r="BJ19" s="180"/>
      <c r="BK19" s="180"/>
      <c r="BL19" s="134"/>
      <c r="BM19" s="100"/>
      <c r="BN19" s="100"/>
      <c r="BO19" s="180"/>
      <c r="BP19" s="180"/>
      <c r="BQ19" s="134"/>
      <c r="BR19" s="100"/>
      <c r="BS19" s="100"/>
      <c r="BT19" s="100"/>
      <c r="BU19" s="180"/>
      <c r="BV19" s="180"/>
      <c r="BW19" s="180"/>
      <c r="BX19" s="100"/>
      <c r="BY19" s="180"/>
      <c r="BZ19" s="180"/>
      <c r="CA19" s="100"/>
      <c r="CB19" s="180"/>
      <c r="CC19" s="134"/>
      <c r="CD19" s="180"/>
      <c r="CE19" s="139"/>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row>
    <row r="20" spans="1:108" ht="21" customHeight="1" thickTop="1" thickBot="1">
      <c r="A20" s="328"/>
      <c r="B20" s="310"/>
      <c r="C20" s="310"/>
      <c r="D20" s="310"/>
      <c r="E20" s="329"/>
      <c r="F20" s="310"/>
      <c r="G20" s="310"/>
      <c r="H20" s="310"/>
      <c r="I20" s="310"/>
      <c r="J20" s="328"/>
      <c r="K20" s="328"/>
      <c r="L20" s="370"/>
      <c r="M20" s="367"/>
      <c r="N20" s="187">
        <v>4</v>
      </c>
      <c r="O20" s="190"/>
      <c r="P20" s="191"/>
      <c r="Q20" s="191"/>
      <c r="R20" s="191"/>
      <c r="S20" s="191"/>
      <c r="T20" s="191"/>
      <c r="U20" s="191"/>
      <c r="V20" s="191"/>
      <c r="W20" s="103">
        <f t="shared" si="1"/>
        <v>0</v>
      </c>
      <c r="X20" s="104" t="str">
        <f t="shared" si="0"/>
        <v>DEBIL</v>
      </c>
      <c r="Y20" s="192"/>
      <c r="Z20" s="105" t="str">
        <f t="shared" si="2"/>
        <v/>
      </c>
      <c r="AA20" s="103" t="str">
        <f t="shared" si="3"/>
        <v>SI</v>
      </c>
      <c r="AB20" s="191"/>
      <c r="AC20" s="365"/>
      <c r="AD20" s="365"/>
      <c r="AE20" s="371"/>
      <c r="AF20" s="371"/>
      <c r="AG20" s="360"/>
      <c r="AH20" s="360"/>
      <c r="AI20" s="359"/>
      <c r="AJ20" s="359"/>
      <c r="AK20" s="370"/>
      <c r="AL20" s="367"/>
      <c r="AM20" s="373"/>
      <c r="AN20" s="188"/>
      <c r="AO20" s="187"/>
      <c r="AP20" s="194"/>
      <c r="AQ20" s="100"/>
      <c r="AR20" s="180"/>
      <c r="AS20" s="194"/>
      <c r="AT20" s="188"/>
      <c r="AU20" s="100"/>
      <c r="AV20" s="180"/>
      <c r="AW20" s="100"/>
      <c r="AX20" s="180"/>
      <c r="AY20" s="134"/>
      <c r="AZ20" s="180"/>
      <c r="BA20" s="180"/>
      <c r="BB20" s="134"/>
      <c r="BC20" s="100"/>
      <c r="BD20" s="100"/>
      <c r="BE20" s="188"/>
      <c r="BF20" s="188"/>
      <c r="BG20" s="187"/>
      <c r="BH20" s="194"/>
      <c r="BI20" s="194"/>
      <c r="BJ20" s="180"/>
      <c r="BK20" s="180"/>
      <c r="BL20" s="134"/>
      <c r="BM20" s="100"/>
      <c r="BN20" s="100"/>
      <c r="BO20" s="180"/>
      <c r="BP20" s="180"/>
      <c r="BQ20" s="134"/>
      <c r="BR20" s="100"/>
      <c r="BS20" s="100"/>
      <c r="BT20" s="100"/>
      <c r="BU20" s="180"/>
      <c r="BV20" s="180"/>
      <c r="BW20" s="180"/>
      <c r="BX20" s="100"/>
      <c r="BY20" s="180"/>
      <c r="BZ20" s="180"/>
      <c r="CA20" s="100"/>
      <c r="CB20" s="180"/>
      <c r="CC20" s="134"/>
      <c r="CD20" s="180"/>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row>
    <row r="21" spans="1:108" ht="21" customHeight="1" thickTop="1" thickBot="1">
      <c r="A21" s="328"/>
      <c r="B21" s="310"/>
      <c r="C21" s="310"/>
      <c r="D21" s="310"/>
      <c r="E21" s="329"/>
      <c r="F21" s="310"/>
      <c r="G21" s="310"/>
      <c r="H21" s="310"/>
      <c r="I21" s="310"/>
      <c r="J21" s="328"/>
      <c r="K21" s="328"/>
      <c r="L21" s="370"/>
      <c r="M21" s="367"/>
      <c r="N21" s="187">
        <v>5</v>
      </c>
      <c r="O21" s="190"/>
      <c r="P21" s="191"/>
      <c r="Q21" s="191"/>
      <c r="R21" s="191"/>
      <c r="S21" s="191"/>
      <c r="T21" s="191"/>
      <c r="U21" s="191"/>
      <c r="V21" s="191"/>
      <c r="W21" s="103">
        <f t="shared" si="1"/>
        <v>0</v>
      </c>
      <c r="X21" s="104" t="str">
        <f t="shared" si="0"/>
        <v>DEBIL</v>
      </c>
      <c r="Y21" s="192"/>
      <c r="Z21" s="105" t="str">
        <f t="shared" si="2"/>
        <v/>
      </c>
      <c r="AA21" s="103" t="str">
        <f t="shared" si="3"/>
        <v>SI</v>
      </c>
      <c r="AB21" s="191"/>
      <c r="AC21" s="365"/>
      <c r="AD21" s="365"/>
      <c r="AE21" s="371"/>
      <c r="AF21" s="371"/>
      <c r="AG21" s="360"/>
      <c r="AH21" s="360"/>
      <c r="AI21" s="359"/>
      <c r="AJ21" s="359"/>
      <c r="AK21" s="370"/>
      <c r="AL21" s="367"/>
      <c r="AM21" s="373"/>
      <c r="AN21" s="188"/>
      <c r="AO21" s="187"/>
      <c r="AP21" s="194"/>
      <c r="AQ21" s="100"/>
      <c r="AR21" s="180"/>
      <c r="AS21" s="194"/>
      <c r="AT21" s="188"/>
      <c r="AU21" s="100"/>
      <c r="AV21" s="180"/>
      <c r="AW21" s="100"/>
      <c r="AX21" s="180"/>
      <c r="AY21" s="134"/>
      <c r="AZ21" s="180"/>
      <c r="BA21" s="180"/>
      <c r="BB21" s="134"/>
      <c r="BC21" s="100"/>
      <c r="BD21" s="100"/>
      <c r="BE21" s="188"/>
      <c r="BF21" s="188"/>
      <c r="BG21" s="187"/>
      <c r="BH21" s="194"/>
      <c r="BI21" s="194"/>
      <c r="BJ21" s="180"/>
      <c r="BK21" s="180"/>
      <c r="BL21" s="134"/>
      <c r="BM21" s="100"/>
      <c r="BN21" s="100"/>
      <c r="BO21" s="180"/>
      <c r="BP21" s="180"/>
      <c r="BQ21" s="134"/>
      <c r="BR21" s="100"/>
      <c r="BS21" s="100"/>
      <c r="BT21" s="100"/>
      <c r="BU21" s="180"/>
      <c r="BV21" s="180"/>
      <c r="BW21" s="180"/>
      <c r="BX21" s="100"/>
      <c r="BY21" s="180"/>
      <c r="BZ21" s="180"/>
      <c r="CA21" s="100"/>
      <c r="CB21" s="180"/>
      <c r="CC21" s="134"/>
      <c r="CD21" s="180"/>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row>
    <row r="22" spans="1:108" ht="21" customHeight="1" thickTop="1" thickBot="1">
      <c r="A22" s="328"/>
      <c r="B22" s="310"/>
      <c r="C22" s="310"/>
      <c r="D22" s="310"/>
      <c r="E22" s="329"/>
      <c r="F22" s="310"/>
      <c r="G22" s="310"/>
      <c r="H22" s="310"/>
      <c r="I22" s="310"/>
      <c r="J22" s="328"/>
      <c r="K22" s="328"/>
      <c r="L22" s="370"/>
      <c r="M22" s="368"/>
      <c r="N22" s="187">
        <v>6</v>
      </c>
      <c r="O22" s="190"/>
      <c r="P22" s="191"/>
      <c r="Q22" s="191"/>
      <c r="R22" s="191"/>
      <c r="S22" s="191"/>
      <c r="T22" s="191"/>
      <c r="U22" s="191"/>
      <c r="V22" s="191"/>
      <c r="W22" s="103">
        <f t="shared" si="1"/>
        <v>0</v>
      </c>
      <c r="X22" s="104" t="str">
        <f t="shared" si="0"/>
        <v>DEBIL</v>
      </c>
      <c r="Y22" s="192"/>
      <c r="Z22" s="105" t="str">
        <f t="shared" si="2"/>
        <v/>
      </c>
      <c r="AA22" s="103" t="str">
        <f t="shared" si="3"/>
        <v>SI</v>
      </c>
      <c r="AB22" s="191"/>
      <c r="AC22" s="365"/>
      <c r="AD22" s="365"/>
      <c r="AE22" s="371"/>
      <c r="AF22" s="371"/>
      <c r="AG22" s="360"/>
      <c r="AH22" s="360"/>
      <c r="AI22" s="359"/>
      <c r="AJ22" s="359"/>
      <c r="AK22" s="370"/>
      <c r="AL22" s="368"/>
      <c r="AM22" s="374"/>
      <c r="AN22" s="188"/>
      <c r="AO22" s="187"/>
      <c r="AP22" s="194"/>
      <c r="AQ22" s="100"/>
      <c r="AR22" s="180"/>
      <c r="AS22" s="194"/>
      <c r="AT22" s="188"/>
      <c r="AU22" s="100"/>
      <c r="AV22" s="180"/>
      <c r="AW22" s="100"/>
      <c r="AX22" s="180"/>
      <c r="AY22" s="134"/>
      <c r="AZ22" s="180"/>
      <c r="BA22" s="180"/>
      <c r="BB22" s="134"/>
      <c r="BC22" s="100"/>
      <c r="BD22" s="100"/>
      <c r="BE22" s="188"/>
      <c r="BF22" s="188"/>
      <c r="BG22" s="187"/>
      <c r="BH22" s="194"/>
      <c r="BI22" s="194"/>
      <c r="BJ22" s="180"/>
      <c r="BK22" s="180"/>
      <c r="BL22" s="134"/>
      <c r="BM22" s="100"/>
      <c r="BN22" s="100"/>
      <c r="BO22" s="180"/>
      <c r="BP22" s="180"/>
      <c r="BQ22" s="134"/>
      <c r="BR22" s="100"/>
      <c r="BS22" s="100"/>
      <c r="BT22" s="100"/>
      <c r="BU22" s="180"/>
      <c r="BV22" s="180"/>
      <c r="BW22" s="180"/>
      <c r="BX22" s="100"/>
      <c r="BY22" s="180"/>
      <c r="BZ22" s="180"/>
      <c r="CA22" s="100"/>
      <c r="CB22" s="180"/>
      <c r="CC22" s="134"/>
      <c r="CD22" s="180"/>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c r="DC22" s="139"/>
      <c r="DD22" s="139"/>
    </row>
    <row r="23" spans="1:108" ht="21" customHeight="1" thickTop="1" thickBot="1">
      <c r="A23" s="328">
        <v>4</v>
      </c>
      <c r="B23" s="310"/>
      <c r="C23" s="310"/>
      <c r="D23" s="310"/>
      <c r="E23" s="329"/>
      <c r="F23" s="310"/>
      <c r="G23" s="310"/>
      <c r="H23" s="310"/>
      <c r="I23" s="310"/>
      <c r="J23" s="328"/>
      <c r="K23" s="328"/>
      <c r="L23" s="370">
        <f>+(J23*K23)*4</f>
        <v>0</v>
      </c>
      <c r="M23" s="366" t="b">
        <f>IF(OR(AND(J23=3,K23=4),AND(J23=2,K23=5),AND(J23=2,K23=5),AND(L23=20),AND(L23&gt;=52,L23&lt;=100)),"ZONA RIESGO EXTREMA",IF(OR(AND(J23=5,K23=2),AND(J23=4,K23=3),AND(J23=1,K23=4),AND(L23=16),AND(L23&gt;=28,L23&lt;=48)),"ZONA RIESGO ALTA",IF(OR(AND(J23=1,K23=3),AND(J23=4,K23=1),AND(L23=24)),"ZONA RIESGO MODERADA",IF(AND(L23&gt;=4,L23&lt;=16),"ZONA RIESGO BAJA"))))</f>
        <v>0</v>
      </c>
      <c r="N23" s="187">
        <v>1</v>
      </c>
      <c r="O23" s="190"/>
      <c r="P23" s="191"/>
      <c r="Q23" s="191"/>
      <c r="R23" s="191"/>
      <c r="S23" s="191"/>
      <c r="T23" s="191"/>
      <c r="U23" s="191"/>
      <c r="V23" s="191"/>
      <c r="W23" s="103">
        <f t="shared" si="1"/>
        <v>0</v>
      </c>
      <c r="X23" s="104" t="str">
        <f t="shared" si="0"/>
        <v>DEBIL</v>
      </c>
      <c r="Y23" s="192"/>
      <c r="Z23" s="105" t="str">
        <f t="shared" si="2"/>
        <v/>
      </c>
      <c r="AA23" s="103" t="str">
        <f t="shared" si="3"/>
        <v>SI</v>
      </c>
      <c r="AB23" s="191"/>
      <c r="AC23" s="365">
        <f>IF(AND(W23&gt;0,SUM(W24:W28)=0),W23,IF(AND(SUM(W23:W24)&gt;0,SUM(W25:W28)=0),AVERAGE(W23:W24),IF(AND(SUM(W23:W25)&gt;0,SUM(W26:W28)=0),AVERAGE(W23:W25),IF(AND(SUM(W23:W26)&gt;0,SUM(W27:W28)=0),AVERAGE(W23:W26),IF(AND(SUM(W23:W27)&gt;0,W28=0),AVERAGE(W23:W27),AVERAGE(W23:W28))))))</f>
        <v>0</v>
      </c>
      <c r="AD23" s="365" t="str">
        <f>IF(AND(AC23&gt;=50,AC23&lt;=99),"MODERADO",IF(AND(AC23=100), "FUERTE",IF(AND(AC23&lt;50), "DEBIL")))</f>
        <v>DEBIL</v>
      </c>
      <c r="AE23" s="371"/>
      <c r="AF23" s="371"/>
      <c r="AG23" s="360" t="str">
        <f>IFERROR(_xlfn.IFS(AND(AD23="MODERADO",AE23="Directamente"),1,AND(AD23="FUERTE",AE23="Directamente"),2),"0")</f>
        <v>0</v>
      </c>
      <c r="AH23" s="360" t="str">
        <f>IFERROR(_xlfn.IFS(AND(AD23="MODERADO",AF23="Directamente"),1,AND(AD23="FUERTE",AF23="Directamente"),2,AND(AD23="FUERTE",AF23="Indirectamente"),1),"0")</f>
        <v>0</v>
      </c>
      <c r="AI23" s="359"/>
      <c r="AJ23" s="359"/>
      <c r="AK23" s="370">
        <f>+(AI23*AJ23)*4</f>
        <v>0</v>
      </c>
      <c r="AL23" s="366" t="b">
        <f>IF(OR(AND(AI23=3,AJ23=4),AND(AI23=2,AJ23=5),AND(AI23=2,AJ23=5),AND(AK23=20),AND(AK23&gt;=52,AK23&lt;=100)),"ZONA RIESGO EXTREMA",IF(OR(AND(AI23=5,AJ23=2),AND(AI23=4,AJ23=3),AND(AI23=1,AJ23=4),AND(AK23=16),AND(AK23&gt;=28,AK23&lt;=48)),"ZONA RIESGO ALTA",IF(OR(AND(AI23=1,AJ23=3),AND(AI23=4,AJ23=1),AND(AK23=24)),"ZONA RIESGO MODERADA",IF(AND(AK23&gt;=4,AK23&lt;=16),"ZONA RIESGO BAJA"))))</f>
        <v>0</v>
      </c>
      <c r="AM23" s="372"/>
      <c r="AN23" s="188"/>
      <c r="AO23" s="187"/>
      <c r="AP23" s="194"/>
      <c r="AQ23" s="100"/>
      <c r="AR23" s="180"/>
      <c r="AS23" s="194"/>
      <c r="AT23" s="188"/>
      <c r="AU23" s="100"/>
      <c r="AV23" s="180"/>
      <c r="AW23" s="100"/>
      <c r="AX23" s="180"/>
      <c r="AY23" s="134"/>
      <c r="AZ23" s="180"/>
      <c r="BA23" s="180"/>
      <c r="BB23" s="134"/>
      <c r="BC23" s="100"/>
      <c r="BD23" s="100"/>
      <c r="BE23" s="188"/>
      <c r="BF23" s="188"/>
      <c r="BG23" s="187"/>
      <c r="BH23" s="194"/>
      <c r="BI23" s="194"/>
      <c r="BJ23" s="180"/>
      <c r="BK23" s="180"/>
      <c r="BL23" s="134"/>
      <c r="BM23" s="100"/>
      <c r="BN23" s="100"/>
      <c r="BO23" s="180"/>
      <c r="BP23" s="180"/>
      <c r="BQ23" s="134"/>
      <c r="BR23" s="100"/>
      <c r="BS23" s="100"/>
      <c r="BT23" s="100"/>
      <c r="BU23" s="180"/>
      <c r="BV23" s="180"/>
      <c r="BW23" s="180"/>
      <c r="BX23" s="100"/>
      <c r="BY23" s="180"/>
      <c r="BZ23" s="180"/>
      <c r="CA23" s="100"/>
      <c r="CB23" s="180"/>
      <c r="CC23" s="134"/>
      <c r="CD23" s="180"/>
      <c r="CE23" s="139"/>
      <c r="CF23" s="139"/>
      <c r="CG23" s="139"/>
      <c r="CH23" s="139"/>
      <c r="CI23" s="139"/>
      <c r="CJ23" s="139"/>
      <c r="CK23" s="139"/>
      <c r="CL23" s="139"/>
      <c r="CM23" s="139"/>
      <c r="CN23" s="139"/>
      <c r="CO23" s="139"/>
      <c r="CP23" s="139"/>
      <c r="CQ23" s="139"/>
      <c r="CR23" s="139"/>
      <c r="CS23" s="139"/>
      <c r="CT23" s="139"/>
      <c r="CU23" s="139"/>
      <c r="CV23" s="139"/>
      <c r="CW23" s="139"/>
      <c r="CX23" s="139"/>
      <c r="CY23" s="139"/>
      <c r="CZ23" s="139"/>
      <c r="DA23" s="139"/>
      <c r="DB23" s="139"/>
      <c r="DC23" s="139"/>
      <c r="DD23" s="139"/>
    </row>
    <row r="24" spans="1:108" ht="21" customHeight="1" thickTop="1" thickBot="1">
      <c r="A24" s="328"/>
      <c r="B24" s="310"/>
      <c r="C24" s="310"/>
      <c r="D24" s="310"/>
      <c r="E24" s="329"/>
      <c r="F24" s="310"/>
      <c r="G24" s="310"/>
      <c r="H24" s="310"/>
      <c r="I24" s="310"/>
      <c r="J24" s="328"/>
      <c r="K24" s="328"/>
      <c r="L24" s="370"/>
      <c r="M24" s="367"/>
      <c r="N24" s="187">
        <v>2</v>
      </c>
      <c r="O24" s="190"/>
      <c r="P24" s="191"/>
      <c r="Q24" s="191"/>
      <c r="R24" s="191"/>
      <c r="S24" s="191"/>
      <c r="T24" s="191"/>
      <c r="U24" s="191"/>
      <c r="V24" s="191"/>
      <c r="W24" s="103">
        <f t="shared" si="1"/>
        <v>0</v>
      </c>
      <c r="X24" s="104" t="str">
        <f t="shared" si="0"/>
        <v>DEBIL</v>
      </c>
      <c r="Y24" s="192"/>
      <c r="Z24" s="105" t="str">
        <f t="shared" si="2"/>
        <v/>
      </c>
      <c r="AA24" s="103" t="str">
        <f t="shared" si="3"/>
        <v>SI</v>
      </c>
      <c r="AB24" s="191"/>
      <c r="AC24" s="365"/>
      <c r="AD24" s="365"/>
      <c r="AE24" s="371"/>
      <c r="AF24" s="371"/>
      <c r="AG24" s="360"/>
      <c r="AH24" s="360"/>
      <c r="AI24" s="359"/>
      <c r="AJ24" s="359"/>
      <c r="AK24" s="370"/>
      <c r="AL24" s="367"/>
      <c r="AM24" s="373"/>
      <c r="AN24" s="188"/>
      <c r="AO24" s="187"/>
      <c r="AP24" s="194"/>
      <c r="AQ24" s="100"/>
      <c r="AR24" s="180"/>
      <c r="AS24" s="194"/>
      <c r="AT24" s="188"/>
      <c r="AU24" s="100"/>
      <c r="AV24" s="180"/>
      <c r="AW24" s="100"/>
      <c r="AX24" s="180"/>
      <c r="AY24" s="134"/>
      <c r="AZ24" s="180"/>
      <c r="BA24" s="180"/>
      <c r="BB24" s="134"/>
      <c r="BC24" s="100"/>
      <c r="BD24" s="100"/>
      <c r="BE24" s="188"/>
      <c r="BF24" s="188"/>
      <c r="BG24" s="187"/>
      <c r="BH24" s="194"/>
      <c r="BI24" s="194"/>
      <c r="BJ24" s="180"/>
      <c r="BK24" s="180"/>
      <c r="BL24" s="134"/>
      <c r="BM24" s="100"/>
      <c r="BN24" s="100"/>
      <c r="BO24" s="180"/>
      <c r="BP24" s="180"/>
      <c r="BQ24" s="134"/>
      <c r="BR24" s="100"/>
      <c r="BS24" s="100"/>
      <c r="BT24" s="100"/>
      <c r="BU24" s="180"/>
      <c r="BV24" s="180"/>
      <c r="BW24" s="180"/>
      <c r="BX24" s="100"/>
      <c r="BY24" s="180"/>
      <c r="BZ24" s="180"/>
      <c r="CA24" s="100"/>
      <c r="CB24" s="180"/>
      <c r="CC24" s="134"/>
      <c r="CD24" s="180"/>
      <c r="CE24" s="139"/>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c r="DC24" s="139"/>
      <c r="DD24" s="139"/>
    </row>
    <row r="25" spans="1:108" ht="21" customHeight="1" thickTop="1" thickBot="1">
      <c r="A25" s="328"/>
      <c r="B25" s="310"/>
      <c r="C25" s="310"/>
      <c r="D25" s="310"/>
      <c r="E25" s="329"/>
      <c r="F25" s="310"/>
      <c r="G25" s="310"/>
      <c r="H25" s="310"/>
      <c r="I25" s="310"/>
      <c r="J25" s="328"/>
      <c r="K25" s="328"/>
      <c r="L25" s="370"/>
      <c r="M25" s="367"/>
      <c r="N25" s="187">
        <v>3</v>
      </c>
      <c r="O25" s="193"/>
      <c r="P25" s="191"/>
      <c r="Q25" s="191"/>
      <c r="R25" s="191"/>
      <c r="S25" s="191"/>
      <c r="T25" s="191"/>
      <c r="U25" s="191"/>
      <c r="V25" s="191"/>
      <c r="W25" s="103">
        <f t="shared" si="1"/>
        <v>0</v>
      </c>
      <c r="X25" s="104" t="str">
        <f t="shared" si="0"/>
        <v>DEBIL</v>
      </c>
      <c r="Y25" s="192"/>
      <c r="Z25" s="105" t="str">
        <f t="shared" si="2"/>
        <v/>
      </c>
      <c r="AA25" s="103" t="str">
        <f t="shared" si="3"/>
        <v>SI</v>
      </c>
      <c r="AB25" s="191"/>
      <c r="AC25" s="365"/>
      <c r="AD25" s="365"/>
      <c r="AE25" s="371"/>
      <c r="AF25" s="371"/>
      <c r="AG25" s="360"/>
      <c r="AH25" s="360"/>
      <c r="AI25" s="359"/>
      <c r="AJ25" s="359"/>
      <c r="AK25" s="370"/>
      <c r="AL25" s="367"/>
      <c r="AM25" s="373"/>
      <c r="AN25" s="188"/>
      <c r="AO25" s="187"/>
      <c r="AP25" s="194"/>
      <c r="AQ25" s="100"/>
      <c r="AR25" s="180"/>
      <c r="AS25" s="194"/>
      <c r="AT25" s="188"/>
      <c r="AU25" s="100"/>
      <c r="AV25" s="180"/>
      <c r="AW25" s="100"/>
      <c r="AX25" s="180"/>
      <c r="AY25" s="134"/>
      <c r="AZ25" s="180"/>
      <c r="BA25" s="180"/>
      <c r="BB25" s="134"/>
      <c r="BC25" s="100"/>
      <c r="BD25" s="100"/>
      <c r="BE25" s="188"/>
      <c r="BF25" s="188"/>
      <c r="BG25" s="187"/>
      <c r="BH25" s="194"/>
      <c r="BI25" s="194"/>
      <c r="BJ25" s="180"/>
      <c r="BK25" s="180"/>
      <c r="BL25" s="134"/>
      <c r="BM25" s="100"/>
      <c r="BN25" s="100"/>
      <c r="BO25" s="180"/>
      <c r="BP25" s="180"/>
      <c r="BQ25" s="134"/>
      <c r="BR25" s="100"/>
      <c r="BS25" s="100"/>
      <c r="BT25" s="100"/>
      <c r="BU25" s="180"/>
      <c r="BV25" s="180"/>
      <c r="BW25" s="180"/>
      <c r="BX25" s="100"/>
      <c r="BY25" s="180"/>
      <c r="BZ25" s="180"/>
      <c r="CA25" s="100"/>
      <c r="CB25" s="180"/>
      <c r="CC25" s="134"/>
      <c r="CD25" s="180"/>
      <c r="CE25" s="139"/>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c r="DC25" s="139"/>
      <c r="DD25" s="139"/>
    </row>
    <row r="26" spans="1:108" ht="21" customHeight="1" thickTop="1" thickBot="1">
      <c r="A26" s="328"/>
      <c r="B26" s="310"/>
      <c r="C26" s="310"/>
      <c r="D26" s="310"/>
      <c r="E26" s="329"/>
      <c r="F26" s="310"/>
      <c r="G26" s="310"/>
      <c r="H26" s="310"/>
      <c r="I26" s="310"/>
      <c r="J26" s="328"/>
      <c r="K26" s="328"/>
      <c r="L26" s="370"/>
      <c r="M26" s="367"/>
      <c r="N26" s="187">
        <v>4</v>
      </c>
      <c r="O26" s="190"/>
      <c r="P26" s="191"/>
      <c r="Q26" s="191"/>
      <c r="R26" s="191"/>
      <c r="S26" s="191"/>
      <c r="T26" s="191"/>
      <c r="U26" s="191"/>
      <c r="V26" s="191"/>
      <c r="W26" s="103">
        <f t="shared" si="1"/>
        <v>0</v>
      </c>
      <c r="X26" s="104" t="str">
        <f t="shared" si="0"/>
        <v>DEBIL</v>
      </c>
      <c r="Y26" s="192"/>
      <c r="Z26" s="105" t="str">
        <f t="shared" si="2"/>
        <v/>
      </c>
      <c r="AA26" s="103" t="str">
        <f t="shared" si="3"/>
        <v>SI</v>
      </c>
      <c r="AB26" s="191"/>
      <c r="AC26" s="365"/>
      <c r="AD26" s="365"/>
      <c r="AE26" s="371"/>
      <c r="AF26" s="371"/>
      <c r="AG26" s="360"/>
      <c r="AH26" s="360"/>
      <c r="AI26" s="359"/>
      <c r="AJ26" s="359"/>
      <c r="AK26" s="370"/>
      <c r="AL26" s="367"/>
      <c r="AM26" s="373"/>
      <c r="AN26" s="188"/>
      <c r="AO26" s="187"/>
      <c r="AP26" s="194"/>
      <c r="AQ26" s="100"/>
      <c r="AR26" s="180"/>
      <c r="AS26" s="194"/>
      <c r="AT26" s="188"/>
      <c r="AU26" s="100"/>
      <c r="AV26" s="180"/>
      <c r="AW26" s="100"/>
      <c r="AX26" s="180"/>
      <c r="AY26" s="134"/>
      <c r="AZ26" s="180"/>
      <c r="BA26" s="180"/>
      <c r="BB26" s="134"/>
      <c r="BC26" s="100"/>
      <c r="BD26" s="100"/>
      <c r="BE26" s="188"/>
      <c r="BF26" s="188"/>
      <c r="BG26" s="187"/>
      <c r="BH26" s="194"/>
      <c r="BI26" s="194"/>
      <c r="BJ26" s="180"/>
      <c r="BK26" s="180"/>
      <c r="BL26" s="134"/>
      <c r="BM26" s="100"/>
      <c r="BN26" s="100"/>
      <c r="BO26" s="180"/>
      <c r="BP26" s="180"/>
      <c r="BQ26" s="134"/>
      <c r="BR26" s="100"/>
      <c r="BS26" s="100"/>
      <c r="BT26" s="100"/>
      <c r="BU26" s="180"/>
      <c r="BV26" s="180"/>
      <c r="BW26" s="180"/>
      <c r="BX26" s="100"/>
      <c r="BY26" s="180"/>
      <c r="BZ26" s="180"/>
      <c r="CA26" s="100"/>
      <c r="CB26" s="180"/>
      <c r="CC26" s="134"/>
      <c r="CD26" s="180"/>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39"/>
      <c r="DB26" s="139"/>
      <c r="DC26" s="139"/>
      <c r="DD26" s="139"/>
    </row>
    <row r="27" spans="1:108" ht="21" customHeight="1" thickTop="1" thickBot="1">
      <c r="A27" s="328"/>
      <c r="B27" s="310"/>
      <c r="C27" s="310"/>
      <c r="D27" s="310"/>
      <c r="E27" s="329"/>
      <c r="F27" s="310"/>
      <c r="G27" s="310"/>
      <c r="H27" s="310"/>
      <c r="I27" s="310"/>
      <c r="J27" s="328"/>
      <c r="K27" s="328"/>
      <c r="L27" s="370"/>
      <c r="M27" s="367"/>
      <c r="N27" s="187">
        <v>5</v>
      </c>
      <c r="O27" s="190"/>
      <c r="P27" s="191"/>
      <c r="Q27" s="191"/>
      <c r="R27" s="191"/>
      <c r="S27" s="191"/>
      <c r="T27" s="191"/>
      <c r="U27" s="191"/>
      <c r="V27" s="191"/>
      <c r="W27" s="103">
        <f t="shared" si="1"/>
        <v>0</v>
      </c>
      <c r="X27" s="104" t="str">
        <f t="shared" si="0"/>
        <v>DEBIL</v>
      </c>
      <c r="Y27" s="192"/>
      <c r="Z27" s="105" t="str">
        <f t="shared" si="2"/>
        <v/>
      </c>
      <c r="AA27" s="103" t="str">
        <f t="shared" si="3"/>
        <v>SI</v>
      </c>
      <c r="AB27" s="191"/>
      <c r="AC27" s="365"/>
      <c r="AD27" s="365"/>
      <c r="AE27" s="371"/>
      <c r="AF27" s="371"/>
      <c r="AG27" s="360"/>
      <c r="AH27" s="360"/>
      <c r="AI27" s="359"/>
      <c r="AJ27" s="359"/>
      <c r="AK27" s="370"/>
      <c r="AL27" s="367"/>
      <c r="AM27" s="373"/>
      <c r="AN27" s="188"/>
      <c r="AO27" s="187"/>
      <c r="AP27" s="194"/>
      <c r="AQ27" s="100"/>
      <c r="AR27" s="180"/>
      <c r="AS27" s="194"/>
      <c r="AT27" s="188"/>
      <c r="AU27" s="100"/>
      <c r="AV27" s="180"/>
      <c r="AW27" s="100"/>
      <c r="AX27" s="180"/>
      <c r="AY27" s="134"/>
      <c r="AZ27" s="180"/>
      <c r="BA27" s="180"/>
      <c r="BB27" s="134"/>
      <c r="BC27" s="100"/>
      <c r="BD27" s="100"/>
      <c r="BE27" s="188"/>
      <c r="BF27" s="188"/>
      <c r="BG27" s="187"/>
      <c r="BH27" s="194"/>
      <c r="BI27" s="194"/>
      <c r="BJ27" s="180"/>
      <c r="BK27" s="180"/>
      <c r="BL27" s="134"/>
      <c r="BM27" s="100"/>
      <c r="BN27" s="100"/>
      <c r="BO27" s="180"/>
      <c r="BP27" s="180"/>
      <c r="BQ27" s="134"/>
      <c r="BR27" s="100"/>
      <c r="BS27" s="100"/>
      <c r="BT27" s="100"/>
      <c r="BU27" s="180"/>
      <c r="BV27" s="180"/>
      <c r="BW27" s="180"/>
      <c r="BX27" s="100"/>
      <c r="BY27" s="180"/>
      <c r="BZ27" s="180"/>
      <c r="CA27" s="100"/>
      <c r="CB27" s="180"/>
      <c r="CC27" s="134"/>
      <c r="CD27" s="180"/>
      <c r="CE27" s="139"/>
      <c r="CF27" s="139"/>
      <c r="CG27" s="139"/>
      <c r="CH27" s="139"/>
      <c r="CI27" s="139"/>
      <c r="CJ27" s="139"/>
      <c r="CK27" s="139"/>
      <c r="CL27" s="139"/>
      <c r="CM27" s="139"/>
      <c r="CN27" s="139"/>
      <c r="CO27" s="139"/>
      <c r="CP27" s="139"/>
      <c r="CQ27" s="139"/>
      <c r="CR27" s="139"/>
      <c r="CS27" s="139"/>
      <c r="CT27" s="139"/>
      <c r="CU27" s="139"/>
      <c r="CV27" s="139"/>
      <c r="CW27" s="139"/>
      <c r="CX27" s="139"/>
      <c r="CY27" s="139"/>
      <c r="CZ27" s="139"/>
      <c r="DA27" s="139"/>
      <c r="DB27" s="139"/>
      <c r="DC27" s="139"/>
      <c r="DD27" s="139"/>
    </row>
    <row r="28" spans="1:108" ht="21" customHeight="1" thickTop="1" thickBot="1">
      <c r="A28" s="328"/>
      <c r="B28" s="310"/>
      <c r="C28" s="310"/>
      <c r="D28" s="310"/>
      <c r="E28" s="329"/>
      <c r="F28" s="310"/>
      <c r="G28" s="310"/>
      <c r="H28" s="310"/>
      <c r="I28" s="310"/>
      <c r="J28" s="328"/>
      <c r="K28" s="328"/>
      <c r="L28" s="370"/>
      <c r="M28" s="368"/>
      <c r="N28" s="187">
        <v>6</v>
      </c>
      <c r="O28" s="190"/>
      <c r="P28" s="191"/>
      <c r="Q28" s="191"/>
      <c r="R28" s="191"/>
      <c r="S28" s="191"/>
      <c r="T28" s="191"/>
      <c r="U28" s="191"/>
      <c r="V28" s="191"/>
      <c r="W28" s="103">
        <f t="shared" si="1"/>
        <v>0</v>
      </c>
      <c r="X28" s="104" t="str">
        <f t="shared" si="0"/>
        <v>DEBIL</v>
      </c>
      <c r="Y28" s="192"/>
      <c r="Z28" s="105" t="str">
        <f t="shared" si="2"/>
        <v/>
      </c>
      <c r="AA28" s="103" t="str">
        <f t="shared" si="3"/>
        <v>SI</v>
      </c>
      <c r="AB28" s="191"/>
      <c r="AC28" s="365"/>
      <c r="AD28" s="365"/>
      <c r="AE28" s="371"/>
      <c r="AF28" s="371"/>
      <c r="AG28" s="360"/>
      <c r="AH28" s="360"/>
      <c r="AI28" s="359"/>
      <c r="AJ28" s="359"/>
      <c r="AK28" s="370"/>
      <c r="AL28" s="368"/>
      <c r="AM28" s="374"/>
      <c r="AN28" s="188"/>
      <c r="AO28" s="187"/>
      <c r="AP28" s="194"/>
      <c r="AQ28" s="100"/>
      <c r="AR28" s="180"/>
      <c r="AS28" s="194"/>
      <c r="AT28" s="188"/>
      <c r="AU28" s="100"/>
      <c r="AV28" s="180"/>
      <c r="AW28" s="100"/>
      <c r="AX28" s="180"/>
      <c r="AY28" s="134"/>
      <c r="AZ28" s="180"/>
      <c r="BA28" s="180"/>
      <c r="BB28" s="134"/>
      <c r="BC28" s="100"/>
      <c r="BD28" s="100"/>
      <c r="BE28" s="188"/>
      <c r="BF28" s="188"/>
      <c r="BG28" s="187"/>
      <c r="BH28" s="194"/>
      <c r="BI28" s="194"/>
      <c r="BJ28" s="180"/>
      <c r="BK28" s="180"/>
      <c r="BL28" s="134"/>
      <c r="BM28" s="100"/>
      <c r="BN28" s="100"/>
      <c r="BO28" s="180"/>
      <c r="BP28" s="180"/>
      <c r="BQ28" s="134"/>
      <c r="BR28" s="100"/>
      <c r="BS28" s="100"/>
      <c r="BT28" s="100"/>
      <c r="BU28" s="180"/>
      <c r="BV28" s="180"/>
      <c r="BW28" s="180"/>
      <c r="BX28" s="100"/>
      <c r="BY28" s="180"/>
      <c r="BZ28" s="180"/>
      <c r="CA28" s="100"/>
      <c r="CB28" s="180"/>
      <c r="CC28" s="134"/>
      <c r="CD28" s="180"/>
      <c r="CE28" s="139"/>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39"/>
      <c r="DD28" s="139"/>
    </row>
    <row r="29" spans="1:108" ht="21" customHeight="1" thickTop="1" thickBot="1">
      <c r="A29" s="328">
        <v>5</v>
      </c>
      <c r="B29" s="310"/>
      <c r="C29" s="310"/>
      <c r="D29" s="310"/>
      <c r="E29" s="329"/>
      <c r="F29" s="310"/>
      <c r="G29" s="310"/>
      <c r="H29" s="310"/>
      <c r="I29" s="310"/>
      <c r="J29" s="328"/>
      <c r="K29" s="328"/>
      <c r="L29" s="370">
        <f>+(J29*K29)*4</f>
        <v>0</v>
      </c>
      <c r="M29" s="366" t="b">
        <f>IF(OR(AND(J29=3,K29=4),AND(J29=2,K29=5),AND(J29=2,K29=5),AND(L29=20),AND(L29&gt;=52,L29&lt;=100)),"ZONA RIESGO EXTREMA",IF(OR(AND(J29=5,K29=2),AND(J29=4,K29=3),AND(J29=1,K29=4),AND(L29=16),AND(L29&gt;=28,L29&lt;=48)),"ZONA RIESGO ALTA",IF(OR(AND(J29=1,K29=3),AND(J29=4,K29=1),AND(L29=24)),"ZONA RIESGO MODERADA",IF(AND(L29&gt;=4,L29&lt;=16),"ZONA RIESGO BAJA"))))</f>
        <v>0</v>
      </c>
      <c r="N29" s="187">
        <v>1</v>
      </c>
      <c r="O29" s="190"/>
      <c r="P29" s="191"/>
      <c r="Q29" s="191"/>
      <c r="R29" s="191"/>
      <c r="S29" s="191"/>
      <c r="T29" s="191"/>
      <c r="U29" s="191"/>
      <c r="V29" s="191"/>
      <c r="W29" s="103">
        <f t="shared" si="1"/>
        <v>0</v>
      </c>
      <c r="X29" s="104" t="str">
        <f t="shared" si="0"/>
        <v>DEBIL</v>
      </c>
      <c r="Y29" s="192"/>
      <c r="Z29" s="105" t="str">
        <f t="shared" si="2"/>
        <v/>
      </c>
      <c r="AA29" s="103" t="str">
        <f t="shared" si="3"/>
        <v>SI</v>
      </c>
      <c r="AB29" s="191"/>
      <c r="AC29" s="365">
        <f>IF(AND(W29&gt;0,SUM(W30:W34)=0),W29,IF(AND(SUM(W29:W30)&gt;0,SUM(W31:W34)=0),AVERAGE(W29:W30),IF(AND(SUM(W29:W31)&gt;0,SUM(W32:W34)=0),AVERAGE(W29:W31),IF(AND(SUM(W29:W32)&gt;0,SUM(W33:W34)=0),AVERAGE(W29:W32),IF(AND(SUM(W29:W33)&gt;0,W34=0),AVERAGE(W29:W33),AVERAGE(W29:W34))))))</f>
        <v>0</v>
      </c>
      <c r="AD29" s="365" t="str">
        <f>IF(AND(AC29&gt;=50,AC29&lt;=99),"MODERADO",IF(AND(AC29=100), "FUERTE",IF(AND(AC29&lt;50), "DEBIL")))</f>
        <v>DEBIL</v>
      </c>
      <c r="AE29" s="371"/>
      <c r="AF29" s="371"/>
      <c r="AG29" s="360" t="str">
        <f>IFERROR(_xlfn.IFS(AND(AD29="MODERADO",AE29="Directamente"),1,AND(AD29="FUERTE",AE29="Directamente"),2),"0")</f>
        <v>0</v>
      </c>
      <c r="AH29" s="360" t="str">
        <f>IFERROR(_xlfn.IFS(AND(AD29="MODERADO",AF29="Directamente"),1,AND(AD29="FUERTE",AF29="Directamente"),2,AND(AD29="FUERTE",AF29="Indirectamente"),1),"0")</f>
        <v>0</v>
      </c>
      <c r="AI29" s="359"/>
      <c r="AJ29" s="359"/>
      <c r="AK29" s="370">
        <f>+(AI29*AJ29)*4</f>
        <v>0</v>
      </c>
      <c r="AL29" s="366" t="b">
        <f>IF(OR(AND(AI29=3,AJ29=4),AND(AI29=2,AJ29=5),AND(AI29=2,AJ29=5),AND(AK29=20),AND(AK29&gt;=52,AK29&lt;=100)),"ZONA RIESGO EXTREMA",IF(OR(AND(AI29=5,AJ29=2),AND(AI29=4,AJ29=3),AND(AI29=1,AJ29=4),AND(AK29=16),AND(AK29&gt;=28,AK29&lt;=48)),"ZONA RIESGO ALTA",IF(OR(AND(AI29=1,AJ29=3),AND(AI29=4,AJ29=1),AND(AK29=24)),"ZONA RIESGO MODERADA",IF(AND(AK29&gt;=4,AK29&lt;=16),"ZONA RIESGO BAJA"))))</f>
        <v>0</v>
      </c>
      <c r="AM29" s="372"/>
      <c r="AN29" s="188"/>
      <c r="AO29" s="187"/>
      <c r="AP29" s="194"/>
      <c r="AQ29" s="100"/>
      <c r="AR29" s="180"/>
      <c r="AS29" s="194"/>
      <c r="AT29" s="188"/>
      <c r="AU29" s="100"/>
      <c r="AV29" s="180"/>
      <c r="AW29" s="100"/>
      <c r="AX29" s="180"/>
      <c r="AY29" s="134"/>
      <c r="AZ29" s="180"/>
      <c r="BA29" s="180"/>
      <c r="BB29" s="134"/>
      <c r="BC29" s="100"/>
      <c r="BD29" s="100"/>
      <c r="BE29" s="188"/>
      <c r="BF29" s="188"/>
      <c r="BG29" s="187"/>
      <c r="BH29" s="194"/>
      <c r="BI29" s="194"/>
      <c r="BJ29" s="180"/>
      <c r="BK29" s="180"/>
      <c r="BL29" s="134"/>
      <c r="BM29" s="100"/>
      <c r="BN29" s="100"/>
      <c r="BO29" s="180"/>
      <c r="BP29" s="180"/>
      <c r="BQ29" s="134"/>
      <c r="BR29" s="100"/>
      <c r="BS29" s="100"/>
      <c r="BT29" s="100"/>
      <c r="BU29" s="180"/>
      <c r="BV29" s="180"/>
      <c r="BW29" s="180"/>
      <c r="BX29" s="100"/>
      <c r="BY29" s="180"/>
      <c r="BZ29" s="180"/>
      <c r="CA29" s="100"/>
      <c r="CB29" s="180"/>
      <c r="CC29" s="134"/>
      <c r="CD29" s="180"/>
      <c r="CE29" s="139"/>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row>
    <row r="30" spans="1:108" ht="21" customHeight="1" thickTop="1" thickBot="1">
      <c r="A30" s="328"/>
      <c r="B30" s="310"/>
      <c r="C30" s="310"/>
      <c r="D30" s="310"/>
      <c r="E30" s="329"/>
      <c r="F30" s="310"/>
      <c r="G30" s="310"/>
      <c r="H30" s="310"/>
      <c r="I30" s="310"/>
      <c r="J30" s="328"/>
      <c r="K30" s="328"/>
      <c r="L30" s="370"/>
      <c r="M30" s="367"/>
      <c r="N30" s="187">
        <v>2</v>
      </c>
      <c r="O30" s="190"/>
      <c r="P30" s="191"/>
      <c r="Q30" s="191"/>
      <c r="R30" s="191"/>
      <c r="S30" s="191"/>
      <c r="T30" s="191"/>
      <c r="U30" s="191"/>
      <c r="V30" s="191"/>
      <c r="W30" s="103">
        <f t="shared" si="1"/>
        <v>0</v>
      </c>
      <c r="X30" s="104" t="str">
        <f t="shared" si="0"/>
        <v>DEBIL</v>
      </c>
      <c r="Y30" s="192"/>
      <c r="Z30" s="105" t="str">
        <f t="shared" si="2"/>
        <v/>
      </c>
      <c r="AA30" s="103" t="str">
        <f t="shared" si="3"/>
        <v>SI</v>
      </c>
      <c r="AB30" s="191"/>
      <c r="AC30" s="365"/>
      <c r="AD30" s="365"/>
      <c r="AE30" s="371"/>
      <c r="AF30" s="371"/>
      <c r="AG30" s="360"/>
      <c r="AH30" s="360"/>
      <c r="AI30" s="359"/>
      <c r="AJ30" s="359"/>
      <c r="AK30" s="370"/>
      <c r="AL30" s="367"/>
      <c r="AM30" s="373"/>
      <c r="AN30" s="188"/>
      <c r="AO30" s="187"/>
      <c r="AP30" s="194"/>
      <c r="AQ30" s="100"/>
      <c r="AR30" s="180"/>
      <c r="AS30" s="194"/>
      <c r="AT30" s="188"/>
      <c r="AU30" s="100"/>
      <c r="AV30" s="180"/>
      <c r="AW30" s="100"/>
      <c r="AX30" s="180"/>
      <c r="AY30" s="134"/>
      <c r="AZ30" s="180"/>
      <c r="BA30" s="180"/>
      <c r="BB30" s="134"/>
      <c r="BC30" s="100"/>
      <c r="BD30" s="100"/>
      <c r="BE30" s="188"/>
      <c r="BF30" s="188"/>
      <c r="BG30" s="187"/>
      <c r="BH30" s="194"/>
      <c r="BI30" s="194"/>
      <c r="BJ30" s="180"/>
      <c r="BK30" s="180"/>
      <c r="BL30" s="134"/>
      <c r="BM30" s="100"/>
      <c r="BN30" s="100"/>
      <c r="BO30" s="180"/>
      <c r="BP30" s="180"/>
      <c r="BQ30" s="134"/>
      <c r="BR30" s="100"/>
      <c r="BS30" s="100"/>
      <c r="BT30" s="100"/>
      <c r="BU30" s="180"/>
      <c r="BV30" s="180"/>
      <c r="BW30" s="180"/>
      <c r="BX30" s="100"/>
      <c r="BY30" s="180"/>
      <c r="BZ30" s="180"/>
      <c r="CA30" s="100"/>
      <c r="CB30" s="180"/>
      <c r="CC30" s="134"/>
      <c r="CD30" s="180"/>
      <c r="CE30" s="139"/>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c r="DC30" s="139"/>
      <c r="DD30" s="139"/>
    </row>
    <row r="31" spans="1:108" ht="21" customHeight="1" thickTop="1" thickBot="1">
      <c r="A31" s="328"/>
      <c r="B31" s="310"/>
      <c r="C31" s="310"/>
      <c r="D31" s="310"/>
      <c r="E31" s="329"/>
      <c r="F31" s="310"/>
      <c r="G31" s="310"/>
      <c r="H31" s="310"/>
      <c r="I31" s="310"/>
      <c r="J31" s="328"/>
      <c r="K31" s="328"/>
      <c r="L31" s="370"/>
      <c r="M31" s="367"/>
      <c r="N31" s="187">
        <v>3</v>
      </c>
      <c r="O31" s="193"/>
      <c r="P31" s="191"/>
      <c r="Q31" s="191"/>
      <c r="R31" s="191"/>
      <c r="S31" s="191"/>
      <c r="T31" s="191"/>
      <c r="U31" s="191"/>
      <c r="V31" s="191"/>
      <c r="W31" s="103">
        <f t="shared" si="1"/>
        <v>0</v>
      </c>
      <c r="X31" s="104" t="str">
        <f t="shared" si="0"/>
        <v>DEBIL</v>
      </c>
      <c r="Y31" s="192"/>
      <c r="Z31" s="105" t="str">
        <f t="shared" si="2"/>
        <v/>
      </c>
      <c r="AA31" s="103" t="str">
        <f t="shared" si="3"/>
        <v>SI</v>
      </c>
      <c r="AB31" s="191"/>
      <c r="AC31" s="365"/>
      <c r="AD31" s="365"/>
      <c r="AE31" s="371"/>
      <c r="AF31" s="371"/>
      <c r="AG31" s="360"/>
      <c r="AH31" s="360"/>
      <c r="AI31" s="359"/>
      <c r="AJ31" s="359"/>
      <c r="AK31" s="370"/>
      <c r="AL31" s="367"/>
      <c r="AM31" s="373"/>
      <c r="AN31" s="188"/>
      <c r="AO31" s="187"/>
      <c r="AP31" s="194"/>
      <c r="AQ31" s="100"/>
      <c r="AR31" s="180"/>
      <c r="AS31" s="194"/>
      <c r="AT31" s="188"/>
      <c r="AU31" s="100"/>
      <c r="AV31" s="180"/>
      <c r="AW31" s="100"/>
      <c r="AX31" s="180"/>
      <c r="AY31" s="134"/>
      <c r="AZ31" s="180"/>
      <c r="BA31" s="180"/>
      <c r="BB31" s="134"/>
      <c r="BC31" s="100"/>
      <c r="BD31" s="100"/>
      <c r="BE31" s="188"/>
      <c r="BF31" s="188"/>
      <c r="BG31" s="187"/>
      <c r="BH31" s="194"/>
      <c r="BI31" s="194"/>
      <c r="BJ31" s="180"/>
      <c r="BK31" s="180"/>
      <c r="BL31" s="134"/>
      <c r="BM31" s="100"/>
      <c r="BN31" s="100"/>
      <c r="BO31" s="180"/>
      <c r="BP31" s="180"/>
      <c r="BQ31" s="134"/>
      <c r="BR31" s="100"/>
      <c r="BS31" s="100"/>
      <c r="BT31" s="100"/>
      <c r="BU31" s="180"/>
      <c r="BV31" s="180"/>
      <c r="BW31" s="180"/>
      <c r="BX31" s="100"/>
      <c r="BY31" s="180"/>
      <c r="BZ31" s="180"/>
      <c r="CA31" s="100"/>
      <c r="CB31" s="180"/>
      <c r="CC31" s="134"/>
      <c r="CD31" s="180"/>
      <c r="CE31" s="139"/>
      <c r="CF31" s="139"/>
      <c r="CG31" s="139"/>
      <c r="CH31" s="139"/>
      <c r="CI31" s="139"/>
      <c r="CJ31" s="139"/>
      <c r="CK31" s="139"/>
      <c r="CL31" s="139"/>
      <c r="CM31" s="139"/>
      <c r="CN31" s="139"/>
      <c r="CO31" s="139"/>
      <c r="CP31" s="139"/>
      <c r="CQ31" s="139"/>
      <c r="CR31" s="139"/>
      <c r="CS31" s="139"/>
      <c r="CT31" s="139"/>
      <c r="CU31" s="139"/>
      <c r="CV31" s="139"/>
      <c r="CW31" s="139"/>
      <c r="CX31" s="139"/>
      <c r="CY31" s="139"/>
      <c r="CZ31" s="139"/>
      <c r="DA31" s="139"/>
      <c r="DB31" s="139"/>
      <c r="DC31" s="139"/>
      <c r="DD31" s="139"/>
    </row>
    <row r="32" spans="1:108" ht="21" customHeight="1" thickTop="1" thickBot="1">
      <c r="A32" s="328"/>
      <c r="B32" s="310"/>
      <c r="C32" s="310"/>
      <c r="D32" s="310"/>
      <c r="E32" s="329"/>
      <c r="F32" s="310"/>
      <c r="G32" s="310"/>
      <c r="H32" s="310"/>
      <c r="I32" s="310"/>
      <c r="J32" s="328"/>
      <c r="K32" s="328"/>
      <c r="L32" s="370"/>
      <c r="M32" s="367"/>
      <c r="N32" s="187">
        <v>4</v>
      </c>
      <c r="O32" s="190"/>
      <c r="P32" s="191"/>
      <c r="Q32" s="191"/>
      <c r="R32" s="191"/>
      <c r="S32" s="191"/>
      <c r="T32" s="191"/>
      <c r="U32" s="191"/>
      <c r="V32" s="191"/>
      <c r="W32" s="103">
        <f t="shared" si="1"/>
        <v>0</v>
      </c>
      <c r="X32" s="104" t="str">
        <f t="shared" si="0"/>
        <v>DEBIL</v>
      </c>
      <c r="Y32" s="192"/>
      <c r="Z32" s="105" t="str">
        <f t="shared" si="2"/>
        <v/>
      </c>
      <c r="AA32" s="103" t="str">
        <f t="shared" si="3"/>
        <v>SI</v>
      </c>
      <c r="AB32" s="191"/>
      <c r="AC32" s="365"/>
      <c r="AD32" s="365"/>
      <c r="AE32" s="371"/>
      <c r="AF32" s="371"/>
      <c r="AG32" s="360"/>
      <c r="AH32" s="360"/>
      <c r="AI32" s="359"/>
      <c r="AJ32" s="359"/>
      <c r="AK32" s="370"/>
      <c r="AL32" s="367"/>
      <c r="AM32" s="373"/>
      <c r="AN32" s="188"/>
      <c r="AO32" s="187"/>
      <c r="AP32" s="194"/>
      <c r="AQ32" s="100"/>
      <c r="AR32" s="180"/>
      <c r="AS32" s="194"/>
      <c r="AT32" s="188"/>
      <c r="AU32" s="100"/>
      <c r="AV32" s="180"/>
      <c r="AW32" s="100"/>
      <c r="AX32" s="180"/>
      <c r="AY32" s="134"/>
      <c r="AZ32" s="180"/>
      <c r="BA32" s="180"/>
      <c r="BB32" s="134"/>
      <c r="BC32" s="100"/>
      <c r="BD32" s="100"/>
      <c r="BE32" s="188"/>
      <c r="BF32" s="188"/>
      <c r="BG32" s="187"/>
      <c r="BH32" s="194"/>
      <c r="BI32" s="194"/>
      <c r="BJ32" s="180"/>
      <c r="BK32" s="180"/>
      <c r="BL32" s="134"/>
      <c r="BM32" s="100"/>
      <c r="BN32" s="100"/>
      <c r="BO32" s="180"/>
      <c r="BP32" s="180"/>
      <c r="BQ32" s="134"/>
      <c r="BR32" s="100"/>
      <c r="BS32" s="100"/>
      <c r="BT32" s="100"/>
      <c r="BU32" s="180"/>
      <c r="BV32" s="180"/>
      <c r="BW32" s="180"/>
      <c r="BX32" s="100"/>
      <c r="BY32" s="180"/>
      <c r="BZ32" s="180"/>
      <c r="CA32" s="100"/>
      <c r="CB32" s="180"/>
      <c r="CC32" s="134"/>
      <c r="CD32" s="180"/>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c r="DC32" s="139"/>
      <c r="DD32" s="139"/>
    </row>
    <row r="33" spans="1:108" ht="21" customHeight="1" thickTop="1" thickBot="1">
      <c r="A33" s="328"/>
      <c r="B33" s="310"/>
      <c r="C33" s="310"/>
      <c r="D33" s="310"/>
      <c r="E33" s="329"/>
      <c r="F33" s="310"/>
      <c r="G33" s="310"/>
      <c r="H33" s="310"/>
      <c r="I33" s="310"/>
      <c r="J33" s="328"/>
      <c r="K33" s="328"/>
      <c r="L33" s="370"/>
      <c r="M33" s="367"/>
      <c r="N33" s="187">
        <v>5</v>
      </c>
      <c r="O33" s="190"/>
      <c r="P33" s="191"/>
      <c r="Q33" s="191"/>
      <c r="R33" s="191"/>
      <c r="S33" s="191"/>
      <c r="T33" s="191"/>
      <c r="U33" s="191"/>
      <c r="V33" s="191"/>
      <c r="W33" s="103">
        <f t="shared" si="1"/>
        <v>0</v>
      </c>
      <c r="X33" s="104" t="str">
        <f t="shared" si="0"/>
        <v>DEBIL</v>
      </c>
      <c r="Y33" s="192"/>
      <c r="Z33" s="105" t="str">
        <f t="shared" si="2"/>
        <v/>
      </c>
      <c r="AA33" s="103" t="str">
        <f t="shared" si="3"/>
        <v>SI</v>
      </c>
      <c r="AB33" s="191"/>
      <c r="AC33" s="365"/>
      <c r="AD33" s="365"/>
      <c r="AE33" s="371"/>
      <c r="AF33" s="371"/>
      <c r="AG33" s="360"/>
      <c r="AH33" s="360"/>
      <c r="AI33" s="359"/>
      <c r="AJ33" s="359"/>
      <c r="AK33" s="370"/>
      <c r="AL33" s="367"/>
      <c r="AM33" s="373"/>
      <c r="AN33" s="188"/>
      <c r="AO33" s="187"/>
      <c r="AP33" s="194"/>
      <c r="AQ33" s="100"/>
      <c r="AR33" s="180"/>
      <c r="AS33" s="194"/>
      <c r="AT33" s="188"/>
      <c r="AU33" s="100"/>
      <c r="AV33" s="180"/>
      <c r="AW33" s="100"/>
      <c r="AX33" s="180"/>
      <c r="AY33" s="134"/>
      <c r="AZ33" s="180"/>
      <c r="BA33" s="180"/>
      <c r="BB33" s="134"/>
      <c r="BC33" s="100"/>
      <c r="BD33" s="100"/>
      <c r="BE33" s="188"/>
      <c r="BF33" s="188"/>
      <c r="BG33" s="187"/>
      <c r="BH33" s="194"/>
      <c r="BI33" s="194"/>
      <c r="BJ33" s="180"/>
      <c r="BK33" s="180"/>
      <c r="BL33" s="134"/>
      <c r="BM33" s="100"/>
      <c r="BN33" s="100"/>
      <c r="BO33" s="180"/>
      <c r="BP33" s="180"/>
      <c r="BQ33" s="134"/>
      <c r="BR33" s="100"/>
      <c r="BS33" s="100"/>
      <c r="BT33" s="100"/>
      <c r="BU33" s="180"/>
      <c r="BV33" s="180"/>
      <c r="BW33" s="180"/>
      <c r="BX33" s="100"/>
      <c r="BY33" s="180"/>
      <c r="BZ33" s="180"/>
      <c r="CA33" s="100"/>
      <c r="CB33" s="180"/>
      <c r="CC33" s="134"/>
      <c r="CD33" s="180"/>
      <c r="CE33" s="139"/>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row>
    <row r="34" spans="1:108" ht="21" customHeight="1" thickTop="1" thickBot="1">
      <c r="A34" s="328"/>
      <c r="B34" s="310"/>
      <c r="C34" s="310"/>
      <c r="D34" s="310"/>
      <c r="E34" s="329"/>
      <c r="F34" s="310"/>
      <c r="G34" s="310"/>
      <c r="H34" s="310"/>
      <c r="I34" s="310"/>
      <c r="J34" s="328"/>
      <c r="K34" s="328"/>
      <c r="L34" s="370"/>
      <c r="M34" s="368"/>
      <c r="N34" s="187">
        <v>6</v>
      </c>
      <c r="O34" s="190"/>
      <c r="P34" s="191"/>
      <c r="Q34" s="191"/>
      <c r="R34" s="191"/>
      <c r="S34" s="191"/>
      <c r="T34" s="191"/>
      <c r="U34" s="191"/>
      <c r="V34" s="191"/>
      <c r="W34" s="103">
        <f t="shared" si="1"/>
        <v>0</v>
      </c>
      <c r="X34" s="104" t="str">
        <f t="shared" si="0"/>
        <v>DEBIL</v>
      </c>
      <c r="Y34" s="192"/>
      <c r="Z34" s="105" t="str">
        <f t="shared" si="2"/>
        <v/>
      </c>
      <c r="AA34" s="103" t="str">
        <f t="shared" si="3"/>
        <v>SI</v>
      </c>
      <c r="AB34" s="191"/>
      <c r="AC34" s="365"/>
      <c r="AD34" s="365"/>
      <c r="AE34" s="371"/>
      <c r="AF34" s="371"/>
      <c r="AG34" s="360"/>
      <c r="AH34" s="360"/>
      <c r="AI34" s="359"/>
      <c r="AJ34" s="359"/>
      <c r="AK34" s="370"/>
      <c r="AL34" s="368"/>
      <c r="AM34" s="374"/>
      <c r="AN34" s="188"/>
      <c r="AO34" s="187"/>
      <c r="AP34" s="194"/>
      <c r="AQ34" s="100"/>
      <c r="AR34" s="180"/>
      <c r="AS34" s="194"/>
      <c r="AT34" s="188"/>
      <c r="AU34" s="100"/>
      <c r="AV34" s="180"/>
      <c r="AW34" s="100"/>
      <c r="AX34" s="180"/>
      <c r="AY34" s="134"/>
      <c r="AZ34" s="180"/>
      <c r="BA34" s="180"/>
      <c r="BB34" s="134"/>
      <c r="BC34" s="100"/>
      <c r="BD34" s="100"/>
      <c r="BE34" s="188"/>
      <c r="BF34" s="188"/>
      <c r="BG34" s="187"/>
      <c r="BH34" s="194"/>
      <c r="BI34" s="194"/>
      <c r="BJ34" s="180"/>
      <c r="BK34" s="180"/>
      <c r="BL34" s="134"/>
      <c r="BM34" s="100"/>
      <c r="BN34" s="100"/>
      <c r="BO34" s="180"/>
      <c r="BP34" s="180"/>
      <c r="BQ34" s="134"/>
      <c r="BR34" s="100"/>
      <c r="BS34" s="100"/>
      <c r="BT34" s="100"/>
      <c r="BU34" s="180"/>
      <c r="BV34" s="180"/>
      <c r="BW34" s="180"/>
      <c r="BX34" s="100"/>
      <c r="BY34" s="180"/>
      <c r="BZ34" s="180"/>
      <c r="CA34" s="100"/>
      <c r="CB34" s="180"/>
      <c r="CC34" s="134"/>
      <c r="CD34" s="180"/>
      <c r="CE34" s="139"/>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row>
    <row r="35" spans="1:108" ht="21" customHeight="1" thickTop="1" thickBot="1">
      <c r="A35" s="328">
        <v>6</v>
      </c>
      <c r="B35" s="310"/>
      <c r="C35" s="310"/>
      <c r="D35" s="310"/>
      <c r="E35" s="329"/>
      <c r="F35" s="310"/>
      <c r="G35" s="310"/>
      <c r="H35" s="310"/>
      <c r="I35" s="310"/>
      <c r="J35" s="328"/>
      <c r="K35" s="328"/>
      <c r="L35" s="370">
        <f>+(J35*K35)*4</f>
        <v>0</v>
      </c>
      <c r="M35" s="366" t="b">
        <f>IF(OR(AND(J35=3,K35=4),AND(J35=2,K35=5),AND(J35=2,K35=5),AND(L35=20),AND(L35&gt;=52,L35&lt;=100)),"ZONA RIESGO EXTREMA",IF(OR(AND(J35=5,K35=2),AND(J35=4,K35=3),AND(J35=1,K35=4),AND(L35=16),AND(L35&gt;=28,L35&lt;=48)),"ZONA RIESGO ALTA",IF(OR(AND(J35=1,K35=3),AND(J35=4,K35=1),AND(L35=24)),"ZONA RIESGO MODERADA",IF(AND(L35&gt;=4,L35&lt;=16),"ZONA RIESGO BAJA"))))</f>
        <v>0</v>
      </c>
      <c r="N35" s="187">
        <v>1</v>
      </c>
      <c r="O35" s="190"/>
      <c r="P35" s="191"/>
      <c r="Q35" s="191"/>
      <c r="R35" s="191"/>
      <c r="S35" s="191"/>
      <c r="T35" s="191"/>
      <c r="U35" s="191"/>
      <c r="V35" s="191"/>
      <c r="W35" s="103">
        <f t="shared" si="1"/>
        <v>0</v>
      </c>
      <c r="X35" s="104" t="str">
        <f t="shared" si="0"/>
        <v>DEBIL</v>
      </c>
      <c r="Y35" s="192"/>
      <c r="Z35" s="105" t="str">
        <f t="shared" si="2"/>
        <v/>
      </c>
      <c r="AA35" s="103" t="str">
        <f t="shared" si="3"/>
        <v>SI</v>
      </c>
      <c r="AB35" s="191"/>
      <c r="AC35" s="365">
        <f>IF(AND(W35&gt;0,SUM(W36:W40)=0),W35,IF(AND(SUM(W35:W36)&gt;0,SUM(W37:W40)=0),AVERAGE(W35:W36),IF(AND(SUM(W35:W37)&gt;0,SUM(W38:W40)=0),AVERAGE(W35:W37),IF(AND(SUM(W35:W38)&gt;0,SUM(W39:W40)=0),AVERAGE(W35:W38),IF(AND(SUM(W35:W39)&gt;0,W40=0),AVERAGE(W35:W39),AVERAGE(W35:W40))))))</f>
        <v>0</v>
      </c>
      <c r="AD35" s="365" t="str">
        <f>IF(AND(AC35&gt;=50,AC35&lt;=99),"MODERADO",IF(AND(AC35=100), "FUERTE",IF(AND(AC35&lt;50), "DEBIL")))</f>
        <v>DEBIL</v>
      </c>
      <c r="AE35" s="371"/>
      <c r="AF35" s="371"/>
      <c r="AG35" s="360" t="str">
        <f>IFERROR(_xlfn.IFS(AND(AD35="MODERADO",AE35="Directamente"),1,AND(AD35="FUERTE",AE35="Directamente"),2),"0")</f>
        <v>0</v>
      </c>
      <c r="AH35" s="360" t="str">
        <f>IFERROR(_xlfn.IFS(AND(AD35="MODERADO",AF35="Directamente"),1,AND(AD35="FUERTE",AF35="Directamente"),2,AND(AD35="FUERTE",AF35="Indirectamente"),1),"0")</f>
        <v>0</v>
      </c>
      <c r="AI35" s="359"/>
      <c r="AJ35" s="359"/>
      <c r="AK35" s="370">
        <f>+(AI35*AJ35)*4</f>
        <v>0</v>
      </c>
      <c r="AL35" s="366" t="b">
        <f>IF(OR(AND(AI35=3,AJ35=4),AND(AI35=2,AJ35=5),AND(AI35=2,AJ35=5),AND(AK35=20),AND(AK35&gt;=52,AK35&lt;=100)),"ZONA RIESGO EXTREMA",IF(OR(AND(AI35=5,AJ35=2),AND(AI35=4,AJ35=3),AND(AI35=1,AJ35=4),AND(AK35=16),AND(AK35&gt;=28,AK35&lt;=48)),"ZONA RIESGO ALTA",IF(OR(AND(AI35=1,AJ35=3),AND(AI35=4,AJ35=1),AND(AK35=24)),"ZONA RIESGO MODERADA",IF(AND(AK35&gt;=4,AK35&lt;=16),"ZONA RIESGO BAJA"))))</f>
        <v>0</v>
      </c>
      <c r="AM35" s="372"/>
      <c r="AN35" s="188"/>
      <c r="AO35" s="187"/>
      <c r="AP35" s="194"/>
      <c r="AQ35" s="100"/>
      <c r="AR35" s="180"/>
      <c r="AS35" s="194"/>
      <c r="AT35" s="188"/>
      <c r="AU35" s="100"/>
      <c r="AV35" s="180"/>
      <c r="AW35" s="100"/>
      <c r="AX35" s="180"/>
      <c r="AY35" s="134"/>
      <c r="AZ35" s="180"/>
      <c r="BA35" s="180"/>
      <c r="BB35" s="134"/>
      <c r="BC35" s="100"/>
      <c r="BD35" s="100"/>
      <c r="BE35" s="188"/>
      <c r="BF35" s="188"/>
      <c r="BG35" s="187"/>
      <c r="BH35" s="194"/>
      <c r="BI35" s="194"/>
      <c r="BJ35" s="180"/>
      <c r="BK35" s="180"/>
      <c r="BL35" s="134"/>
      <c r="BM35" s="100"/>
      <c r="BN35" s="100"/>
      <c r="BO35" s="180"/>
      <c r="BP35" s="180"/>
      <c r="BQ35" s="134"/>
      <c r="BR35" s="100"/>
      <c r="BS35" s="100"/>
      <c r="BT35" s="100"/>
      <c r="BU35" s="180"/>
      <c r="BV35" s="180"/>
      <c r="BW35" s="180"/>
      <c r="BX35" s="100"/>
      <c r="BY35" s="180"/>
      <c r="BZ35" s="180"/>
      <c r="CA35" s="100"/>
      <c r="CB35" s="180"/>
      <c r="CC35" s="134"/>
      <c r="CD35" s="180"/>
      <c r="CE35" s="139"/>
      <c r="CF35" s="139"/>
      <c r="CG35" s="139"/>
      <c r="CH35" s="139"/>
      <c r="CI35" s="139"/>
      <c r="CJ35" s="139"/>
      <c r="CK35" s="139"/>
      <c r="CL35" s="139"/>
      <c r="CM35" s="139"/>
      <c r="CN35" s="139"/>
      <c r="CO35" s="139"/>
      <c r="CP35" s="139"/>
      <c r="CQ35" s="139"/>
      <c r="CR35" s="139"/>
      <c r="CS35" s="139"/>
      <c r="CT35" s="139"/>
      <c r="CU35" s="139"/>
      <c r="CV35" s="139"/>
      <c r="CW35" s="139"/>
      <c r="CX35" s="139"/>
      <c r="CY35" s="139"/>
      <c r="CZ35" s="139"/>
      <c r="DA35" s="139"/>
      <c r="DB35" s="139"/>
      <c r="DC35" s="139"/>
      <c r="DD35" s="139"/>
    </row>
    <row r="36" spans="1:108" ht="21" customHeight="1" thickTop="1" thickBot="1">
      <c r="A36" s="328"/>
      <c r="B36" s="310"/>
      <c r="C36" s="310"/>
      <c r="D36" s="310"/>
      <c r="E36" s="329"/>
      <c r="F36" s="310"/>
      <c r="G36" s="310"/>
      <c r="H36" s="310"/>
      <c r="I36" s="310"/>
      <c r="J36" s="328"/>
      <c r="K36" s="328"/>
      <c r="L36" s="370"/>
      <c r="M36" s="367"/>
      <c r="N36" s="187">
        <v>2</v>
      </c>
      <c r="O36" s="190"/>
      <c r="P36" s="191"/>
      <c r="Q36" s="191"/>
      <c r="R36" s="191"/>
      <c r="S36" s="191"/>
      <c r="T36" s="191"/>
      <c r="U36" s="191"/>
      <c r="V36" s="191"/>
      <c r="W36" s="103">
        <f t="shared" si="1"/>
        <v>0</v>
      </c>
      <c r="X36" s="104" t="str">
        <f t="shared" si="0"/>
        <v>DEBIL</v>
      </c>
      <c r="Y36" s="192"/>
      <c r="Z36" s="105" t="str">
        <f t="shared" si="2"/>
        <v/>
      </c>
      <c r="AA36" s="103" t="str">
        <f t="shared" si="3"/>
        <v>SI</v>
      </c>
      <c r="AB36" s="191"/>
      <c r="AC36" s="365"/>
      <c r="AD36" s="365"/>
      <c r="AE36" s="371"/>
      <c r="AF36" s="371"/>
      <c r="AG36" s="360"/>
      <c r="AH36" s="360"/>
      <c r="AI36" s="359"/>
      <c r="AJ36" s="359"/>
      <c r="AK36" s="370"/>
      <c r="AL36" s="367"/>
      <c r="AM36" s="373"/>
      <c r="AN36" s="188"/>
      <c r="AO36" s="187"/>
      <c r="AP36" s="194"/>
      <c r="AQ36" s="100"/>
      <c r="AR36" s="180"/>
      <c r="AS36" s="100"/>
      <c r="AT36" s="180"/>
      <c r="AU36" s="100"/>
      <c r="AV36" s="180"/>
      <c r="AW36" s="100"/>
      <c r="AX36" s="180"/>
      <c r="AY36" s="134"/>
      <c r="AZ36" s="180"/>
      <c r="BA36" s="180"/>
      <c r="BB36" s="134"/>
      <c r="BC36" s="100"/>
      <c r="BD36" s="100"/>
      <c r="BE36" s="188"/>
      <c r="BF36" s="188"/>
      <c r="BG36" s="187"/>
      <c r="BH36" s="194"/>
      <c r="BI36" s="194"/>
      <c r="BJ36" s="180"/>
      <c r="BK36" s="180"/>
      <c r="BL36" s="134"/>
      <c r="BM36" s="100"/>
      <c r="BN36" s="100"/>
      <c r="BO36" s="180"/>
      <c r="BP36" s="180"/>
      <c r="BQ36" s="134"/>
      <c r="BR36" s="100"/>
      <c r="BS36" s="100"/>
      <c r="BT36" s="100"/>
      <c r="BU36" s="180"/>
      <c r="BV36" s="180"/>
      <c r="BW36" s="180"/>
      <c r="BX36" s="100"/>
      <c r="BY36" s="180"/>
      <c r="BZ36" s="180"/>
      <c r="CA36" s="100"/>
      <c r="CB36" s="180"/>
      <c r="CC36" s="134"/>
      <c r="CD36" s="180"/>
      <c r="CE36" s="139"/>
      <c r="CF36" s="139"/>
      <c r="CG36" s="139"/>
      <c r="CH36" s="139"/>
      <c r="CI36" s="139"/>
      <c r="CJ36" s="139"/>
      <c r="CK36" s="139"/>
      <c r="CL36" s="139"/>
      <c r="CM36" s="139"/>
      <c r="CN36" s="139"/>
      <c r="CO36" s="139"/>
      <c r="CP36" s="139"/>
      <c r="CQ36" s="139"/>
      <c r="CR36" s="139"/>
      <c r="CS36" s="139"/>
      <c r="CT36" s="139"/>
      <c r="CU36" s="139"/>
      <c r="CV36" s="139"/>
      <c r="CW36" s="139"/>
      <c r="CX36" s="139"/>
      <c r="CY36" s="139"/>
      <c r="CZ36" s="139"/>
      <c r="DA36" s="139"/>
      <c r="DB36" s="139"/>
      <c r="DC36" s="139"/>
      <c r="DD36" s="139"/>
    </row>
    <row r="37" spans="1:108" ht="21" customHeight="1" thickTop="1" thickBot="1">
      <c r="A37" s="328"/>
      <c r="B37" s="310"/>
      <c r="C37" s="310"/>
      <c r="D37" s="310"/>
      <c r="E37" s="329"/>
      <c r="F37" s="310"/>
      <c r="G37" s="310"/>
      <c r="H37" s="310"/>
      <c r="I37" s="310"/>
      <c r="J37" s="328"/>
      <c r="K37" s="328"/>
      <c r="L37" s="370"/>
      <c r="M37" s="367"/>
      <c r="N37" s="187">
        <v>3</v>
      </c>
      <c r="O37" s="193"/>
      <c r="P37" s="191"/>
      <c r="Q37" s="191"/>
      <c r="R37" s="191"/>
      <c r="S37" s="191"/>
      <c r="T37" s="191"/>
      <c r="U37" s="191"/>
      <c r="V37" s="191"/>
      <c r="W37" s="103">
        <f t="shared" si="1"/>
        <v>0</v>
      </c>
      <c r="X37" s="104" t="str">
        <f t="shared" si="0"/>
        <v>DEBIL</v>
      </c>
      <c r="Y37" s="192"/>
      <c r="Z37" s="105" t="str">
        <f t="shared" si="2"/>
        <v/>
      </c>
      <c r="AA37" s="103" t="str">
        <f t="shared" si="3"/>
        <v>SI</v>
      </c>
      <c r="AB37" s="191"/>
      <c r="AC37" s="365"/>
      <c r="AD37" s="365"/>
      <c r="AE37" s="371"/>
      <c r="AF37" s="371"/>
      <c r="AG37" s="360"/>
      <c r="AH37" s="360"/>
      <c r="AI37" s="359"/>
      <c r="AJ37" s="359"/>
      <c r="AK37" s="370"/>
      <c r="AL37" s="367"/>
      <c r="AM37" s="373"/>
      <c r="AN37" s="188"/>
      <c r="AO37" s="187"/>
      <c r="AP37" s="194"/>
      <c r="AQ37" s="100"/>
      <c r="AR37" s="180"/>
      <c r="AS37" s="100"/>
      <c r="AT37" s="180"/>
      <c r="AU37" s="100"/>
      <c r="AV37" s="180"/>
      <c r="AW37" s="100"/>
      <c r="AX37" s="180"/>
      <c r="AY37" s="134"/>
      <c r="AZ37" s="180"/>
      <c r="BA37" s="180"/>
      <c r="BB37" s="134"/>
      <c r="BC37" s="100"/>
      <c r="BD37" s="100"/>
      <c r="BE37" s="188"/>
      <c r="BF37" s="188"/>
      <c r="BG37" s="187"/>
      <c r="BH37" s="194"/>
      <c r="BI37" s="194"/>
      <c r="BJ37" s="180"/>
      <c r="BK37" s="180"/>
      <c r="BL37" s="134"/>
      <c r="BM37" s="100"/>
      <c r="BN37" s="100"/>
      <c r="BO37" s="180"/>
      <c r="BP37" s="180"/>
      <c r="BQ37" s="134"/>
      <c r="BR37" s="100"/>
      <c r="BS37" s="100"/>
      <c r="BT37" s="100"/>
      <c r="BU37" s="180"/>
      <c r="BV37" s="180"/>
      <c r="BW37" s="180"/>
      <c r="BX37" s="100"/>
      <c r="BY37" s="180"/>
      <c r="BZ37" s="180"/>
      <c r="CA37" s="100"/>
      <c r="CB37" s="180"/>
      <c r="CC37" s="134"/>
      <c r="CD37" s="180"/>
      <c r="CE37" s="139"/>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row>
    <row r="38" spans="1:108" ht="21" customHeight="1" thickTop="1" thickBot="1">
      <c r="A38" s="328"/>
      <c r="B38" s="310"/>
      <c r="C38" s="310"/>
      <c r="D38" s="310"/>
      <c r="E38" s="329"/>
      <c r="F38" s="310"/>
      <c r="G38" s="310"/>
      <c r="H38" s="310"/>
      <c r="I38" s="310"/>
      <c r="J38" s="328"/>
      <c r="K38" s="328"/>
      <c r="L38" s="370"/>
      <c r="M38" s="367"/>
      <c r="N38" s="187">
        <v>4</v>
      </c>
      <c r="O38" s="190"/>
      <c r="P38" s="191"/>
      <c r="Q38" s="191"/>
      <c r="R38" s="191"/>
      <c r="S38" s="191"/>
      <c r="T38" s="191"/>
      <c r="U38" s="191"/>
      <c r="V38" s="191"/>
      <c r="W38" s="103">
        <f t="shared" si="1"/>
        <v>0</v>
      </c>
      <c r="X38" s="104" t="str">
        <f t="shared" si="0"/>
        <v>DEBIL</v>
      </c>
      <c r="Y38" s="192"/>
      <c r="Z38" s="105" t="str">
        <f t="shared" si="2"/>
        <v/>
      </c>
      <c r="AA38" s="103" t="str">
        <f t="shared" si="3"/>
        <v>SI</v>
      </c>
      <c r="AB38" s="191"/>
      <c r="AC38" s="365"/>
      <c r="AD38" s="365"/>
      <c r="AE38" s="371"/>
      <c r="AF38" s="371"/>
      <c r="AG38" s="360"/>
      <c r="AH38" s="360"/>
      <c r="AI38" s="359"/>
      <c r="AJ38" s="359"/>
      <c r="AK38" s="370"/>
      <c r="AL38" s="367"/>
      <c r="AM38" s="373"/>
      <c r="AN38" s="188"/>
      <c r="AO38" s="187"/>
      <c r="AP38" s="194"/>
      <c r="AQ38" s="100"/>
      <c r="AR38" s="180"/>
      <c r="AS38" s="100"/>
      <c r="AT38" s="180"/>
      <c r="AU38" s="100"/>
      <c r="AV38" s="180"/>
      <c r="AW38" s="100"/>
      <c r="AX38" s="180"/>
      <c r="AY38" s="134"/>
      <c r="AZ38" s="180"/>
      <c r="BA38" s="180"/>
      <c r="BB38" s="134"/>
      <c r="BC38" s="100"/>
      <c r="BD38" s="100"/>
      <c r="BE38" s="188"/>
      <c r="BF38" s="188"/>
      <c r="BG38" s="187"/>
      <c r="BH38" s="194"/>
      <c r="BI38" s="194"/>
      <c r="BJ38" s="180"/>
      <c r="BK38" s="180"/>
      <c r="BL38" s="134"/>
      <c r="BM38" s="100"/>
      <c r="BN38" s="100"/>
      <c r="BO38" s="180"/>
      <c r="BP38" s="180"/>
      <c r="BQ38" s="134"/>
      <c r="BR38" s="100"/>
      <c r="BS38" s="100"/>
      <c r="BT38" s="100"/>
      <c r="BU38" s="180"/>
      <c r="BV38" s="180"/>
      <c r="BW38" s="180"/>
      <c r="BX38" s="100"/>
      <c r="BY38" s="180"/>
      <c r="BZ38" s="180"/>
      <c r="CA38" s="100"/>
      <c r="CB38" s="180"/>
      <c r="CC38" s="134"/>
      <c r="CD38" s="180"/>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39"/>
      <c r="DB38" s="139"/>
      <c r="DC38" s="139"/>
      <c r="DD38" s="139"/>
    </row>
    <row r="39" spans="1:108" ht="21" customHeight="1" thickTop="1" thickBot="1">
      <c r="A39" s="328"/>
      <c r="B39" s="310"/>
      <c r="C39" s="310"/>
      <c r="D39" s="310"/>
      <c r="E39" s="329"/>
      <c r="F39" s="310"/>
      <c r="G39" s="310"/>
      <c r="H39" s="310"/>
      <c r="I39" s="310"/>
      <c r="J39" s="328"/>
      <c r="K39" s="328"/>
      <c r="L39" s="370"/>
      <c r="M39" s="367"/>
      <c r="N39" s="187">
        <v>5</v>
      </c>
      <c r="O39" s="190"/>
      <c r="P39" s="191"/>
      <c r="Q39" s="191"/>
      <c r="R39" s="191"/>
      <c r="S39" s="191"/>
      <c r="T39" s="191"/>
      <c r="U39" s="191"/>
      <c r="V39" s="191"/>
      <c r="W39" s="103">
        <f t="shared" si="1"/>
        <v>0</v>
      </c>
      <c r="X39" s="104" t="str">
        <f t="shared" si="0"/>
        <v>DEBIL</v>
      </c>
      <c r="Y39" s="192"/>
      <c r="Z39" s="105" t="str">
        <f t="shared" si="2"/>
        <v/>
      </c>
      <c r="AA39" s="103" t="str">
        <f t="shared" si="3"/>
        <v>SI</v>
      </c>
      <c r="AB39" s="191"/>
      <c r="AC39" s="365"/>
      <c r="AD39" s="365"/>
      <c r="AE39" s="371"/>
      <c r="AF39" s="371"/>
      <c r="AG39" s="360"/>
      <c r="AH39" s="360"/>
      <c r="AI39" s="359"/>
      <c r="AJ39" s="359"/>
      <c r="AK39" s="370"/>
      <c r="AL39" s="367"/>
      <c r="AM39" s="373"/>
      <c r="AN39" s="188"/>
      <c r="AO39" s="187"/>
      <c r="AP39" s="194"/>
      <c r="AQ39" s="100"/>
      <c r="AR39" s="180"/>
      <c r="AS39" s="100"/>
      <c r="AT39" s="180"/>
      <c r="AU39" s="100"/>
      <c r="AV39" s="180"/>
      <c r="AW39" s="100"/>
      <c r="AX39" s="180"/>
      <c r="AY39" s="134"/>
      <c r="AZ39" s="180"/>
      <c r="BA39" s="180"/>
      <c r="BB39" s="134"/>
      <c r="BC39" s="100"/>
      <c r="BD39" s="100"/>
      <c r="BE39" s="188"/>
      <c r="BF39" s="188"/>
      <c r="BG39" s="187"/>
      <c r="BH39" s="194"/>
      <c r="BI39" s="194"/>
      <c r="BJ39" s="180"/>
      <c r="BK39" s="180"/>
      <c r="BL39" s="134"/>
      <c r="BM39" s="100"/>
      <c r="BN39" s="100"/>
      <c r="BO39" s="180"/>
      <c r="BP39" s="180"/>
      <c r="BQ39" s="134"/>
      <c r="BR39" s="100"/>
      <c r="BS39" s="100"/>
      <c r="BT39" s="100"/>
      <c r="BU39" s="180"/>
      <c r="BV39" s="180"/>
      <c r="BW39" s="180"/>
      <c r="BX39" s="100"/>
      <c r="BY39" s="180"/>
      <c r="BZ39" s="180"/>
      <c r="CA39" s="100"/>
      <c r="CB39" s="180"/>
      <c r="CC39" s="134"/>
      <c r="CD39" s="180"/>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c r="DC39" s="139"/>
      <c r="DD39" s="139"/>
    </row>
    <row r="40" spans="1:108" ht="21" customHeight="1" thickTop="1" thickBot="1">
      <c r="A40" s="328"/>
      <c r="B40" s="310"/>
      <c r="C40" s="310"/>
      <c r="D40" s="310"/>
      <c r="E40" s="329"/>
      <c r="F40" s="310"/>
      <c r="G40" s="310"/>
      <c r="H40" s="310"/>
      <c r="I40" s="310"/>
      <c r="J40" s="328"/>
      <c r="K40" s="328"/>
      <c r="L40" s="370"/>
      <c r="M40" s="368"/>
      <c r="N40" s="187">
        <v>6</v>
      </c>
      <c r="O40" s="190"/>
      <c r="P40" s="191"/>
      <c r="Q40" s="191"/>
      <c r="R40" s="191"/>
      <c r="S40" s="191"/>
      <c r="T40" s="191"/>
      <c r="U40" s="191"/>
      <c r="V40" s="191"/>
      <c r="W40" s="103">
        <f t="shared" si="1"/>
        <v>0</v>
      </c>
      <c r="X40" s="104" t="str">
        <f t="shared" si="0"/>
        <v>DEBIL</v>
      </c>
      <c r="Y40" s="192"/>
      <c r="Z40" s="105" t="str">
        <f t="shared" si="2"/>
        <v/>
      </c>
      <c r="AA40" s="103" t="str">
        <f t="shared" si="3"/>
        <v>SI</v>
      </c>
      <c r="AB40" s="191"/>
      <c r="AC40" s="365"/>
      <c r="AD40" s="365"/>
      <c r="AE40" s="371"/>
      <c r="AF40" s="371"/>
      <c r="AG40" s="360"/>
      <c r="AH40" s="360"/>
      <c r="AI40" s="359"/>
      <c r="AJ40" s="359"/>
      <c r="AK40" s="370"/>
      <c r="AL40" s="368"/>
      <c r="AM40" s="374"/>
      <c r="AN40" s="188"/>
      <c r="AO40" s="187"/>
      <c r="AP40" s="194"/>
      <c r="AQ40" s="100"/>
      <c r="AR40" s="180"/>
      <c r="AS40" s="100"/>
      <c r="AT40" s="180"/>
      <c r="AU40" s="100"/>
      <c r="AV40" s="180"/>
      <c r="AW40" s="100"/>
      <c r="AX40" s="180"/>
      <c r="AY40" s="134"/>
      <c r="AZ40" s="180"/>
      <c r="BA40" s="180"/>
      <c r="BB40" s="134"/>
      <c r="BC40" s="100"/>
      <c r="BD40" s="100"/>
      <c r="BE40" s="188"/>
      <c r="BF40" s="188"/>
      <c r="BG40" s="187"/>
      <c r="BH40" s="194"/>
      <c r="BI40" s="194"/>
      <c r="BJ40" s="180"/>
      <c r="BK40" s="180"/>
      <c r="BL40" s="134"/>
      <c r="BM40" s="100"/>
      <c r="BN40" s="100"/>
      <c r="BO40" s="180"/>
      <c r="BP40" s="180"/>
      <c r="BQ40" s="134"/>
      <c r="BR40" s="100"/>
      <c r="BS40" s="100"/>
      <c r="BT40" s="100"/>
      <c r="BU40" s="180"/>
      <c r="BV40" s="180"/>
      <c r="BW40" s="180"/>
      <c r="BX40" s="100"/>
      <c r="BY40" s="180"/>
      <c r="BZ40" s="180"/>
      <c r="CA40" s="100"/>
      <c r="CB40" s="180"/>
      <c r="CC40" s="134"/>
      <c r="CD40" s="180"/>
      <c r="CE40" s="139"/>
      <c r="CF40" s="139"/>
      <c r="CG40" s="139"/>
      <c r="CH40" s="139"/>
      <c r="CI40" s="139"/>
      <c r="CJ40" s="139"/>
      <c r="CK40" s="139"/>
      <c r="CL40" s="139"/>
      <c r="CM40" s="139"/>
      <c r="CN40" s="139"/>
      <c r="CO40" s="139"/>
      <c r="CP40" s="139"/>
      <c r="CQ40" s="139"/>
      <c r="CR40" s="139"/>
      <c r="CS40" s="139"/>
      <c r="CT40" s="139"/>
      <c r="CU40" s="139"/>
      <c r="CV40" s="139"/>
      <c r="CW40" s="139"/>
      <c r="CX40" s="139"/>
      <c r="CY40" s="139"/>
      <c r="CZ40" s="139"/>
      <c r="DA40" s="139"/>
      <c r="DB40" s="139"/>
      <c r="DC40" s="139"/>
      <c r="DD40" s="139"/>
    </row>
    <row r="41" spans="1:108" ht="21" customHeight="1" thickTop="1" thickBot="1">
      <c r="A41" s="328">
        <v>7</v>
      </c>
      <c r="B41" s="310"/>
      <c r="C41" s="310"/>
      <c r="D41" s="310"/>
      <c r="E41" s="329"/>
      <c r="F41" s="310"/>
      <c r="G41" s="310"/>
      <c r="H41" s="310"/>
      <c r="I41" s="310"/>
      <c r="J41" s="328"/>
      <c r="K41" s="328"/>
      <c r="L41" s="370">
        <f>+(J41*K41)*4</f>
        <v>0</v>
      </c>
      <c r="M41" s="366" t="b">
        <f>IF(OR(AND(J41=3,K41=4),AND(J41=2,K41=5),AND(J41=2,K41=5),AND(L41=20),AND(L41&gt;=52,L41&lt;=100)),"ZONA RIESGO EXTREMA",IF(OR(AND(J41=5,K41=2),AND(J41=4,K41=3),AND(J41=1,K41=4),AND(L41=16),AND(L41&gt;=28,L41&lt;=48)),"ZONA RIESGO ALTA",IF(OR(AND(J41=1,K41=3),AND(J41=4,K41=1),AND(L41=24)),"ZONA RIESGO MODERADA",IF(AND(L41&gt;=4,L41&lt;=16),"ZONA RIESGO BAJA"))))</f>
        <v>0</v>
      </c>
      <c r="N41" s="187">
        <v>1</v>
      </c>
      <c r="O41" s="190"/>
      <c r="P41" s="191"/>
      <c r="Q41" s="191"/>
      <c r="R41" s="191"/>
      <c r="S41" s="191"/>
      <c r="T41" s="191"/>
      <c r="U41" s="191"/>
      <c r="V41" s="191"/>
      <c r="W41" s="103">
        <f t="shared" si="1"/>
        <v>0</v>
      </c>
      <c r="X41" s="104" t="str">
        <f t="shared" si="0"/>
        <v>DEBIL</v>
      </c>
      <c r="Y41" s="192"/>
      <c r="Z41" s="105" t="str">
        <f t="shared" si="2"/>
        <v/>
      </c>
      <c r="AA41" s="103" t="str">
        <f t="shared" si="3"/>
        <v>SI</v>
      </c>
      <c r="AB41" s="191"/>
      <c r="AC41" s="365">
        <f>IF(AND(W41&gt;0,SUM(W42:W46)=0),W41,IF(AND(SUM(W41:W42)&gt;0,SUM(W43:W46)=0),AVERAGE(W41:W42),IF(AND(SUM(W41:W43)&gt;0,SUM(W44:W46)=0),AVERAGE(W41:W43),IF(AND(SUM(W41:W44)&gt;0,SUM(W45:W46)=0),AVERAGE(W41:W44),IF(AND(SUM(W41:W45)&gt;0,W46=0),AVERAGE(W41:W45),AVERAGE(W41:W46))))))</f>
        <v>0</v>
      </c>
      <c r="AD41" s="365" t="str">
        <f>IF(AND(AC41&gt;=50,AC41&lt;=99),"MODERADO",IF(AND(AC41=100), "FUERTE",IF(AND(AC41&lt;50), "DEBIL")))</f>
        <v>DEBIL</v>
      </c>
      <c r="AE41" s="371"/>
      <c r="AF41" s="371"/>
      <c r="AG41" s="360" t="str">
        <f>IFERROR(_xlfn.IFS(AND(AD41="MODERADO",AE41="Directamente"),1,AND(AD41="FUERTE",AE41="Directamente"),2),"0")</f>
        <v>0</v>
      </c>
      <c r="AH41" s="360" t="str">
        <f>IFERROR(_xlfn.IFS(AND(AD41="MODERADO",AF41="Directamente"),1,AND(AD41="FUERTE",AF41="Directamente"),2,AND(AD41="FUERTE",AF41="Indirectamente"),1),"0")</f>
        <v>0</v>
      </c>
      <c r="AI41" s="359"/>
      <c r="AJ41" s="359"/>
      <c r="AK41" s="370">
        <f>+(AI41*AJ41)*4</f>
        <v>0</v>
      </c>
      <c r="AL41" s="366" t="b">
        <f>IF(OR(AND(AI41=3,AJ41=4),AND(AI41=2,AJ41=5),AND(AI41=2,AJ41=5),AND(AK41=20),AND(AK41&gt;=52,AK41&lt;=100)),"ZONA RIESGO EXTREMA",IF(OR(AND(AI41=5,AJ41=2),AND(AI41=4,AJ41=3),AND(AI41=1,AJ41=4),AND(AK41=16),AND(AK41&gt;=28,AK41&lt;=48)),"ZONA RIESGO ALTA",IF(OR(AND(AI41=1,AJ41=3),AND(AI41=4,AJ41=1),AND(AK41=24)),"ZONA RIESGO MODERADA",IF(AND(AK41&gt;=4,AK41&lt;=16),"ZONA RIESGO BAJA"))))</f>
        <v>0</v>
      </c>
      <c r="AM41" s="372"/>
      <c r="AN41" s="188"/>
      <c r="AO41" s="187"/>
      <c r="AP41" s="194"/>
      <c r="AQ41" s="100"/>
      <c r="AR41" s="180"/>
      <c r="AS41" s="100"/>
      <c r="AT41" s="180"/>
      <c r="AU41" s="100"/>
      <c r="AV41" s="180"/>
      <c r="AW41" s="100"/>
      <c r="AX41" s="180"/>
      <c r="AY41" s="134"/>
      <c r="AZ41" s="180"/>
      <c r="BA41" s="180"/>
      <c r="BB41" s="134"/>
      <c r="BC41" s="100"/>
      <c r="BD41" s="100"/>
      <c r="BE41" s="188"/>
      <c r="BF41" s="188"/>
      <c r="BG41" s="187"/>
      <c r="BH41" s="194"/>
      <c r="BI41" s="194"/>
      <c r="BJ41" s="180"/>
      <c r="BK41" s="180"/>
      <c r="BL41" s="134"/>
      <c r="BM41" s="100"/>
      <c r="BN41" s="100"/>
      <c r="BO41" s="180"/>
      <c r="BP41" s="180"/>
      <c r="BQ41" s="134"/>
      <c r="BR41" s="100"/>
      <c r="BS41" s="100"/>
      <c r="BT41" s="100"/>
      <c r="BU41" s="180"/>
      <c r="BV41" s="180"/>
      <c r="BW41" s="180"/>
      <c r="BX41" s="100"/>
      <c r="BY41" s="180"/>
      <c r="BZ41" s="180"/>
      <c r="CA41" s="100"/>
      <c r="CB41" s="180"/>
      <c r="CC41" s="134"/>
      <c r="CD41" s="180"/>
      <c r="CE41" s="139"/>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row>
    <row r="42" spans="1:108" ht="21" customHeight="1" thickTop="1" thickBot="1">
      <c r="A42" s="328"/>
      <c r="B42" s="310"/>
      <c r="C42" s="310"/>
      <c r="D42" s="310"/>
      <c r="E42" s="329"/>
      <c r="F42" s="310"/>
      <c r="G42" s="310"/>
      <c r="H42" s="310"/>
      <c r="I42" s="310"/>
      <c r="J42" s="328"/>
      <c r="K42" s="328"/>
      <c r="L42" s="370"/>
      <c r="M42" s="367"/>
      <c r="N42" s="187">
        <v>2</v>
      </c>
      <c r="O42" s="190"/>
      <c r="P42" s="191"/>
      <c r="Q42" s="191"/>
      <c r="R42" s="191"/>
      <c r="S42" s="191"/>
      <c r="T42" s="191"/>
      <c r="U42" s="191"/>
      <c r="V42" s="191"/>
      <c r="W42" s="103">
        <f t="shared" si="1"/>
        <v>0</v>
      </c>
      <c r="X42" s="104" t="str">
        <f t="shared" si="0"/>
        <v>DEBIL</v>
      </c>
      <c r="Y42" s="192"/>
      <c r="Z42" s="105" t="str">
        <f t="shared" si="2"/>
        <v/>
      </c>
      <c r="AA42" s="103" t="str">
        <f t="shared" si="3"/>
        <v>SI</v>
      </c>
      <c r="AB42" s="191"/>
      <c r="AC42" s="365"/>
      <c r="AD42" s="365"/>
      <c r="AE42" s="371"/>
      <c r="AF42" s="371"/>
      <c r="AG42" s="360"/>
      <c r="AH42" s="360"/>
      <c r="AI42" s="359"/>
      <c r="AJ42" s="359"/>
      <c r="AK42" s="370"/>
      <c r="AL42" s="367"/>
      <c r="AM42" s="373"/>
      <c r="AN42" s="188"/>
      <c r="AO42" s="187"/>
      <c r="AP42" s="194"/>
      <c r="AQ42" s="100"/>
      <c r="AR42" s="180"/>
      <c r="AS42" s="100"/>
      <c r="AT42" s="180"/>
      <c r="AU42" s="100"/>
      <c r="AV42" s="180"/>
      <c r="AW42" s="100"/>
      <c r="AX42" s="180"/>
      <c r="AY42" s="134"/>
      <c r="AZ42" s="180"/>
      <c r="BA42" s="180"/>
      <c r="BB42" s="134"/>
      <c r="BC42" s="100"/>
      <c r="BD42" s="100"/>
      <c r="BE42" s="180"/>
      <c r="BF42" s="180"/>
      <c r="BG42" s="134"/>
      <c r="BH42" s="100"/>
      <c r="BI42" s="100"/>
      <c r="BJ42" s="180"/>
      <c r="BK42" s="180"/>
      <c r="BL42" s="134"/>
      <c r="BM42" s="100"/>
      <c r="BN42" s="100"/>
      <c r="BO42" s="180"/>
      <c r="BP42" s="180"/>
      <c r="BQ42" s="134"/>
      <c r="BR42" s="100"/>
      <c r="BS42" s="100"/>
      <c r="BT42" s="100"/>
      <c r="BU42" s="180"/>
      <c r="BV42" s="180"/>
      <c r="BW42" s="180"/>
      <c r="BX42" s="100"/>
      <c r="BY42" s="180"/>
      <c r="BZ42" s="180"/>
      <c r="CA42" s="100"/>
      <c r="CB42" s="180"/>
      <c r="CC42" s="134"/>
      <c r="CD42" s="180"/>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row>
    <row r="43" spans="1:108" ht="21" customHeight="1" thickTop="1" thickBot="1">
      <c r="A43" s="328"/>
      <c r="B43" s="310"/>
      <c r="C43" s="310"/>
      <c r="D43" s="310"/>
      <c r="E43" s="329"/>
      <c r="F43" s="310"/>
      <c r="G43" s="310"/>
      <c r="H43" s="310"/>
      <c r="I43" s="310"/>
      <c r="J43" s="328"/>
      <c r="K43" s="328"/>
      <c r="L43" s="370"/>
      <c r="M43" s="367"/>
      <c r="N43" s="187">
        <v>3</v>
      </c>
      <c r="O43" s="193"/>
      <c r="P43" s="191"/>
      <c r="Q43" s="191"/>
      <c r="R43" s="191"/>
      <c r="S43" s="191"/>
      <c r="T43" s="191"/>
      <c r="U43" s="191"/>
      <c r="V43" s="191"/>
      <c r="W43" s="103">
        <f t="shared" si="1"/>
        <v>0</v>
      </c>
      <c r="X43" s="104" t="str">
        <f t="shared" si="0"/>
        <v>DEBIL</v>
      </c>
      <c r="Y43" s="192"/>
      <c r="Z43" s="105" t="str">
        <f t="shared" si="2"/>
        <v/>
      </c>
      <c r="AA43" s="103" t="str">
        <f t="shared" si="3"/>
        <v>SI</v>
      </c>
      <c r="AB43" s="191"/>
      <c r="AC43" s="365"/>
      <c r="AD43" s="365"/>
      <c r="AE43" s="371"/>
      <c r="AF43" s="371"/>
      <c r="AG43" s="360"/>
      <c r="AH43" s="360"/>
      <c r="AI43" s="359"/>
      <c r="AJ43" s="359"/>
      <c r="AK43" s="370"/>
      <c r="AL43" s="367"/>
      <c r="AM43" s="373"/>
      <c r="AN43" s="188"/>
      <c r="AO43" s="187"/>
      <c r="AP43" s="194"/>
      <c r="AQ43" s="100"/>
      <c r="AR43" s="180"/>
      <c r="AS43" s="100"/>
      <c r="AT43" s="180"/>
      <c r="AU43" s="100"/>
      <c r="AV43" s="180"/>
      <c r="AW43" s="100"/>
      <c r="AX43" s="180"/>
      <c r="AY43" s="134"/>
      <c r="AZ43" s="180"/>
      <c r="BA43" s="180"/>
      <c r="BB43" s="134"/>
      <c r="BC43" s="100"/>
      <c r="BD43" s="100"/>
      <c r="BE43" s="180"/>
      <c r="BF43" s="180"/>
      <c r="BG43" s="134"/>
      <c r="BH43" s="100"/>
      <c r="BI43" s="100"/>
      <c r="BJ43" s="180"/>
      <c r="BK43" s="180"/>
      <c r="BL43" s="134"/>
      <c r="BM43" s="100"/>
      <c r="BN43" s="100"/>
      <c r="BO43" s="180"/>
      <c r="BP43" s="180"/>
      <c r="BQ43" s="134"/>
      <c r="BR43" s="100"/>
      <c r="BS43" s="100"/>
      <c r="BT43" s="100"/>
      <c r="BU43" s="180"/>
      <c r="BV43" s="180"/>
      <c r="BW43" s="180"/>
      <c r="BX43" s="100"/>
      <c r="BY43" s="180"/>
      <c r="BZ43" s="180"/>
      <c r="CA43" s="100"/>
      <c r="CB43" s="180"/>
      <c r="CC43" s="134"/>
      <c r="CD43" s="180"/>
      <c r="CE43" s="139"/>
      <c r="CF43" s="139"/>
      <c r="CG43" s="139"/>
      <c r="CH43" s="139"/>
      <c r="CI43" s="139"/>
      <c r="CJ43" s="139"/>
      <c r="CK43" s="139"/>
      <c r="CL43" s="139"/>
      <c r="CM43" s="139"/>
      <c r="CN43" s="139"/>
      <c r="CO43" s="139"/>
      <c r="CP43" s="139"/>
      <c r="CQ43" s="139"/>
      <c r="CR43" s="139"/>
      <c r="CS43" s="139"/>
      <c r="CT43" s="139"/>
      <c r="CU43" s="139"/>
      <c r="CV43" s="139"/>
      <c r="CW43" s="139"/>
      <c r="CX43" s="139"/>
      <c r="CY43" s="139"/>
      <c r="CZ43" s="139"/>
      <c r="DA43" s="139"/>
      <c r="DB43" s="139"/>
      <c r="DC43" s="139"/>
      <c r="DD43" s="139"/>
    </row>
    <row r="44" spans="1:108" ht="21" customHeight="1" thickTop="1" thickBot="1">
      <c r="A44" s="328"/>
      <c r="B44" s="310"/>
      <c r="C44" s="310"/>
      <c r="D44" s="310"/>
      <c r="E44" s="329"/>
      <c r="F44" s="310"/>
      <c r="G44" s="310"/>
      <c r="H44" s="310"/>
      <c r="I44" s="310"/>
      <c r="J44" s="328"/>
      <c r="K44" s="328"/>
      <c r="L44" s="370"/>
      <c r="M44" s="367"/>
      <c r="N44" s="187">
        <v>4</v>
      </c>
      <c r="O44" s="190"/>
      <c r="P44" s="191"/>
      <c r="Q44" s="191"/>
      <c r="R44" s="191"/>
      <c r="S44" s="191"/>
      <c r="T44" s="191"/>
      <c r="U44" s="191"/>
      <c r="V44" s="191"/>
      <c r="W44" s="103">
        <f t="shared" si="1"/>
        <v>0</v>
      </c>
      <c r="X44" s="104" t="str">
        <f t="shared" si="0"/>
        <v>DEBIL</v>
      </c>
      <c r="Y44" s="192"/>
      <c r="Z44" s="105" t="str">
        <f t="shared" si="2"/>
        <v/>
      </c>
      <c r="AA44" s="103" t="str">
        <f t="shared" si="3"/>
        <v>SI</v>
      </c>
      <c r="AB44" s="191"/>
      <c r="AC44" s="365"/>
      <c r="AD44" s="365"/>
      <c r="AE44" s="371"/>
      <c r="AF44" s="371"/>
      <c r="AG44" s="360"/>
      <c r="AH44" s="360"/>
      <c r="AI44" s="359"/>
      <c r="AJ44" s="359"/>
      <c r="AK44" s="370"/>
      <c r="AL44" s="367"/>
      <c r="AM44" s="373"/>
      <c r="AN44" s="188"/>
      <c r="AO44" s="187"/>
      <c r="AP44" s="194"/>
      <c r="AQ44" s="100"/>
      <c r="AR44" s="180"/>
      <c r="AS44" s="100"/>
      <c r="AT44" s="180"/>
      <c r="AU44" s="100"/>
      <c r="AV44" s="180"/>
      <c r="AW44" s="100"/>
      <c r="AX44" s="180"/>
      <c r="AY44" s="134"/>
      <c r="AZ44" s="180"/>
      <c r="BA44" s="180"/>
      <c r="BB44" s="134"/>
      <c r="BC44" s="100"/>
      <c r="BD44" s="100"/>
      <c r="BE44" s="180"/>
      <c r="BF44" s="180"/>
      <c r="BG44" s="134"/>
      <c r="BH44" s="100"/>
      <c r="BI44" s="100"/>
      <c r="BJ44" s="180"/>
      <c r="BK44" s="180"/>
      <c r="BL44" s="134"/>
      <c r="BM44" s="100"/>
      <c r="BN44" s="100"/>
      <c r="BO44" s="180"/>
      <c r="BP44" s="180"/>
      <c r="BQ44" s="134"/>
      <c r="BR44" s="100"/>
      <c r="BS44" s="100"/>
      <c r="BT44" s="100"/>
      <c r="BU44" s="180"/>
      <c r="BV44" s="180"/>
      <c r="BW44" s="180"/>
      <c r="BX44" s="100"/>
      <c r="BY44" s="180"/>
      <c r="BZ44" s="180"/>
      <c r="CA44" s="100"/>
      <c r="CB44" s="180"/>
      <c r="CC44" s="134"/>
      <c r="CD44" s="180"/>
      <c r="CE44" s="139"/>
      <c r="CF44" s="139"/>
      <c r="CG44" s="139"/>
      <c r="CH44" s="139"/>
      <c r="CI44" s="139"/>
      <c r="CJ44" s="139"/>
      <c r="CK44" s="139"/>
      <c r="CL44" s="139"/>
      <c r="CM44" s="139"/>
      <c r="CN44" s="139"/>
      <c r="CO44" s="139"/>
      <c r="CP44" s="139"/>
      <c r="CQ44" s="139"/>
      <c r="CR44" s="139"/>
      <c r="CS44" s="139"/>
      <c r="CT44" s="139"/>
      <c r="CU44" s="139"/>
      <c r="CV44" s="139"/>
      <c r="CW44" s="139"/>
      <c r="CX44" s="139"/>
      <c r="CY44" s="139"/>
      <c r="CZ44" s="139"/>
      <c r="DA44" s="139"/>
      <c r="DB44" s="139"/>
      <c r="DC44" s="139"/>
      <c r="DD44" s="139"/>
    </row>
    <row r="45" spans="1:108" ht="21" customHeight="1" thickTop="1" thickBot="1">
      <c r="A45" s="328"/>
      <c r="B45" s="310"/>
      <c r="C45" s="310"/>
      <c r="D45" s="310"/>
      <c r="E45" s="329"/>
      <c r="F45" s="310"/>
      <c r="G45" s="310"/>
      <c r="H45" s="310"/>
      <c r="I45" s="310"/>
      <c r="J45" s="328"/>
      <c r="K45" s="328"/>
      <c r="L45" s="370"/>
      <c r="M45" s="367"/>
      <c r="N45" s="187">
        <v>5</v>
      </c>
      <c r="O45" s="190"/>
      <c r="P45" s="191"/>
      <c r="Q45" s="191"/>
      <c r="R45" s="191"/>
      <c r="S45" s="191"/>
      <c r="T45" s="191"/>
      <c r="U45" s="191"/>
      <c r="V45" s="191"/>
      <c r="W45" s="103">
        <f t="shared" si="1"/>
        <v>0</v>
      </c>
      <c r="X45" s="104" t="str">
        <f t="shared" si="0"/>
        <v>DEBIL</v>
      </c>
      <c r="Y45" s="192"/>
      <c r="Z45" s="105" t="str">
        <f t="shared" si="2"/>
        <v/>
      </c>
      <c r="AA45" s="103" t="str">
        <f t="shared" si="3"/>
        <v>SI</v>
      </c>
      <c r="AB45" s="191"/>
      <c r="AC45" s="365"/>
      <c r="AD45" s="365"/>
      <c r="AE45" s="371"/>
      <c r="AF45" s="371"/>
      <c r="AG45" s="360"/>
      <c r="AH45" s="360"/>
      <c r="AI45" s="359"/>
      <c r="AJ45" s="359"/>
      <c r="AK45" s="370"/>
      <c r="AL45" s="367"/>
      <c r="AM45" s="373"/>
      <c r="AN45" s="188"/>
      <c r="AO45" s="187"/>
      <c r="AP45" s="194"/>
      <c r="AQ45" s="100"/>
      <c r="AR45" s="180"/>
      <c r="AS45" s="100"/>
      <c r="AT45" s="180"/>
      <c r="AU45" s="100"/>
      <c r="AV45" s="180"/>
      <c r="AW45" s="100"/>
      <c r="AX45" s="180"/>
      <c r="AY45" s="134"/>
      <c r="AZ45" s="180"/>
      <c r="BA45" s="180"/>
      <c r="BB45" s="134"/>
      <c r="BC45" s="100"/>
      <c r="BD45" s="100"/>
      <c r="BE45" s="180"/>
      <c r="BF45" s="180"/>
      <c r="BG45" s="134"/>
      <c r="BH45" s="100"/>
      <c r="BI45" s="100"/>
      <c r="BJ45" s="180"/>
      <c r="BK45" s="180"/>
      <c r="BL45" s="134"/>
      <c r="BM45" s="100"/>
      <c r="BN45" s="100"/>
      <c r="BO45" s="180"/>
      <c r="BP45" s="180"/>
      <c r="BQ45" s="134"/>
      <c r="BR45" s="100"/>
      <c r="BS45" s="100"/>
      <c r="BT45" s="100"/>
      <c r="BU45" s="180"/>
      <c r="BV45" s="180"/>
      <c r="BW45" s="180"/>
      <c r="BX45" s="100"/>
      <c r="BY45" s="180"/>
      <c r="BZ45" s="180"/>
      <c r="CA45" s="100"/>
      <c r="CB45" s="180"/>
      <c r="CC45" s="134"/>
      <c r="CD45" s="180"/>
      <c r="CE45" s="139"/>
      <c r="CF45" s="139"/>
      <c r="CG45" s="139"/>
      <c r="CH45" s="139"/>
      <c r="CI45" s="139"/>
      <c r="CJ45" s="139"/>
      <c r="CK45" s="139"/>
      <c r="CL45" s="139"/>
      <c r="CM45" s="139"/>
      <c r="CN45" s="139"/>
      <c r="CO45" s="139"/>
      <c r="CP45" s="139"/>
      <c r="CQ45" s="139"/>
      <c r="CR45" s="139"/>
      <c r="CS45" s="139"/>
      <c r="CT45" s="139"/>
      <c r="CU45" s="139"/>
      <c r="CV45" s="139"/>
      <c r="CW45" s="139"/>
      <c r="CX45" s="139"/>
      <c r="CY45" s="139"/>
      <c r="CZ45" s="139"/>
      <c r="DA45" s="139"/>
      <c r="DB45" s="139"/>
      <c r="DC45" s="139"/>
      <c r="DD45" s="139"/>
    </row>
    <row r="46" spans="1:108" ht="21" customHeight="1" thickTop="1" thickBot="1">
      <c r="A46" s="328"/>
      <c r="B46" s="310"/>
      <c r="C46" s="310"/>
      <c r="D46" s="310"/>
      <c r="E46" s="329"/>
      <c r="F46" s="310"/>
      <c r="G46" s="310"/>
      <c r="H46" s="310"/>
      <c r="I46" s="310"/>
      <c r="J46" s="328"/>
      <c r="K46" s="328"/>
      <c r="L46" s="370"/>
      <c r="M46" s="368"/>
      <c r="N46" s="187">
        <v>6</v>
      </c>
      <c r="O46" s="190"/>
      <c r="P46" s="191"/>
      <c r="Q46" s="191"/>
      <c r="R46" s="191"/>
      <c r="S46" s="191"/>
      <c r="T46" s="191"/>
      <c r="U46" s="191"/>
      <c r="V46" s="191"/>
      <c r="W46" s="103">
        <f t="shared" si="1"/>
        <v>0</v>
      </c>
      <c r="X46" s="104" t="str">
        <f t="shared" si="0"/>
        <v>DEBIL</v>
      </c>
      <c r="Y46" s="192"/>
      <c r="Z46" s="105" t="str">
        <f t="shared" si="2"/>
        <v/>
      </c>
      <c r="AA46" s="103" t="str">
        <f t="shared" si="3"/>
        <v>SI</v>
      </c>
      <c r="AB46" s="191"/>
      <c r="AC46" s="365"/>
      <c r="AD46" s="365"/>
      <c r="AE46" s="371"/>
      <c r="AF46" s="371"/>
      <c r="AG46" s="360"/>
      <c r="AH46" s="360"/>
      <c r="AI46" s="359"/>
      <c r="AJ46" s="359"/>
      <c r="AK46" s="370"/>
      <c r="AL46" s="368"/>
      <c r="AM46" s="374"/>
      <c r="AN46" s="188"/>
      <c r="AO46" s="187"/>
      <c r="AP46" s="194"/>
      <c r="AQ46" s="100"/>
      <c r="AR46" s="180"/>
      <c r="AS46" s="100"/>
      <c r="AT46" s="180"/>
      <c r="AU46" s="100"/>
      <c r="AV46" s="180"/>
      <c r="AW46" s="100"/>
      <c r="AX46" s="180"/>
      <c r="AY46" s="134"/>
      <c r="AZ46" s="180"/>
      <c r="BA46" s="180"/>
      <c r="BB46" s="134"/>
      <c r="BC46" s="100"/>
      <c r="BD46" s="100"/>
      <c r="BE46" s="180"/>
      <c r="BF46" s="180"/>
      <c r="BG46" s="134"/>
      <c r="BH46" s="100"/>
      <c r="BI46" s="100"/>
      <c r="BJ46" s="180"/>
      <c r="BK46" s="180"/>
      <c r="BL46" s="134"/>
      <c r="BM46" s="100"/>
      <c r="BN46" s="100"/>
      <c r="BO46" s="180"/>
      <c r="BP46" s="180"/>
      <c r="BQ46" s="134"/>
      <c r="BR46" s="100"/>
      <c r="BS46" s="100"/>
      <c r="BT46" s="100"/>
      <c r="BU46" s="180"/>
      <c r="BV46" s="180"/>
      <c r="BW46" s="180"/>
      <c r="BX46" s="100"/>
      <c r="BY46" s="180"/>
      <c r="BZ46" s="180"/>
      <c r="CA46" s="100"/>
      <c r="CB46" s="180"/>
      <c r="CC46" s="134"/>
      <c r="CD46" s="180"/>
      <c r="CE46" s="139"/>
      <c r="CF46" s="139"/>
      <c r="CG46" s="139"/>
      <c r="CH46" s="139"/>
      <c r="CI46" s="139"/>
      <c r="CJ46" s="139"/>
      <c r="CK46" s="139"/>
      <c r="CL46" s="139"/>
      <c r="CM46" s="139"/>
      <c r="CN46" s="139"/>
      <c r="CO46" s="139"/>
      <c r="CP46" s="139"/>
      <c r="CQ46" s="139"/>
      <c r="CR46" s="139"/>
      <c r="CS46" s="139"/>
      <c r="CT46" s="139"/>
      <c r="CU46" s="139"/>
      <c r="CV46" s="139"/>
      <c r="CW46" s="139"/>
      <c r="CX46" s="139"/>
      <c r="CY46" s="139"/>
      <c r="CZ46" s="139"/>
      <c r="DA46" s="139"/>
      <c r="DB46" s="139"/>
      <c r="DC46" s="139"/>
      <c r="DD46" s="139"/>
    </row>
    <row r="47" spans="1:108" ht="21" customHeight="1" thickTop="1" thickBot="1">
      <c r="A47" s="328">
        <v>8</v>
      </c>
      <c r="B47" s="310"/>
      <c r="C47" s="310"/>
      <c r="D47" s="310"/>
      <c r="E47" s="329"/>
      <c r="F47" s="310"/>
      <c r="G47" s="310"/>
      <c r="H47" s="310"/>
      <c r="I47" s="310"/>
      <c r="J47" s="328"/>
      <c r="K47" s="328"/>
      <c r="L47" s="370">
        <f>+(J47*K47)*4</f>
        <v>0</v>
      </c>
      <c r="M47" s="366" t="b">
        <f>IF(OR(AND(J47=3,K47=4),AND(J47=2,K47=5),AND(J47=2,K47=5),AND(L47=20),AND(L47&gt;=52,L47&lt;=100)),"ZONA RIESGO EXTREMA",IF(OR(AND(J47=5,K47=2),AND(J47=4,K47=3),AND(J47=1,K47=4),AND(L47=16),AND(L47&gt;=28,L47&lt;=48)),"ZONA RIESGO ALTA",IF(OR(AND(J47=1,K47=3),AND(J47=4,K47=1),AND(L47=24)),"ZONA RIESGO MODERADA",IF(AND(L47&gt;=4,L47&lt;=16),"ZONA RIESGO BAJA"))))</f>
        <v>0</v>
      </c>
      <c r="N47" s="187">
        <v>1</v>
      </c>
      <c r="O47" s="190"/>
      <c r="P47" s="191"/>
      <c r="Q47" s="191"/>
      <c r="R47" s="191"/>
      <c r="S47" s="191"/>
      <c r="T47" s="191"/>
      <c r="U47" s="191"/>
      <c r="V47" s="191"/>
      <c r="W47" s="103">
        <f t="shared" si="1"/>
        <v>0</v>
      </c>
      <c r="X47" s="104" t="str">
        <f t="shared" si="0"/>
        <v>DEBIL</v>
      </c>
      <c r="Y47" s="192"/>
      <c r="Z47" s="105" t="str">
        <f t="shared" si="2"/>
        <v/>
      </c>
      <c r="AA47" s="103" t="str">
        <f t="shared" si="3"/>
        <v>SI</v>
      </c>
      <c r="AB47" s="191"/>
      <c r="AC47" s="365">
        <f>IF(AND(W47&gt;0,SUM(W48:W52)=0),W47,IF(AND(SUM(W47:W48)&gt;0,SUM(W49:W52)=0),AVERAGE(W47:W48),IF(AND(SUM(W47:W49)&gt;0,SUM(W50:W52)=0),AVERAGE(W47:W49),IF(AND(SUM(W47:W50)&gt;0,SUM(W51:W52)=0),AVERAGE(W47:W50),IF(AND(SUM(W47:W51)&gt;0,W52=0),AVERAGE(W47:W51),AVERAGE(W47:W52))))))</f>
        <v>0</v>
      </c>
      <c r="AD47" s="365" t="str">
        <f>IF(AND(AC47&gt;=50,AC47&lt;=99),"MODERADO",IF(AND(AC47=100), "FUERTE",IF(AND(AC47&lt;50), "DEBIL")))</f>
        <v>DEBIL</v>
      </c>
      <c r="AE47" s="371"/>
      <c r="AF47" s="371"/>
      <c r="AG47" s="360" t="str">
        <f>IFERROR(_xlfn.IFS(AND(AD47="MODERADO",AE47="Directamente"),1,AND(AD47="FUERTE",AE47="Directamente"),2),"0")</f>
        <v>0</v>
      </c>
      <c r="AH47" s="360" t="str">
        <f>IFERROR(_xlfn.IFS(AND(AD47="MODERADO",AF47="Directamente"),1,AND(AD47="FUERTE",AF47="Directamente"),2,AND(AD47="FUERTE",AF47="Indirectamente"),1),"0")</f>
        <v>0</v>
      </c>
      <c r="AI47" s="359"/>
      <c r="AJ47" s="359"/>
      <c r="AK47" s="370">
        <f>+(AI47*AJ47)*4</f>
        <v>0</v>
      </c>
      <c r="AL47" s="366" t="b">
        <f>IF(OR(AND(AI47=3,AJ47=4),AND(AI47=2,AJ47=5),AND(AI47=2,AJ47=5),AND(AK47=20),AND(AK47&gt;=52,AK47&lt;=100)),"ZONA RIESGO EXTREMA",IF(OR(AND(AI47=5,AJ47=2),AND(AI47=4,AJ47=3),AND(AI47=1,AJ47=4),AND(AK47=16),AND(AK47&gt;=28,AK47&lt;=48)),"ZONA RIESGO ALTA",IF(OR(AND(AI47=1,AJ47=3),AND(AI47=4,AJ47=1),AND(AK47=24)),"ZONA RIESGO MODERADA",IF(AND(AK47&gt;=4,AK47&lt;=16),"ZONA RIESGO BAJA"))))</f>
        <v>0</v>
      </c>
      <c r="AM47" s="372"/>
      <c r="AN47" s="188"/>
      <c r="AO47" s="187"/>
      <c r="AP47" s="194"/>
      <c r="AQ47" s="100"/>
      <c r="AR47" s="180"/>
      <c r="AS47" s="100"/>
      <c r="AT47" s="180"/>
      <c r="AU47" s="100"/>
      <c r="AV47" s="180"/>
      <c r="AW47" s="100"/>
      <c r="AX47" s="180"/>
      <c r="AY47" s="134"/>
      <c r="AZ47" s="180"/>
      <c r="BA47" s="180"/>
      <c r="BB47" s="134"/>
      <c r="BC47" s="100"/>
      <c r="BD47" s="100"/>
      <c r="BE47" s="180"/>
      <c r="BF47" s="180"/>
      <c r="BG47" s="134"/>
      <c r="BH47" s="100"/>
      <c r="BI47" s="100"/>
      <c r="BJ47" s="180"/>
      <c r="BK47" s="180"/>
      <c r="BL47" s="134"/>
      <c r="BM47" s="100"/>
      <c r="BN47" s="100"/>
      <c r="BO47" s="180"/>
      <c r="BP47" s="180"/>
      <c r="BQ47" s="134"/>
      <c r="BR47" s="100"/>
      <c r="BS47" s="100"/>
      <c r="BT47" s="100"/>
      <c r="BU47" s="180"/>
      <c r="BV47" s="180"/>
      <c r="BW47" s="180"/>
      <c r="BX47" s="100"/>
      <c r="BY47" s="180"/>
      <c r="BZ47" s="180"/>
      <c r="CA47" s="100"/>
      <c r="CB47" s="180"/>
      <c r="CC47" s="134"/>
      <c r="CD47" s="180"/>
      <c r="CE47" s="139"/>
      <c r="CF47" s="139"/>
      <c r="CG47" s="139"/>
      <c r="CH47" s="139"/>
      <c r="CI47" s="139"/>
      <c r="CJ47" s="139"/>
      <c r="CK47" s="139"/>
      <c r="CL47" s="139"/>
      <c r="CM47" s="139"/>
      <c r="CN47" s="139"/>
      <c r="CO47" s="139"/>
      <c r="CP47" s="139"/>
      <c r="CQ47" s="139"/>
      <c r="CR47" s="139"/>
      <c r="CS47" s="139"/>
      <c r="CT47" s="139"/>
      <c r="CU47" s="139"/>
      <c r="CV47" s="139"/>
      <c r="CW47" s="139"/>
      <c r="CX47" s="139"/>
      <c r="CY47" s="139"/>
      <c r="CZ47" s="139"/>
      <c r="DA47" s="139"/>
      <c r="DB47" s="139"/>
      <c r="DC47" s="139"/>
      <c r="DD47" s="139"/>
    </row>
    <row r="48" spans="1:108" ht="21" customHeight="1" thickTop="1" thickBot="1">
      <c r="A48" s="328"/>
      <c r="B48" s="310"/>
      <c r="C48" s="310"/>
      <c r="D48" s="310"/>
      <c r="E48" s="329"/>
      <c r="F48" s="310"/>
      <c r="G48" s="310"/>
      <c r="H48" s="310"/>
      <c r="I48" s="310"/>
      <c r="J48" s="328"/>
      <c r="K48" s="328"/>
      <c r="L48" s="370"/>
      <c r="M48" s="367"/>
      <c r="N48" s="187">
        <v>2</v>
      </c>
      <c r="O48" s="190"/>
      <c r="P48" s="191"/>
      <c r="Q48" s="191"/>
      <c r="R48" s="191"/>
      <c r="S48" s="191"/>
      <c r="T48" s="191"/>
      <c r="U48" s="191"/>
      <c r="V48" s="191"/>
      <c r="W48" s="103">
        <f t="shared" si="1"/>
        <v>0</v>
      </c>
      <c r="X48" s="104" t="str">
        <f t="shared" si="0"/>
        <v>DEBIL</v>
      </c>
      <c r="Y48" s="192"/>
      <c r="Z48" s="105" t="str">
        <f t="shared" si="2"/>
        <v/>
      </c>
      <c r="AA48" s="103" t="str">
        <f t="shared" si="3"/>
        <v>SI</v>
      </c>
      <c r="AB48" s="191"/>
      <c r="AC48" s="365"/>
      <c r="AD48" s="365"/>
      <c r="AE48" s="371"/>
      <c r="AF48" s="371"/>
      <c r="AG48" s="360"/>
      <c r="AH48" s="360"/>
      <c r="AI48" s="359"/>
      <c r="AJ48" s="359"/>
      <c r="AK48" s="370"/>
      <c r="AL48" s="367"/>
      <c r="AM48" s="373"/>
      <c r="AN48" s="188"/>
      <c r="AO48" s="187"/>
      <c r="AP48" s="194"/>
      <c r="AQ48" s="100"/>
      <c r="AR48" s="180"/>
      <c r="AS48" s="100"/>
      <c r="AT48" s="180"/>
      <c r="AU48" s="100"/>
      <c r="AV48" s="180"/>
      <c r="AW48" s="100"/>
      <c r="AX48" s="180"/>
      <c r="AY48" s="134"/>
      <c r="AZ48" s="180"/>
      <c r="BA48" s="180"/>
      <c r="BB48" s="134"/>
      <c r="BC48" s="100"/>
      <c r="BD48" s="100"/>
      <c r="BE48" s="180"/>
      <c r="BF48" s="180"/>
      <c r="BG48" s="134"/>
      <c r="BH48" s="100"/>
      <c r="BI48" s="100"/>
      <c r="BJ48" s="180"/>
      <c r="BK48" s="180"/>
      <c r="BL48" s="134"/>
      <c r="BM48" s="100"/>
      <c r="BN48" s="100"/>
      <c r="BO48" s="180"/>
      <c r="BP48" s="180"/>
      <c r="BQ48" s="134"/>
      <c r="BR48" s="100"/>
      <c r="BS48" s="100"/>
      <c r="BT48" s="100"/>
      <c r="BU48" s="180"/>
      <c r="BV48" s="180"/>
      <c r="BW48" s="180"/>
      <c r="BX48" s="100"/>
      <c r="BY48" s="180"/>
      <c r="BZ48" s="180"/>
      <c r="CA48" s="100"/>
      <c r="CB48" s="180"/>
      <c r="CC48" s="134"/>
      <c r="CD48" s="180"/>
      <c r="CE48" s="139"/>
      <c r="CF48" s="139"/>
      <c r="CG48" s="139"/>
      <c r="CH48" s="139"/>
      <c r="CI48" s="139"/>
      <c r="CJ48" s="139"/>
      <c r="CK48" s="139"/>
      <c r="CL48" s="139"/>
      <c r="CM48" s="139"/>
      <c r="CN48" s="139"/>
      <c r="CO48" s="139"/>
      <c r="CP48" s="139"/>
      <c r="CQ48" s="139"/>
      <c r="CR48" s="139"/>
      <c r="CS48" s="139"/>
      <c r="CT48" s="139"/>
      <c r="CU48" s="139"/>
      <c r="CV48" s="139"/>
      <c r="CW48" s="139"/>
      <c r="CX48" s="139"/>
      <c r="CY48" s="139"/>
      <c r="CZ48" s="139"/>
      <c r="DA48" s="139"/>
      <c r="DB48" s="139"/>
      <c r="DC48" s="139"/>
      <c r="DD48" s="139"/>
    </row>
    <row r="49" spans="1:108" ht="21" customHeight="1" thickTop="1" thickBot="1">
      <c r="A49" s="328"/>
      <c r="B49" s="310"/>
      <c r="C49" s="310"/>
      <c r="D49" s="310"/>
      <c r="E49" s="329"/>
      <c r="F49" s="310"/>
      <c r="G49" s="310"/>
      <c r="H49" s="310"/>
      <c r="I49" s="310"/>
      <c r="J49" s="328"/>
      <c r="K49" s="328"/>
      <c r="L49" s="370"/>
      <c r="M49" s="367"/>
      <c r="N49" s="187">
        <v>3</v>
      </c>
      <c r="O49" s="193"/>
      <c r="P49" s="191"/>
      <c r="Q49" s="191"/>
      <c r="R49" s="191"/>
      <c r="S49" s="191"/>
      <c r="T49" s="191"/>
      <c r="U49" s="191"/>
      <c r="V49" s="191"/>
      <c r="W49" s="103">
        <f t="shared" si="1"/>
        <v>0</v>
      </c>
      <c r="X49" s="104" t="str">
        <f t="shared" si="0"/>
        <v>DEBIL</v>
      </c>
      <c r="Y49" s="192"/>
      <c r="Z49" s="105" t="str">
        <f t="shared" si="2"/>
        <v/>
      </c>
      <c r="AA49" s="103" t="str">
        <f t="shared" si="3"/>
        <v>SI</v>
      </c>
      <c r="AB49" s="191"/>
      <c r="AC49" s="365"/>
      <c r="AD49" s="365"/>
      <c r="AE49" s="371"/>
      <c r="AF49" s="371"/>
      <c r="AG49" s="360"/>
      <c r="AH49" s="360"/>
      <c r="AI49" s="359"/>
      <c r="AJ49" s="359"/>
      <c r="AK49" s="370"/>
      <c r="AL49" s="367"/>
      <c r="AM49" s="373"/>
      <c r="AN49" s="188"/>
      <c r="AO49" s="187"/>
      <c r="AP49" s="194"/>
      <c r="AQ49" s="100"/>
      <c r="AR49" s="180"/>
      <c r="AS49" s="100"/>
      <c r="AT49" s="180"/>
      <c r="AU49" s="100"/>
      <c r="AV49" s="180"/>
      <c r="AW49" s="100"/>
      <c r="AX49" s="180"/>
      <c r="AY49" s="134"/>
      <c r="AZ49" s="180"/>
      <c r="BA49" s="180"/>
      <c r="BB49" s="134"/>
      <c r="BC49" s="100"/>
      <c r="BD49" s="100"/>
      <c r="BE49" s="180"/>
      <c r="BF49" s="180"/>
      <c r="BG49" s="134"/>
      <c r="BH49" s="100"/>
      <c r="BI49" s="100"/>
      <c r="BJ49" s="180"/>
      <c r="BK49" s="180"/>
      <c r="BL49" s="134"/>
      <c r="BM49" s="100"/>
      <c r="BN49" s="100"/>
      <c r="BO49" s="180"/>
      <c r="BP49" s="180"/>
      <c r="BQ49" s="134"/>
      <c r="BR49" s="100"/>
      <c r="BS49" s="100"/>
      <c r="BT49" s="100"/>
      <c r="BU49" s="180"/>
      <c r="BV49" s="180"/>
      <c r="BW49" s="180"/>
      <c r="BX49" s="100"/>
      <c r="BY49" s="180"/>
      <c r="BZ49" s="180"/>
      <c r="CA49" s="100"/>
      <c r="CB49" s="180"/>
      <c r="CC49" s="134"/>
      <c r="CD49" s="180"/>
      <c r="CE49" s="139"/>
      <c r="CF49" s="139"/>
      <c r="CG49" s="139"/>
      <c r="CH49" s="139"/>
      <c r="CI49" s="139"/>
      <c r="CJ49" s="139"/>
      <c r="CK49" s="139"/>
      <c r="CL49" s="139"/>
      <c r="CM49" s="139"/>
      <c r="CN49" s="139"/>
      <c r="CO49" s="139"/>
      <c r="CP49" s="139"/>
      <c r="CQ49" s="139"/>
      <c r="CR49" s="139"/>
      <c r="CS49" s="139"/>
      <c r="CT49" s="139"/>
      <c r="CU49" s="139"/>
      <c r="CV49" s="139"/>
      <c r="CW49" s="139"/>
      <c r="CX49" s="139"/>
      <c r="CY49" s="139"/>
      <c r="CZ49" s="139"/>
      <c r="DA49" s="139"/>
      <c r="DB49" s="139"/>
      <c r="DC49" s="139"/>
      <c r="DD49" s="139"/>
    </row>
    <row r="50" spans="1:108" ht="21" customHeight="1" thickTop="1" thickBot="1">
      <c r="A50" s="328"/>
      <c r="B50" s="310"/>
      <c r="C50" s="310"/>
      <c r="D50" s="310"/>
      <c r="E50" s="329"/>
      <c r="F50" s="310"/>
      <c r="G50" s="310"/>
      <c r="H50" s="310"/>
      <c r="I50" s="310"/>
      <c r="J50" s="328"/>
      <c r="K50" s="328"/>
      <c r="L50" s="370"/>
      <c r="M50" s="367"/>
      <c r="N50" s="187">
        <v>4</v>
      </c>
      <c r="O50" s="190"/>
      <c r="P50" s="191"/>
      <c r="Q50" s="191"/>
      <c r="R50" s="191"/>
      <c r="S50" s="191"/>
      <c r="T50" s="191"/>
      <c r="U50" s="191"/>
      <c r="V50" s="191"/>
      <c r="W50" s="103">
        <f t="shared" si="1"/>
        <v>0</v>
      </c>
      <c r="X50" s="104" t="str">
        <f t="shared" si="0"/>
        <v>DEBIL</v>
      </c>
      <c r="Y50" s="192"/>
      <c r="Z50" s="105" t="str">
        <f t="shared" si="2"/>
        <v/>
      </c>
      <c r="AA50" s="103" t="str">
        <f t="shared" si="3"/>
        <v>SI</v>
      </c>
      <c r="AB50" s="191"/>
      <c r="AC50" s="365"/>
      <c r="AD50" s="365"/>
      <c r="AE50" s="371"/>
      <c r="AF50" s="371"/>
      <c r="AG50" s="360"/>
      <c r="AH50" s="360"/>
      <c r="AI50" s="359"/>
      <c r="AJ50" s="359"/>
      <c r="AK50" s="370"/>
      <c r="AL50" s="367"/>
      <c r="AM50" s="373"/>
      <c r="AN50" s="188"/>
      <c r="AO50" s="187"/>
      <c r="AP50" s="194"/>
      <c r="AQ50" s="100"/>
      <c r="AR50" s="180"/>
      <c r="AS50" s="100"/>
      <c r="AT50" s="180"/>
      <c r="AU50" s="100"/>
      <c r="AV50" s="180"/>
      <c r="AW50" s="100"/>
      <c r="AX50" s="180"/>
      <c r="AY50" s="134"/>
      <c r="AZ50" s="180"/>
      <c r="BA50" s="180"/>
      <c r="BB50" s="134"/>
      <c r="BC50" s="100"/>
      <c r="BD50" s="100"/>
      <c r="BE50" s="180"/>
      <c r="BF50" s="180"/>
      <c r="BG50" s="134"/>
      <c r="BH50" s="100"/>
      <c r="BI50" s="100"/>
      <c r="BJ50" s="180"/>
      <c r="BK50" s="180"/>
      <c r="BL50" s="134"/>
      <c r="BM50" s="100"/>
      <c r="BN50" s="100"/>
      <c r="BO50" s="180"/>
      <c r="BP50" s="180"/>
      <c r="BQ50" s="134"/>
      <c r="BR50" s="100"/>
      <c r="BS50" s="100"/>
      <c r="BT50" s="100"/>
      <c r="BU50" s="180"/>
      <c r="BV50" s="180"/>
      <c r="BW50" s="180"/>
      <c r="BX50" s="100"/>
      <c r="BY50" s="180"/>
      <c r="BZ50" s="180"/>
      <c r="CA50" s="100"/>
      <c r="CB50" s="180"/>
      <c r="CC50" s="134"/>
      <c r="CD50" s="180"/>
      <c r="CE50" s="139"/>
      <c r="CF50" s="139"/>
      <c r="CG50" s="139"/>
      <c r="CH50" s="139"/>
      <c r="CI50" s="139"/>
      <c r="CJ50" s="139"/>
      <c r="CK50" s="139"/>
      <c r="CL50" s="139"/>
      <c r="CM50" s="139"/>
      <c r="CN50" s="139"/>
      <c r="CO50" s="139"/>
      <c r="CP50" s="139"/>
      <c r="CQ50" s="139"/>
      <c r="CR50" s="139"/>
      <c r="CS50" s="139"/>
      <c r="CT50" s="139"/>
      <c r="CU50" s="139"/>
      <c r="CV50" s="139"/>
      <c r="CW50" s="139"/>
      <c r="CX50" s="139"/>
      <c r="CY50" s="139"/>
      <c r="CZ50" s="139"/>
      <c r="DA50" s="139"/>
      <c r="DB50" s="139"/>
      <c r="DC50" s="139"/>
      <c r="DD50" s="139"/>
    </row>
    <row r="51" spans="1:108" ht="21" customHeight="1" thickTop="1" thickBot="1">
      <c r="A51" s="328"/>
      <c r="B51" s="310"/>
      <c r="C51" s="310"/>
      <c r="D51" s="310"/>
      <c r="E51" s="329"/>
      <c r="F51" s="310"/>
      <c r="G51" s="310"/>
      <c r="H51" s="310"/>
      <c r="I51" s="310"/>
      <c r="J51" s="328"/>
      <c r="K51" s="328"/>
      <c r="L51" s="370"/>
      <c r="M51" s="367"/>
      <c r="N51" s="187">
        <v>5</v>
      </c>
      <c r="O51" s="190"/>
      <c r="P51" s="191"/>
      <c r="Q51" s="191"/>
      <c r="R51" s="191"/>
      <c r="S51" s="191"/>
      <c r="T51" s="191"/>
      <c r="U51" s="191"/>
      <c r="V51" s="191"/>
      <c r="W51" s="103">
        <f t="shared" si="1"/>
        <v>0</v>
      </c>
      <c r="X51" s="104" t="str">
        <f t="shared" si="0"/>
        <v>DEBIL</v>
      </c>
      <c r="Y51" s="192"/>
      <c r="Z51" s="105" t="str">
        <f t="shared" si="2"/>
        <v/>
      </c>
      <c r="AA51" s="103" t="str">
        <f t="shared" si="3"/>
        <v>SI</v>
      </c>
      <c r="AB51" s="191"/>
      <c r="AC51" s="365"/>
      <c r="AD51" s="365"/>
      <c r="AE51" s="371"/>
      <c r="AF51" s="371"/>
      <c r="AG51" s="360"/>
      <c r="AH51" s="360"/>
      <c r="AI51" s="359"/>
      <c r="AJ51" s="359"/>
      <c r="AK51" s="370"/>
      <c r="AL51" s="367"/>
      <c r="AM51" s="373"/>
      <c r="AN51" s="188"/>
      <c r="AO51" s="187"/>
      <c r="AP51" s="194"/>
      <c r="AQ51" s="100"/>
      <c r="AR51" s="180"/>
      <c r="AS51" s="100"/>
      <c r="AT51" s="180"/>
      <c r="AU51" s="100"/>
      <c r="AV51" s="180"/>
      <c r="AW51" s="100"/>
      <c r="AX51" s="180"/>
      <c r="AY51" s="134"/>
      <c r="AZ51" s="180"/>
      <c r="BA51" s="180"/>
      <c r="BB51" s="134"/>
      <c r="BC51" s="100"/>
      <c r="BD51" s="100"/>
      <c r="BE51" s="180"/>
      <c r="BF51" s="180"/>
      <c r="BG51" s="134"/>
      <c r="BH51" s="100"/>
      <c r="BI51" s="100"/>
      <c r="BJ51" s="180"/>
      <c r="BK51" s="180"/>
      <c r="BL51" s="134"/>
      <c r="BM51" s="100"/>
      <c r="BN51" s="100"/>
      <c r="BO51" s="180"/>
      <c r="BP51" s="180"/>
      <c r="BQ51" s="134"/>
      <c r="BR51" s="100"/>
      <c r="BS51" s="100"/>
      <c r="BT51" s="100"/>
      <c r="BU51" s="180"/>
      <c r="BV51" s="180"/>
      <c r="BW51" s="180"/>
      <c r="BX51" s="100"/>
      <c r="BY51" s="180"/>
      <c r="BZ51" s="180"/>
      <c r="CA51" s="100"/>
      <c r="CB51" s="180"/>
      <c r="CC51" s="134"/>
      <c r="CD51" s="180"/>
      <c r="CE51" s="139"/>
      <c r="CF51" s="139"/>
      <c r="CG51" s="139"/>
      <c r="CH51" s="139"/>
      <c r="CI51" s="139"/>
      <c r="CJ51" s="139"/>
      <c r="CK51" s="139"/>
      <c r="CL51" s="139"/>
      <c r="CM51" s="139"/>
      <c r="CN51" s="139"/>
      <c r="CO51" s="139"/>
      <c r="CP51" s="139"/>
      <c r="CQ51" s="139"/>
      <c r="CR51" s="139"/>
      <c r="CS51" s="139"/>
      <c r="CT51" s="139"/>
      <c r="CU51" s="139"/>
      <c r="CV51" s="139"/>
      <c r="CW51" s="139"/>
      <c r="CX51" s="139"/>
      <c r="CY51" s="139"/>
      <c r="CZ51" s="139"/>
      <c r="DA51" s="139"/>
      <c r="DB51" s="139"/>
      <c r="DC51" s="139"/>
      <c r="DD51" s="139"/>
    </row>
    <row r="52" spans="1:108" ht="21" customHeight="1" thickTop="1" thickBot="1">
      <c r="A52" s="328"/>
      <c r="B52" s="310"/>
      <c r="C52" s="310"/>
      <c r="D52" s="310"/>
      <c r="E52" s="329"/>
      <c r="F52" s="310"/>
      <c r="G52" s="310"/>
      <c r="H52" s="310"/>
      <c r="I52" s="310"/>
      <c r="J52" s="328"/>
      <c r="K52" s="328"/>
      <c r="L52" s="370"/>
      <c r="M52" s="368"/>
      <c r="N52" s="187">
        <v>6</v>
      </c>
      <c r="O52" s="190"/>
      <c r="P52" s="191"/>
      <c r="Q52" s="191"/>
      <c r="R52" s="191"/>
      <c r="S52" s="191"/>
      <c r="T52" s="191"/>
      <c r="U52" s="191"/>
      <c r="V52" s="191"/>
      <c r="W52" s="103">
        <f t="shared" si="1"/>
        <v>0</v>
      </c>
      <c r="X52" s="104" t="str">
        <f t="shared" si="0"/>
        <v>DEBIL</v>
      </c>
      <c r="Y52" s="192"/>
      <c r="Z52" s="105" t="str">
        <f t="shared" si="2"/>
        <v/>
      </c>
      <c r="AA52" s="103" t="str">
        <f t="shared" si="3"/>
        <v>SI</v>
      </c>
      <c r="AB52" s="191"/>
      <c r="AC52" s="365"/>
      <c r="AD52" s="365"/>
      <c r="AE52" s="371"/>
      <c r="AF52" s="371"/>
      <c r="AG52" s="360"/>
      <c r="AH52" s="360"/>
      <c r="AI52" s="359"/>
      <c r="AJ52" s="359"/>
      <c r="AK52" s="370"/>
      <c r="AL52" s="368"/>
      <c r="AM52" s="374"/>
      <c r="AN52" s="188"/>
      <c r="AO52" s="187"/>
      <c r="AP52" s="194"/>
      <c r="AQ52" s="100"/>
      <c r="AR52" s="180"/>
      <c r="AS52" s="100"/>
      <c r="AT52" s="180"/>
      <c r="AU52" s="100"/>
      <c r="AV52" s="180"/>
      <c r="AW52" s="100"/>
      <c r="AX52" s="180"/>
      <c r="AY52" s="134"/>
      <c r="AZ52" s="180"/>
      <c r="BA52" s="180"/>
      <c r="BB52" s="134"/>
      <c r="BC52" s="100"/>
      <c r="BD52" s="100"/>
      <c r="BE52" s="180"/>
      <c r="BF52" s="180"/>
      <c r="BG52" s="134"/>
      <c r="BH52" s="100"/>
      <c r="BI52" s="100"/>
      <c r="BJ52" s="180"/>
      <c r="BK52" s="180"/>
      <c r="BL52" s="134"/>
      <c r="BM52" s="100"/>
      <c r="BN52" s="100"/>
      <c r="BO52" s="180"/>
      <c r="BP52" s="180"/>
      <c r="BQ52" s="134"/>
      <c r="BR52" s="100"/>
      <c r="BS52" s="100"/>
      <c r="BT52" s="100"/>
      <c r="BU52" s="180"/>
      <c r="BV52" s="180"/>
      <c r="BW52" s="180"/>
      <c r="BX52" s="100"/>
      <c r="BY52" s="180"/>
      <c r="BZ52" s="180"/>
      <c r="CA52" s="100"/>
      <c r="CB52" s="180"/>
      <c r="CC52" s="134"/>
      <c r="CD52" s="180"/>
      <c r="CE52" s="139"/>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c r="DC52" s="139"/>
      <c r="DD52" s="139"/>
    </row>
    <row r="53" spans="1:108" ht="21" customHeight="1" thickTop="1" thickBot="1">
      <c r="A53" s="328">
        <v>9</v>
      </c>
      <c r="B53" s="310"/>
      <c r="C53" s="310"/>
      <c r="D53" s="310"/>
      <c r="E53" s="329"/>
      <c r="F53" s="310"/>
      <c r="G53" s="310"/>
      <c r="H53" s="310"/>
      <c r="I53" s="310"/>
      <c r="J53" s="328"/>
      <c r="K53" s="328"/>
      <c r="L53" s="370">
        <f>+(J53*K53)*4</f>
        <v>0</v>
      </c>
      <c r="M53" s="366" t="b">
        <f>IF(OR(AND(J53=3,K53=4),AND(J53=2,K53=5),AND(J53=2,K53=5),AND(L53=20),AND(L53&gt;=52,L53&lt;=100)),"ZONA RIESGO EXTREMA",IF(OR(AND(J53=5,K53=2),AND(J53=4,K53=3),AND(J53=1,K53=4),AND(L53=16),AND(L53&gt;=28,L53&lt;=48)),"ZONA RIESGO ALTA",IF(OR(AND(J53=1,K53=3),AND(J53=4,K53=1),AND(L53=24)),"ZONA RIESGO MODERADA",IF(AND(L53&gt;=4,L53&lt;=16),"ZONA RIESGO BAJA"))))</f>
        <v>0</v>
      </c>
      <c r="N53" s="187">
        <v>1</v>
      </c>
      <c r="O53" s="190"/>
      <c r="P53" s="191"/>
      <c r="Q53" s="191"/>
      <c r="R53" s="191"/>
      <c r="S53" s="191"/>
      <c r="T53" s="191"/>
      <c r="U53" s="191"/>
      <c r="V53" s="191"/>
      <c r="W53" s="103">
        <f t="shared" si="1"/>
        <v>0</v>
      </c>
      <c r="X53" s="104" t="str">
        <f t="shared" si="0"/>
        <v>DEBIL</v>
      </c>
      <c r="Y53" s="192"/>
      <c r="Z53" s="105" t="str">
        <f t="shared" si="2"/>
        <v/>
      </c>
      <c r="AA53" s="103" t="str">
        <f t="shared" si="3"/>
        <v>SI</v>
      </c>
      <c r="AB53" s="191"/>
      <c r="AC53" s="365">
        <f>IF(AND(W53&gt;0,SUM(W54:W58)=0),W53,IF(AND(SUM(W53:W54)&gt;0,SUM(W55:W58)=0),AVERAGE(W53:W54),IF(AND(SUM(W53:W55)&gt;0,SUM(W56:W58)=0),AVERAGE(W53:W55),IF(AND(SUM(W53:W56)&gt;0,SUM(W57:W58)=0),AVERAGE(W53:W56),IF(AND(SUM(W53:W57)&gt;0,W58=0),AVERAGE(W53:W57),AVERAGE(W53:W58))))))</f>
        <v>0</v>
      </c>
      <c r="AD53" s="365" t="str">
        <f>IF(AND(AC53&gt;=50,AC53&lt;=99),"MODERADO",IF(AND(AC53=100), "FUERTE",IF(AND(AC53&lt;50), "DEBIL")))</f>
        <v>DEBIL</v>
      </c>
      <c r="AE53" s="371"/>
      <c r="AF53" s="371"/>
      <c r="AG53" s="360" t="str">
        <f>IFERROR(_xlfn.IFS(AND(AD53="MODERADO",AE53="Directamente"),1,AND(AD53="FUERTE",AE53="Directamente"),2),"0")</f>
        <v>0</v>
      </c>
      <c r="AH53" s="360" t="str">
        <f>IFERROR(_xlfn.IFS(AND(AD53="MODERADO",AF53="Directamente"),1,AND(AD53="FUERTE",AF53="Directamente"),2,AND(AD53="FUERTE",AF53="Indirectamente"),1),"0")</f>
        <v>0</v>
      </c>
      <c r="AI53" s="359"/>
      <c r="AJ53" s="359"/>
      <c r="AK53" s="370">
        <f>+(AI53*AJ53)*4</f>
        <v>0</v>
      </c>
      <c r="AL53" s="366" t="b">
        <f>IF(OR(AND(AI53=3,AJ53=4),AND(AI53=2,AJ53=5),AND(AI53=2,AJ53=5),AND(AK53=20),AND(AK53&gt;=52,AK53&lt;=100)),"ZONA RIESGO EXTREMA",IF(OR(AND(AI53=5,AJ53=2),AND(AI53=4,AJ53=3),AND(AI53=1,AJ53=4),AND(AK53=16),AND(AK53&gt;=28,AK53&lt;=48)),"ZONA RIESGO ALTA",IF(OR(AND(AI53=1,AJ53=3),AND(AI53=4,AJ53=1),AND(AK53=24)),"ZONA RIESGO MODERADA",IF(AND(AK53&gt;=4,AK53&lt;=16),"ZONA RIESGO BAJA"))))</f>
        <v>0</v>
      </c>
      <c r="AM53" s="372"/>
      <c r="AN53" s="188"/>
      <c r="AO53" s="187"/>
      <c r="AP53" s="194"/>
      <c r="AQ53" s="100"/>
      <c r="AR53" s="180"/>
      <c r="AS53" s="100"/>
      <c r="AT53" s="180"/>
      <c r="AU53" s="100"/>
      <c r="AV53" s="180"/>
      <c r="AW53" s="100"/>
      <c r="AX53" s="180"/>
      <c r="AY53" s="134"/>
      <c r="AZ53" s="180"/>
      <c r="BA53" s="180"/>
      <c r="BB53" s="134"/>
      <c r="BC53" s="100"/>
      <c r="BD53" s="100"/>
      <c r="BE53" s="180"/>
      <c r="BF53" s="180"/>
      <c r="BG53" s="134"/>
      <c r="BH53" s="100"/>
      <c r="BI53" s="100"/>
      <c r="BJ53" s="180"/>
      <c r="BK53" s="180"/>
      <c r="BL53" s="134"/>
      <c r="BM53" s="100"/>
      <c r="BN53" s="100"/>
      <c r="BO53" s="180"/>
      <c r="BP53" s="180"/>
      <c r="BQ53" s="134"/>
      <c r="BR53" s="100"/>
      <c r="BS53" s="100"/>
      <c r="BT53" s="100"/>
      <c r="BU53" s="180"/>
      <c r="BV53" s="180"/>
      <c r="BW53" s="180"/>
      <c r="BX53" s="100"/>
      <c r="BY53" s="180"/>
      <c r="BZ53" s="180"/>
      <c r="CA53" s="100"/>
      <c r="CB53" s="180"/>
      <c r="CC53" s="134"/>
      <c r="CD53" s="180"/>
      <c r="CE53" s="139"/>
      <c r="CF53" s="139"/>
      <c r="CG53" s="139"/>
      <c r="CH53" s="139"/>
      <c r="CI53" s="139"/>
      <c r="CJ53" s="139"/>
      <c r="CK53" s="139"/>
      <c r="CL53" s="139"/>
      <c r="CM53" s="139"/>
      <c r="CN53" s="139"/>
      <c r="CO53" s="139"/>
      <c r="CP53" s="139"/>
      <c r="CQ53" s="139"/>
      <c r="CR53" s="139"/>
      <c r="CS53" s="139"/>
      <c r="CT53" s="139"/>
      <c r="CU53" s="139"/>
      <c r="CV53" s="139"/>
      <c r="CW53" s="139"/>
      <c r="CX53" s="139"/>
      <c r="CY53" s="139"/>
      <c r="CZ53" s="139"/>
      <c r="DA53" s="139"/>
      <c r="DB53" s="139"/>
      <c r="DC53" s="139"/>
      <c r="DD53" s="139"/>
    </row>
    <row r="54" spans="1:108" ht="21" customHeight="1" thickTop="1" thickBot="1">
      <c r="A54" s="328"/>
      <c r="B54" s="310"/>
      <c r="C54" s="310"/>
      <c r="D54" s="310"/>
      <c r="E54" s="329"/>
      <c r="F54" s="310"/>
      <c r="G54" s="310"/>
      <c r="H54" s="310"/>
      <c r="I54" s="310"/>
      <c r="J54" s="328"/>
      <c r="K54" s="328"/>
      <c r="L54" s="370"/>
      <c r="M54" s="367"/>
      <c r="N54" s="187">
        <v>2</v>
      </c>
      <c r="O54" s="190"/>
      <c r="P54" s="191"/>
      <c r="Q54" s="191"/>
      <c r="R54" s="191"/>
      <c r="S54" s="191"/>
      <c r="T54" s="191"/>
      <c r="U54" s="191"/>
      <c r="V54" s="191"/>
      <c r="W54" s="103">
        <f t="shared" si="1"/>
        <v>0</v>
      </c>
      <c r="X54" s="104" t="str">
        <f t="shared" si="0"/>
        <v>DEBIL</v>
      </c>
      <c r="Y54" s="192"/>
      <c r="Z54" s="105" t="str">
        <f t="shared" si="2"/>
        <v/>
      </c>
      <c r="AA54" s="103" t="str">
        <f t="shared" si="3"/>
        <v>SI</v>
      </c>
      <c r="AB54" s="191"/>
      <c r="AC54" s="365"/>
      <c r="AD54" s="365"/>
      <c r="AE54" s="371"/>
      <c r="AF54" s="371"/>
      <c r="AG54" s="360"/>
      <c r="AH54" s="360"/>
      <c r="AI54" s="359"/>
      <c r="AJ54" s="359"/>
      <c r="AK54" s="370"/>
      <c r="AL54" s="367"/>
      <c r="AM54" s="373"/>
      <c r="AN54" s="188"/>
      <c r="AO54" s="187"/>
      <c r="AP54" s="194"/>
      <c r="AQ54" s="100"/>
      <c r="AR54" s="180"/>
      <c r="AS54" s="100"/>
      <c r="AT54" s="180"/>
      <c r="AU54" s="100"/>
      <c r="AV54" s="180"/>
      <c r="AW54" s="100"/>
      <c r="AX54" s="180"/>
      <c r="AY54" s="134"/>
      <c r="AZ54" s="180"/>
      <c r="BA54" s="180"/>
      <c r="BB54" s="134"/>
      <c r="BC54" s="100"/>
      <c r="BD54" s="100"/>
      <c r="BE54" s="180"/>
      <c r="BF54" s="180"/>
      <c r="BG54" s="134"/>
      <c r="BH54" s="100"/>
      <c r="BI54" s="100"/>
      <c r="BJ54" s="180"/>
      <c r="BK54" s="180"/>
      <c r="BL54" s="134"/>
      <c r="BM54" s="100"/>
      <c r="BN54" s="100"/>
      <c r="BO54" s="180"/>
      <c r="BP54" s="180"/>
      <c r="BQ54" s="134"/>
      <c r="BR54" s="100"/>
      <c r="BS54" s="100"/>
      <c r="BT54" s="100"/>
      <c r="BU54" s="180"/>
      <c r="BV54" s="180"/>
      <c r="BW54" s="180"/>
      <c r="BX54" s="100"/>
      <c r="BY54" s="180"/>
      <c r="BZ54" s="180"/>
      <c r="CA54" s="100"/>
      <c r="CB54" s="180"/>
      <c r="CC54" s="134"/>
      <c r="CD54" s="180"/>
      <c r="CE54" s="139"/>
      <c r="CF54" s="139"/>
      <c r="CG54" s="139"/>
      <c r="CH54" s="139"/>
      <c r="CI54" s="139"/>
      <c r="CJ54" s="139"/>
      <c r="CK54" s="139"/>
      <c r="CL54" s="139"/>
      <c r="CM54" s="139"/>
      <c r="CN54" s="139"/>
      <c r="CO54" s="139"/>
      <c r="CP54" s="139"/>
      <c r="CQ54" s="139"/>
      <c r="CR54" s="139"/>
      <c r="CS54" s="139"/>
      <c r="CT54" s="139"/>
      <c r="CU54" s="139"/>
      <c r="CV54" s="139"/>
      <c r="CW54" s="139"/>
      <c r="CX54" s="139"/>
      <c r="CY54" s="139"/>
      <c r="CZ54" s="139"/>
      <c r="DA54" s="139"/>
      <c r="DB54" s="139"/>
      <c r="DC54" s="139"/>
      <c r="DD54" s="139"/>
    </row>
    <row r="55" spans="1:108" ht="21" customHeight="1" thickTop="1" thickBot="1">
      <c r="A55" s="328"/>
      <c r="B55" s="310"/>
      <c r="C55" s="310"/>
      <c r="D55" s="310"/>
      <c r="E55" s="329"/>
      <c r="F55" s="310"/>
      <c r="G55" s="310"/>
      <c r="H55" s="310"/>
      <c r="I55" s="310"/>
      <c r="J55" s="328"/>
      <c r="K55" s="328"/>
      <c r="L55" s="370"/>
      <c r="M55" s="367"/>
      <c r="N55" s="187">
        <v>3</v>
      </c>
      <c r="O55" s="193"/>
      <c r="P55" s="191"/>
      <c r="Q55" s="191"/>
      <c r="R55" s="191"/>
      <c r="S55" s="191"/>
      <c r="T55" s="191"/>
      <c r="U55" s="191"/>
      <c r="V55" s="191"/>
      <c r="W55" s="103">
        <f t="shared" si="1"/>
        <v>0</v>
      </c>
      <c r="X55" s="104" t="str">
        <f t="shared" si="0"/>
        <v>DEBIL</v>
      </c>
      <c r="Y55" s="192"/>
      <c r="Z55" s="105" t="str">
        <f t="shared" si="2"/>
        <v/>
      </c>
      <c r="AA55" s="103" t="str">
        <f t="shared" si="3"/>
        <v>SI</v>
      </c>
      <c r="AB55" s="191"/>
      <c r="AC55" s="365"/>
      <c r="AD55" s="365"/>
      <c r="AE55" s="371"/>
      <c r="AF55" s="371"/>
      <c r="AG55" s="360"/>
      <c r="AH55" s="360"/>
      <c r="AI55" s="359"/>
      <c r="AJ55" s="359"/>
      <c r="AK55" s="370"/>
      <c r="AL55" s="367"/>
      <c r="AM55" s="373"/>
      <c r="AN55" s="188"/>
      <c r="AO55" s="187"/>
      <c r="AP55" s="194"/>
      <c r="AQ55" s="100"/>
      <c r="AR55" s="180"/>
      <c r="AS55" s="100"/>
      <c r="AT55" s="180"/>
      <c r="AU55" s="100"/>
      <c r="AV55" s="180"/>
      <c r="AW55" s="100"/>
      <c r="AX55" s="180"/>
      <c r="AY55" s="134"/>
      <c r="AZ55" s="180"/>
      <c r="BA55" s="180"/>
      <c r="BB55" s="134"/>
      <c r="BC55" s="100"/>
      <c r="BD55" s="100"/>
      <c r="BE55" s="180"/>
      <c r="BF55" s="180"/>
      <c r="BG55" s="134"/>
      <c r="BH55" s="100"/>
      <c r="BI55" s="100"/>
      <c r="BJ55" s="180"/>
      <c r="BK55" s="180"/>
      <c r="BL55" s="134"/>
      <c r="BM55" s="100"/>
      <c r="BN55" s="100"/>
      <c r="BO55" s="180"/>
      <c r="BP55" s="180"/>
      <c r="BQ55" s="134"/>
      <c r="BR55" s="100"/>
      <c r="BS55" s="100"/>
      <c r="BT55" s="100"/>
      <c r="BU55" s="180"/>
      <c r="BV55" s="180"/>
      <c r="BW55" s="180"/>
      <c r="BX55" s="100"/>
      <c r="BY55" s="180"/>
      <c r="BZ55" s="180"/>
      <c r="CA55" s="100"/>
      <c r="CB55" s="180"/>
      <c r="CC55" s="134"/>
      <c r="CD55" s="180"/>
      <c r="CE55" s="139"/>
      <c r="CF55" s="139"/>
      <c r="CG55" s="139"/>
      <c r="CH55" s="139"/>
      <c r="CI55" s="139"/>
      <c r="CJ55" s="139"/>
      <c r="CK55" s="139"/>
      <c r="CL55" s="139"/>
      <c r="CM55" s="139"/>
      <c r="CN55" s="139"/>
      <c r="CO55" s="139"/>
      <c r="CP55" s="139"/>
      <c r="CQ55" s="139"/>
      <c r="CR55" s="139"/>
      <c r="CS55" s="139"/>
      <c r="CT55" s="139"/>
      <c r="CU55" s="139"/>
      <c r="CV55" s="139"/>
      <c r="CW55" s="139"/>
      <c r="CX55" s="139"/>
      <c r="CY55" s="139"/>
      <c r="CZ55" s="139"/>
      <c r="DA55" s="139"/>
      <c r="DB55" s="139"/>
      <c r="DC55" s="139"/>
      <c r="DD55" s="139"/>
    </row>
    <row r="56" spans="1:108" ht="21" customHeight="1" thickTop="1" thickBot="1">
      <c r="A56" s="328"/>
      <c r="B56" s="310"/>
      <c r="C56" s="310"/>
      <c r="D56" s="310"/>
      <c r="E56" s="329"/>
      <c r="F56" s="310"/>
      <c r="G56" s="310"/>
      <c r="H56" s="310"/>
      <c r="I56" s="310"/>
      <c r="J56" s="328"/>
      <c r="K56" s="328"/>
      <c r="L56" s="370"/>
      <c r="M56" s="367"/>
      <c r="N56" s="187">
        <v>4</v>
      </c>
      <c r="O56" s="190"/>
      <c r="P56" s="191"/>
      <c r="Q56" s="191"/>
      <c r="R56" s="191"/>
      <c r="S56" s="191"/>
      <c r="T56" s="191"/>
      <c r="U56" s="191"/>
      <c r="V56" s="191"/>
      <c r="W56" s="103">
        <f t="shared" si="1"/>
        <v>0</v>
      </c>
      <c r="X56" s="104" t="str">
        <f t="shared" si="0"/>
        <v>DEBIL</v>
      </c>
      <c r="Y56" s="192"/>
      <c r="Z56" s="105" t="str">
        <f t="shared" si="2"/>
        <v/>
      </c>
      <c r="AA56" s="103" t="str">
        <f t="shared" si="3"/>
        <v>SI</v>
      </c>
      <c r="AB56" s="191"/>
      <c r="AC56" s="365"/>
      <c r="AD56" s="365"/>
      <c r="AE56" s="371"/>
      <c r="AF56" s="371"/>
      <c r="AG56" s="360"/>
      <c r="AH56" s="360"/>
      <c r="AI56" s="359"/>
      <c r="AJ56" s="359"/>
      <c r="AK56" s="370"/>
      <c r="AL56" s="367"/>
      <c r="AM56" s="373"/>
      <c r="AN56" s="188"/>
      <c r="AO56" s="187"/>
      <c r="AP56" s="194"/>
      <c r="AQ56" s="100"/>
      <c r="AR56" s="180"/>
      <c r="AS56" s="100"/>
      <c r="AT56" s="180"/>
      <c r="AU56" s="100"/>
      <c r="AV56" s="180"/>
      <c r="AW56" s="100"/>
      <c r="AX56" s="180"/>
      <c r="AY56" s="134"/>
      <c r="AZ56" s="180"/>
      <c r="BA56" s="180"/>
      <c r="BB56" s="134"/>
      <c r="BC56" s="100"/>
      <c r="BD56" s="100"/>
      <c r="BE56" s="180"/>
      <c r="BF56" s="180"/>
      <c r="BG56" s="134"/>
      <c r="BH56" s="100"/>
      <c r="BI56" s="100"/>
      <c r="BJ56" s="180"/>
      <c r="BK56" s="180"/>
      <c r="BL56" s="134"/>
      <c r="BM56" s="100"/>
      <c r="BN56" s="100"/>
      <c r="BO56" s="180"/>
      <c r="BP56" s="180"/>
      <c r="BQ56" s="134"/>
      <c r="BR56" s="100"/>
      <c r="BS56" s="100"/>
      <c r="BT56" s="100"/>
      <c r="BU56" s="180"/>
      <c r="BV56" s="180"/>
      <c r="BW56" s="180"/>
      <c r="BX56" s="100"/>
      <c r="BY56" s="180"/>
      <c r="BZ56" s="180"/>
      <c r="CA56" s="100"/>
      <c r="CB56" s="180"/>
      <c r="CC56" s="134"/>
      <c r="CD56" s="180"/>
      <c r="CE56" s="139"/>
      <c r="CF56" s="139"/>
      <c r="CG56" s="139"/>
      <c r="CH56" s="139"/>
      <c r="CI56" s="139"/>
      <c r="CJ56" s="139"/>
      <c r="CK56" s="139"/>
      <c r="CL56" s="139"/>
      <c r="CM56" s="139"/>
      <c r="CN56" s="139"/>
      <c r="CO56" s="139"/>
      <c r="CP56" s="139"/>
      <c r="CQ56" s="139"/>
      <c r="CR56" s="139"/>
      <c r="CS56" s="139"/>
      <c r="CT56" s="139"/>
      <c r="CU56" s="139"/>
      <c r="CV56" s="139"/>
      <c r="CW56" s="139"/>
      <c r="CX56" s="139"/>
      <c r="CY56" s="139"/>
      <c r="CZ56" s="139"/>
      <c r="DA56" s="139"/>
      <c r="DB56" s="139"/>
      <c r="DC56" s="139"/>
      <c r="DD56" s="139"/>
    </row>
    <row r="57" spans="1:108" ht="21" customHeight="1" thickTop="1" thickBot="1">
      <c r="A57" s="328"/>
      <c r="B57" s="310"/>
      <c r="C57" s="310"/>
      <c r="D57" s="310"/>
      <c r="E57" s="329"/>
      <c r="F57" s="310"/>
      <c r="G57" s="310"/>
      <c r="H57" s="310"/>
      <c r="I57" s="310"/>
      <c r="J57" s="328"/>
      <c r="K57" s="328"/>
      <c r="L57" s="370"/>
      <c r="M57" s="367"/>
      <c r="N57" s="187">
        <v>5</v>
      </c>
      <c r="O57" s="190"/>
      <c r="P57" s="191"/>
      <c r="Q57" s="191"/>
      <c r="R57" s="191"/>
      <c r="S57" s="191"/>
      <c r="T57" s="191"/>
      <c r="U57" s="191"/>
      <c r="V57" s="191"/>
      <c r="W57" s="103">
        <f t="shared" si="1"/>
        <v>0</v>
      </c>
      <c r="X57" s="104" t="str">
        <f t="shared" si="0"/>
        <v>DEBIL</v>
      </c>
      <c r="Y57" s="192"/>
      <c r="Z57" s="105" t="str">
        <f t="shared" si="2"/>
        <v/>
      </c>
      <c r="AA57" s="103" t="str">
        <f t="shared" si="3"/>
        <v>SI</v>
      </c>
      <c r="AB57" s="191"/>
      <c r="AC57" s="365"/>
      <c r="AD57" s="365"/>
      <c r="AE57" s="371"/>
      <c r="AF57" s="371"/>
      <c r="AG57" s="360"/>
      <c r="AH57" s="360"/>
      <c r="AI57" s="359"/>
      <c r="AJ57" s="359"/>
      <c r="AK57" s="370"/>
      <c r="AL57" s="367"/>
      <c r="AM57" s="373"/>
      <c r="AN57" s="188"/>
      <c r="AO57" s="187"/>
      <c r="AP57" s="194"/>
      <c r="AQ57" s="100"/>
      <c r="AR57" s="180"/>
      <c r="AS57" s="100"/>
      <c r="AT57" s="180"/>
      <c r="AU57" s="100"/>
      <c r="AV57" s="180"/>
      <c r="AW57" s="100"/>
      <c r="AX57" s="180"/>
      <c r="AY57" s="134"/>
      <c r="AZ57" s="180"/>
      <c r="BA57" s="180"/>
      <c r="BB57" s="134"/>
      <c r="BC57" s="100"/>
      <c r="BD57" s="100"/>
      <c r="BE57" s="180"/>
      <c r="BF57" s="180"/>
      <c r="BG57" s="134"/>
      <c r="BH57" s="100"/>
      <c r="BI57" s="100"/>
      <c r="BJ57" s="180"/>
      <c r="BK57" s="180"/>
      <c r="BL57" s="134"/>
      <c r="BM57" s="100"/>
      <c r="BN57" s="100"/>
      <c r="BO57" s="180"/>
      <c r="BP57" s="180"/>
      <c r="BQ57" s="134"/>
      <c r="BR57" s="100"/>
      <c r="BS57" s="100"/>
      <c r="BT57" s="100"/>
      <c r="BU57" s="180"/>
      <c r="BV57" s="180"/>
      <c r="BW57" s="180"/>
      <c r="BX57" s="100"/>
      <c r="BY57" s="180"/>
      <c r="BZ57" s="180"/>
      <c r="CA57" s="100"/>
      <c r="CB57" s="180"/>
      <c r="CC57" s="134"/>
      <c r="CD57" s="180"/>
      <c r="CE57" s="139"/>
      <c r="CF57" s="139"/>
      <c r="CG57" s="139"/>
      <c r="CH57" s="139"/>
      <c r="CI57" s="139"/>
      <c r="CJ57" s="139"/>
      <c r="CK57" s="139"/>
      <c r="CL57" s="139"/>
      <c r="CM57" s="139"/>
      <c r="CN57" s="139"/>
      <c r="CO57" s="139"/>
      <c r="CP57" s="139"/>
      <c r="CQ57" s="139"/>
      <c r="CR57" s="139"/>
      <c r="CS57" s="139"/>
      <c r="CT57" s="139"/>
      <c r="CU57" s="139"/>
      <c r="CV57" s="139"/>
      <c r="CW57" s="139"/>
      <c r="CX57" s="139"/>
      <c r="CY57" s="139"/>
      <c r="CZ57" s="139"/>
      <c r="DA57" s="139"/>
      <c r="DB57" s="139"/>
      <c r="DC57" s="139"/>
      <c r="DD57" s="139"/>
    </row>
    <row r="58" spans="1:108" ht="21" customHeight="1" thickTop="1" thickBot="1">
      <c r="A58" s="328"/>
      <c r="B58" s="310"/>
      <c r="C58" s="310"/>
      <c r="D58" s="310"/>
      <c r="E58" s="329"/>
      <c r="F58" s="310"/>
      <c r="G58" s="310"/>
      <c r="H58" s="310"/>
      <c r="I58" s="310"/>
      <c r="J58" s="328"/>
      <c r="K58" s="328"/>
      <c r="L58" s="370"/>
      <c r="M58" s="368"/>
      <c r="N58" s="187">
        <v>6</v>
      </c>
      <c r="O58" s="190"/>
      <c r="P58" s="191"/>
      <c r="Q58" s="191"/>
      <c r="R58" s="191"/>
      <c r="S58" s="191"/>
      <c r="T58" s="191"/>
      <c r="U58" s="191"/>
      <c r="V58" s="191"/>
      <c r="W58" s="103">
        <f t="shared" si="1"/>
        <v>0</v>
      </c>
      <c r="X58" s="104" t="str">
        <f t="shared" si="0"/>
        <v>DEBIL</v>
      </c>
      <c r="Y58" s="192"/>
      <c r="Z58" s="105" t="str">
        <f t="shared" si="2"/>
        <v/>
      </c>
      <c r="AA58" s="103" t="str">
        <f t="shared" si="3"/>
        <v>SI</v>
      </c>
      <c r="AB58" s="191"/>
      <c r="AC58" s="365"/>
      <c r="AD58" s="365"/>
      <c r="AE58" s="371"/>
      <c r="AF58" s="371"/>
      <c r="AG58" s="360"/>
      <c r="AH58" s="360"/>
      <c r="AI58" s="359"/>
      <c r="AJ58" s="359"/>
      <c r="AK58" s="370"/>
      <c r="AL58" s="368"/>
      <c r="AM58" s="374"/>
      <c r="AN58" s="188"/>
      <c r="AO58" s="187"/>
      <c r="AP58" s="194"/>
      <c r="AQ58" s="100"/>
      <c r="AR58" s="180"/>
      <c r="AS58" s="100"/>
      <c r="AT58" s="180"/>
      <c r="AU58" s="100"/>
      <c r="AV58" s="180"/>
      <c r="AW58" s="100"/>
      <c r="AX58" s="180"/>
      <c r="AY58" s="134"/>
      <c r="AZ58" s="180"/>
      <c r="BA58" s="180"/>
      <c r="BB58" s="134"/>
      <c r="BC58" s="100"/>
      <c r="BD58" s="100"/>
      <c r="BE58" s="180"/>
      <c r="BF58" s="180"/>
      <c r="BG58" s="134"/>
      <c r="BH58" s="100"/>
      <c r="BI58" s="100"/>
      <c r="BJ58" s="180"/>
      <c r="BK58" s="180"/>
      <c r="BL58" s="134"/>
      <c r="BM58" s="100"/>
      <c r="BN58" s="100"/>
      <c r="BO58" s="180"/>
      <c r="BP58" s="180"/>
      <c r="BQ58" s="134"/>
      <c r="BR58" s="100"/>
      <c r="BS58" s="100"/>
      <c r="BT58" s="100"/>
      <c r="BU58" s="180"/>
      <c r="BV58" s="180"/>
      <c r="BW58" s="180"/>
      <c r="BX58" s="100"/>
      <c r="BY58" s="180"/>
      <c r="BZ58" s="180"/>
      <c r="CA58" s="100"/>
      <c r="CB58" s="180"/>
      <c r="CC58" s="134"/>
      <c r="CD58" s="180"/>
      <c r="CE58" s="139"/>
      <c r="CF58" s="139"/>
      <c r="CG58" s="139"/>
      <c r="CH58" s="139"/>
      <c r="CI58" s="139"/>
      <c r="CJ58" s="139"/>
      <c r="CK58" s="139"/>
      <c r="CL58" s="139"/>
      <c r="CM58" s="139"/>
      <c r="CN58" s="139"/>
      <c r="CO58" s="139"/>
      <c r="CP58" s="139"/>
      <c r="CQ58" s="139"/>
      <c r="CR58" s="139"/>
      <c r="CS58" s="139"/>
      <c r="CT58" s="139"/>
      <c r="CU58" s="139"/>
      <c r="CV58" s="139"/>
      <c r="CW58" s="139"/>
      <c r="CX58" s="139"/>
      <c r="CY58" s="139"/>
      <c r="CZ58" s="139"/>
      <c r="DA58" s="139"/>
      <c r="DB58" s="139"/>
      <c r="DC58" s="139"/>
      <c r="DD58" s="139"/>
    </row>
    <row r="59" spans="1:108" ht="21" customHeight="1" thickTop="1" thickBot="1">
      <c r="A59" s="328">
        <v>10</v>
      </c>
      <c r="B59" s="310"/>
      <c r="C59" s="310"/>
      <c r="D59" s="310"/>
      <c r="E59" s="329"/>
      <c r="F59" s="310"/>
      <c r="G59" s="310"/>
      <c r="H59" s="310"/>
      <c r="I59" s="310"/>
      <c r="J59" s="328"/>
      <c r="K59" s="328"/>
      <c r="L59" s="370">
        <f>+(J59*K59)*4</f>
        <v>0</v>
      </c>
      <c r="M59" s="366" t="b">
        <f>IF(OR(AND(J59=3,K59=4),AND(J59=2,K59=5),AND(J59=2,K59=5),AND(L59=20),AND(L59&gt;=52,L59&lt;=100)),"ZONA RIESGO EXTREMA",IF(OR(AND(J59=5,K59=2),AND(J59=4,K59=3),AND(J59=1,K59=4),AND(L59=16),AND(L59&gt;=28,L59&lt;=48)),"ZONA RIESGO ALTA",IF(OR(AND(J59=1,K59=3),AND(J59=4,K59=1),AND(L59=24)),"ZONA RIESGO MODERADA",IF(AND(L59&gt;=4,L59&lt;=16),"ZONA RIESGO BAJA"))))</f>
        <v>0</v>
      </c>
      <c r="N59" s="187">
        <v>1</v>
      </c>
      <c r="O59" s="190"/>
      <c r="P59" s="191"/>
      <c r="Q59" s="191"/>
      <c r="R59" s="191"/>
      <c r="S59" s="191"/>
      <c r="T59" s="191"/>
      <c r="U59" s="191"/>
      <c r="V59" s="191"/>
      <c r="W59" s="103">
        <f t="shared" si="1"/>
        <v>0</v>
      </c>
      <c r="X59" s="104" t="str">
        <f t="shared" si="0"/>
        <v>DEBIL</v>
      </c>
      <c r="Y59" s="192"/>
      <c r="Z59" s="105" t="str">
        <f t="shared" si="2"/>
        <v/>
      </c>
      <c r="AA59" s="103" t="str">
        <f t="shared" si="3"/>
        <v>SI</v>
      </c>
      <c r="AB59" s="191"/>
      <c r="AC59" s="365">
        <f>IF(AND(W59&gt;0,SUM(W60:W64)=0),W59,IF(AND(SUM(W59:W60)&gt;0,SUM(W61:W64)=0),AVERAGE(W59:W60),IF(AND(SUM(W59:W61)&gt;0,SUM(W62:W64)=0),AVERAGE(W59:W61),IF(AND(SUM(W59:W62)&gt;0,SUM(W63:W64)=0),AVERAGE(W59:W62),IF(AND(SUM(W59:W63)&gt;0,W64=0),AVERAGE(W59:W63),AVERAGE(W59:W64))))))</f>
        <v>0</v>
      </c>
      <c r="AD59" s="365" t="str">
        <f>IF(AND(AC59&gt;=50,AC59&lt;=99),"MODERADO",IF(AND(AC59=100), "FUERTE",IF(AND(AC59&lt;50), "DEBIL")))</f>
        <v>DEBIL</v>
      </c>
      <c r="AE59" s="371"/>
      <c r="AF59" s="371"/>
      <c r="AG59" s="360" t="str">
        <f>IFERROR(_xlfn.IFS(AND(AD59="MODERADO",AE59="Directamente"),1,AND(AD59="FUERTE",AE59="Directamente"),2),"0")</f>
        <v>0</v>
      </c>
      <c r="AH59" s="360" t="str">
        <f>IFERROR(_xlfn.IFS(AND(AD59="MODERADO",AF59="Directamente"),1,AND(AD59="FUERTE",AF59="Directamente"),2,AND(AD59="FUERTE",AF59="Indirectamente"),1),"0")</f>
        <v>0</v>
      </c>
      <c r="AI59" s="359"/>
      <c r="AJ59" s="359"/>
      <c r="AK59" s="370">
        <f>+(AI59*AJ59)*4</f>
        <v>0</v>
      </c>
      <c r="AL59" s="366" t="b">
        <f>IF(OR(AND(AI59=3,AJ59=4),AND(AI59=2,AJ59=5),AND(AI59=2,AJ59=5),AND(AK59=20),AND(AK59&gt;=52,AK59&lt;=100)),"ZONA RIESGO EXTREMA",IF(OR(AND(AI59=5,AJ59=2),AND(AI59=4,AJ59=3),AND(AI59=1,AJ59=4),AND(AK59=16),AND(AK59&gt;=28,AK59&lt;=48)),"ZONA RIESGO ALTA",IF(OR(AND(AI59=1,AJ59=3),AND(AI59=4,AJ59=1),AND(AK59=24)),"ZONA RIESGO MODERADA",IF(AND(AK59&gt;=4,AK59&lt;=16),"ZONA RIESGO BAJA"))))</f>
        <v>0</v>
      </c>
      <c r="AM59" s="372"/>
      <c r="AN59" s="188"/>
      <c r="AO59" s="187"/>
      <c r="AP59" s="194"/>
      <c r="AQ59" s="100"/>
      <c r="AR59" s="180"/>
      <c r="AS59" s="100"/>
      <c r="AT59" s="180"/>
      <c r="AU59" s="100"/>
      <c r="AV59" s="180"/>
      <c r="AW59" s="100"/>
      <c r="AX59" s="180"/>
      <c r="AY59" s="134"/>
      <c r="AZ59" s="180"/>
      <c r="BA59" s="180"/>
      <c r="BB59" s="134"/>
      <c r="BC59" s="100"/>
      <c r="BD59" s="100"/>
      <c r="BE59" s="180"/>
      <c r="BF59" s="180"/>
      <c r="BG59" s="134"/>
      <c r="BH59" s="100"/>
      <c r="BI59" s="100"/>
      <c r="BJ59" s="180"/>
      <c r="BK59" s="180"/>
      <c r="BL59" s="134"/>
      <c r="BM59" s="100"/>
      <c r="BN59" s="100"/>
      <c r="BO59" s="180"/>
      <c r="BP59" s="180"/>
      <c r="BQ59" s="134"/>
      <c r="BR59" s="100"/>
      <c r="BS59" s="100"/>
      <c r="BT59" s="100"/>
      <c r="BU59" s="180"/>
      <c r="BV59" s="180"/>
      <c r="BW59" s="180"/>
      <c r="BX59" s="100"/>
      <c r="BY59" s="180"/>
      <c r="BZ59" s="180"/>
      <c r="CA59" s="100"/>
      <c r="CB59" s="180"/>
      <c r="CC59" s="134"/>
      <c r="CD59" s="180"/>
      <c r="CE59" s="139"/>
      <c r="CF59" s="139"/>
      <c r="CG59" s="139"/>
      <c r="CH59" s="139"/>
      <c r="CI59" s="139"/>
      <c r="CJ59" s="139"/>
      <c r="CK59" s="139"/>
      <c r="CL59" s="139"/>
      <c r="CM59" s="139"/>
      <c r="CN59" s="139"/>
      <c r="CO59" s="139"/>
      <c r="CP59" s="139"/>
      <c r="CQ59" s="139"/>
      <c r="CR59" s="139"/>
      <c r="CS59" s="139"/>
      <c r="CT59" s="139"/>
      <c r="CU59" s="139"/>
      <c r="CV59" s="139"/>
      <c r="CW59" s="139"/>
      <c r="CX59" s="139"/>
      <c r="CY59" s="139"/>
      <c r="CZ59" s="139"/>
      <c r="DA59" s="139"/>
      <c r="DB59" s="139"/>
      <c r="DC59" s="139"/>
      <c r="DD59" s="139"/>
    </row>
    <row r="60" spans="1:108" ht="21" customHeight="1" thickTop="1" thickBot="1">
      <c r="A60" s="328"/>
      <c r="B60" s="310"/>
      <c r="C60" s="310"/>
      <c r="D60" s="310"/>
      <c r="E60" s="329"/>
      <c r="F60" s="310"/>
      <c r="G60" s="310"/>
      <c r="H60" s="310"/>
      <c r="I60" s="310"/>
      <c r="J60" s="328"/>
      <c r="K60" s="328"/>
      <c r="L60" s="370"/>
      <c r="M60" s="367"/>
      <c r="N60" s="187">
        <v>2</v>
      </c>
      <c r="O60" s="190"/>
      <c r="P60" s="191"/>
      <c r="Q60" s="191"/>
      <c r="R60" s="191"/>
      <c r="S60" s="191"/>
      <c r="T60" s="191"/>
      <c r="U60" s="191"/>
      <c r="V60" s="191"/>
      <c r="W60" s="103">
        <f t="shared" si="1"/>
        <v>0</v>
      </c>
      <c r="X60" s="104" t="str">
        <f t="shared" si="0"/>
        <v>DEBIL</v>
      </c>
      <c r="Y60" s="192"/>
      <c r="Z60" s="105" t="str">
        <f t="shared" si="2"/>
        <v/>
      </c>
      <c r="AA60" s="103" t="str">
        <f t="shared" si="3"/>
        <v>SI</v>
      </c>
      <c r="AB60" s="191"/>
      <c r="AC60" s="365"/>
      <c r="AD60" s="365"/>
      <c r="AE60" s="371"/>
      <c r="AF60" s="371"/>
      <c r="AG60" s="360"/>
      <c r="AH60" s="360"/>
      <c r="AI60" s="359"/>
      <c r="AJ60" s="359"/>
      <c r="AK60" s="370"/>
      <c r="AL60" s="367"/>
      <c r="AM60" s="373"/>
      <c r="AN60" s="188"/>
      <c r="AO60" s="187"/>
      <c r="AP60" s="194"/>
      <c r="AQ60" s="100"/>
      <c r="AR60" s="180"/>
      <c r="AS60" s="100"/>
      <c r="AT60" s="180"/>
      <c r="AU60" s="100"/>
      <c r="AV60" s="180"/>
      <c r="AW60" s="100"/>
      <c r="AX60" s="180"/>
      <c r="AY60" s="134"/>
      <c r="AZ60" s="180"/>
      <c r="BA60" s="180"/>
      <c r="BB60" s="134"/>
      <c r="BC60" s="100"/>
      <c r="BD60" s="100"/>
      <c r="BE60" s="180"/>
      <c r="BF60" s="180"/>
      <c r="BG60" s="134"/>
      <c r="BH60" s="100"/>
      <c r="BI60" s="100"/>
      <c r="BJ60" s="180"/>
      <c r="BK60" s="180"/>
      <c r="BL60" s="134"/>
      <c r="BM60" s="100"/>
      <c r="BN60" s="100"/>
      <c r="BO60" s="180"/>
      <c r="BP60" s="180"/>
      <c r="BQ60" s="134"/>
      <c r="BR60" s="100"/>
      <c r="BS60" s="100"/>
      <c r="BT60" s="100"/>
      <c r="BU60" s="180"/>
      <c r="BV60" s="180"/>
      <c r="BW60" s="180"/>
      <c r="BX60" s="100"/>
      <c r="BY60" s="180"/>
      <c r="BZ60" s="180"/>
      <c r="CA60" s="100"/>
      <c r="CB60" s="180"/>
      <c r="CC60" s="134"/>
      <c r="CD60" s="180"/>
    </row>
    <row r="61" spans="1:108" ht="21" customHeight="1" thickTop="1" thickBot="1">
      <c r="A61" s="328"/>
      <c r="B61" s="310"/>
      <c r="C61" s="310"/>
      <c r="D61" s="310"/>
      <c r="E61" s="329"/>
      <c r="F61" s="310"/>
      <c r="G61" s="310"/>
      <c r="H61" s="310"/>
      <c r="I61" s="310"/>
      <c r="J61" s="328"/>
      <c r="K61" s="328"/>
      <c r="L61" s="370"/>
      <c r="M61" s="367"/>
      <c r="N61" s="187">
        <v>3</v>
      </c>
      <c r="O61" s="193"/>
      <c r="P61" s="191"/>
      <c r="Q61" s="191"/>
      <c r="R61" s="191"/>
      <c r="S61" s="191"/>
      <c r="T61" s="191"/>
      <c r="U61" s="191"/>
      <c r="V61" s="191"/>
      <c r="W61" s="103">
        <f t="shared" si="1"/>
        <v>0</v>
      </c>
      <c r="X61" s="104" t="str">
        <f t="shared" si="0"/>
        <v>DEBIL</v>
      </c>
      <c r="Y61" s="192"/>
      <c r="Z61" s="105" t="str">
        <f t="shared" si="2"/>
        <v/>
      </c>
      <c r="AA61" s="103" t="str">
        <f t="shared" si="3"/>
        <v>SI</v>
      </c>
      <c r="AB61" s="191"/>
      <c r="AC61" s="365"/>
      <c r="AD61" s="365"/>
      <c r="AE61" s="371"/>
      <c r="AF61" s="371"/>
      <c r="AG61" s="360"/>
      <c r="AH61" s="360"/>
      <c r="AI61" s="359"/>
      <c r="AJ61" s="359"/>
      <c r="AK61" s="370"/>
      <c r="AL61" s="367"/>
      <c r="AM61" s="373"/>
      <c r="AN61" s="188"/>
      <c r="AO61" s="187"/>
      <c r="AP61" s="194"/>
      <c r="AQ61" s="100"/>
      <c r="AR61" s="180"/>
      <c r="AS61" s="100"/>
      <c r="AT61" s="180"/>
      <c r="AU61" s="100"/>
      <c r="AV61" s="180"/>
      <c r="AW61" s="100"/>
      <c r="AX61" s="180"/>
      <c r="AY61" s="134"/>
      <c r="AZ61" s="180"/>
      <c r="BA61" s="180"/>
      <c r="BB61" s="134"/>
      <c r="BC61" s="100"/>
      <c r="BD61" s="100"/>
      <c r="BE61" s="180"/>
      <c r="BF61" s="180"/>
      <c r="BG61" s="134"/>
      <c r="BH61" s="100"/>
      <c r="BI61" s="100"/>
      <c r="BJ61" s="180"/>
      <c r="BK61" s="180"/>
      <c r="BL61" s="134"/>
      <c r="BM61" s="100"/>
      <c r="BN61" s="100"/>
      <c r="BO61" s="180"/>
      <c r="BP61" s="180"/>
      <c r="BQ61" s="134"/>
      <c r="BR61" s="100"/>
      <c r="BS61" s="100"/>
      <c r="BT61" s="100"/>
      <c r="BU61" s="180"/>
      <c r="BV61" s="180"/>
      <c r="BW61" s="180"/>
      <c r="BX61" s="100"/>
      <c r="BY61" s="180"/>
      <c r="BZ61" s="180"/>
      <c r="CA61" s="100"/>
      <c r="CB61" s="180"/>
      <c r="CC61" s="134"/>
      <c r="CD61" s="180"/>
    </row>
    <row r="62" spans="1:108" ht="21" customHeight="1" thickTop="1" thickBot="1">
      <c r="A62" s="328"/>
      <c r="B62" s="310"/>
      <c r="C62" s="310"/>
      <c r="D62" s="310"/>
      <c r="E62" s="329"/>
      <c r="F62" s="310"/>
      <c r="G62" s="310"/>
      <c r="H62" s="310"/>
      <c r="I62" s="310"/>
      <c r="J62" s="328"/>
      <c r="K62" s="328"/>
      <c r="L62" s="370"/>
      <c r="M62" s="367"/>
      <c r="N62" s="187">
        <v>4</v>
      </c>
      <c r="O62" s="190"/>
      <c r="P62" s="191"/>
      <c r="Q62" s="191"/>
      <c r="R62" s="191"/>
      <c r="S62" s="191"/>
      <c r="T62" s="191"/>
      <c r="U62" s="191"/>
      <c r="V62" s="191"/>
      <c r="W62" s="103">
        <f t="shared" si="1"/>
        <v>0</v>
      </c>
      <c r="X62" s="104" t="str">
        <f t="shared" si="0"/>
        <v>DEBIL</v>
      </c>
      <c r="Y62" s="192"/>
      <c r="Z62" s="105" t="str">
        <f t="shared" si="2"/>
        <v/>
      </c>
      <c r="AA62" s="103" t="str">
        <f t="shared" si="3"/>
        <v>SI</v>
      </c>
      <c r="AB62" s="191"/>
      <c r="AC62" s="365"/>
      <c r="AD62" s="365"/>
      <c r="AE62" s="371"/>
      <c r="AF62" s="371"/>
      <c r="AG62" s="360"/>
      <c r="AH62" s="360"/>
      <c r="AI62" s="359"/>
      <c r="AJ62" s="359"/>
      <c r="AK62" s="370"/>
      <c r="AL62" s="367"/>
      <c r="AM62" s="373"/>
      <c r="AN62" s="188"/>
      <c r="AO62" s="187"/>
      <c r="AP62" s="194"/>
      <c r="AQ62" s="100"/>
      <c r="AR62" s="180"/>
      <c r="AS62" s="100"/>
      <c r="AT62" s="180"/>
      <c r="AU62" s="100"/>
      <c r="AV62" s="180"/>
      <c r="AW62" s="100"/>
      <c r="AX62" s="180"/>
      <c r="AY62" s="134"/>
      <c r="AZ62" s="180"/>
      <c r="BA62" s="180"/>
      <c r="BB62" s="134"/>
      <c r="BC62" s="100"/>
      <c r="BD62" s="100"/>
      <c r="BE62" s="180"/>
      <c r="BF62" s="180"/>
      <c r="BG62" s="134"/>
      <c r="BH62" s="100"/>
      <c r="BI62" s="100"/>
      <c r="BJ62" s="180"/>
      <c r="BK62" s="180"/>
      <c r="BL62" s="134"/>
      <c r="BM62" s="100"/>
      <c r="BN62" s="100"/>
      <c r="BO62" s="180"/>
      <c r="BP62" s="180"/>
      <c r="BQ62" s="134"/>
      <c r="BR62" s="100"/>
      <c r="BS62" s="100"/>
      <c r="BT62" s="100"/>
      <c r="BU62" s="180"/>
      <c r="BV62" s="180"/>
      <c r="BW62" s="180"/>
      <c r="BX62" s="100"/>
      <c r="BY62" s="180"/>
      <c r="BZ62" s="180"/>
      <c r="CA62" s="100"/>
      <c r="CB62" s="180"/>
      <c r="CC62" s="134"/>
      <c r="CD62" s="180"/>
    </row>
    <row r="63" spans="1:108" ht="21" customHeight="1" thickTop="1" thickBot="1">
      <c r="A63" s="328"/>
      <c r="B63" s="310"/>
      <c r="C63" s="310"/>
      <c r="D63" s="310"/>
      <c r="E63" s="329"/>
      <c r="F63" s="310"/>
      <c r="G63" s="310"/>
      <c r="H63" s="310"/>
      <c r="I63" s="310"/>
      <c r="J63" s="328"/>
      <c r="K63" s="328"/>
      <c r="L63" s="370"/>
      <c r="M63" s="367"/>
      <c r="N63" s="187">
        <v>5</v>
      </c>
      <c r="O63" s="190"/>
      <c r="P63" s="191"/>
      <c r="Q63" s="191"/>
      <c r="R63" s="191"/>
      <c r="S63" s="191"/>
      <c r="T63" s="191"/>
      <c r="U63" s="191"/>
      <c r="V63" s="191"/>
      <c r="W63" s="103">
        <f t="shared" si="1"/>
        <v>0</v>
      </c>
      <c r="X63" s="104" t="str">
        <f t="shared" si="0"/>
        <v>DEBIL</v>
      </c>
      <c r="Y63" s="192"/>
      <c r="Z63" s="105" t="str">
        <f t="shared" si="2"/>
        <v/>
      </c>
      <c r="AA63" s="103" t="str">
        <f t="shared" si="3"/>
        <v>SI</v>
      </c>
      <c r="AB63" s="191"/>
      <c r="AC63" s="365"/>
      <c r="AD63" s="365"/>
      <c r="AE63" s="371"/>
      <c r="AF63" s="371"/>
      <c r="AG63" s="360"/>
      <c r="AH63" s="360"/>
      <c r="AI63" s="359"/>
      <c r="AJ63" s="359"/>
      <c r="AK63" s="370"/>
      <c r="AL63" s="367"/>
      <c r="AM63" s="373"/>
      <c r="AN63" s="188"/>
      <c r="AO63" s="187"/>
      <c r="AP63" s="194"/>
      <c r="AQ63" s="100"/>
      <c r="AR63" s="180"/>
      <c r="AS63" s="100"/>
      <c r="AT63" s="180"/>
      <c r="AU63" s="100"/>
      <c r="AV63" s="180"/>
      <c r="AW63" s="100"/>
      <c r="AX63" s="180"/>
      <c r="AY63" s="134"/>
      <c r="AZ63" s="180"/>
      <c r="BA63" s="180"/>
      <c r="BB63" s="134"/>
      <c r="BC63" s="100"/>
      <c r="BD63" s="100"/>
      <c r="BE63" s="180"/>
      <c r="BF63" s="180"/>
      <c r="BG63" s="134"/>
      <c r="BH63" s="100"/>
      <c r="BI63" s="100"/>
      <c r="BJ63" s="180"/>
      <c r="BK63" s="180"/>
      <c r="BL63" s="134"/>
      <c r="BM63" s="100"/>
      <c r="BN63" s="100"/>
      <c r="BO63" s="180"/>
      <c r="BP63" s="180"/>
      <c r="BQ63" s="134"/>
      <c r="BR63" s="100"/>
      <c r="BS63" s="100"/>
      <c r="BT63" s="100"/>
      <c r="BU63" s="180"/>
      <c r="BV63" s="180"/>
      <c r="BW63" s="180"/>
      <c r="BX63" s="100"/>
      <c r="BY63" s="180"/>
      <c r="BZ63" s="180"/>
      <c r="CA63" s="100"/>
      <c r="CB63" s="180"/>
      <c r="CC63" s="134"/>
      <c r="CD63" s="180"/>
    </row>
    <row r="64" spans="1:108" ht="21" customHeight="1" thickTop="1" thickBot="1">
      <c r="A64" s="328"/>
      <c r="B64" s="310"/>
      <c r="C64" s="310"/>
      <c r="D64" s="310"/>
      <c r="E64" s="329"/>
      <c r="F64" s="310"/>
      <c r="G64" s="310"/>
      <c r="H64" s="310"/>
      <c r="I64" s="310"/>
      <c r="J64" s="328"/>
      <c r="K64" s="328"/>
      <c r="L64" s="370"/>
      <c r="M64" s="368"/>
      <c r="N64" s="187">
        <v>6</v>
      </c>
      <c r="O64" s="190"/>
      <c r="P64" s="191"/>
      <c r="Q64" s="191"/>
      <c r="R64" s="191"/>
      <c r="S64" s="191"/>
      <c r="T64" s="191"/>
      <c r="U64" s="191"/>
      <c r="V64" s="191"/>
      <c r="W64" s="103">
        <f t="shared" si="1"/>
        <v>0</v>
      </c>
      <c r="X64" s="104" t="str">
        <f t="shared" si="0"/>
        <v>DEBIL</v>
      </c>
      <c r="Y64" s="192"/>
      <c r="Z64" s="105" t="str">
        <f t="shared" si="2"/>
        <v/>
      </c>
      <c r="AA64" s="103" t="str">
        <f t="shared" si="3"/>
        <v>SI</v>
      </c>
      <c r="AB64" s="191"/>
      <c r="AC64" s="365"/>
      <c r="AD64" s="365"/>
      <c r="AE64" s="371"/>
      <c r="AF64" s="371"/>
      <c r="AG64" s="360"/>
      <c r="AH64" s="360"/>
      <c r="AI64" s="359"/>
      <c r="AJ64" s="359"/>
      <c r="AK64" s="370"/>
      <c r="AL64" s="368"/>
      <c r="AM64" s="374"/>
      <c r="AN64" s="188"/>
      <c r="AO64" s="187"/>
      <c r="AP64" s="194"/>
      <c r="AQ64" s="100"/>
      <c r="AR64" s="180"/>
      <c r="AS64" s="100"/>
      <c r="AT64" s="180"/>
      <c r="AU64" s="100"/>
      <c r="AV64" s="180"/>
      <c r="AW64" s="100"/>
      <c r="AX64" s="180"/>
      <c r="AY64" s="134"/>
      <c r="AZ64" s="180"/>
      <c r="BA64" s="180"/>
      <c r="BB64" s="134"/>
      <c r="BC64" s="100"/>
      <c r="BD64" s="100"/>
      <c r="BE64" s="180"/>
      <c r="BF64" s="180"/>
      <c r="BG64" s="134"/>
      <c r="BH64" s="100"/>
      <c r="BI64" s="100"/>
      <c r="BJ64" s="180"/>
      <c r="BK64" s="180"/>
      <c r="BL64" s="134"/>
      <c r="BM64" s="100"/>
      <c r="BN64" s="100"/>
      <c r="BO64" s="180"/>
      <c r="BP64" s="180"/>
      <c r="BQ64" s="134"/>
      <c r="BR64" s="100"/>
      <c r="BS64" s="100"/>
      <c r="BT64" s="100"/>
      <c r="BU64" s="180"/>
      <c r="BV64" s="180"/>
      <c r="BW64" s="180"/>
      <c r="BX64" s="100"/>
      <c r="BY64" s="180"/>
      <c r="BZ64" s="180"/>
      <c r="CA64" s="100"/>
      <c r="CB64" s="180"/>
      <c r="CC64" s="134"/>
      <c r="CD64" s="180"/>
    </row>
    <row r="65" ht="21" customHeight="1" thickTop="1"/>
  </sheetData>
  <sheetProtection algorithmName="SHA-512" hashValue="PZTVBgZpdVRyNwi+DN8rBP1xOBxHyL3x7i3G/erFqQNbQCmwWtRmt9MGSc7VHXZyE45LKDUvaxlgP2eCbR8wQQ==" saltValue="OXyiyIe2336R7XAYo+qCZg==" spinCount="100000" sheet="1" formatCells="0" formatColumns="0" formatRows="0"/>
  <mergeCells count="333">
    <mergeCell ref="BJ2:BN2"/>
    <mergeCell ref="BO2:BS2"/>
    <mergeCell ref="AN3:AN4"/>
    <mergeCell ref="AO3:AO4"/>
    <mergeCell ref="AP3:AP4"/>
    <mergeCell ref="AQ3:AQ4"/>
    <mergeCell ref="AR3:AR4"/>
    <mergeCell ref="AS3:AS4"/>
    <mergeCell ref="AT3:AT4"/>
    <mergeCell ref="AU3:AU4"/>
    <mergeCell ref="AV3:AV4"/>
    <mergeCell ref="AW3:AW4"/>
    <mergeCell ref="AX3:AX4"/>
    <mergeCell ref="AY3:AY4"/>
    <mergeCell ref="AZ3:AZ4"/>
    <mergeCell ref="BA3:BA4"/>
    <mergeCell ref="BB3:BB4"/>
    <mergeCell ref="BC3:BC4"/>
    <mergeCell ref="BD3:BD4"/>
    <mergeCell ref="BE3:BE4"/>
    <mergeCell ref="BF3:BF4"/>
    <mergeCell ref="BG3:BG4"/>
    <mergeCell ref="BQ3:BQ4"/>
    <mergeCell ref="BR3:BR4"/>
    <mergeCell ref="CA2:CD2"/>
    <mergeCell ref="A2:I2"/>
    <mergeCell ref="AJ11:AJ16"/>
    <mergeCell ref="AJ17:AJ22"/>
    <mergeCell ref="AJ23:AJ28"/>
    <mergeCell ref="AJ29:AJ34"/>
    <mergeCell ref="AJ35:AJ40"/>
    <mergeCell ref="AJ41:AJ46"/>
    <mergeCell ref="AJ47:AJ52"/>
    <mergeCell ref="AL29:AL34"/>
    <mergeCell ref="AK35:AK40"/>
    <mergeCell ref="AL35:AL40"/>
    <mergeCell ref="AK41:AK46"/>
    <mergeCell ref="AL41:AL46"/>
    <mergeCell ref="AK47:AK52"/>
    <mergeCell ref="AL47:AL52"/>
    <mergeCell ref="X3:X4"/>
    <mergeCell ref="AC11:AC16"/>
    <mergeCell ref="AF23:AF28"/>
    <mergeCell ref="AD29:AD34"/>
    <mergeCell ref="AE29:AE34"/>
    <mergeCell ref="AF29:AF34"/>
    <mergeCell ref="AD35:AD40"/>
    <mergeCell ref="AE35:AE40"/>
    <mergeCell ref="AJ53:AJ58"/>
    <mergeCell ref="AJ59:AJ64"/>
    <mergeCell ref="AH53:AH58"/>
    <mergeCell ref="AH59:AH64"/>
    <mergeCell ref="AI11:AI16"/>
    <mergeCell ref="AI17:AI22"/>
    <mergeCell ref="AI23:AI28"/>
    <mergeCell ref="AI29:AI34"/>
    <mergeCell ref="AI35:AI40"/>
    <mergeCell ref="AI41:AI46"/>
    <mergeCell ref="AI47:AI52"/>
    <mergeCell ref="AI53:AI58"/>
    <mergeCell ref="AI59:AI64"/>
    <mergeCell ref="AK59:AK64"/>
    <mergeCell ref="AL59:AL64"/>
    <mergeCell ref="J2:M2"/>
    <mergeCell ref="N2:AH2"/>
    <mergeCell ref="AI2:AL2"/>
    <mergeCell ref="AM5:AM10"/>
    <mergeCell ref="BX2:BZ2"/>
    <mergeCell ref="BX3:BX4"/>
    <mergeCell ref="BY3:BY4"/>
    <mergeCell ref="BZ3:BZ4"/>
    <mergeCell ref="AM11:AM16"/>
    <mergeCell ref="AM17:AM22"/>
    <mergeCell ref="AM23:AM28"/>
    <mergeCell ref="AM29:AM34"/>
    <mergeCell ref="AM35:AM40"/>
    <mergeCell ref="AM41:AM46"/>
    <mergeCell ref="AM47:AM52"/>
    <mergeCell ref="AM53:AM58"/>
    <mergeCell ref="AM59:AM64"/>
    <mergeCell ref="AG11:AG16"/>
    <mergeCell ref="AG17:AG22"/>
    <mergeCell ref="AG23:AG28"/>
    <mergeCell ref="AG29:AG34"/>
    <mergeCell ref="AK29:AK34"/>
    <mergeCell ref="AK53:AK58"/>
    <mergeCell ref="AL53:AL58"/>
    <mergeCell ref="AL3:AL4"/>
    <mergeCell ref="AK5:AK10"/>
    <mergeCell ref="AL5:AL10"/>
    <mergeCell ref="AK11:AK16"/>
    <mergeCell ref="AL11:AL16"/>
    <mergeCell ref="AK17:AK22"/>
    <mergeCell ref="AL17:AL22"/>
    <mergeCell ref="AK23:AK28"/>
    <mergeCell ref="AL23:AL28"/>
    <mergeCell ref="AG53:AG58"/>
    <mergeCell ref="AG59:AG64"/>
    <mergeCell ref="AC53:AC58"/>
    <mergeCell ref="AC59:AC64"/>
    <mergeCell ref="AD11:AD16"/>
    <mergeCell ref="AE11:AE16"/>
    <mergeCell ref="AF11:AF16"/>
    <mergeCell ref="AD17:AD22"/>
    <mergeCell ref="AE17:AE22"/>
    <mergeCell ref="AF17:AF22"/>
    <mergeCell ref="AD23:AD28"/>
    <mergeCell ref="AE23:AE28"/>
    <mergeCell ref="AD41:AD46"/>
    <mergeCell ref="AC35:AC40"/>
    <mergeCell ref="AC41:AC46"/>
    <mergeCell ref="AC47:AC52"/>
    <mergeCell ref="AD47:AD52"/>
    <mergeCell ref="AE47:AE52"/>
    <mergeCell ref="AD53:AD58"/>
    <mergeCell ref="AE53:AE58"/>
    <mergeCell ref="AF53:AF58"/>
    <mergeCell ref="AD59:AD64"/>
    <mergeCell ref="AE59:AE64"/>
    <mergeCell ref="AF59:AF64"/>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F35:AF40"/>
    <mergeCell ref="AE41:AE46"/>
    <mergeCell ref="AF41:AF46"/>
    <mergeCell ref="AF47:AF52"/>
    <mergeCell ref="AH11:AH16"/>
    <mergeCell ref="AH17:AH22"/>
    <mergeCell ref="AH23:AH28"/>
    <mergeCell ref="AH29:AH34"/>
    <mergeCell ref="AH35:AH40"/>
    <mergeCell ref="AH41:AH46"/>
    <mergeCell ref="AH47:AH52"/>
    <mergeCell ref="AG35:AG40"/>
    <mergeCell ref="AG41:AG46"/>
    <mergeCell ref="AG47:AG52"/>
    <mergeCell ref="G53:G58"/>
    <mergeCell ref="G59:G64"/>
    <mergeCell ref="H59:H64"/>
    <mergeCell ref="E59:E64"/>
    <mergeCell ref="L5:L10"/>
    <mergeCell ref="AC5:AC10"/>
    <mergeCell ref="AE5:AE10"/>
    <mergeCell ref="AF5:AF10"/>
    <mergeCell ref="AC17:AC22"/>
    <mergeCell ref="AC23:AC28"/>
    <mergeCell ref="AC29:AC34"/>
    <mergeCell ref="H53:H58"/>
    <mergeCell ref="E53:E58"/>
    <mergeCell ref="I53:I58"/>
    <mergeCell ref="J53:J58"/>
    <mergeCell ref="K53:K58"/>
    <mergeCell ref="H41:H46"/>
    <mergeCell ref="E41:E46"/>
    <mergeCell ref="I41:I46"/>
    <mergeCell ref="J41:J46"/>
    <mergeCell ref="K41:K46"/>
    <mergeCell ref="I35:I40"/>
    <mergeCell ref="J35:J40"/>
    <mergeCell ref="K35:K40"/>
    <mergeCell ref="I59:I64"/>
    <mergeCell ref="J59:J64"/>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K29:K34"/>
    <mergeCell ref="A29:A34"/>
    <mergeCell ref="B29:B34"/>
    <mergeCell ref="C29:C34"/>
    <mergeCell ref="D29:D34"/>
    <mergeCell ref="F29:F34"/>
    <mergeCell ref="G29:G34"/>
    <mergeCell ref="G23:G28"/>
    <mergeCell ref="H23:H28"/>
    <mergeCell ref="E23:E28"/>
    <mergeCell ref="I23:I28"/>
    <mergeCell ref="J23:J28"/>
    <mergeCell ref="K23:K28"/>
    <mergeCell ref="A23:A28"/>
    <mergeCell ref="B23:B28"/>
    <mergeCell ref="C23:C28"/>
    <mergeCell ref="D23:D28"/>
    <mergeCell ref="F23:F28"/>
    <mergeCell ref="H29:H34"/>
    <mergeCell ref="E29:E34"/>
    <mergeCell ref="I29:I34"/>
    <mergeCell ref="J29:J34"/>
    <mergeCell ref="J17:J22"/>
    <mergeCell ref="K17:K22"/>
    <mergeCell ref="A17:A22"/>
    <mergeCell ref="B17:B22"/>
    <mergeCell ref="C17:C22"/>
    <mergeCell ref="D17:D22"/>
    <mergeCell ref="F17:F22"/>
    <mergeCell ref="G17:G22"/>
    <mergeCell ref="L17:L22"/>
    <mergeCell ref="H17:H22"/>
    <mergeCell ref="E17:E22"/>
    <mergeCell ref="I17:I22"/>
    <mergeCell ref="CD3:CD4"/>
    <mergeCell ref="BV3:BV4"/>
    <mergeCell ref="BW3:BW4"/>
    <mergeCell ref="CA3:CA4"/>
    <mergeCell ref="AG3:AG4"/>
    <mergeCell ref="AH3:AH4"/>
    <mergeCell ref="AI3:AI4"/>
    <mergeCell ref="AJ3:AJ4"/>
    <mergeCell ref="AK3:AK4"/>
    <mergeCell ref="BS3:BS4"/>
    <mergeCell ref="BH3:BH4"/>
    <mergeCell ref="BI3:BI4"/>
    <mergeCell ref="BJ3:BJ4"/>
    <mergeCell ref="BK3:BK4"/>
    <mergeCell ref="BL3:BL4"/>
    <mergeCell ref="BM3:BM4"/>
    <mergeCell ref="BN3:BN4"/>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N3:N4"/>
    <mergeCell ref="O3:O4"/>
    <mergeCell ref="I3:I4"/>
    <mergeCell ref="T3:T4"/>
    <mergeCell ref="S3:S4"/>
    <mergeCell ref="V3:V4"/>
    <mergeCell ref="CB3:CB4"/>
    <mergeCell ref="CC3:CC4"/>
    <mergeCell ref="AI5:AI10"/>
    <mergeCell ref="AJ5:AJ10"/>
    <mergeCell ref="AG5:AG10"/>
    <mergeCell ref="AC3:AD4"/>
    <mergeCell ref="AD5:AD10"/>
    <mergeCell ref="M3:M4"/>
    <mergeCell ref="M5:M10"/>
    <mergeCell ref="BO3:BO4"/>
    <mergeCell ref="BP3:BP4"/>
    <mergeCell ref="BT3:BT4"/>
    <mergeCell ref="BU3:BU4"/>
    <mergeCell ref="J3:J4"/>
    <mergeCell ref="K3:K4"/>
    <mergeCell ref="AH5:AH10"/>
    <mergeCell ref="AN2:AY2"/>
    <mergeCell ref="AZ2:BD2"/>
    <mergeCell ref="BE2:BI2"/>
    <mergeCell ref="W3:W4"/>
    <mergeCell ref="Z3:Z4"/>
    <mergeCell ref="AA3:AA4"/>
    <mergeCell ref="BT2:BW2"/>
    <mergeCell ref="A3:A4"/>
    <mergeCell ref="B3:B4"/>
    <mergeCell ref="C3:C4"/>
    <mergeCell ref="D3:D4"/>
    <mergeCell ref="F3:F4"/>
    <mergeCell ref="G3:G4"/>
    <mergeCell ref="H3:H4"/>
    <mergeCell ref="E3:E4"/>
    <mergeCell ref="P3:P4"/>
    <mergeCell ref="Q3:Q4"/>
    <mergeCell ref="Y3:Y4"/>
    <mergeCell ref="AB3:AB4"/>
    <mergeCell ref="AE3:AE4"/>
    <mergeCell ref="AF3:AF4"/>
    <mergeCell ref="AM3:AM4"/>
    <mergeCell ref="R3:R4"/>
    <mergeCell ref="U3:U4"/>
  </mergeCells>
  <conditionalFormatting sqref="M5 M11 M17 M23 M29 M35 M41 M47 M53 M59">
    <cfRule type="cellIs" dxfId="131" priority="32" stopIfTrue="1" operator="equal">
      <formula>"Muy Alta"</formula>
    </cfRule>
    <cfRule type="containsText" dxfId="130" priority="33" operator="containsText" text="ZONA RIESGO ALTA">
      <formula>NOT(ISERROR(SEARCH("ZONA RIESGO ALTA",M5)))</formula>
    </cfRule>
    <cfRule type="containsText" dxfId="129" priority="34" operator="containsText" text="ZONA RIESGO MODERADA">
      <formula>NOT(ISERROR(SEARCH("ZONA RIESGO MODERADA",M5)))</formula>
    </cfRule>
    <cfRule type="containsText" dxfId="128" priority="35" operator="containsText" text="ZONA RIESGO BAJA">
      <formula>NOT(ISERROR(SEARCH("ZONA RIESGO BAJA",M5)))</formula>
    </cfRule>
    <cfRule type="cellIs" dxfId="127" priority="36" operator="equal">
      <formula>"Muy Baja"</formula>
    </cfRule>
  </conditionalFormatting>
  <conditionalFormatting sqref="M5:M64">
    <cfRule type="containsText" dxfId="126" priority="31" operator="containsText" text="ZONA RIESGO EXTREMA">
      <formula>NOT(ISERROR(SEARCH("ZONA RIESGO EXTREMA",M5)))</formula>
    </cfRule>
  </conditionalFormatting>
  <conditionalFormatting sqref="X5:X64">
    <cfRule type="containsText" dxfId="125" priority="28" operator="containsText" text="DEBIL">
      <formula>NOT(ISERROR(SEARCH("DEBIL",X5)))</formula>
    </cfRule>
    <cfRule type="containsText" dxfId="124" priority="29" operator="containsText" text="MODERADO">
      <formula>NOT(ISERROR(SEARCH("MODERADO",X5)))</formula>
    </cfRule>
    <cfRule type="containsText" dxfId="123" priority="30" operator="containsText" text="FUERTE">
      <formula>NOT(ISERROR(SEARCH("FUERTE",X5)))</formula>
    </cfRule>
  </conditionalFormatting>
  <conditionalFormatting sqref="AC5:AD5 AC11:AD11 AC17:AD17 AC23:AD23 AC29:AD29 AC35:AD35 AC41:AD41 AC47:AD47 AC53:AD53 AC59:AD59">
    <cfRule type="containsText" dxfId="122" priority="17" operator="containsText" text="DEBIL">
      <formula>NOT(ISERROR(SEARCH("DEBIL",AC5)))</formula>
    </cfRule>
    <cfRule type="containsText" dxfId="121" priority="18" operator="containsText" text="MODERADO">
      <formula>NOT(ISERROR(SEARCH("MODERADO",AC5)))</formula>
    </cfRule>
    <cfRule type="containsText" dxfId="120" priority="19" operator="containsText" text="FUERTE">
      <formula>NOT(ISERROR(SEARCH("FUERTE",AC5)))</formula>
    </cfRule>
  </conditionalFormatting>
  <conditionalFormatting sqref="AI5:AJ5 AI11:AJ11 AI17:AJ17 AI23:AJ23 AI29:AJ29 AI35:AJ35 AI41:AJ41 AI47:AJ47 AI53:AJ53 AI59:AJ59">
    <cfRule type="containsText" dxfId="119" priority="1" operator="containsText" text="casi seguro">
      <formula>NOT(ISERROR(SEARCH("casi seguro",AI5)))</formula>
    </cfRule>
    <cfRule type="containsText" dxfId="118" priority="2" operator="containsText" text="PROBABLE">
      <formula>NOT(ISERROR(SEARCH("PROBABLE",AI5)))</formula>
    </cfRule>
    <cfRule type="containsText" dxfId="117" priority="3" operator="containsText" text="posible">
      <formula>NOT(ISERROR(SEARCH("posible",AI5)))</formula>
    </cfRule>
    <cfRule type="containsText" dxfId="116" priority="4" operator="containsText" text="Improbable">
      <formula>NOT(ISERROR(SEARCH("Improbable",AI5)))</formula>
    </cfRule>
    <cfRule type="containsText" dxfId="115" priority="5" operator="containsText" text="Rara vez">
      <formula>NOT(ISERROR(SEARCH("Rara vez",AI5)))</formula>
    </cfRule>
  </conditionalFormatting>
  <conditionalFormatting sqref="AL5 AL11 AL17 AL23 AL29 AL35 AL41 AL47 AL53 AL59">
    <cfRule type="cellIs" dxfId="114" priority="12" stopIfTrue="1" operator="equal">
      <formula>"Muy Alta"</formula>
    </cfRule>
    <cfRule type="containsText" dxfId="113" priority="13" operator="containsText" text="ZONA RIESGO ALTA">
      <formula>NOT(ISERROR(SEARCH("ZONA RIESGO ALTA",AL5)))</formula>
    </cfRule>
    <cfRule type="containsText" dxfId="112" priority="14" operator="containsText" text="ZONA RIESGO MODERADA">
      <formula>NOT(ISERROR(SEARCH("ZONA RIESGO MODERADA",AL5)))</formula>
    </cfRule>
    <cfRule type="containsText" dxfId="111" priority="15" operator="containsText" text="ZONA RIESGO BAJA">
      <formula>NOT(ISERROR(SEARCH("ZONA RIESGO BAJA",AL5)))</formula>
    </cfRule>
    <cfRule type="cellIs" dxfId="110" priority="16" operator="equal">
      <formula>"Muy Baja"</formula>
    </cfRule>
  </conditionalFormatting>
  <conditionalFormatting sqref="AL5:AL64">
    <cfRule type="containsText" dxfId="109" priority="11" operator="containsText" text="ZONA RIESGO EXTREMA">
      <formula>NOT(ISERROR(SEARCH("ZONA RIESGO EXTREMA",AL5)))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Z5:Z64" xr:uid="{CDA47DC9-BEE1-4BF6-B501-57E6A4035779}"/>
  </dataValidations>
  <pageMargins left="0.70866141732283472" right="0.70866141732283472" top="0.74803149606299213" bottom="0.74803149606299213" header="0.31496062992125984" footer="0.31496062992125984"/>
  <pageSetup paperSize="9" scale="23"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6" operator="containsText" id="{AD203612-25EC-4686-BFE9-6479FC2C2B07}">
            <xm:f>NOT(ISERROR(SEARCH(#REF!,AI5)))</xm:f>
            <xm:f>#REF!</xm:f>
            <x14:dxf>
              <fill>
                <gradientFill degree="180">
                  <stop position="0">
                    <color rgb="FF008744"/>
                  </stop>
                  <stop position="1">
                    <color theme="0"/>
                  </stop>
                </gradientFill>
              </fill>
            </x14:dxf>
          </x14:cfRule>
          <x14:cfRule type="containsText" priority="8" operator="containsText" id="{DA000740-0671-441C-928E-6090D22BF798}">
            <xm:f>NOT(ISERROR(SEARCH(#REF!,AI5)))</xm:f>
            <xm:f>#REF!</xm:f>
            <x14:dxf>
              <fill>
                <gradientFill degree="180">
                  <stop position="0">
                    <color rgb="FF008744"/>
                  </stop>
                  <stop position="1">
                    <color rgb="FFFFFFFF"/>
                  </stop>
                </gradientFill>
              </fill>
            </x14:dxf>
          </x14:cfRule>
          <x14:cfRule type="containsText" priority="9" operator="containsText" id="{4967739F-55D5-41FA-8786-9A66FF772A44}">
            <xm:f>NOT(ISERROR(SEARCH(#REF!,AI5)))</xm:f>
            <xm:f>#REF!</xm:f>
            <x14:dxf>
              <fill>
                <gradientFill>
                  <stop position="0">
                    <color theme="0"/>
                  </stop>
                  <stop position="1">
                    <color rgb="FFFFFF00"/>
                  </stop>
                </gradientFill>
              </fill>
            </x14:dxf>
          </x14:cfRule>
          <x14:cfRule type="containsText" priority="10" operator="containsText" id="{415CE5F9-37B2-4B45-A599-4D477427DE99}">
            <xm:f>NOT(ISERROR(SEARCH(#REF!,AI5)))</xm:f>
            <xm:f>#REF!</xm:f>
            <x14:dxf>
              <fill>
                <gradientFill degree="180">
                  <stop position="0">
                    <color rgb="FFFFA700"/>
                  </stop>
                  <stop position="1">
                    <color theme="0"/>
                  </stop>
                </gradientFill>
              </fill>
            </x14:dxf>
          </x14:cfRule>
          <xm:sqref>AI5:AJ5 AI11:AJ11 AI17:AJ17 AI23:AJ23 AI29:AJ29 AI35:AJ35 AI41:AJ41 AI47:AJ47 AI53:AJ53 AI59:AJ59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Hoja1!$A$26:$A$39</xm:f>
          </x14:formula1>
          <xm:sqref>B5:B64</xm:sqref>
        </x14:dataValidation>
        <x14:dataValidation type="list" allowBlank="1" showInputMessage="1" showErrorMessage="1" xr:uid="{92ED92C5-324C-402B-A60A-04BC3C806C94}">
          <x14:formula1>
            <xm:f>Hoja1!$B$26:$B$39</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Tratamiento'!$B$24:$B$27</xm:f>
          </x14:formula1>
          <xm:sqref>I5:I64</xm:sqref>
        </x14:dataValidation>
        <x14:dataValidation type="list" allowBlank="1" showInputMessage="1" showErrorMessage="1" xr:uid="{BF5E8BFD-9A2A-417A-B1BF-4B2B6935D014}">
          <x14:formula1>
            <xm:f>Hoja1!$A$43:$A$47</xm:f>
          </x14:formula1>
          <xm:sqref>J5:J64 AI5:AI64</xm:sqref>
        </x14:dataValidation>
        <x14:dataValidation type="list" allowBlank="1" showInputMessage="1" showErrorMessage="1" xr:uid="{2A266D6D-7963-480F-BFC1-27A7A2B60A4D}">
          <x14:formula1>
            <xm:f>Hoja1!$B$45:$B$47</xm:f>
          </x14:formula1>
          <xm:sqref>K5:K64 AJ5:AJ64</xm:sqref>
        </x14:dataValidation>
        <x14:dataValidation type="list" allowBlank="1" showInputMessage="1" showErrorMessage="1" xr:uid="{2E8ACB5A-7C52-4D35-A316-B7B729C30508}">
          <x14:formula1>
            <xm:f>Hoja1!$A$52:$A$54</xm:f>
          </x14:formula1>
          <xm:sqref>P5:P64</xm:sqref>
        </x14:dataValidation>
        <x14:dataValidation type="list" allowBlank="1" showInputMessage="1" showErrorMessage="1" xr:uid="{FDEB5476-AA0C-486C-988A-1D939D97F111}">
          <x14:formula1>
            <xm:f>Hoja1!$B$52:$B$53</xm:f>
          </x14:formula1>
          <xm:sqref>Q5:U64</xm:sqref>
        </x14:dataValidation>
        <x14:dataValidation type="list" allowBlank="1" showInputMessage="1" showErrorMessage="1" xr:uid="{CDA8CDAB-6774-401C-AC21-6C4D2DDA430C}">
          <x14:formula1>
            <xm:f>Hoja1!$C$52:$C$54</xm:f>
          </x14:formula1>
          <xm:sqref>V5:V64</xm:sqref>
        </x14:dataValidation>
        <x14:dataValidation type="list" allowBlank="1" showInputMessage="1" showErrorMessage="1" xr:uid="{8333B0D8-328B-400E-A02A-56512965B7F4}">
          <x14:formula1>
            <xm:f>Hoja1!$A$56:$A$58</xm:f>
          </x14:formula1>
          <xm:sqref>Y5:Y64</xm:sqref>
        </x14:dataValidation>
        <x14:dataValidation type="list" allowBlank="1" showInputMessage="1" showErrorMessage="1" xr:uid="{08F858F7-A64D-45DD-B769-7EFC66C44FEA}">
          <x14:formula1>
            <xm:f>Hoja1!$B$60:$B$62</xm:f>
          </x14:formula1>
          <xm:sqref>AE5:AF64</xm:sqref>
        </x14:dataValidation>
        <x14:dataValidation type="list" allowBlank="1" showInputMessage="1" showErrorMessage="1" xr:uid="{966999B3-FCAD-4A72-AAE8-B03A2C1CD78A}">
          <x14:formula1>
            <xm:f>Hoja1!$A$64:$A$66</xm:f>
          </x14:formula1>
          <xm:sqref>AM5:AM64</xm:sqref>
        </x14:dataValidation>
        <x14:dataValidation type="list" allowBlank="1" showInputMessage="1" showErrorMessage="1" xr:uid="{076F224C-E017-4ECB-95BA-84FF5D2A5920}">
          <x14:formula1>
            <xm:f>'Opciones Tratamiento'!$B$20:$B$22</xm:f>
          </x14:formula1>
          <xm:sqref>AY5:AY64</xm:sqref>
        </x14:dataValidation>
        <x14:dataValidation type="list" allowBlank="1" showInputMessage="1" showErrorMessage="1" xr:uid="{839850E5-79EC-4688-B708-D770704F85D2}">
          <x14:formula1>
            <xm:f>Hoja1!$A$23:$A$24</xm:f>
          </x14:formula1>
          <xm:sqref>BD5:BD64 BI5:BI64 BN5:BN64 BS5:BS64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E64"/>
  <sheetViews>
    <sheetView view="pageBreakPreview" topLeftCell="BW3" zoomScale="60" zoomScaleNormal="60" zoomScalePageLayoutView="55" workbookViewId="0">
      <selection activeCell="CC5" sqref="CC5"/>
    </sheetView>
  </sheetViews>
  <sheetFormatPr defaultColWidth="11.42578125" defaultRowHeight="33" customHeight="1"/>
  <cols>
    <col min="1" max="1" width="4" style="148" bestFit="1" customWidth="1"/>
    <col min="2" max="4" width="18.7109375" style="149" customWidth="1"/>
    <col min="5" max="5" width="32.42578125" style="142" customWidth="1"/>
    <col min="6" max="7" width="18.7109375" style="149" customWidth="1"/>
    <col min="8" max="9" width="14.140625" style="148" customWidth="1"/>
    <col min="10" max="10" width="18.85546875" style="148" customWidth="1"/>
    <col min="11" max="11" width="19" style="150" customWidth="1"/>
    <col min="12" max="12" width="32.42578125" style="142" customWidth="1"/>
    <col min="13" max="13" width="17.85546875" style="142" customWidth="1"/>
    <col min="14" max="14" width="18.85546875" style="142" customWidth="1"/>
    <col min="15" max="15" width="6.28515625" style="142" bestFit="1" customWidth="1"/>
    <col min="16" max="16" width="27" style="142" customWidth="1"/>
    <col min="17" max="17" width="16.140625" style="142" customWidth="1"/>
    <col min="18" max="18" width="17.5703125" style="142" customWidth="1"/>
    <col min="19" max="19" width="6.28515625" style="142" bestFit="1" customWidth="1"/>
    <col min="20" max="20" width="16" style="142" customWidth="1"/>
    <col min="21" max="21" width="5.85546875" style="142" customWidth="1"/>
    <col min="22" max="22" width="31" style="142" customWidth="1"/>
    <col min="23" max="23" width="15.140625" style="142" bestFit="1" customWidth="1"/>
    <col min="24" max="24" width="15.140625" style="142" customWidth="1"/>
    <col min="25" max="25" width="21" style="142" customWidth="1"/>
    <col min="26" max="26" width="19.28515625" style="142" customWidth="1"/>
    <col min="27" max="27" width="28.42578125" style="142" customWidth="1"/>
    <col min="28" max="28" width="6.85546875" style="142" customWidth="1"/>
    <col min="29" max="29" width="5" style="142" customWidth="1"/>
    <col min="30" max="30" width="5.5703125" style="142" customWidth="1"/>
    <col min="31" max="31" width="7.140625" style="142" customWidth="1"/>
    <col min="32" max="32" width="6.7109375" style="142" customWidth="1"/>
    <col min="33" max="33" width="7.5703125" style="142" customWidth="1"/>
    <col min="34" max="34" width="8.140625" style="142" customWidth="1"/>
    <col min="35" max="35" width="8.7109375" style="142" customWidth="1"/>
    <col min="36" max="36" width="10.42578125" style="142" customWidth="1"/>
    <col min="37" max="37" width="9.28515625" style="142" customWidth="1"/>
    <col min="38" max="38" width="9.140625" style="142" customWidth="1"/>
    <col min="39" max="39" width="8.42578125" style="142" customWidth="1"/>
    <col min="40" max="40" width="7.28515625" style="142" customWidth="1"/>
    <col min="41" max="41" width="23" style="142" customWidth="1"/>
    <col min="42" max="42" width="18.85546875" style="142" customWidth="1"/>
    <col min="43" max="43" width="22.140625" style="142" customWidth="1"/>
    <col min="44" max="44" width="20.5703125" style="142" customWidth="1"/>
    <col min="45" max="45" width="18.5703125" style="142" customWidth="1"/>
    <col min="46" max="46" width="20.5703125" style="142" customWidth="1"/>
    <col min="47" max="47" width="18.5703125" style="142" customWidth="1"/>
    <col min="48" max="48" width="20.5703125" style="142" customWidth="1"/>
    <col min="49" max="49" width="18.5703125" style="142" customWidth="1"/>
    <col min="50" max="50" width="20.5703125" style="142" customWidth="1"/>
    <col min="51" max="51" width="18.5703125" style="142" customWidth="1"/>
    <col min="52" max="52" width="21" style="142" customWidth="1"/>
    <col min="53" max="54" width="23" style="142" customWidth="1"/>
    <col min="55" max="55" width="18.85546875" style="142" customWidth="1"/>
    <col min="56" max="56" width="16.85546875" style="142" customWidth="1"/>
    <col min="57" max="57" width="19.5703125" style="142" customWidth="1"/>
    <col min="58" max="59" width="23" style="142" customWidth="1"/>
    <col min="60" max="60" width="18.85546875" style="142" customWidth="1"/>
    <col min="61" max="61" width="16.85546875" style="142" customWidth="1"/>
    <col min="62" max="62" width="19.5703125" style="142" customWidth="1"/>
    <col min="63" max="64" width="23" style="142" customWidth="1"/>
    <col min="65" max="65" width="18.85546875" style="142" customWidth="1"/>
    <col min="66" max="66" width="16.85546875" style="142" customWidth="1"/>
    <col min="67" max="67" width="19.5703125" style="142" customWidth="1"/>
    <col min="68" max="69" width="23" style="142" customWidth="1"/>
    <col min="70" max="70" width="18.85546875" style="142" customWidth="1"/>
    <col min="71" max="71" width="16.85546875" style="142" customWidth="1"/>
    <col min="72" max="72" width="19.5703125" style="142" customWidth="1"/>
    <col min="73" max="73" width="20.5703125" style="142" customWidth="1"/>
    <col min="74" max="75" width="23" style="142" customWidth="1"/>
    <col min="76" max="76" width="18.5703125" style="142" customWidth="1"/>
    <col min="77" max="77" width="20.5703125" style="142" customWidth="1"/>
    <col min="78" max="78" width="23" style="142" customWidth="1"/>
    <col min="79" max="79" width="18.5703125" style="142" customWidth="1"/>
    <col min="80" max="80" width="20.5703125" style="142" customWidth="1"/>
    <col min="81" max="81" width="23" style="142" customWidth="1"/>
    <col min="82" max="82" width="18.85546875" style="142" customWidth="1"/>
    <col min="83" max="83" width="18.5703125" style="142" customWidth="1"/>
    <col min="84" max="16384" width="11.42578125" style="142"/>
  </cols>
  <sheetData>
    <row r="1" spans="1:109" ht="33" customHeight="1">
      <c r="A1" s="137"/>
      <c r="B1" s="138"/>
      <c r="C1" s="138"/>
      <c r="D1" s="138"/>
      <c r="E1" s="139"/>
      <c r="F1" s="138"/>
      <c r="G1" s="138"/>
      <c r="H1" s="140"/>
      <c r="I1" s="140"/>
      <c r="J1" s="140"/>
      <c r="K1" s="141"/>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139"/>
      <c r="CH1" s="139"/>
      <c r="CI1" s="139"/>
      <c r="CJ1" s="139"/>
      <c r="CK1" s="139"/>
      <c r="CL1" s="139"/>
      <c r="CM1" s="139"/>
      <c r="CN1" s="139"/>
      <c r="CO1" s="139"/>
      <c r="CP1" s="139"/>
      <c r="CQ1" s="139"/>
      <c r="CR1" s="139"/>
      <c r="CS1" s="139"/>
      <c r="CT1" s="139"/>
      <c r="CU1" s="139"/>
      <c r="CV1" s="139"/>
      <c r="CW1" s="139"/>
      <c r="CX1" s="139"/>
      <c r="CY1" s="139"/>
      <c r="CZ1" s="139"/>
      <c r="DA1" s="139"/>
      <c r="DB1" s="139"/>
      <c r="DC1" s="139"/>
      <c r="DD1" s="139"/>
      <c r="DE1" s="139"/>
    </row>
    <row r="2" spans="1:109" ht="33" customHeight="1">
      <c r="A2" s="345" t="s">
        <v>115</v>
      </c>
      <c r="B2" s="346"/>
      <c r="C2" s="346"/>
      <c r="D2" s="346"/>
      <c r="E2" s="346"/>
      <c r="F2" s="346"/>
      <c r="G2" s="346"/>
      <c r="H2" s="346"/>
      <c r="I2" s="346"/>
      <c r="J2" s="346"/>
      <c r="K2" s="346"/>
      <c r="L2" s="347"/>
      <c r="M2" s="345" t="s">
        <v>116</v>
      </c>
      <c r="N2" s="346"/>
      <c r="O2" s="346"/>
      <c r="P2" s="346"/>
      <c r="Q2" s="346"/>
      <c r="R2" s="346"/>
      <c r="S2" s="346"/>
      <c r="T2" s="347"/>
      <c r="U2" s="319" t="s">
        <v>117</v>
      </c>
      <c r="V2" s="319"/>
      <c r="W2" s="319"/>
      <c r="X2" s="319"/>
      <c r="Y2" s="319"/>
      <c r="Z2" s="319"/>
      <c r="AA2" s="319"/>
      <c r="AB2" s="319"/>
      <c r="AC2" s="319"/>
      <c r="AD2" s="319"/>
      <c r="AE2" s="319"/>
      <c r="AF2" s="319"/>
      <c r="AG2" s="319"/>
      <c r="AH2" s="319" t="s">
        <v>118</v>
      </c>
      <c r="AI2" s="319"/>
      <c r="AJ2" s="319"/>
      <c r="AK2" s="319"/>
      <c r="AL2" s="319"/>
      <c r="AM2" s="319"/>
      <c r="AN2" s="319"/>
      <c r="AO2" s="320" t="s">
        <v>119</v>
      </c>
      <c r="AP2" s="320"/>
      <c r="AQ2" s="320"/>
      <c r="AR2" s="320"/>
      <c r="AS2" s="320"/>
      <c r="AT2" s="320"/>
      <c r="AU2" s="320"/>
      <c r="AV2" s="320"/>
      <c r="AW2" s="320"/>
      <c r="AX2" s="320"/>
      <c r="AY2" s="320"/>
      <c r="AZ2" s="320"/>
      <c r="BA2" s="325" t="s">
        <v>120</v>
      </c>
      <c r="BB2" s="325"/>
      <c r="BC2" s="325"/>
      <c r="BD2" s="325"/>
      <c r="BE2" s="325"/>
      <c r="BF2" s="325" t="s">
        <v>121</v>
      </c>
      <c r="BG2" s="325"/>
      <c r="BH2" s="325"/>
      <c r="BI2" s="325"/>
      <c r="BJ2" s="325"/>
      <c r="BK2" s="325" t="s">
        <v>122</v>
      </c>
      <c r="BL2" s="325"/>
      <c r="BM2" s="325"/>
      <c r="BN2" s="325"/>
      <c r="BO2" s="325"/>
      <c r="BP2" s="325" t="s">
        <v>123</v>
      </c>
      <c r="BQ2" s="325"/>
      <c r="BR2" s="325"/>
      <c r="BS2" s="325"/>
      <c r="BT2" s="325"/>
      <c r="BU2" s="317" t="s">
        <v>124</v>
      </c>
      <c r="BV2" s="317"/>
      <c r="BW2" s="317"/>
      <c r="BX2" s="317"/>
      <c r="BY2" s="348" t="s">
        <v>125</v>
      </c>
      <c r="BZ2" s="348"/>
      <c r="CA2" s="348"/>
      <c r="CB2" s="342" t="s">
        <v>126</v>
      </c>
      <c r="CC2" s="343"/>
      <c r="CD2" s="343"/>
      <c r="CE2" s="344"/>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row>
    <row r="3" spans="1:109" ht="33" customHeight="1">
      <c r="A3" s="334" t="s">
        <v>127</v>
      </c>
      <c r="B3" s="314" t="s">
        <v>7</v>
      </c>
      <c r="C3" s="314" t="s">
        <v>9</v>
      </c>
      <c r="D3" s="314" t="s">
        <v>11</v>
      </c>
      <c r="E3" s="319" t="s">
        <v>21</v>
      </c>
      <c r="F3" s="314" t="s">
        <v>271</v>
      </c>
      <c r="G3" s="314" t="s">
        <v>272</v>
      </c>
      <c r="H3" s="319" t="s">
        <v>15</v>
      </c>
      <c r="I3" s="319" t="s">
        <v>273</v>
      </c>
      <c r="J3" s="319" t="s">
        <v>274</v>
      </c>
      <c r="K3" s="314" t="s">
        <v>23</v>
      </c>
      <c r="L3" s="319" t="s">
        <v>275</v>
      </c>
      <c r="M3" s="314" t="s">
        <v>130</v>
      </c>
      <c r="N3" s="314" t="s">
        <v>131</v>
      </c>
      <c r="O3" s="319" t="s">
        <v>132</v>
      </c>
      <c r="P3" s="314" t="s">
        <v>133</v>
      </c>
      <c r="Q3" s="314" t="s">
        <v>134</v>
      </c>
      <c r="R3" s="314" t="s">
        <v>135</v>
      </c>
      <c r="S3" s="319" t="s">
        <v>132</v>
      </c>
      <c r="T3" s="314" t="s">
        <v>29</v>
      </c>
      <c r="U3" s="313" t="s">
        <v>136</v>
      </c>
      <c r="V3" s="314" t="s">
        <v>31</v>
      </c>
      <c r="W3" s="314" t="s">
        <v>33</v>
      </c>
      <c r="X3" s="335" t="s">
        <v>137</v>
      </c>
      <c r="Y3" s="336"/>
      <c r="Z3" s="336"/>
      <c r="AA3" s="337"/>
      <c r="AB3" s="314" t="s">
        <v>138</v>
      </c>
      <c r="AC3" s="314"/>
      <c r="AD3" s="314"/>
      <c r="AE3" s="314"/>
      <c r="AF3" s="314"/>
      <c r="AG3" s="314"/>
      <c r="AH3" s="313" t="s">
        <v>139</v>
      </c>
      <c r="AI3" s="313" t="s">
        <v>140</v>
      </c>
      <c r="AJ3" s="313" t="s">
        <v>132</v>
      </c>
      <c r="AK3" s="313" t="s">
        <v>141</v>
      </c>
      <c r="AL3" s="313" t="s">
        <v>132</v>
      </c>
      <c r="AM3" s="313" t="s">
        <v>142</v>
      </c>
      <c r="AN3" s="313" t="s">
        <v>49</v>
      </c>
      <c r="AO3" s="315" t="s">
        <v>143</v>
      </c>
      <c r="AP3" s="315" t="s">
        <v>144</v>
      </c>
      <c r="AQ3" s="315" t="s">
        <v>145</v>
      </c>
      <c r="AR3" s="315" t="s">
        <v>146</v>
      </c>
      <c r="AS3" s="315" t="s">
        <v>147</v>
      </c>
      <c r="AT3" s="315" t="s">
        <v>146</v>
      </c>
      <c r="AU3" s="323" t="s">
        <v>148</v>
      </c>
      <c r="AV3" s="315" t="s">
        <v>146</v>
      </c>
      <c r="AW3" s="315" t="s">
        <v>149</v>
      </c>
      <c r="AX3" s="315" t="s">
        <v>146</v>
      </c>
      <c r="AY3" s="323" t="s">
        <v>150</v>
      </c>
      <c r="AZ3" s="315" t="s">
        <v>53</v>
      </c>
      <c r="BA3" s="316" t="s">
        <v>151</v>
      </c>
      <c r="BB3" s="316" t="s">
        <v>152</v>
      </c>
      <c r="BC3" s="316" t="s">
        <v>144</v>
      </c>
      <c r="BD3" s="316" t="s">
        <v>153</v>
      </c>
      <c r="BE3" s="316" t="s">
        <v>154</v>
      </c>
      <c r="BF3" s="316" t="s">
        <v>151</v>
      </c>
      <c r="BG3" s="316" t="s">
        <v>152</v>
      </c>
      <c r="BH3" s="316" t="s">
        <v>144</v>
      </c>
      <c r="BI3" s="316" t="s">
        <v>153</v>
      </c>
      <c r="BJ3" s="316" t="s">
        <v>154</v>
      </c>
      <c r="BK3" s="316" t="s">
        <v>151</v>
      </c>
      <c r="BL3" s="316" t="s">
        <v>152</v>
      </c>
      <c r="BM3" s="316" t="s">
        <v>144</v>
      </c>
      <c r="BN3" s="316" t="s">
        <v>153</v>
      </c>
      <c r="BO3" s="316" t="s">
        <v>154</v>
      </c>
      <c r="BP3" s="316" t="s">
        <v>151</v>
      </c>
      <c r="BQ3" s="316" t="s">
        <v>152</v>
      </c>
      <c r="BR3" s="316" t="s">
        <v>144</v>
      </c>
      <c r="BS3" s="316" t="s">
        <v>153</v>
      </c>
      <c r="BT3" s="316" t="s">
        <v>154</v>
      </c>
      <c r="BU3" s="312" t="s">
        <v>156</v>
      </c>
      <c r="BV3" s="312" t="s">
        <v>234</v>
      </c>
      <c r="BW3" s="312" t="s">
        <v>157</v>
      </c>
      <c r="BX3" s="312" t="s">
        <v>152</v>
      </c>
      <c r="BY3" s="349" t="s">
        <v>146</v>
      </c>
      <c r="BZ3" s="349" t="s">
        <v>158</v>
      </c>
      <c r="CA3" s="349" t="s">
        <v>159</v>
      </c>
      <c r="CB3" s="311" t="s">
        <v>160</v>
      </c>
      <c r="CC3" s="311" t="s">
        <v>161</v>
      </c>
      <c r="CD3" s="311" t="s">
        <v>162</v>
      </c>
      <c r="CE3" s="311" t="s">
        <v>163</v>
      </c>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row>
    <row r="4" spans="1:109" s="144" customFormat="1" ht="99.75" customHeight="1">
      <c r="A4" s="334"/>
      <c r="B4" s="314"/>
      <c r="C4" s="314"/>
      <c r="D4" s="314"/>
      <c r="E4" s="319"/>
      <c r="F4" s="314"/>
      <c r="G4" s="314"/>
      <c r="H4" s="319"/>
      <c r="I4" s="319"/>
      <c r="J4" s="319"/>
      <c r="K4" s="314"/>
      <c r="L4" s="319"/>
      <c r="M4" s="314"/>
      <c r="N4" s="314"/>
      <c r="O4" s="319"/>
      <c r="P4" s="314"/>
      <c r="Q4" s="314"/>
      <c r="R4" s="319"/>
      <c r="S4" s="319"/>
      <c r="T4" s="314"/>
      <c r="U4" s="313"/>
      <c r="V4" s="314"/>
      <c r="W4" s="314"/>
      <c r="X4" s="151" t="s">
        <v>276</v>
      </c>
      <c r="Y4" s="151" t="s">
        <v>277</v>
      </c>
      <c r="Z4" s="151" t="s">
        <v>166</v>
      </c>
      <c r="AA4" s="151" t="s">
        <v>167</v>
      </c>
      <c r="AB4" s="152" t="s">
        <v>70</v>
      </c>
      <c r="AC4" s="152" t="s">
        <v>168</v>
      </c>
      <c r="AD4" s="152" t="s">
        <v>169</v>
      </c>
      <c r="AE4" s="152" t="s">
        <v>170</v>
      </c>
      <c r="AF4" s="152" t="s">
        <v>171</v>
      </c>
      <c r="AG4" s="152" t="s">
        <v>153</v>
      </c>
      <c r="AH4" s="313"/>
      <c r="AI4" s="313"/>
      <c r="AJ4" s="313"/>
      <c r="AK4" s="313"/>
      <c r="AL4" s="313"/>
      <c r="AM4" s="313"/>
      <c r="AN4" s="313"/>
      <c r="AO4" s="315"/>
      <c r="AP4" s="315"/>
      <c r="AQ4" s="315"/>
      <c r="AR4" s="315"/>
      <c r="AS4" s="315"/>
      <c r="AT4" s="315"/>
      <c r="AU4" s="324"/>
      <c r="AV4" s="315"/>
      <c r="AW4" s="315"/>
      <c r="AX4" s="315"/>
      <c r="AY4" s="324"/>
      <c r="AZ4" s="315"/>
      <c r="BA4" s="316"/>
      <c r="BB4" s="316"/>
      <c r="BC4" s="316"/>
      <c r="BD4" s="316"/>
      <c r="BE4" s="316"/>
      <c r="BF4" s="316"/>
      <c r="BG4" s="316"/>
      <c r="BH4" s="316"/>
      <c r="BI4" s="316"/>
      <c r="BJ4" s="316"/>
      <c r="BK4" s="316"/>
      <c r="BL4" s="316"/>
      <c r="BM4" s="316"/>
      <c r="BN4" s="316"/>
      <c r="BO4" s="316"/>
      <c r="BP4" s="316"/>
      <c r="BQ4" s="316"/>
      <c r="BR4" s="316"/>
      <c r="BS4" s="316"/>
      <c r="BT4" s="316"/>
      <c r="BU4" s="312"/>
      <c r="BV4" s="312"/>
      <c r="BW4" s="312"/>
      <c r="BX4" s="312"/>
      <c r="BY4" s="349"/>
      <c r="BZ4" s="349"/>
      <c r="CA4" s="349"/>
      <c r="CB4" s="311"/>
      <c r="CC4" s="311"/>
      <c r="CD4" s="311"/>
      <c r="CE4" s="311"/>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row>
    <row r="5" spans="1:109" s="147" customFormat="1" ht="99" customHeight="1">
      <c r="A5" s="377">
        <v>1</v>
      </c>
      <c r="B5" s="375"/>
      <c r="C5" s="375"/>
      <c r="D5" s="375"/>
      <c r="E5" s="378"/>
      <c r="F5" s="375"/>
      <c r="G5" s="375"/>
      <c r="H5" s="375"/>
      <c r="I5" s="180"/>
      <c r="J5" s="180"/>
      <c r="K5" s="375"/>
      <c r="L5" s="378"/>
      <c r="M5" s="377"/>
      <c r="N5" s="327" t="str">
        <f>IF(M5&lt;=0,"",IF(M5&lt;=2,"Muy Baja",IF(M5&lt;=24,"Baja",IF(M5&lt;=500,"Media",IF(M5&lt;=5000,"Alta","Muy Alta")))))</f>
        <v/>
      </c>
      <c r="O5" s="331" t="str">
        <f>IF(N5="","",IF(N5="Muy Baja",0.2,IF(N5="Baja",0.4,IF(N5="Media",0.6,IF(N5="Alta",0.8,IF(N5="Muy Alta",1,))))))</f>
        <v/>
      </c>
      <c r="P5" s="376"/>
      <c r="Q5" s="331">
        <f ca="1">IF(NOT(ISERROR(MATCH(P5,'Tabla Impacto'!$B$221:$B$223,0))),'Tabla Impacto'!$F$223&amp;"Por favor no seleccionar los criterios de impacto(Afectación Económica o presupuestal y Pérdida Reputacional)",P5)</f>
        <v>0</v>
      </c>
      <c r="R5" s="327" t="str">
        <f ca="1">IF(OR(Q5='Tabla Impacto'!$C$11,Q5='Tabla Impacto'!$D$11),"Leve",IF(OR(Q5='Tabla Impacto'!$C$12,Q5='Tabla Impacto'!$D$12),"Menor",IF(OR(Q5='Tabla Impacto'!$C$13,Q5='Tabla Impacto'!$D$13),"Moderado",IF(OR(Q5='Tabla Impacto'!$C$14,Q5='Tabla Impacto'!$D$14),"Mayor",IF(OR(Q5='Tabla Impacto'!$C$15,Q5='Tabla Impacto'!$D$15),"Catastrófico","")))))</f>
        <v/>
      </c>
      <c r="S5" s="331" t="str">
        <f ca="1">IF(R5="","",IF(R5="Leve",0.2,IF(R5="Menor",0.4,IF(R5="Moderado",0.6,IF(R5="Mayor",0.8,IF(R5="Catastrófico",1,))))))</f>
        <v/>
      </c>
      <c r="T5" s="330" t="str">
        <f ca="1">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
      </c>
      <c r="U5" s="134">
        <v>1</v>
      </c>
      <c r="V5" s="97"/>
      <c r="W5" s="181" t="str">
        <f t="shared" ref="W5:W36" si="0">IF(OR(AB5="Preventivo",AB5="Detectivo"),"Probabilidad",IF(AB5="Correctivo","Impacto",""))</f>
        <v/>
      </c>
      <c r="X5" s="145"/>
      <c r="Y5" s="145"/>
      <c r="Z5" s="145"/>
      <c r="AA5" s="145"/>
      <c r="AB5" s="133"/>
      <c r="AC5" s="133"/>
      <c r="AD5" s="98" t="str">
        <f t="shared" ref="AD5" si="1">IF(AND(AB5="Preventivo",AC5="Automático"),"50%",IF(AND(AB5="Preventivo",AC5="Manual"),"40%",IF(AND(AB5="Detectivo",AC5="Automático"),"40%",IF(AND(AB5="Detectivo",AC5="Manual"),"30%",IF(AND(AB5="Correctivo",AC5="Automático"),"35%",IF(AND(AB5="Correctivo",AC5="Manual"),"25%",""))))))</f>
        <v/>
      </c>
      <c r="AE5" s="133"/>
      <c r="AF5" s="133"/>
      <c r="AG5" s="133"/>
      <c r="AH5" s="158" t="str">
        <f>IFERROR(IF(W5="Probabilidad",(O5-(+O5*AD5)),IF(W5="Impacto",O5,"")),"")</f>
        <v/>
      </c>
      <c r="AI5" s="132" t="str">
        <f>IFERROR(IF(AH5="","",IF(AH5&lt;=0.2,"Muy Baja",IF(AH5&lt;=0.4,"Baja",IF(AH5&lt;=0.6,"Media",IF(AH5&lt;=0.8,"Alta","Muy Alta"))))),"")</f>
        <v/>
      </c>
      <c r="AJ5" s="98" t="str">
        <f t="shared" ref="AJ5" si="2">+AH5</f>
        <v/>
      </c>
      <c r="AK5" s="132" t="str">
        <f>IFERROR(IF(AL5="","",IF(AL5&lt;=0.2,"Leve",IF(AL5&lt;=0.4,"Menor",IF(AL5&lt;=0.6,"Moderado",IF(AL5&lt;=0.8,"Mayor","Catastrófico"))))),"")</f>
        <v/>
      </c>
      <c r="AL5" s="98" t="str">
        <f>IFERROR(IF(W5="Impacto",(S5-(+S5*AD5)),IF(W5="Probabilidad",S5,"")),"")</f>
        <v/>
      </c>
      <c r="AM5" s="99" t="str">
        <f t="shared" ref="AM5" si="3">IFERROR(IF(OR(AND(AI5="Muy Baja",AK5="Leve"),AND(AI5="Muy Baja",AK5="Menor"),AND(AI5="Baja",AK5="Leve")),"Bajo",IF(OR(AND(AI5="Muy baja",AK5="Moderado"),AND(AI5="Baja",AK5="Menor"),AND(AI5="Baja",AK5="Moderado"),AND(AI5="Media",AK5="Leve"),AND(AI5="Media",AK5="Menor"),AND(AI5="Media",AK5="Moderado"),AND(AI5="Alta",AK5="Leve"),AND(AI5="Alta",AK5="Menor")),"Moderado",IF(OR(AND(AI5="Muy Baja",AK5="Mayor"),AND(AI5="Baja",AK5="Mayor"),AND(AI5="Media",AK5="Mayor"),AND(AI5="Alta",AK5="Moderado"),AND(AI5="Alta",AK5="Mayor"),AND(AI5="Muy Alta",AK5="Leve"),AND(AI5="Muy Alta",AK5="Menor"),AND(AI5="Muy Alta",AK5="Moderado"),AND(AI5="Muy Alta",AK5="Mayor")),"Alto",IF(OR(AND(AI5="Muy Baja",AK5="Catastrófico"),AND(AI5="Baja",AK5="Catastrófico"),AND(AI5="Media",AK5="Catastrófico"),AND(AI5="Alta",AK5="Catastrófico"),AND(AI5="Muy Alta",AK5="Catastrófico")),"Extremo","")))),"")</f>
        <v/>
      </c>
      <c r="AN5" s="379"/>
      <c r="AO5" s="180"/>
      <c r="AP5" s="134"/>
      <c r="AQ5" s="100"/>
      <c r="AR5" s="100"/>
      <c r="AS5" s="180"/>
      <c r="AT5" s="100"/>
      <c r="AU5" s="180"/>
      <c r="AV5" s="100"/>
      <c r="AW5" s="180"/>
      <c r="AX5" s="100"/>
      <c r="AY5" s="180"/>
      <c r="AZ5" s="134"/>
      <c r="BA5" s="180"/>
      <c r="BB5" s="180"/>
      <c r="BC5" s="134"/>
      <c r="BD5" s="100"/>
      <c r="BE5" s="100"/>
      <c r="BF5" s="180"/>
      <c r="BG5" s="180"/>
      <c r="BH5" s="134"/>
      <c r="BI5" s="100"/>
      <c r="BJ5" s="100"/>
      <c r="BK5" s="180"/>
      <c r="BL5" s="180"/>
      <c r="BM5" s="134"/>
      <c r="BN5" s="100"/>
      <c r="BO5" s="100"/>
      <c r="BP5" s="180"/>
      <c r="BQ5" s="180"/>
      <c r="BR5" s="134"/>
      <c r="BS5" s="100"/>
      <c r="BT5" s="100"/>
      <c r="BU5" s="100"/>
      <c r="BV5" s="180"/>
      <c r="BW5" s="180"/>
      <c r="BX5" s="180"/>
      <c r="BY5" s="100"/>
      <c r="BZ5" s="180"/>
      <c r="CA5" s="180"/>
      <c r="CB5" s="553" t="s">
        <v>202</v>
      </c>
      <c r="CC5" s="548" t="s">
        <v>278</v>
      </c>
      <c r="CD5" s="548" t="s">
        <v>279</v>
      </c>
      <c r="CE5" s="548" t="s">
        <v>279</v>
      </c>
      <c r="CF5" s="146"/>
      <c r="CG5" s="146"/>
      <c r="CH5" s="146"/>
      <c r="CI5" s="146"/>
      <c r="CJ5" s="146"/>
      <c r="CK5" s="146"/>
      <c r="CL5" s="146"/>
      <c r="CM5" s="146"/>
      <c r="CN5" s="146"/>
      <c r="CO5" s="146"/>
      <c r="CP5" s="146"/>
      <c r="CQ5" s="146"/>
      <c r="CR5" s="146"/>
      <c r="CS5" s="146"/>
      <c r="CT5" s="146"/>
      <c r="CU5" s="146"/>
      <c r="CV5" s="146"/>
      <c r="CW5" s="146"/>
      <c r="CX5" s="146"/>
      <c r="CY5" s="146"/>
      <c r="CZ5" s="146"/>
      <c r="DA5" s="146"/>
      <c r="DB5" s="146"/>
      <c r="DC5" s="146"/>
      <c r="DD5" s="146"/>
      <c r="DE5" s="146"/>
    </row>
    <row r="6" spans="1:109" ht="15.75" customHeight="1">
      <c r="A6" s="377"/>
      <c r="B6" s="375"/>
      <c r="C6" s="375"/>
      <c r="D6" s="375"/>
      <c r="E6" s="378"/>
      <c r="F6" s="375"/>
      <c r="G6" s="375"/>
      <c r="H6" s="375"/>
      <c r="I6" s="180"/>
      <c r="J6" s="180"/>
      <c r="K6" s="375"/>
      <c r="L6" s="378"/>
      <c r="M6" s="377"/>
      <c r="N6" s="327"/>
      <c r="O6" s="331"/>
      <c r="P6" s="376"/>
      <c r="Q6" s="331">
        <f>IF(NOT(ISERROR(MATCH(P6,_xlfn.ANCHORARRAY(E17),0))),O19&amp;"Por favor no seleccionar los criterios de impacto",P6)</f>
        <v>0</v>
      </c>
      <c r="R6" s="327"/>
      <c r="S6" s="331"/>
      <c r="T6" s="330"/>
      <c r="U6" s="134">
        <v>2</v>
      </c>
      <c r="V6" s="97"/>
      <c r="W6" s="181" t="str">
        <f t="shared" si="0"/>
        <v/>
      </c>
      <c r="X6" s="145"/>
      <c r="Y6" s="145"/>
      <c r="Z6" s="145"/>
      <c r="AA6" s="145"/>
      <c r="AB6" s="133"/>
      <c r="AC6" s="133"/>
      <c r="AD6" s="98" t="str">
        <f t="shared" ref="AD6:AD64" si="4">IF(AND(AB6="Preventivo",AC6="Automático"),"50%",IF(AND(AB6="Preventivo",AC6="Manual"),"40%",IF(AND(AB6="Detectivo",AC6="Automático"),"40%",IF(AND(AB6="Detectivo",AC6="Manual"),"30%",IF(AND(AB6="Correctivo",AC6="Automático"),"35%",IF(AND(AB6="Correctivo",AC6="Manual"),"25%",""))))))</f>
        <v/>
      </c>
      <c r="AE6" s="133"/>
      <c r="AF6" s="133"/>
      <c r="AG6" s="133"/>
      <c r="AH6" s="158" t="str">
        <f>IFERROR(IF(AND(W5="Probabilidad",W6="Probabilidad"),(AJ5-(+AJ5*AD6)),IF(W6="Probabilidad",(O5-(+O5*AD6)),IF(W6="Impacto",AJ5,""))),"")</f>
        <v/>
      </c>
      <c r="AI6" s="132" t="str">
        <f t="shared" ref="AI6:AI64" si="5">IFERROR(IF(AH6="","",IF(AH6&lt;=0.2,"Muy Baja",IF(AH6&lt;=0.4,"Baja",IF(AH6&lt;=0.6,"Media",IF(AH6&lt;=0.8,"Alta","Muy Alta"))))),"")</f>
        <v/>
      </c>
      <c r="AJ6" s="98" t="str">
        <f t="shared" ref="AJ6:AJ36" si="6">+AH6</f>
        <v/>
      </c>
      <c r="AK6" s="132" t="str">
        <f t="shared" ref="AK6:AK64" si="7">IFERROR(IF(AL6="","",IF(AL6&lt;=0.2,"Leve",IF(AL6&lt;=0.4,"Menor",IF(AL6&lt;=0.6,"Moderado",IF(AL6&lt;=0.8,"Mayor","Catastrófico"))))),"")</f>
        <v/>
      </c>
      <c r="AL6" s="98" t="str">
        <f>IFERROR(IF(AND(W5="Impacto",W6="Impacto"),(AL5-(+AL5*AD6)),IF(W6="Impacto",($S$5-(+$S$5*AD6)),IF(W6="Probabilidad",AL5,""))),"")</f>
        <v/>
      </c>
      <c r="AM6" s="99" t="str">
        <f t="shared" ref="AM6:AM36" si="8">IFERROR(IF(OR(AND(AI6="Muy Baja",AK6="Leve"),AND(AI6="Muy Baja",AK6="Menor"),AND(AI6="Baja",AK6="Leve")),"Bajo",IF(OR(AND(AI6="Muy baja",AK6="Moderado"),AND(AI6="Baja",AK6="Menor"),AND(AI6="Baja",AK6="Moderado"),AND(AI6="Media",AK6="Leve"),AND(AI6="Media",AK6="Menor"),AND(AI6="Media",AK6="Moderado"),AND(AI6="Alta",AK6="Leve"),AND(AI6="Alta",AK6="Menor")),"Moderado",IF(OR(AND(AI6="Muy Baja",AK6="Mayor"),AND(AI6="Baja",AK6="Mayor"),AND(AI6="Media",AK6="Mayor"),AND(AI6="Alta",AK6="Moderado"),AND(AI6="Alta",AK6="Mayor"),AND(AI6="Muy Alta",AK6="Leve"),AND(AI6="Muy Alta",AK6="Menor"),AND(AI6="Muy Alta",AK6="Moderado"),AND(AI6="Muy Alta",AK6="Mayor")),"Alto",IF(OR(AND(AI6="Muy Baja",AK6="Catastrófico"),AND(AI6="Baja",AK6="Catastrófico"),AND(AI6="Media",AK6="Catastrófico"),AND(AI6="Alta",AK6="Catastrófico"),AND(AI6="Muy Alta",AK6="Catastrófico")),"Extremo","")))),"")</f>
        <v/>
      </c>
      <c r="AN6" s="380"/>
      <c r="AO6" s="180"/>
      <c r="AP6" s="134"/>
      <c r="AQ6" s="100"/>
      <c r="AR6" s="100"/>
      <c r="AS6" s="180"/>
      <c r="AT6" s="100"/>
      <c r="AU6" s="180"/>
      <c r="AV6" s="100"/>
      <c r="AW6" s="180"/>
      <c r="AX6" s="100"/>
      <c r="AY6" s="180"/>
      <c r="AZ6" s="134"/>
      <c r="BA6" s="180"/>
      <c r="BB6" s="180"/>
      <c r="BC6" s="134"/>
      <c r="BD6" s="100"/>
      <c r="BE6" s="100"/>
      <c r="BF6" s="180"/>
      <c r="BG6" s="180"/>
      <c r="BH6" s="134"/>
      <c r="BI6" s="100"/>
      <c r="BJ6" s="100"/>
      <c r="BK6" s="180"/>
      <c r="BL6" s="180"/>
      <c r="BM6" s="134"/>
      <c r="BN6" s="100"/>
      <c r="BO6" s="100"/>
      <c r="BP6" s="180"/>
      <c r="BQ6" s="180"/>
      <c r="BR6" s="134"/>
      <c r="BS6" s="100"/>
      <c r="BT6" s="100"/>
      <c r="BU6" s="100"/>
      <c r="BV6" s="180"/>
      <c r="BW6" s="180"/>
      <c r="BX6" s="180"/>
      <c r="BY6" s="100"/>
      <c r="BZ6" s="180"/>
      <c r="CA6" s="180"/>
      <c r="CB6" s="100"/>
      <c r="CC6" s="180"/>
      <c r="CD6" s="134"/>
      <c r="CE6" s="180"/>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row>
    <row r="7" spans="1:109" ht="15.75" customHeight="1">
      <c r="A7" s="377"/>
      <c r="B7" s="375"/>
      <c r="C7" s="375"/>
      <c r="D7" s="375"/>
      <c r="E7" s="378"/>
      <c r="F7" s="375"/>
      <c r="G7" s="375"/>
      <c r="H7" s="375"/>
      <c r="I7" s="180"/>
      <c r="J7" s="180"/>
      <c r="K7" s="375"/>
      <c r="L7" s="378"/>
      <c r="M7" s="377"/>
      <c r="N7" s="327"/>
      <c r="O7" s="331"/>
      <c r="P7" s="376"/>
      <c r="Q7" s="331">
        <f>IF(NOT(ISERROR(MATCH(P7,_xlfn.ANCHORARRAY(E18),0))),O20&amp;"Por favor no seleccionar los criterios de impacto",P7)</f>
        <v>0</v>
      </c>
      <c r="R7" s="327"/>
      <c r="S7" s="331"/>
      <c r="T7" s="330"/>
      <c r="U7" s="134">
        <v>3</v>
      </c>
      <c r="V7" s="101"/>
      <c r="W7" s="181" t="str">
        <f t="shared" si="0"/>
        <v/>
      </c>
      <c r="X7" s="145"/>
      <c r="Y7" s="145"/>
      <c r="Z7" s="145"/>
      <c r="AA7" s="145"/>
      <c r="AB7" s="133"/>
      <c r="AC7" s="133"/>
      <c r="AD7" s="98" t="str">
        <f t="shared" si="4"/>
        <v/>
      </c>
      <c r="AE7" s="133"/>
      <c r="AF7" s="133"/>
      <c r="AG7" s="133"/>
      <c r="AH7" s="158" t="str">
        <f>IFERROR(IF(AND(W6="Probabilidad",W7="Probabilidad"),(AJ6-(+AJ6*AD7)),IF(AND(W6="Impacto",W7="Probabilidad"),(AJ5-(+AJ5*AD7)),IF(W7="Impacto",AJ6,""))),"")</f>
        <v/>
      </c>
      <c r="AI7" s="132" t="str">
        <f t="shared" si="5"/>
        <v/>
      </c>
      <c r="AJ7" s="98" t="str">
        <f t="shared" si="6"/>
        <v/>
      </c>
      <c r="AK7" s="132" t="str">
        <f t="shared" si="7"/>
        <v/>
      </c>
      <c r="AL7" s="98" t="str">
        <f>IFERROR(IF(AND(W6="Impacto",W7="Impacto"),(AL6-(+AL6*AD7)),IF(AND(W6="Probabilidad",W7="Impacto"),(AL5-(+AL5*AD7)),IF(W7="Probabilidad",AL6,""))),"")</f>
        <v/>
      </c>
      <c r="AM7" s="99" t="str">
        <f t="shared" si="8"/>
        <v/>
      </c>
      <c r="AN7" s="380"/>
      <c r="AO7" s="180"/>
      <c r="AP7" s="134"/>
      <c r="AQ7" s="100"/>
      <c r="AR7" s="100"/>
      <c r="AS7" s="180"/>
      <c r="AT7" s="100"/>
      <c r="AU7" s="180"/>
      <c r="AV7" s="100"/>
      <c r="AW7" s="180"/>
      <c r="AX7" s="100"/>
      <c r="AY7" s="180"/>
      <c r="AZ7" s="134"/>
      <c r="BA7" s="180"/>
      <c r="BB7" s="180"/>
      <c r="BC7" s="134"/>
      <c r="BD7" s="100"/>
      <c r="BE7" s="100"/>
      <c r="BF7" s="180"/>
      <c r="BG7" s="180"/>
      <c r="BH7" s="134"/>
      <c r="BI7" s="100"/>
      <c r="BJ7" s="100"/>
      <c r="BK7" s="180"/>
      <c r="BL7" s="180"/>
      <c r="BM7" s="134"/>
      <c r="BN7" s="100"/>
      <c r="BO7" s="100"/>
      <c r="BP7" s="180"/>
      <c r="BQ7" s="180"/>
      <c r="BR7" s="134"/>
      <c r="BS7" s="100"/>
      <c r="BT7" s="100"/>
      <c r="BU7" s="100"/>
      <c r="BV7" s="180"/>
      <c r="BW7" s="180"/>
      <c r="BX7" s="180"/>
      <c r="BY7" s="100"/>
      <c r="BZ7" s="180"/>
      <c r="CA7" s="180"/>
      <c r="CB7" s="100"/>
      <c r="CC7" s="180"/>
      <c r="CD7" s="134"/>
      <c r="CE7" s="180"/>
      <c r="CF7" s="139"/>
      <c r="CG7" s="139"/>
      <c r="CH7" s="139"/>
      <c r="CI7" s="139"/>
      <c r="CJ7" s="139"/>
      <c r="CK7" s="139"/>
      <c r="CL7" s="139"/>
      <c r="CM7" s="139"/>
      <c r="CN7" s="139"/>
      <c r="CO7" s="139"/>
      <c r="CP7" s="139"/>
      <c r="CQ7" s="139"/>
      <c r="CR7" s="139"/>
      <c r="CS7" s="139"/>
      <c r="CT7" s="139"/>
      <c r="CU7" s="139"/>
      <c r="CV7" s="139"/>
      <c r="CW7" s="139"/>
      <c r="CX7" s="139"/>
      <c r="CY7" s="139"/>
      <c r="CZ7" s="139"/>
      <c r="DA7" s="139"/>
      <c r="DB7" s="139"/>
      <c r="DC7" s="139"/>
      <c r="DD7" s="139"/>
      <c r="DE7" s="139"/>
    </row>
    <row r="8" spans="1:109" ht="15.75" customHeight="1">
      <c r="A8" s="377"/>
      <c r="B8" s="375"/>
      <c r="C8" s="375"/>
      <c r="D8" s="375"/>
      <c r="E8" s="378"/>
      <c r="F8" s="375"/>
      <c r="G8" s="375"/>
      <c r="H8" s="375"/>
      <c r="I8" s="180"/>
      <c r="J8" s="180"/>
      <c r="K8" s="375"/>
      <c r="L8" s="378"/>
      <c r="M8" s="377"/>
      <c r="N8" s="327"/>
      <c r="O8" s="331"/>
      <c r="P8" s="376"/>
      <c r="Q8" s="331">
        <f>IF(NOT(ISERROR(MATCH(P8,_xlfn.ANCHORARRAY(E19),0))),O21&amp;"Por favor no seleccionar los criterios de impacto",P8)</f>
        <v>0</v>
      </c>
      <c r="R8" s="327"/>
      <c r="S8" s="331"/>
      <c r="T8" s="330"/>
      <c r="U8" s="134">
        <v>4</v>
      </c>
      <c r="V8" s="97"/>
      <c r="W8" s="181" t="str">
        <f t="shared" si="0"/>
        <v/>
      </c>
      <c r="X8" s="145"/>
      <c r="Y8" s="145"/>
      <c r="Z8" s="145"/>
      <c r="AA8" s="145"/>
      <c r="AB8" s="133"/>
      <c r="AC8" s="133"/>
      <c r="AD8" s="98" t="str">
        <f t="shared" si="4"/>
        <v/>
      </c>
      <c r="AE8" s="133"/>
      <c r="AF8" s="133"/>
      <c r="AG8" s="133"/>
      <c r="AH8" s="158" t="str">
        <f>IFERROR(IF(AND(W7="Probabilidad",W8="Probabilidad"),(AJ7-(+AJ7*AD8)),IF(AND(W7="Impacto",W8="Probabilidad"),(AJ6-(+AJ6*AD8)),IF(W8="Impacto",AJ7,""))),"")</f>
        <v/>
      </c>
      <c r="AI8" s="132" t="str">
        <f t="shared" si="5"/>
        <v/>
      </c>
      <c r="AJ8" s="98" t="str">
        <f t="shared" si="6"/>
        <v/>
      </c>
      <c r="AK8" s="132" t="str">
        <f t="shared" si="7"/>
        <v/>
      </c>
      <c r="AL8" s="98" t="str">
        <f>IFERROR(IF(AND(W7="Impacto",W8="Impacto"),(AL7-(+AL7*AD8)),IF(AND(W7="Probabilidad",W8="Impacto"),(AL6-(+AL6*AD8)),IF(W8="Probabilidad",AL7,""))),"")</f>
        <v/>
      </c>
      <c r="AM8" s="99" t="str">
        <f t="shared" si="8"/>
        <v/>
      </c>
      <c r="AN8" s="380"/>
      <c r="AO8" s="180"/>
      <c r="AP8" s="134"/>
      <c r="AQ8" s="100"/>
      <c r="AR8" s="100"/>
      <c r="AS8" s="180"/>
      <c r="AT8" s="100"/>
      <c r="AU8" s="180"/>
      <c r="AV8" s="100"/>
      <c r="AW8" s="180"/>
      <c r="AX8" s="100"/>
      <c r="AY8" s="180"/>
      <c r="AZ8" s="134"/>
      <c r="BA8" s="180"/>
      <c r="BB8" s="180"/>
      <c r="BC8" s="134"/>
      <c r="BD8" s="100"/>
      <c r="BE8" s="100"/>
      <c r="BF8" s="180"/>
      <c r="BG8" s="180"/>
      <c r="BH8" s="134"/>
      <c r="BI8" s="100"/>
      <c r="BJ8" s="100"/>
      <c r="BK8" s="180"/>
      <c r="BL8" s="180"/>
      <c r="BM8" s="134"/>
      <c r="BN8" s="100"/>
      <c r="BO8" s="100"/>
      <c r="BP8" s="180"/>
      <c r="BQ8" s="180"/>
      <c r="BR8" s="134"/>
      <c r="BS8" s="100"/>
      <c r="BT8" s="100"/>
      <c r="BU8" s="100"/>
      <c r="BV8" s="180"/>
      <c r="BW8" s="180"/>
      <c r="BX8" s="180"/>
      <c r="BY8" s="100"/>
      <c r="BZ8" s="180"/>
      <c r="CA8" s="180"/>
      <c r="CB8" s="100"/>
      <c r="CC8" s="180"/>
      <c r="CD8" s="134"/>
      <c r="CE8" s="180"/>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39"/>
      <c r="DD8" s="139"/>
      <c r="DE8" s="139"/>
    </row>
    <row r="9" spans="1:109" ht="15.75" customHeight="1">
      <c r="A9" s="377"/>
      <c r="B9" s="375"/>
      <c r="C9" s="375"/>
      <c r="D9" s="375"/>
      <c r="E9" s="378"/>
      <c r="F9" s="375"/>
      <c r="G9" s="375"/>
      <c r="H9" s="375"/>
      <c r="I9" s="180"/>
      <c r="J9" s="180"/>
      <c r="K9" s="375"/>
      <c r="L9" s="378"/>
      <c r="M9" s="377"/>
      <c r="N9" s="327"/>
      <c r="O9" s="331"/>
      <c r="P9" s="376"/>
      <c r="Q9" s="331">
        <f>IF(NOT(ISERROR(MATCH(P9,_xlfn.ANCHORARRAY(E20),0))),O22&amp;"Por favor no seleccionar los criterios de impacto",P9)</f>
        <v>0</v>
      </c>
      <c r="R9" s="327"/>
      <c r="S9" s="331"/>
      <c r="T9" s="330"/>
      <c r="U9" s="134">
        <v>5</v>
      </c>
      <c r="V9" s="97"/>
      <c r="W9" s="181" t="str">
        <f t="shared" si="0"/>
        <v/>
      </c>
      <c r="X9" s="145"/>
      <c r="Y9" s="145"/>
      <c r="Z9" s="145"/>
      <c r="AA9" s="145"/>
      <c r="AB9" s="133"/>
      <c r="AC9" s="133"/>
      <c r="AD9" s="98" t="str">
        <f t="shared" si="4"/>
        <v/>
      </c>
      <c r="AE9" s="133"/>
      <c r="AF9" s="133"/>
      <c r="AG9" s="133"/>
      <c r="AH9" s="158" t="str">
        <f>IFERROR(IF(AND(W8="Probabilidad",W9="Probabilidad"),(AJ8-(+AJ8*AD9)),IF(AND(W8="Impacto",W9="Probabilidad"),(AJ7-(+AJ7*AD9)),IF(W9="Impacto",AJ8,""))),"")</f>
        <v/>
      </c>
      <c r="AI9" s="132" t="str">
        <f t="shared" si="5"/>
        <v/>
      </c>
      <c r="AJ9" s="98" t="str">
        <f t="shared" si="6"/>
        <v/>
      </c>
      <c r="AK9" s="132" t="str">
        <f t="shared" si="7"/>
        <v/>
      </c>
      <c r="AL9" s="98" t="str">
        <f>IFERROR(IF(AND(W8="Impacto",W9="Impacto"),(AL8-(+AL8*AD9)),IF(AND(W8="Probabilidad",W9="Impacto"),(AL7-(+AL7*AD9)),IF(W9="Probabilidad",AL8,""))),"")</f>
        <v/>
      </c>
      <c r="AM9" s="99" t="str">
        <f t="shared" si="8"/>
        <v/>
      </c>
      <c r="AN9" s="380"/>
      <c r="AO9" s="180"/>
      <c r="AP9" s="134"/>
      <c r="AQ9" s="100"/>
      <c r="AR9" s="100"/>
      <c r="AS9" s="180"/>
      <c r="AT9" s="100"/>
      <c r="AU9" s="180"/>
      <c r="AV9" s="100"/>
      <c r="AW9" s="180"/>
      <c r="AX9" s="100"/>
      <c r="AY9" s="180"/>
      <c r="AZ9" s="134"/>
      <c r="BA9" s="180"/>
      <c r="BB9" s="180"/>
      <c r="BC9" s="134"/>
      <c r="BD9" s="100"/>
      <c r="BE9" s="100"/>
      <c r="BF9" s="180"/>
      <c r="BG9" s="180"/>
      <c r="BH9" s="134"/>
      <c r="BI9" s="100"/>
      <c r="BJ9" s="100"/>
      <c r="BK9" s="180"/>
      <c r="BL9" s="180"/>
      <c r="BM9" s="134"/>
      <c r="BN9" s="100"/>
      <c r="BO9" s="100"/>
      <c r="BP9" s="180"/>
      <c r="BQ9" s="180"/>
      <c r="BR9" s="134"/>
      <c r="BS9" s="100"/>
      <c r="BT9" s="100"/>
      <c r="BU9" s="100"/>
      <c r="BV9" s="180"/>
      <c r="BW9" s="180"/>
      <c r="BX9" s="180"/>
      <c r="BY9" s="100"/>
      <c r="BZ9" s="180"/>
      <c r="CA9" s="180"/>
      <c r="CB9" s="100"/>
      <c r="CC9" s="180"/>
      <c r="CD9" s="134"/>
      <c r="CE9" s="180"/>
      <c r="CF9" s="139"/>
      <c r="CG9" s="139"/>
      <c r="CH9" s="139"/>
      <c r="CI9" s="139"/>
      <c r="CJ9" s="139"/>
      <c r="CK9" s="139"/>
      <c r="CL9" s="139"/>
      <c r="CM9" s="139"/>
      <c r="CN9" s="139"/>
      <c r="CO9" s="139"/>
      <c r="CP9" s="139"/>
      <c r="CQ9" s="139"/>
      <c r="CR9" s="139"/>
      <c r="CS9" s="139"/>
      <c r="CT9" s="139"/>
      <c r="CU9" s="139"/>
      <c r="CV9" s="139"/>
      <c r="CW9" s="139"/>
      <c r="CX9" s="139"/>
      <c r="CY9" s="139"/>
      <c r="CZ9" s="139"/>
      <c r="DA9" s="139"/>
      <c r="DB9" s="139"/>
      <c r="DC9" s="139"/>
      <c r="DD9" s="139"/>
      <c r="DE9" s="139"/>
    </row>
    <row r="10" spans="1:109" ht="15.75" customHeight="1">
      <c r="A10" s="377"/>
      <c r="B10" s="375"/>
      <c r="C10" s="375"/>
      <c r="D10" s="375"/>
      <c r="E10" s="378"/>
      <c r="F10" s="375"/>
      <c r="G10" s="375"/>
      <c r="H10" s="375"/>
      <c r="I10" s="180"/>
      <c r="J10" s="180"/>
      <c r="K10" s="375"/>
      <c r="L10" s="378"/>
      <c r="M10" s="377"/>
      <c r="N10" s="327"/>
      <c r="O10" s="331"/>
      <c r="P10" s="376"/>
      <c r="Q10" s="331">
        <f>IF(NOT(ISERROR(MATCH(P10,_xlfn.ANCHORARRAY(E21),0))),O23&amp;"Por favor no seleccionar los criterios de impacto",P10)</f>
        <v>0</v>
      </c>
      <c r="R10" s="327"/>
      <c r="S10" s="331"/>
      <c r="T10" s="330"/>
      <c r="U10" s="134">
        <v>6</v>
      </c>
      <c r="V10" s="97"/>
      <c r="W10" s="181" t="str">
        <f t="shared" si="0"/>
        <v/>
      </c>
      <c r="X10" s="145"/>
      <c r="Y10" s="145"/>
      <c r="Z10" s="145"/>
      <c r="AA10" s="145"/>
      <c r="AB10" s="133"/>
      <c r="AC10" s="133"/>
      <c r="AD10" s="98" t="str">
        <f t="shared" si="4"/>
        <v/>
      </c>
      <c r="AE10" s="133"/>
      <c r="AF10" s="133"/>
      <c r="AG10" s="133"/>
      <c r="AH10" s="158" t="str">
        <f>IFERROR(IF(AND(W9="Probabilidad",W10="Probabilidad"),(AJ9-(+AJ9*AD10)),IF(AND(W9="Impacto",W10="Probabilidad"),(AJ8-(+AJ8*AD10)),IF(W10="Impacto",AJ9,""))),"")</f>
        <v/>
      </c>
      <c r="AI10" s="132" t="str">
        <f t="shared" si="5"/>
        <v/>
      </c>
      <c r="AJ10" s="98" t="str">
        <f t="shared" si="6"/>
        <v/>
      </c>
      <c r="AK10" s="132" t="str">
        <f t="shared" si="7"/>
        <v/>
      </c>
      <c r="AL10" s="98" t="str">
        <f>IFERROR(IF(AND(W9="Impacto",W10="Impacto"),(AL9-(+AL9*AD10)),IF(AND(W9="Probabilidad",W10="Impacto"),(AL8-(+AL8*AD10)),IF(W10="Probabilidad",AL9,""))),"")</f>
        <v/>
      </c>
      <c r="AM10" s="99" t="str">
        <f t="shared" si="8"/>
        <v/>
      </c>
      <c r="AN10" s="381"/>
      <c r="AO10" s="180"/>
      <c r="AP10" s="134"/>
      <c r="AQ10" s="100"/>
      <c r="AR10" s="100"/>
      <c r="AS10" s="180"/>
      <c r="AT10" s="100"/>
      <c r="AU10" s="180"/>
      <c r="AV10" s="100"/>
      <c r="AW10" s="180"/>
      <c r="AX10" s="100"/>
      <c r="AY10" s="180"/>
      <c r="AZ10" s="134"/>
      <c r="BA10" s="180"/>
      <c r="BB10" s="180"/>
      <c r="BC10" s="134"/>
      <c r="BD10" s="100"/>
      <c r="BE10" s="100"/>
      <c r="BF10" s="180"/>
      <c r="BG10" s="180"/>
      <c r="BH10" s="134"/>
      <c r="BI10" s="100"/>
      <c r="BJ10" s="100"/>
      <c r="BK10" s="180"/>
      <c r="BL10" s="180"/>
      <c r="BM10" s="134"/>
      <c r="BN10" s="100"/>
      <c r="BO10" s="100"/>
      <c r="BP10" s="180"/>
      <c r="BQ10" s="180"/>
      <c r="BR10" s="134"/>
      <c r="BS10" s="100"/>
      <c r="BT10" s="100"/>
      <c r="BU10" s="100"/>
      <c r="BV10" s="180"/>
      <c r="BW10" s="180"/>
      <c r="BX10" s="180"/>
      <c r="BY10" s="100"/>
      <c r="BZ10" s="180"/>
      <c r="CA10" s="180"/>
      <c r="CB10" s="100"/>
      <c r="CC10" s="180"/>
      <c r="CD10" s="134"/>
      <c r="CE10" s="180"/>
      <c r="CF10" s="139"/>
      <c r="CG10" s="139"/>
      <c r="CH10" s="139"/>
      <c r="CI10" s="139"/>
      <c r="CJ10" s="139"/>
      <c r="CK10" s="139"/>
      <c r="CL10" s="139"/>
      <c r="CM10" s="139"/>
      <c r="CN10" s="139"/>
      <c r="CO10" s="139"/>
      <c r="CP10" s="139"/>
      <c r="CQ10" s="139"/>
      <c r="CR10" s="139"/>
      <c r="CS10" s="139"/>
      <c r="CT10" s="139"/>
      <c r="CU10" s="139"/>
      <c r="CV10" s="139"/>
      <c r="CW10" s="139"/>
      <c r="CX10" s="139"/>
      <c r="CY10" s="139"/>
      <c r="CZ10" s="139"/>
      <c r="DA10" s="139"/>
      <c r="DB10" s="139"/>
      <c r="DC10" s="139"/>
      <c r="DD10" s="139"/>
      <c r="DE10" s="139"/>
    </row>
    <row r="11" spans="1:109" ht="15.75" customHeight="1">
      <c r="A11" s="377">
        <v>2</v>
      </c>
      <c r="B11" s="375"/>
      <c r="C11" s="375"/>
      <c r="D11" s="375"/>
      <c r="E11" s="378"/>
      <c r="F11" s="375"/>
      <c r="G11" s="375"/>
      <c r="H11" s="375"/>
      <c r="I11" s="180"/>
      <c r="J11" s="180"/>
      <c r="K11" s="375"/>
      <c r="L11" s="378"/>
      <c r="M11" s="377"/>
      <c r="N11" s="327" t="str">
        <f>IF(M11&lt;=0,"",IF(M11&lt;=2,"Muy Baja",IF(M11&lt;=24,"Baja",IF(M11&lt;=500,"Media",IF(M11&lt;=5000,"Alta","Muy Alta")))))</f>
        <v/>
      </c>
      <c r="O11" s="331" t="str">
        <f>IF(N11="","",IF(N11="Muy Baja",0.2,IF(N11="Baja",0.4,IF(N11="Media",0.6,IF(N11="Alta",0.8,IF(N11="Muy Alta",1,))))))</f>
        <v/>
      </c>
      <c r="P11" s="376"/>
      <c r="Q11" s="331">
        <f ca="1">IF(NOT(ISERROR(MATCH(P11,'Tabla Impacto'!$B$221:$B$223,0))),'Tabla Impacto'!$F$223&amp;"Por favor no seleccionar los criterios de impacto(Afectación Económica o presupuestal y Pérdida Reputacional)",P11)</f>
        <v>0</v>
      </c>
      <c r="R11" s="327" t="str">
        <f ca="1">IF(OR(Q11='Tabla Impacto'!$C$11,Q11='Tabla Impacto'!$D$11),"Leve",IF(OR(Q11='Tabla Impacto'!$C$12,Q11='Tabla Impacto'!$D$12),"Menor",IF(OR(Q11='Tabla Impacto'!$C$13,Q11='Tabla Impacto'!$D$13),"Moderado",IF(OR(Q11='Tabla Impacto'!$C$14,Q11='Tabla Impacto'!$D$14),"Mayor",IF(OR(Q11='Tabla Impacto'!$C$15,Q11='Tabla Impacto'!$D$15),"Catastrófico","")))))</f>
        <v/>
      </c>
      <c r="S11" s="331" t="str">
        <f ca="1">IF(R11="","",IF(R11="Leve",0.2,IF(R11="Menor",0.4,IF(R11="Moderado",0.6,IF(R11="Mayor",0.8,IF(R11="Catastrófico",1,))))))</f>
        <v/>
      </c>
      <c r="T11" s="330" t="str">
        <f ca="1">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134">
        <v>1</v>
      </c>
      <c r="V11" s="97"/>
      <c r="W11" s="181" t="str">
        <f t="shared" si="0"/>
        <v/>
      </c>
      <c r="X11" s="145"/>
      <c r="Y11" s="145"/>
      <c r="Z11" s="145"/>
      <c r="AA11" s="145"/>
      <c r="AB11" s="133"/>
      <c r="AC11" s="133"/>
      <c r="AD11" s="98" t="str">
        <f t="shared" si="4"/>
        <v/>
      </c>
      <c r="AE11" s="133"/>
      <c r="AF11" s="133"/>
      <c r="AG11" s="133"/>
      <c r="AH11" s="159" t="str">
        <f>IFERROR(IF(W11="Probabilidad",(O11-(+O11*AD11)),IF(W11="Impacto",O11,"")),"")</f>
        <v/>
      </c>
      <c r="AI11" s="132" t="str">
        <f>IFERROR(IF(AH11="","",IF(AH11&lt;=0.2,"Muy Baja",IF(AH11&lt;=0.4,"Baja",IF(AH11&lt;=0.6,"Media",IF(AH11&lt;=0.8,"Alta","Muy Alta"))))),"")</f>
        <v/>
      </c>
      <c r="AJ11" s="98" t="str">
        <f t="shared" si="6"/>
        <v/>
      </c>
      <c r="AK11" s="132" t="str">
        <f>IFERROR(IF(AL11="","",IF(AL11&lt;=0.2,"Leve",IF(AL11&lt;=0.4,"Menor",IF(AL11&lt;=0.6,"Moderado",IF(AL11&lt;=0.8,"Mayor","Catastrófico"))))),"")</f>
        <v/>
      </c>
      <c r="AL11" s="98" t="str">
        <f>IFERROR(IF(W11="Impacto",(S11-(+S11*AD11)),IF(W11="Probabilidad",S11,"")),"")</f>
        <v/>
      </c>
      <c r="AM11" s="99" t="str">
        <f t="shared" si="8"/>
        <v/>
      </c>
      <c r="AN11" s="379"/>
      <c r="AO11" s="180"/>
      <c r="AP11" s="134"/>
      <c r="AQ11" s="100"/>
      <c r="AR11" s="100"/>
      <c r="AS11" s="180"/>
      <c r="AT11" s="100"/>
      <c r="AU11" s="180"/>
      <c r="AV11" s="100"/>
      <c r="AW11" s="180"/>
      <c r="AX11" s="100"/>
      <c r="AY11" s="180"/>
      <c r="AZ11" s="134"/>
      <c r="BA11" s="180"/>
      <c r="BB11" s="180"/>
      <c r="BC11" s="134"/>
      <c r="BD11" s="100"/>
      <c r="BE11" s="100"/>
      <c r="BF11" s="180"/>
      <c r="BG11" s="180"/>
      <c r="BH11" s="134"/>
      <c r="BI11" s="100"/>
      <c r="BJ11" s="100"/>
      <c r="BK11" s="180"/>
      <c r="BL11" s="180"/>
      <c r="BM11" s="134"/>
      <c r="BN11" s="100"/>
      <c r="BO11" s="100"/>
      <c r="BP11" s="180"/>
      <c r="BQ11" s="180"/>
      <c r="BR11" s="134"/>
      <c r="BS11" s="100"/>
      <c r="BT11" s="100"/>
      <c r="BU11" s="100"/>
      <c r="BV11" s="180"/>
      <c r="BW11" s="180"/>
      <c r="BX11" s="180"/>
      <c r="BY11" s="100"/>
      <c r="BZ11" s="180"/>
      <c r="CA11" s="180"/>
      <c r="CB11" s="100"/>
      <c r="CC11" s="180"/>
      <c r="CD11" s="134"/>
      <c r="CE11" s="180"/>
      <c r="CF11" s="139"/>
      <c r="CG11" s="139"/>
      <c r="CH11" s="139"/>
      <c r="CI11" s="139"/>
      <c r="CJ11" s="139"/>
      <c r="CK11" s="139"/>
      <c r="CL11" s="139"/>
      <c r="CM11" s="139"/>
      <c r="CN11" s="139"/>
      <c r="CO11" s="139"/>
      <c r="CP11" s="139"/>
      <c r="CQ11" s="139"/>
      <c r="CR11" s="139"/>
      <c r="CS11" s="139"/>
      <c r="CT11" s="139"/>
      <c r="CU11" s="139"/>
      <c r="CV11" s="139"/>
      <c r="CW11" s="139"/>
      <c r="CX11" s="139"/>
      <c r="CY11" s="139"/>
      <c r="CZ11" s="139"/>
      <c r="DA11" s="139"/>
      <c r="DB11" s="139"/>
      <c r="DC11" s="139"/>
      <c r="DD11" s="139"/>
      <c r="DE11" s="139"/>
    </row>
    <row r="12" spans="1:109" ht="15.75" customHeight="1">
      <c r="A12" s="377"/>
      <c r="B12" s="375"/>
      <c r="C12" s="375"/>
      <c r="D12" s="375"/>
      <c r="E12" s="378"/>
      <c r="F12" s="375"/>
      <c r="G12" s="375"/>
      <c r="H12" s="375"/>
      <c r="I12" s="180"/>
      <c r="J12" s="180"/>
      <c r="K12" s="375"/>
      <c r="L12" s="378"/>
      <c r="M12" s="377"/>
      <c r="N12" s="327"/>
      <c r="O12" s="331"/>
      <c r="P12" s="376"/>
      <c r="Q12" s="331">
        <f t="shared" ref="Q12:Q16" si="9">IF(NOT(ISERROR(MATCH(P12,_xlfn.ANCHORARRAY(E23),0))),O25&amp;"Por favor no seleccionar los criterios de impacto",P12)</f>
        <v>0</v>
      </c>
      <c r="R12" s="327"/>
      <c r="S12" s="331"/>
      <c r="T12" s="330"/>
      <c r="U12" s="134">
        <v>2</v>
      </c>
      <c r="V12" s="97"/>
      <c r="W12" s="181" t="str">
        <f t="shared" si="0"/>
        <v/>
      </c>
      <c r="X12" s="145"/>
      <c r="Y12" s="145"/>
      <c r="Z12" s="145"/>
      <c r="AA12" s="145"/>
      <c r="AB12" s="133"/>
      <c r="AC12" s="133"/>
      <c r="AD12" s="98" t="str">
        <f t="shared" si="4"/>
        <v/>
      </c>
      <c r="AE12" s="133"/>
      <c r="AF12" s="133"/>
      <c r="AG12" s="133"/>
      <c r="AH12" s="159" t="str">
        <f>IFERROR(IF(AND(W11="Probabilidad",W12="Probabilidad"),(AJ11-(+AJ11*AD12)),IF(W12="Probabilidad",(O11-(+O11*AD12)),IF(W12="Impacto",AJ11,""))),"")</f>
        <v/>
      </c>
      <c r="AI12" s="132" t="str">
        <f t="shared" si="5"/>
        <v/>
      </c>
      <c r="AJ12" s="98" t="str">
        <f t="shared" si="6"/>
        <v/>
      </c>
      <c r="AK12" s="132" t="str">
        <f t="shared" si="7"/>
        <v/>
      </c>
      <c r="AL12" s="98" t="str">
        <f>IFERROR(IF(AND(W11="Impacto",W12="Impacto"),(AL5-(+AL5*AD12)),IF(W12="Impacto",($S$11-(+$S$11*AD12)),IF(W12="Probabilidad",AL5,""))),"")</f>
        <v/>
      </c>
      <c r="AM12" s="99" t="str">
        <f t="shared" si="8"/>
        <v/>
      </c>
      <c r="AN12" s="380"/>
      <c r="AO12" s="180"/>
      <c r="AP12" s="134"/>
      <c r="AQ12" s="100"/>
      <c r="AR12" s="100"/>
      <c r="AS12" s="180"/>
      <c r="AT12" s="100"/>
      <c r="AU12" s="180"/>
      <c r="AV12" s="100"/>
      <c r="AW12" s="180"/>
      <c r="AX12" s="100"/>
      <c r="AY12" s="180"/>
      <c r="AZ12" s="134"/>
      <c r="BA12" s="180"/>
      <c r="BB12" s="180"/>
      <c r="BC12" s="134"/>
      <c r="BD12" s="100"/>
      <c r="BE12" s="100"/>
      <c r="BF12" s="180"/>
      <c r="BG12" s="180"/>
      <c r="BH12" s="134"/>
      <c r="BI12" s="100"/>
      <c r="BJ12" s="100"/>
      <c r="BK12" s="180"/>
      <c r="BL12" s="180"/>
      <c r="BM12" s="134"/>
      <c r="BN12" s="100"/>
      <c r="BO12" s="100"/>
      <c r="BP12" s="180"/>
      <c r="BQ12" s="180"/>
      <c r="BR12" s="134"/>
      <c r="BS12" s="100"/>
      <c r="BT12" s="100"/>
      <c r="BU12" s="100"/>
      <c r="BV12" s="180"/>
      <c r="BW12" s="180"/>
      <c r="BX12" s="180"/>
      <c r="BY12" s="100"/>
      <c r="BZ12" s="180"/>
      <c r="CA12" s="180"/>
      <c r="CB12" s="100"/>
      <c r="CC12" s="180"/>
      <c r="CD12" s="134"/>
      <c r="CE12" s="180"/>
      <c r="CF12" s="139"/>
      <c r="CG12" s="139"/>
      <c r="CH12" s="139"/>
      <c r="CI12" s="139"/>
      <c r="CJ12" s="139"/>
      <c r="CK12" s="139"/>
      <c r="CL12" s="139"/>
      <c r="CM12" s="139"/>
      <c r="CN12" s="139"/>
      <c r="CO12" s="139"/>
      <c r="CP12" s="139"/>
      <c r="CQ12" s="139"/>
      <c r="CR12" s="139"/>
      <c r="CS12" s="139"/>
      <c r="CT12" s="139"/>
      <c r="CU12" s="139"/>
      <c r="CV12" s="139"/>
      <c r="CW12" s="139"/>
      <c r="CX12" s="139"/>
      <c r="CY12" s="139"/>
      <c r="CZ12" s="139"/>
      <c r="DA12" s="139"/>
      <c r="DB12" s="139"/>
      <c r="DC12" s="139"/>
      <c r="DD12" s="139"/>
      <c r="DE12" s="139"/>
    </row>
    <row r="13" spans="1:109" ht="15.75" customHeight="1">
      <c r="A13" s="377"/>
      <c r="B13" s="375"/>
      <c r="C13" s="375"/>
      <c r="D13" s="375"/>
      <c r="E13" s="378"/>
      <c r="F13" s="375"/>
      <c r="G13" s="375"/>
      <c r="H13" s="375"/>
      <c r="I13" s="180"/>
      <c r="J13" s="180"/>
      <c r="K13" s="375"/>
      <c r="L13" s="378"/>
      <c r="M13" s="377"/>
      <c r="N13" s="327"/>
      <c r="O13" s="331"/>
      <c r="P13" s="376"/>
      <c r="Q13" s="331">
        <f t="shared" si="9"/>
        <v>0</v>
      </c>
      <c r="R13" s="327"/>
      <c r="S13" s="331"/>
      <c r="T13" s="330"/>
      <c r="U13" s="134">
        <v>3</v>
      </c>
      <c r="V13" s="101"/>
      <c r="W13" s="181" t="str">
        <f t="shared" si="0"/>
        <v/>
      </c>
      <c r="X13" s="145"/>
      <c r="Y13" s="145"/>
      <c r="Z13" s="145"/>
      <c r="AA13" s="145"/>
      <c r="AB13" s="133"/>
      <c r="AC13" s="133"/>
      <c r="AD13" s="98" t="str">
        <f t="shared" si="4"/>
        <v/>
      </c>
      <c r="AE13" s="133"/>
      <c r="AF13" s="133"/>
      <c r="AG13" s="133"/>
      <c r="AH13" s="159" t="str">
        <f>IFERROR(IF(AND(W12="Probabilidad",W13="Probabilidad"),(AJ12-(+AJ12*AD13)),IF(AND(W12="Impacto",W13="Probabilidad"),(AJ11-(+AJ11*AD13)),IF(W13="Impacto",AJ12,""))),"")</f>
        <v/>
      </c>
      <c r="AI13" s="132" t="str">
        <f t="shared" si="5"/>
        <v/>
      </c>
      <c r="AJ13" s="98" t="str">
        <f t="shared" si="6"/>
        <v/>
      </c>
      <c r="AK13" s="132" t="str">
        <f t="shared" si="7"/>
        <v/>
      </c>
      <c r="AL13" s="98" t="str">
        <f>IFERROR(IF(AND(W12="Impacto",W13="Impacto"),(AL12-(+AL12*AD13)),IF(AND(W12="Probabilidad",W13="Impacto"),(AL11-(+AL11*AD13)),IF(W13="Probabilidad",AL12,""))),"")</f>
        <v/>
      </c>
      <c r="AM13" s="99" t="str">
        <f t="shared" si="8"/>
        <v/>
      </c>
      <c r="AN13" s="380"/>
      <c r="AO13" s="180"/>
      <c r="AP13" s="134"/>
      <c r="AQ13" s="100"/>
      <c r="AR13" s="100"/>
      <c r="AS13" s="180"/>
      <c r="AT13" s="100"/>
      <c r="AU13" s="180"/>
      <c r="AV13" s="100"/>
      <c r="AW13" s="180"/>
      <c r="AX13" s="100"/>
      <c r="AY13" s="180"/>
      <c r="AZ13" s="134"/>
      <c r="BA13" s="180"/>
      <c r="BB13" s="180"/>
      <c r="BC13" s="134"/>
      <c r="BD13" s="100"/>
      <c r="BE13" s="100"/>
      <c r="BF13" s="180"/>
      <c r="BG13" s="180"/>
      <c r="BH13" s="134"/>
      <c r="BI13" s="100"/>
      <c r="BJ13" s="100"/>
      <c r="BK13" s="180"/>
      <c r="BL13" s="180"/>
      <c r="BM13" s="134"/>
      <c r="BN13" s="100"/>
      <c r="BO13" s="100"/>
      <c r="BP13" s="180"/>
      <c r="BQ13" s="180"/>
      <c r="BR13" s="134"/>
      <c r="BS13" s="100"/>
      <c r="BT13" s="100"/>
      <c r="BU13" s="100"/>
      <c r="BV13" s="180"/>
      <c r="BW13" s="180"/>
      <c r="BX13" s="180"/>
      <c r="BY13" s="100"/>
      <c r="BZ13" s="180"/>
      <c r="CA13" s="180"/>
      <c r="CB13" s="100"/>
      <c r="CC13" s="180"/>
      <c r="CD13" s="134"/>
      <c r="CE13" s="180"/>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row>
    <row r="14" spans="1:109" ht="15.75" customHeight="1">
      <c r="A14" s="377"/>
      <c r="B14" s="375"/>
      <c r="C14" s="375"/>
      <c r="D14" s="375"/>
      <c r="E14" s="378"/>
      <c r="F14" s="375"/>
      <c r="G14" s="375"/>
      <c r="H14" s="375"/>
      <c r="I14" s="180"/>
      <c r="J14" s="180"/>
      <c r="K14" s="375"/>
      <c r="L14" s="378"/>
      <c r="M14" s="377"/>
      <c r="N14" s="327"/>
      <c r="O14" s="331"/>
      <c r="P14" s="376"/>
      <c r="Q14" s="331">
        <f t="shared" si="9"/>
        <v>0</v>
      </c>
      <c r="R14" s="327"/>
      <c r="S14" s="331"/>
      <c r="T14" s="330"/>
      <c r="U14" s="134">
        <v>4</v>
      </c>
      <c r="V14" s="97"/>
      <c r="W14" s="181" t="str">
        <f t="shared" si="0"/>
        <v/>
      </c>
      <c r="X14" s="145"/>
      <c r="Y14" s="145"/>
      <c r="Z14" s="145"/>
      <c r="AA14" s="145"/>
      <c r="AB14" s="133"/>
      <c r="AC14" s="133"/>
      <c r="AD14" s="98" t="str">
        <f t="shared" si="4"/>
        <v/>
      </c>
      <c r="AE14" s="133"/>
      <c r="AF14" s="133"/>
      <c r="AG14" s="133"/>
      <c r="AH14" s="159" t="str">
        <f>IFERROR(IF(AND(W13="Probabilidad",W14="Probabilidad"),(AJ13-(+AJ13*AD14)),IF(AND(W13="Impacto",W14="Probabilidad"),(AJ12-(+AJ12*AD14)),IF(W14="Impacto",AJ13,""))),"")</f>
        <v/>
      </c>
      <c r="AI14" s="132" t="str">
        <f t="shared" si="5"/>
        <v/>
      </c>
      <c r="AJ14" s="98" t="str">
        <f t="shared" si="6"/>
        <v/>
      </c>
      <c r="AK14" s="132" t="str">
        <f t="shared" si="7"/>
        <v/>
      </c>
      <c r="AL14" s="98" t="str">
        <f>IFERROR(IF(AND(W13="Impacto",W14="Impacto"),(AL13-(+AL13*AD14)),IF(AND(W13="Probabilidad",W14="Impacto"),(AL12-(+AL12*AD14)),IF(W14="Probabilidad",AL13,""))),"")</f>
        <v/>
      </c>
      <c r="AM14" s="99" t="str">
        <f t="shared" si="8"/>
        <v/>
      </c>
      <c r="AN14" s="380"/>
      <c r="AO14" s="180"/>
      <c r="AP14" s="134"/>
      <c r="AQ14" s="100"/>
      <c r="AR14" s="100"/>
      <c r="AS14" s="180"/>
      <c r="AT14" s="100"/>
      <c r="AU14" s="180"/>
      <c r="AV14" s="100"/>
      <c r="AW14" s="180"/>
      <c r="AX14" s="100"/>
      <c r="AY14" s="180"/>
      <c r="AZ14" s="134"/>
      <c r="BA14" s="180"/>
      <c r="BB14" s="180"/>
      <c r="BC14" s="134"/>
      <c r="BD14" s="100"/>
      <c r="BE14" s="100"/>
      <c r="BF14" s="180"/>
      <c r="BG14" s="180"/>
      <c r="BH14" s="134"/>
      <c r="BI14" s="100"/>
      <c r="BJ14" s="100"/>
      <c r="BK14" s="180"/>
      <c r="BL14" s="180"/>
      <c r="BM14" s="134"/>
      <c r="BN14" s="100"/>
      <c r="BO14" s="100"/>
      <c r="BP14" s="180"/>
      <c r="BQ14" s="180"/>
      <c r="BR14" s="134"/>
      <c r="BS14" s="100"/>
      <c r="BT14" s="100"/>
      <c r="BU14" s="100"/>
      <c r="BV14" s="180"/>
      <c r="BW14" s="180"/>
      <c r="BX14" s="180"/>
      <c r="BY14" s="100"/>
      <c r="BZ14" s="180"/>
      <c r="CA14" s="180"/>
      <c r="CB14" s="100"/>
      <c r="CC14" s="180"/>
      <c r="CD14" s="134"/>
      <c r="CE14" s="180"/>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row>
    <row r="15" spans="1:109" ht="15.75" customHeight="1">
      <c r="A15" s="377"/>
      <c r="B15" s="375"/>
      <c r="C15" s="375"/>
      <c r="D15" s="375"/>
      <c r="E15" s="378"/>
      <c r="F15" s="375"/>
      <c r="G15" s="375"/>
      <c r="H15" s="375"/>
      <c r="I15" s="180"/>
      <c r="J15" s="180"/>
      <c r="K15" s="375"/>
      <c r="L15" s="378"/>
      <c r="M15" s="377"/>
      <c r="N15" s="327"/>
      <c r="O15" s="331"/>
      <c r="P15" s="376"/>
      <c r="Q15" s="331">
        <f t="shared" si="9"/>
        <v>0</v>
      </c>
      <c r="R15" s="327"/>
      <c r="S15" s="331"/>
      <c r="T15" s="330"/>
      <c r="U15" s="134">
        <v>5</v>
      </c>
      <c r="V15" s="97"/>
      <c r="W15" s="181" t="str">
        <f t="shared" si="0"/>
        <v/>
      </c>
      <c r="X15" s="145"/>
      <c r="Y15" s="145"/>
      <c r="Z15" s="145"/>
      <c r="AA15" s="145"/>
      <c r="AB15" s="133"/>
      <c r="AC15" s="133"/>
      <c r="AD15" s="98" t="str">
        <f t="shared" si="4"/>
        <v/>
      </c>
      <c r="AE15" s="133"/>
      <c r="AF15" s="133"/>
      <c r="AG15" s="133"/>
      <c r="AH15" s="159" t="str">
        <f>IFERROR(IF(AND(W14="Probabilidad",W15="Probabilidad"),(AJ14-(+AJ14*AD15)),IF(AND(W14="Impacto",W15="Probabilidad"),(AJ13-(+AJ13*AD15)),IF(W15="Impacto",AJ14,""))),"")</f>
        <v/>
      </c>
      <c r="AI15" s="132" t="str">
        <f t="shared" si="5"/>
        <v/>
      </c>
      <c r="AJ15" s="98" t="str">
        <f t="shared" si="6"/>
        <v/>
      </c>
      <c r="AK15" s="132" t="str">
        <f t="shared" si="7"/>
        <v/>
      </c>
      <c r="AL15" s="98" t="str">
        <f>IFERROR(IF(AND(W14="Impacto",W15="Impacto"),(AL14-(+AL14*AD15)),IF(AND(W14="Probabilidad",W15="Impacto"),(AL13-(+AL13*AD15)),IF(W15="Probabilidad",AL14,""))),"")</f>
        <v/>
      </c>
      <c r="AM15" s="99" t="str">
        <f t="shared" si="8"/>
        <v/>
      </c>
      <c r="AN15" s="380"/>
      <c r="AO15" s="180"/>
      <c r="AP15" s="134"/>
      <c r="AQ15" s="100"/>
      <c r="AR15" s="100"/>
      <c r="AS15" s="180"/>
      <c r="AT15" s="100"/>
      <c r="AU15" s="180"/>
      <c r="AV15" s="100"/>
      <c r="AW15" s="180"/>
      <c r="AX15" s="100"/>
      <c r="AY15" s="180"/>
      <c r="AZ15" s="134"/>
      <c r="BA15" s="180"/>
      <c r="BB15" s="180"/>
      <c r="BC15" s="134"/>
      <c r="BD15" s="100"/>
      <c r="BE15" s="100"/>
      <c r="BF15" s="180"/>
      <c r="BG15" s="180"/>
      <c r="BH15" s="134"/>
      <c r="BI15" s="100"/>
      <c r="BJ15" s="100"/>
      <c r="BK15" s="180"/>
      <c r="BL15" s="180"/>
      <c r="BM15" s="134"/>
      <c r="BN15" s="100"/>
      <c r="BO15" s="100"/>
      <c r="BP15" s="180"/>
      <c r="BQ15" s="180"/>
      <c r="BR15" s="134"/>
      <c r="BS15" s="100"/>
      <c r="BT15" s="100"/>
      <c r="BU15" s="100"/>
      <c r="BV15" s="180"/>
      <c r="BW15" s="180"/>
      <c r="BX15" s="180"/>
      <c r="BY15" s="100"/>
      <c r="BZ15" s="180"/>
      <c r="CA15" s="180"/>
      <c r="CB15" s="100"/>
      <c r="CC15" s="180"/>
      <c r="CD15" s="134"/>
      <c r="CE15" s="180"/>
      <c r="CF15" s="139"/>
      <c r="CG15" s="139"/>
      <c r="CH15" s="139"/>
      <c r="CI15" s="139"/>
      <c r="CJ15" s="139"/>
      <c r="CK15" s="139"/>
      <c r="CL15" s="139"/>
      <c r="CM15" s="139"/>
      <c r="CN15" s="139"/>
      <c r="CO15" s="139"/>
      <c r="CP15" s="139"/>
      <c r="CQ15" s="139"/>
      <c r="CR15" s="139"/>
      <c r="CS15" s="139"/>
      <c r="CT15" s="139"/>
      <c r="CU15" s="139"/>
      <c r="CV15" s="139"/>
      <c r="CW15" s="139"/>
      <c r="CX15" s="139"/>
      <c r="CY15" s="139"/>
      <c r="CZ15" s="139"/>
      <c r="DA15" s="139"/>
      <c r="DB15" s="139"/>
      <c r="DC15" s="139"/>
      <c r="DD15" s="139"/>
      <c r="DE15" s="139"/>
    </row>
    <row r="16" spans="1:109" ht="15.75" customHeight="1">
      <c r="A16" s="377"/>
      <c r="B16" s="375"/>
      <c r="C16" s="375"/>
      <c r="D16" s="375"/>
      <c r="E16" s="378"/>
      <c r="F16" s="375"/>
      <c r="G16" s="375"/>
      <c r="H16" s="375"/>
      <c r="I16" s="180"/>
      <c r="J16" s="180"/>
      <c r="K16" s="375"/>
      <c r="L16" s="378"/>
      <c r="M16" s="377"/>
      <c r="N16" s="327"/>
      <c r="O16" s="331"/>
      <c r="P16" s="376"/>
      <c r="Q16" s="331">
        <f t="shared" si="9"/>
        <v>0</v>
      </c>
      <c r="R16" s="327"/>
      <c r="S16" s="331"/>
      <c r="T16" s="330"/>
      <c r="U16" s="134">
        <v>6</v>
      </c>
      <c r="V16" s="97"/>
      <c r="W16" s="181" t="str">
        <f t="shared" si="0"/>
        <v/>
      </c>
      <c r="X16" s="145"/>
      <c r="Y16" s="145"/>
      <c r="Z16" s="145"/>
      <c r="AA16" s="145"/>
      <c r="AB16" s="133"/>
      <c r="AC16" s="133"/>
      <c r="AD16" s="98" t="str">
        <f t="shared" si="4"/>
        <v/>
      </c>
      <c r="AE16" s="133"/>
      <c r="AF16" s="133"/>
      <c r="AG16" s="133"/>
      <c r="AH16" s="159" t="str">
        <f>IFERROR(IF(AND(W15="Probabilidad",W16="Probabilidad"),(AJ15-(+AJ15*AD16)),IF(AND(W15="Impacto",W16="Probabilidad"),(AJ14-(+AJ14*AD16)),IF(W16="Impacto",AJ15,""))),"")</f>
        <v/>
      </c>
      <c r="AI16" s="132" t="str">
        <f t="shared" si="5"/>
        <v/>
      </c>
      <c r="AJ16" s="98" t="str">
        <f t="shared" si="6"/>
        <v/>
      </c>
      <c r="AK16" s="132" t="str">
        <f t="shared" si="7"/>
        <v/>
      </c>
      <c r="AL16" s="98" t="str">
        <f>IFERROR(IF(AND(W15="Impacto",W16="Impacto"),(AL15-(+AL15*AD16)),IF(AND(W15="Probabilidad",W16="Impacto"),(AL14-(+AL14*AD16)),IF(W16="Probabilidad",AL15,""))),"")</f>
        <v/>
      </c>
      <c r="AM16" s="99" t="str">
        <f t="shared" si="8"/>
        <v/>
      </c>
      <c r="AN16" s="381"/>
      <c r="AO16" s="180"/>
      <c r="AP16" s="134"/>
      <c r="AQ16" s="100"/>
      <c r="AR16" s="100"/>
      <c r="AS16" s="180"/>
      <c r="AT16" s="100"/>
      <c r="AU16" s="180"/>
      <c r="AV16" s="100"/>
      <c r="AW16" s="180"/>
      <c r="AX16" s="100"/>
      <c r="AY16" s="180"/>
      <c r="AZ16" s="134"/>
      <c r="BA16" s="180"/>
      <c r="BB16" s="180"/>
      <c r="BC16" s="134"/>
      <c r="BD16" s="100"/>
      <c r="BE16" s="100"/>
      <c r="BF16" s="180"/>
      <c r="BG16" s="180"/>
      <c r="BH16" s="134"/>
      <c r="BI16" s="100"/>
      <c r="BJ16" s="100"/>
      <c r="BK16" s="180"/>
      <c r="BL16" s="180"/>
      <c r="BM16" s="134"/>
      <c r="BN16" s="100"/>
      <c r="BO16" s="100"/>
      <c r="BP16" s="180"/>
      <c r="BQ16" s="180"/>
      <c r="BR16" s="134"/>
      <c r="BS16" s="100"/>
      <c r="BT16" s="100"/>
      <c r="BU16" s="100"/>
      <c r="BV16" s="180"/>
      <c r="BW16" s="180"/>
      <c r="BX16" s="180"/>
      <c r="BY16" s="100"/>
      <c r="BZ16" s="180"/>
      <c r="CA16" s="180"/>
      <c r="CB16" s="100"/>
      <c r="CC16" s="180"/>
      <c r="CD16" s="134"/>
      <c r="CE16" s="180"/>
      <c r="CF16" s="139"/>
      <c r="CG16" s="139"/>
      <c r="CH16" s="139"/>
      <c r="CI16" s="139"/>
      <c r="CJ16" s="139"/>
      <c r="CK16" s="139"/>
      <c r="CL16" s="139"/>
      <c r="CM16" s="139"/>
      <c r="CN16" s="139"/>
      <c r="CO16" s="139"/>
      <c r="CP16" s="139"/>
      <c r="CQ16" s="139"/>
      <c r="CR16" s="139"/>
      <c r="CS16" s="139"/>
      <c r="CT16" s="139"/>
      <c r="CU16" s="139"/>
      <c r="CV16" s="139"/>
      <c r="CW16" s="139"/>
      <c r="CX16" s="139"/>
      <c r="CY16" s="139"/>
      <c r="CZ16" s="139"/>
      <c r="DA16" s="139"/>
      <c r="DB16" s="139"/>
      <c r="DC16" s="139"/>
      <c r="DD16" s="139"/>
      <c r="DE16" s="139"/>
    </row>
    <row r="17" spans="1:109" ht="15.75" customHeight="1">
      <c r="A17" s="377">
        <v>3</v>
      </c>
      <c r="B17" s="375"/>
      <c r="C17" s="375"/>
      <c r="D17" s="375"/>
      <c r="E17" s="378"/>
      <c r="F17" s="375"/>
      <c r="G17" s="375"/>
      <c r="H17" s="375"/>
      <c r="I17" s="180"/>
      <c r="J17" s="180"/>
      <c r="K17" s="375"/>
      <c r="L17" s="378"/>
      <c r="M17" s="377"/>
      <c r="N17" s="327" t="str">
        <f>IF(M17&lt;=0,"",IF(M17&lt;=2,"Muy Baja",IF(M17&lt;=24,"Baja",IF(M17&lt;=500,"Media",IF(M17&lt;=5000,"Alta","Muy Alta")))))</f>
        <v/>
      </c>
      <c r="O17" s="331" t="str">
        <f>IF(N17="","",IF(N17="Muy Baja",0.2,IF(N17="Baja",0.4,IF(N17="Media",0.6,IF(N17="Alta",0.8,IF(N17="Muy Alta",1,))))))</f>
        <v/>
      </c>
      <c r="P17" s="376"/>
      <c r="Q17" s="331">
        <f ca="1">IF(NOT(ISERROR(MATCH(P17,'Tabla Impacto'!$B$221:$B$223,0))),'Tabla Impacto'!$F$223&amp;"Por favor no seleccionar los criterios de impacto(Afectación Económica o presupuestal y Pérdida Reputacional)",P17)</f>
        <v>0</v>
      </c>
      <c r="R17" s="327" t="str">
        <f ca="1">IF(OR(Q17='Tabla Impacto'!$C$11,Q17='Tabla Impacto'!$D$11),"Leve",IF(OR(Q17='Tabla Impacto'!$C$12,Q17='Tabla Impacto'!$D$12),"Menor",IF(OR(Q17='Tabla Impacto'!$C$13,Q17='Tabla Impacto'!$D$13),"Moderado",IF(OR(Q17='Tabla Impacto'!$C$14,Q17='Tabla Impacto'!$D$14),"Mayor",IF(OR(Q17='Tabla Impacto'!$C$15,Q17='Tabla Impacto'!$D$15),"Catastrófico","")))))</f>
        <v/>
      </c>
      <c r="S17" s="331" t="str">
        <f ca="1">IF(R17="","",IF(R17="Leve",0.2,IF(R17="Menor",0.4,IF(R17="Moderado",0.6,IF(R17="Mayor",0.8,IF(R17="Catastrófico",1,))))))</f>
        <v/>
      </c>
      <c r="T17" s="330" t="str">
        <f ca="1">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134">
        <v>1</v>
      </c>
      <c r="V17" s="97"/>
      <c r="W17" s="181" t="str">
        <f t="shared" si="0"/>
        <v/>
      </c>
      <c r="X17" s="145"/>
      <c r="Y17" s="145"/>
      <c r="Z17" s="145"/>
      <c r="AA17" s="145"/>
      <c r="AB17" s="133"/>
      <c r="AC17" s="133"/>
      <c r="AD17" s="98" t="str">
        <f t="shared" si="4"/>
        <v/>
      </c>
      <c r="AE17" s="133"/>
      <c r="AF17" s="133"/>
      <c r="AG17" s="133"/>
      <c r="AH17" s="159" t="str">
        <f>IFERROR(IF(W17="Probabilidad",(O17-(+O17*AD17)),IF(W17="Impacto",O17,"")),"")</f>
        <v/>
      </c>
      <c r="AI17" s="132" t="str">
        <f>IFERROR(IF(AH17="","",IF(AH17&lt;=0.2,"Muy Baja",IF(AH17&lt;=0.4,"Baja",IF(AH17&lt;=0.6,"Media",IF(AH17&lt;=0.8,"Alta","Muy Alta"))))),"")</f>
        <v/>
      </c>
      <c r="AJ17" s="98" t="str">
        <f t="shared" si="6"/>
        <v/>
      </c>
      <c r="AK17" s="132" t="str">
        <f>IFERROR(IF(AL17="","",IF(AL17&lt;=0.2,"Leve",IF(AL17&lt;=0.4,"Menor",IF(AL17&lt;=0.6,"Moderado",IF(AL17&lt;=0.8,"Mayor","Catastrófico"))))),"")</f>
        <v/>
      </c>
      <c r="AL17" s="98" t="str">
        <f>IFERROR(IF(W17="Impacto",(S17-(+S17*AD17)),IF(W17="Probabilidad",S17,"")),"")</f>
        <v/>
      </c>
      <c r="AM17" s="99" t="str">
        <f t="shared" si="8"/>
        <v/>
      </c>
      <c r="AN17" s="379"/>
      <c r="AO17" s="180"/>
      <c r="AP17" s="134"/>
      <c r="AQ17" s="100"/>
      <c r="AR17" s="100"/>
      <c r="AS17" s="180"/>
      <c r="AT17" s="100"/>
      <c r="AU17" s="180"/>
      <c r="AV17" s="100"/>
      <c r="AW17" s="180"/>
      <c r="AX17" s="100"/>
      <c r="AY17" s="180"/>
      <c r="AZ17" s="134"/>
      <c r="BA17" s="180"/>
      <c r="BB17" s="180"/>
      <c r="BC17" s="134"/>
      <c r="BD17" s="100"/>
      <c r="BE17" s="100"/>
      <c r="BF17" s="180"/>
      <c r="BG17" s="180"/>
      <c r="BH17" s="134"/>
      <c r="BI17" s="100"/>
      <c r="BJ17" s="100"/>
      <c r="BK17" s="180"/>
      <c r="BL17" s="180"/>
      <c r="BM17" s="134"/>
      <c r="BN17" s="100"/>
      <c r="BO17" s="100"/>
      <c r="BP17" s="180"/>
      <c r="BQ17" s="180"/>
      <c r="BR17" s="134"/>
      <c r="BS17" s="100"/>
      <c r="BT17" s="100"/>
      <c r="BU17" s="100"/>
      <c r="BV17" s="180"/>
      <c r="BW17" s="180"/>
      <c r="BX17" s="180"/>
      <c r="BY17" s="100"/>
      <c r="BZ17" s="180"/>
      <c r="CA17" s="180"/>
      <c r="CB17" s="100"/>
      <c r="CC17" s="180"/>
      <c r="CD17" s="134"/>
      <c r="CE17" s="180"/>
      <c r="CF17" s="139"/>
      <c r="CG17" s="139"/>
      <c r="CH17" s="139"/>
      <c r="CI17" s="139"/>
      <c r="CJ17" s="139"/>
      <c r="CK17" s="139"/>
      <c r="CL17" s="139"/>
      <c r="CM17" s="139"/>
      <c r="CN17" s="139"/>
      <c r="CO17" s="139"/>
      <c r="CP17" s="139"/>
      <c r="CQ17" s="139"/>
      <c r="CR17" s="139"/>
      <c r="CS17" s="139"/>
      <c r="CT17" s="139"/>
      <c r="CU17" s="139"/>
      <c r="CV17" s="139"/>
      <c r="CW17" s="139"/>
      <c r="CX17" s="139"/>
      <c r="CY17" s="139"/>
      <c r="CZ17" s="139"/>
      <c r="DA17" s="139"/>
      <c r="DB17" s="139"/>
      <c r="DC17" s="139"/>
      <c r="DD17" s="139"/>
      <c r="DE17" s="139"/>
    </row>
    <row r="18" spans="1:109" ht="15.75" customHeight="1">
      <c r="A18" s="377"/>
      <c r="B18" s="375"/>
      <c r="C18" s="375"/>
      <c r="D18" s="375"/>
      <c r="E18" s="378"/>
      <c r="F18" s="375"/>
      <c r="G18" s="375"/>
      <c r="H18" s="375"/>
      <c r="I18" s="180"/>
      <c r="J18" s="180"/>
      <c r="K18" s="375"/>
      <c r="L18" s="378"/>
      <c r="M18" s="377"/>
      <c r="N18" s="327"/>
      <c r="O18" s="331"/>
      <c r="P18" s="376"/>
      <c r="Q18" s="331">
        <f t="shared" ref="Q18:Q22" si="10">IF(NOT(ISERROR(MATCH(P18,_xlfn.ANCHORARRAY(E29),0))),O31&amp;"Por favor no seleccionar los criterios de impacto",P18)</f>
        <v>0</v>
      </c>
      <c r="R18" s="327"/>
      <c r="S18" s="331"/>
      <c r="T18" s="330"/>
      <c r="U18" s="134">
        <v>2</v>
      </c>
      <c r="V18" s="97"/>
      <c r="W18" s="181" t="str">
        <f t="shared" si="0"/>
        <v/>
      </c>
      <c r="X18" s="145"/>
      <c r="Y18" s="145"/>
      <c r="Z18" s="145"/>
      <c r="AA18" s="145"/>
      <c r="AB18" s="133"/>
      <c r="AC18" s="133"/>
      <c r="AD18" s="98" t="str">
        <f t="shared" si="4"/>
        <v/>
      </c>
      <c r="AE18" s="133"/>
      <c r="AF18" s="133"/>
      <c r="AG18" s="133"/>
      <c r="AH18" s="159" t="str">
        <f>IFERROR(IF(AND(W17="Probabilidad",W18="Probabilidad"),(AJ17-(+AJ17*AD18)),IF(W18="Probabilidad",(O17-(+O17*AD18)),IF(W18="Impacto",AJ17,""))),"")</f>
        <v/>
      </c>
      <c r="AI18" s="132" t="str">
        <f t="shared" si="5"/>
        <v/>
      </c>
      <c r="AJ18" s="98" t="str">
        <f t="shared" si="6"/>
        <v/>
      </c>
      <c r="AK18" s="132" t="str">
        <f t="shared" si="7"/>
        <v/>
      </c>
      <c r="AL18" s="98" t="str">
        <f>IFERROR(IF(AND(W17="Impacto",W18="Impacto"),(AL11-(+AL11*AD18)),IF(W18="Impacto",($S$17-(+$S$17*AD18)),IF(W18="Probabilidad",AL11,""))),"")</f>
        <v/>
      </c>
      <c r="AM18" s="99" t="str">
        <f t="shared" si="8"/>
        <v/>
      </c>
      <c r="AN18" s="380"/>
      <c r="AO18" s="180"/>
      <c r="AP18" s="134"/>
      <c r="AQ18" s="100"/>
      <c r="AR18" s="100"/>
      <c r="AS18" s="180"/>
      <c r="AT18" s="100"/>
      <c r="AU18" s="180"/>
      <c r="AV18" s="100"/>
      <c r="AW18" s="180"/>
      <c r="AX18" s="100"/>
      <c r="AY18" s="180"/>
      <c r="AZ18" s="134"/>
      <c r="BA18" s="180"/>
      <c r="BB18" s="180"/>
      <c r="BC18" s="134"/>
      <c r="BD18" s="100"/>
      <c r="BE18" s="100"/>
      <c r="BF18" s="180"/>
      <c r="BG18" s="180"/>
      <c r="BH18" s="134"/>
      <c r="BI18" s="100"/>
      <c r="BJ18" s="100"/>
      <c r="BK18" s="180"/>
      <c r="BL18" s="180"/>
      <c r="BM18" s="134"/>
      <c r="BN18" s="100"/>
      <c r="BO18" s="100"/>
      <c r="BP18" s="180"/>
      <c r="BQ18" s="180"/>
      <c r="BR18" s="134"/>
      <c r="BS18" s="100"/>
      <c r="BT18" s="100"/>
      <c r="BU18" s="100"/>
      <c r="BV18" s="180"/>
      <c r="BW18" s="180"/>
      <c r="BX18" s="180"/>
      <c r="BY18" s="100"/>
      <c r="BZ18" s="180"/>
      <c r="CA18" s="180"/>
      <c r="CB18" s="100"/>
      <c r="CC18" s="180"/>
      <c r="CD18" s="134"/>
      <c r="CE18" s="180"/>
      <c r="CF18" s="139"/>
      <c r="CG18" s="139"/>
      <c r="CH18" s="139"/>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row>
    <row r="19" spans="1:109" ht="15.75" customHeight="1">
      <c r="A19" s="377"/>
      <c r="B19" s="375"/>
      <c r="C19" s="375"/>
      <c r="D19" s="375"/>
      <c r="E19" s="378"/>
      <c r="F19" s="375"/>
      <c r="G19" s="375"/>
      <c r="H19" s="375"/>
      <c r="I19" s="180"/>
      <c r="J19" s="180"/>
      <c r="K19" s="375"/>
      <c r="L19" s="378"/>
      <c r="M19" s="377"/>
      <c r="N19" s="327"/>
      <c r="O19" s="331"/>
      <c r="P19" s="376"/>
      <c r="Q19" s="331">
        <f t="shared" si="10"/>
        <v>0</v>
      </c>
      <c r="R19" s="327"/>
      <c r="S19" s="331"/>
      <c r="T19" s="330"/>
      <c r="U19" s="134">
        <v>3</v>
      </c>
      <c r="V19" s="101"/>
      <c r="W19" s="181" t="str">
        <f t="shared" si="0"/>
        <v/>
      </c>
      <c r="X19" s="145"/>
      <c r="Y19" s="145"/>
      <c r="Z19" s="145"/>
      <c r="AA19" s="145"/>
      <c r="AB19" s="133"/>
      <c r="AC19" s="133"/>
      <c r="AD19" s="98" t="str">
        <f t="shared" si="4"/>
        <v/>
      </c>
      <c r="AE19" s="133"/>
      <c r="AF19" s="133"/>
      <c r="AG19" s="133"/>
      <c r="AH19" s="159" t="str">
        <f>IFERROR(IF(AND(W18="Probabilidad",W19="Probabilidad"),(AJ18-(+AJ18*AD19)),IF(AND(W18="Impacto",W19="Probabilidad"),(AJ17-(+AJ17*AD19)),IF(W19="Impacto",AJ18,""))),"")</f>
        <v/>
      </c>
      <c r="AI19" s="132" t="str">
        <f t="shared" si="5"/>
        <v/>
      </c>
      <c r="AJ19" s="98" t="str">
        <f t="shared" si="6"/>
        <v/>
      </c>
      <c r="AK19" s="132" t="str">
        <f t="shared" si="7"/>
        <v/>
      </c>
      <c r="AL19" s="98" t="str">
        <f>IFERROR(IF(AND(W18="Impacto",W19="Impacto"),(AL18-(+AL18*AD19)),IF(AND(W18="Probabilidad",W19="Impacto"),(AL17-(+AL17*AD19)),IF(W19="Probabilidad",AL18,""))),"")</f>
        <v/>
      </c>
      <c r="AM19" s="99" t="str">
        <f t="shared" si="8"/>
        <v/>
      </c>
      <c r="AN19" s="380"/>
      <c r="AO19" s="180"/>
      <c r="AP19" s="134"/>
      <c r="AQ19" s="100"/>
      <c r="AR19" s="100"/>
      <c r="AS19" s="180"/>
      <c r="AT19" s="100"/>
      <c r="AU19" s="180"/>
      <c r="AV19" s="100"/>
      <c r="AW19" s="180"/>
      <c r="AX19" s="100"/>
      <c r="AY19" s="180"/>
      <c r="AZ19" s="134"/>
      <c r="BA19" s="180"/>
      <c r="BB19" s="180"/>
      <c r="BC19" s="134"/>
      <c r="BD19" s="100"/>
      <c r="BE19" s="100"/>
      <c r="BF19" s="180"/>
      <c r="BG19" s="180"/>
      <c r="BH19" s="134"/>
      <c r="BI19" s="100"/>
      <c r="BJ19" s="100"/>
      <c r="BK19" s="180"/>
      <c r="BL19" s="180"/>
      <c r="BM19" s="134"/>
      <c r="BN19" s="100"/>
      <c r="BO19" s="100"/>
      <c r="BP19" s="180"/>
      <c r="BQ19" s="180"/>
      <c r="BR19" s="134"/>
      <c r="BS19" s="100"/>
      <c r="BT19" s="100"/>
      <c r="BU19" s="100"/>
      <c r="BV19" s="180"/>
      <c r="BW19" s="180"/>
      <c r="BX19" s="180"/>
      <c r="BY19" s="100"/>
      <c r="BZ19" s="180"/>
      <c r="CA19" s="180"/>
      <c r="CB19" s="100"/>
      <c r="CC19" s="180"/>
      <c r="CD19" s="134"/>
      <c r="CE19" s="180"/>
      <c r="CF19" s="139"/>
      <c r="CG19" s="139"/>
      <c r="CH19" s="139"/>
      <c r="CI19" s="139"/>
      <c r="CJ19" s="139"/>
      <c r="CK19" s="139"/>
      <c r="CL19" s="139"/>
      <c r="CM19" s="139"/>
      <c r="CN19" s="139"/>
      <c r="CO19" s="139"/>
      <c r="CP19" s="139"/>
      <c r="CQ19" s="139"/>
      <c r="CR19" s="139"/>
      <c r="CS19" s="139"/>
      <c r="CT19" s="139"/>
      <c r="CU19" s="139"/>
      <c r="CV19" s="139"/>
      <c r="CW19" s="139"/>
      <c r="CX19" s="139"/>
      <c r="CY19" s="139"/>
      <c r="CZ19" s="139"/>
      <c r="DA19" s="139"/>
      <c r="DB19" s="139"/>
      <c r="DC19" s="139"/>
      <c r="DD19" s="139"/>
      <c r="DE19" s="139"/>
    </row>
    <row r="20" spans="1:109" ht="15.75" customHeight="1">
      <c r="A20" s="377"/>
      <c r="B20" s="375"/>
      <c r="C20" s="375"/>
      <c r="D20" s="375"/>
      <c r="E20" s="378"/>
      <c r="F20" s="375"/>
      <c r="G20" s="375"/>
      <c r="H20" s="375"/>
      <c r="I20" s="180"/>
      <c r="J20" s="180"/>
      <c r="K20" s="375"/>
      <c r="L20" s="378"/>
      <c r="M20" s="377"/>
      <c r="N20" s="327"/>
      <c r="O20" s="331"/>
      <c r="P20" s="376"/>
      <c r="Q20" s="331">
        <f t="shared" si="10"/>
        <v>0</v>
      </c>
      <c r="R20" s="327"/>
      <c r="S20" s="331"/>
      <c r="T20" s="330"/>
      <c r="U20" s="134">
        <v>4</v>
      </c>
      <c r="V20" s="97"/>
      <c r="W20" s="181" t="str">
        <f t="shared" si="0"/>
        <v/>
      </c>
      <c r="X20" s="145"/>
      <c r="Y20" s="145"/>
      <c r="Z20" s="145"/>
      <c r="AA20" s="145"/>
      <c r="AB20" s="133"/>
      <c r="AC20" s="133"/>
      <c r="AD20" s="98" t="str">
        <f t="shared" si="4"/>
        <v/>
      </c>
      <c r="AE20" s="133"/>
      <c r="AF20" s="133"/>
      <c r="AG20" s="133"/>
      <c r="AH20" s="159" t="str">
        <f>IFERROR(IF(AND(W19="Probabilidad",W20="Probabilidad"),(AJ19-(+AJ19*AD20)),IF(AND(W19="Impacto",W20="Probabilidad"),(AJ18-(+AJ18*AD20)),IF(W20="Impacto",AJ19,""))),"")</f>
        <v/>
      </c>
      <c r="AI20" s="132" t="str">
        <f t="shared" si="5"/>
        <v/>
      </c>
      <c r="AJ20" s="98" t="str">
        <f t="shared" si="6"/>
        <v/>
      </c>
      <c r="AK20" s="132" t="str">
        <f t="shared" si="7"/>
        <v/>
      </c>
      <c r="AL20" s="98" t="str">
        <f>IFERROR(IF(AND(W19="Impacto",W20="Impacto"),(AL19-(+AL19*AD20)),IF(AND(W19="Probabilidad",W20="Impacto"),(AL18-(+AL18*AD20)),IF(W20="Probabilidad",AL19,""))),"")</f>
        <v/>
      </c>
      <c r="AM20" s="99" t="str">
        <f t="shared" si="8"/>
        <v/>
      </c>
      <c r="AN20" s="380"/>
      <c r="AO20" s="180"/>
      <c r="AP20" s="134"/>
      <c r="AQ20" s="100"/>
      <c r="AR20" s="100"/>
      <c r="AS20" s="180"/>
      <c r="AT20" s="100"/>
      <c r="AU20" s="180"/>
      <c r="AV20" s="100"/>
      <c r="AW20" s="180"/>
      <c r="AX20" s="100"/>
      <c r="AY20" s="180"/>
      <c r="AZ20" s="134"/>
      <c r="BA20" s="180"/>
      <c r="BB20" s="180"/>
      <c r="BC20" s="134"/>
      <c r="BD20" s="100"/>
      <c r="BE20" s="100"/>
      <c r="BF20" s="180"/>
      <c r="BG20" s="180"/>
      <c r="BH20" s="134"/>
      <c r="BI20" s="100"/>
      <c r="BJ20" s="100"/>
      <c r="BK20" s="180"/>
      <c r="BL20" s="180"/>
      <c r="BM20" s="134"/>
      <c r="BN20" s="100"/>
      <c r="BO20" s="100"/>
      <c r="BP20" s="180"/>
      <c r="BQ20" s="180"/>
      <c r="BR20" s="134"/>
      <c r="BS20" s="100"/>
      <c r="BT20" s="100"/>
      <c r="BU20" s="100"/>
      <c r="BV20" s="180"/>
      <c r="BW20" s="180"/>
      <c r="BX20" s="180"/>
      <c r="BY20" s="100"/>
      <c r="BZ20" s="180"/>
      <c r="CA20" s="180"/>
      <c r="CB20" s="100"/>
      <c r="CC20" s="180"/>
      <c r="CD20" s="134"/>
      <c r="CE20" s="180"/>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39"/>
      <c r="DC20" s="139"/>
      <c r="DD20" s="139"/>
      <c r="DE20" s="139"/>
    </row>
    <row r="21" spans="1:109" ht="15.75" customHeight="1">
      <c r="A21" s="377"/>
      <c r="B21" s="375"/>
      <c r="C21" s="375"/>
      <c r="D21" s="375"/>
      <c r="E21" s="378"/>
      <c r="F21" s="375"/>
      <c r="G21" s="375"/>
      <c r="H21" s="375"/>
      <c r="I21" s="180"/>
      <c r="J21" s="180"/>
      <c r="K21" s="375"/>
      <c r="L21" s="378"/>
      <c r="M21" s="377"/>
      <c r="N21" s="327"/>
      <c r="O21" s="331"/>
      <c r="P21" s="376"/>
      <c r="Q21" s="331">
        <f t="shared" si="10"/>
        <v>0</v>
      </c>
      <c r="R21" s="327"/>
      <c r="S21" s="331"/>
      <c r="T21" s="330"/>
      <c r="U21" s="134">
        <v>5</v>
      </c>
      <c r="V21" s="97"/>
      <c r="W21" s="181" t="str">
        <f t="shared" si="0"/>
        <v/>
      </c>
      <c r="X21" s="145"/>
      <c r="Y21" s="145"/>
      <c r="Z21" s="145"/>
      <c r="AA21" s="145"/>
      <c r="AB21" s="133"/>
      <c r="AC21" s="133"/>
      <c r="AD21" s="98" t="str">
        <f t="shared" si="4"/>
        <v/>
      </c>
      <c r="AE21" s="133"/>
      <c r="AF21" s="133"/>
      <c r="AG21" s="133"/>
      <c r="AH21" s="159" t="str">
        <f>IFERROR(IF(AND(W20="Probabilidad",W21="Probabilidad"),(AJ20-(+AJ20*AD21)),IF(AND(W20="Impacto",W21="Probabilidad"),(AJ19-(+AJ19*AD21)),IF(W21="Impacto",AJ20,""))),"")</f>
        <v/>
      </c>
      <c r="AI21" s="132" t="str">
        <f t="shared" si="5"/>
        <v/>
      </c>
      <c r="AJ21" s="98" t="str">
        <f t="shared" si="6"/>
        <v/>
      </c>
      <c r="AK21" s="132" t="str">
        <f t="shared" si="7"/>
        <v/>
      </c>
      <c r="AL21" s="98" t="str">
        <f>IFERROR(IF(AND(W20="Impacto",W21="Impacto"),(AL20-(+AL20*AD21)),IF(AND(W20="Probabilidad",W21="Impacto"),(AL19-(+AL19*AD21)),IF(W21="Probabilidad",AL20,""))),"")</f>
        <v/>
      </c>
      <c r="AM21" s="99" t="str">
        <f t="shared" si="8"/>
        <v/>
      </c>
      <c r="AN21" s="380"/>
      <c r="AO21" s="180"/>
      <c r="AP21" s="134"/>
      <c r="AQ21" s="100"/>
      <c r="AR21" s="100"/>
      <c r="AS21" s="180"/>
      <c r="AT21" s="100"/>
      <c r="AU21" s="180"/>
      <c r="AV21" s="100"/>
      <c r="AW21" s="180"/>
      <c r="AX21" s="100"/>
      <c r="AY21" s="180"/>
      <c r="AZ21" s="134"/>
      <c r="BA21" s="180"/>
      <c r="BB21" s="180"/>
      <c r="BC21" s="134"/>
      <c r="BD21" s="100"/>
      <c r="BE21" s="100"/>
      <c r="BF21" s="180"/>
      <c r="BG21" s="180"/>
      <c r="BH21" s="134"/>
      <c r="BI21" s="100"/>
      <c r="BJ21" s="100"/>
      <c r="BK21" s="180"/>
      <c r="BL21" s="180"/>
      <c r="BM21" s="134"/>
      <c r="BN21" s="100"/>
      <c r="BO21" s="100"/>
      <c r="BP21" s="180"/>
      <c r="BQ21" s="180"/>
      <c r="BR21" s="134"/>
      <c r="BS21" s="100"/>
      <c r="BT21" s="100"/>
      <c r="BU21" s="100"/>
      <c r="BV21" s="180"/>
      <c r="BW21" s="180"/>
      <c r="BX21" s="180"/>
      <c r="BY21" s="100"/>
      <c r="BZ21" s="180"/>
      <c r="CA21" s="180"/>
      <c r="CB21" s="100"/>
      <c r="CC21" s="180"/>
      <c r="CD21" s="134"/>
      <c r="CE21" s="180"/>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39"/>
      <c r="DC21" s="139"/>
      <c r="DD21" s="139"/>
      <c r="DE21" s="139"/>
    </row>
    <row r="22" spans="1:109" ht="15.75" customHeight="1">
      <c r="A22" s="377"/>
      <c r="B22" s="375"/>
      <c r="C22" s="375"/>
      <c r="D22" s="375"/>
      <c r="E22" s="378"/>
      <c r="F22" s="375"/>
      <c r="G22" s="375"/>
      <c r="H22" s="375"/>
      <c r="I22" s="180"/>
      <c r="J22" s="180"/>
      <c r="K22" s="375"/>
      <c r="L22" s="378"/>
      <c r="M22" s="377"/>
      <c r="N22" s="327"/>
      <c r="O22" s="331"/>
      <c r="P22" s="376"/>
      <c r="Q22" s="331">
        <f t="shared" si="10"/>
        <v>0</v>
      </c>
      <c r="R22" s="327"/>
      <c r="S22" s="331"/>
      <c r="T22" s="330"/>
      <c r="U22" s="134">
        <v>6</v>
      </c>
      <c r="V22" s="97"/>
      <c r="W22" s="181" t="str">
        <f t="shared" si="0"/>
        <v/>
      </c>
      <c r="X22" s="145"/>
      <c r="Y22" s="145"/>
      <c r="Z22" s="145"/>
      <c r="AA22" s="145"/>
      <c r="AB22" s="133"/>
      <c r="AC22" s="133"/>
      <c r="AD22" s="98" t="str">
        <f t="shared" si="4"/>
        <v/>
      </c>
      <c r="AE22" s="133"/>
      <c r="AF22" s="133"/>
      <c r="AG22" s="133"/>
      <c r="AH22" s="159" t="str">
        <f>IFERROR(IF(AND(W21="Probabilidad",W22="Probabilidad"),(AJ21-(+AJ21*AD22)),IF(AND(W21="Impacto",W22="Probabilidad"),(AJ20-(+AJ20*AD22)),IF(W22="Impacto",AJ21,""))),"")</f>
        <v/>
      </c>
      <c r="AI22" s="132" t="str">
        <f t="shared" si="5"/>
        <v/>
      </c>
      <c r="AJ22" s="98" t="str">
        <f t="shared" si="6"/>
        <v/>
      </c>
      <c r="AK22" s="132" t="str">
        <f t="shared" si="7"/>
        <v/>
      </c>
      <c r="AL22" s="98" t="str">
        <f>IFERROR(IF(AND(W21="Impacto",W22="Impacto"),(AL21-(+AL21*AD22)),IF(AND(W21="Probabilidad",W22="Impacto"),(AL20-(+AL20*AD22)),IF(W22="Probabilidad",AL21,""))),"")</f>
        <v/>
      </c>
      <c r="AM22" s="99" t="str">
        <f t="shared" si="8"/>
        <v/>
      </c>
      <c r="AN22" s="381"/>
      <c r="AO22" s="180"/>
      <c r="AP22" s="134"/>
      <c r="AQ22" s="100"/>
      <c r="AR22" s="100"/>
      <c r="AS22" s="180"/>
      <c r="AT22" s="100"/>
      <c r="AU22" s="180"/>
      <c r="AV22" s="100"/>
      <c r="AW22" s="180"/>
      <c r="AX22" s="100"/>
      <c r="AY22" s="180"/>
      <c r="AZ22" s="134"/>
      <c r="BA22" s="180"/>
      <c r="BB22" s="180"/>
      <c r="BC22" s="134"/>
      <c r="BD22" s="100"/>
      <c r="BE22" s="100"/>
      <c r="BF22" s="180"/>
      <c r="BG22" s="180"/>
      <c r="BH22" s="134"/>
      <c r="BI22" s="100"/>
      <c r="BJ22" s="100"/>
      <c r="BK22" s="180"/>
      <c r="BL22" s="180"/>
      <c r="BM22" s="134"/>
      <c r="BN22" s="100"/>
      <c r="BO22" s="100"/>
      <c r="BP22" s="180"/>
      <c r="BQ22" s="180"/>
      <c r="BR22" s="134"/>
      <c r="BS22" s="100"/>
      <c r="BT22" s="100"/>
      <c r="BU22" s="100"/>
      <c r="BV22" s="180"/>
      <c r="BW22" s="180"/>
      <c r="BX22" s="180"/>
      <c r="BY22" s="100"/>
      <c r="BZ22" s="180"/>
      <c r="CA22" s="180"/>
      <c r="CB22" s="100"/>
      <c r="CC22" s="180"/>
      <c r="CD22" s="134"/>
      <c r="CE22" s="180"/>
      <c r="CF22" s="139"/>
      <c r="CG22" s="139"/>
      <c r="CH22" s="139"/>
      <c r="CI22" s="139"/>
      <c r="CJ22" s="139"/>
      <c r="CK22" s="139"/>
      <c r="CL22" s="139"/>
      <c r="CM22" s="139"/>
      <c r="CN22" s="139"/>
      <c r="CO22" s="139"/>
      <c r="CP22" s="139"/>
      <c r="CQ22" s="139"/>
      <c r="CR22" s="139"/>
      <c r="CS22" s="139"/>
      <c r="CT22" s="139"/>
      <c r="CU22" s="139"/>
      <c r="CV22" s="139"/>
      <c r="CW22" s="139"/>
      <c r="CX22" s="139"/>
      <c r="CY22" s="139"/>
      <c r="CZ22" s="139"/>
      <c r="DA22" s="139"/>
      <c r="DB22" s="139"/>
      <c r="DC22" s="139"/>
      <c r="DD22" s="139"/>
      <c r="DE22" s="139"/>
    </row>
    <row r="23" spans="1:109" ht="15.75" customHeight="1">
      <c r="A23" s="377">
        <v>4</v>
      </c>
      <c r="B23" s="375"/>
      <c r="C23" s="375"/>
      <c r="D23" s="375"/>
      <c r="E23" s="378"/>
      <c r="F23" s="375"/>
      <c r="G23" s="375"/>
      <c r="H23" s="375"/>
      <c r="I23" s="180"/>
      <c r="J23" s="180"/>
      <c r="K23" s="375"/>
      <c r="L23" s="378"/>
      <c r="M23" s="377"/>
      <c r="N23" s="327" t="str">
        <f>IF(M23&lt;=0,"",IF(M23&lt;=2,"Muy Baja",IF(M23&lt;=24,"Baja",IF(M23&lt;=500,"Media",IF(M23&lt;=5000,"Alta","Muy Alta")))))</f>
        <v/>
      </c>
      <c r="O23" s="331" t="str">
        <f>IF(N23="","",IF(N23="Muy Baja",0.2,IF(N23="Baja",0.4,IF(N23="Media",0.6,IF(N23="Alta",0.8,IF(N23="Muy Alta",1,))))))</f>
        <v/>
      </c>
      <c r="P23" s="376"/>
      <c r="Q23" s="331">
        <f ca="1">IF(NOT(ISERROR(MATCH(P23,'Tabla Impacto'!$B$221:$B$223,0))),'Tabla Impacto'!$F$223&amp;"Por favor no seleccionar los criterios de impacto(Afectación Económica o presupuestal y Pérdida Reputacional)",P23)</f>
        <v>0</v>
      </c>
      <c r="R23" s="327" t="str">
        <f ca="1">IF(OR(Q23='Tabla Impacto'!$C$11,Q23='Tabla Impacto'!$D$11),"Leve",IF(OR(Q23='Tabla Impacto'!$C$12,Q23='Tabla Impacto'!$D$12),"Menor",IF(OR(Q23='Tabla Impacto'!$C$13,Q23='Tabla Impacto'!$D$13),"Moderado",IF(OR(Q23='Tabla Impacto'!$C$14,Q23='Tabla Impacto'!$D$14),"Mayor",IF(OR(Q23='Tabla Impacto'!$C$15,Q23='Tabla Impacto'!$D$15),"Catastrófico","")))))</f>
        <v/>
      </c>
      <c r="S23" s="331" t="str">
        <f ca="1">IF(R23="","",IF(R23="Leve",0.2,IF(R23="Menor",0.4,IF(R23="Moderado",0.6,IF(R23="Mayor",0.8,IF(R23="Catastrófico",1,))))))</f>
        <v/>
      </c>
      <c r="T23" s="330" t="str">
        <f ca="1">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134">
        <v>1</v>
      </c>
      <c r="V23" s="97"/>
      <c r="W23" s="181" t="str">
        <f t="shared" si="0"/>
        <v/>
      </c>
      <c r="X23" s="145"/>
      <c r="Y23" s="145"/>
      <c r="Z23" s="145"/>
      <c r="AA23" s="145"/>
      <c r="AB23" s="133"/>
      <c r="AC23" s="133"/>
      <c r="AD23" s="98" t="str">
        <f t="shared" si="4"/>
        <v/>
      </c>
      <c r="AE23" s="133"/>
      <c r="AF23" s="133"/>
      <c r="AG23" s="133"/>
      <c r="AH23" s="159" t="str">
        <f>IFERROR(IF(W23="Probabilidad",(O23-(+O23*AD23)),IF(W23="Impacto",O23,"")),"")</f>
        <v/>
      </c>
      <c r="AI23" s="132" t="str">
        <f>IFERROR(IF(AH23="","",IF(AH23&lt;=0.2,"Muy Baja",IF(AH23&lt;=0.4,"Baja",IF(AH23&lt;=0.6,"Media",IF(AH23&lt;=0.8,"Alta","Muy Alta"))))),"")</f>
        <v/>
      </c>
      <c r="AJ23" s="98" t="str">
        <f t="shared" si="6"/>
        <v/>
      </c>
      <c r="AK23" s="132" t="str">
        <f>IFERROR(IF(AL23="","",IF(AL23&lt;=0.2,"Leve",IF(AL23&lt;=0.4,"Menor",IF(AL23&lt;=0.6,"Moderado",IF(AL23&lt;=0.8,"Mayor","Catastrófico"))))),"")</f>
        <v/>
      </c>
      <c r="AL23" s="98" t="str">
        <f>IFERROR(IF(W23="Impacto",(S23-(+S23*AD23)),IF(W23="Probabilidad",S23,"")),"")</f>
        <v/>
      </c>
      <c r="AM23" s="99" t="str">
        <f t="shared" si="8"/>
        <v/>
      </c>
      <c r="AN23" s="379"/>
      <c r="AO23" s="180"/>
      <c r="AP23" s="134"/>
      <c r="AQ23" s="100"/>
      <c r="AR23" s="100"/>
      <c r="AS23" s="180"/>
      <c r="AT23" s="100"/>
      <c r="AU23" s="180"/>
      <c r="AV23" s="100"/>
      <c r="AW23" s="180"/>
      <c r="AX23" s="100"/>
      <c r="AY23" s="180"/>
      <c r="AZ23" s="134"/>
      <c r="BA23" s="180"/>
      <c r="BB23" s="180"/>
      <c r="BC23" s="134"/>
      <c r="BD23" s="100"/>
      <c r="BE23" s="100"/>
      <c r="BF23" s="180"/>
      <c r="BG23" s="180"/>
      <c r="BH23" s="134"/>
      <c r="BI23" s="100"/>
      <c r="BJ23" s="100"/>
      <c r="BK23" s="180"/>
      <c r="BL23" s="180"/>
      <c r="BM23" s="134"/>
      <c r="BN23" s="100"/>
      <c r="BO23" s="100"/>
      <c r="BP23" s="180"/>
      <c r="BQ23" s="180"/>
      <c r="BR23" s="134"/>
      <c r="BS23" s="100"/>
      <c r="BT23" s="100"/>
      <c r="BU23" s="100"/>
      <c r="BV23" s="180"/>
      <c r="BW23" s="180"/>
      <c r="BX23" s="180"/>
      <c r="BY23" s="100"/>
      <c r="BZ23" s="180"/>
      <c r="CA23" s="180"/>
      <c r="CB23" s="100"/>
      <c r="CC23" s="180"/>
      <c r="CD23" s="134"/>
      <c r="CE23" s="180"/>
      <c r="CF23" s="139"/>
      <c r="CG23" s="139"/>
      <c r="CH23" s="139"/>
      <c r="CI23" s="139"/>
      <c r="CJ23" s="139"/>
      <c r="CK23" s="139"/>
      <c r="CL23" s="139"/>
      <c r="CM23" s="139"/>
      <c r="CN23" s="139"/>
      <c r="CO23" s="139"/>
      <c r="CP23" s="139"/>
      <c r="CQ23" s="139"/>
      <c r="CR23" s="139"/>
      <c r="CS23" s="139"/>
      <c r="CT23" s="139"/>
      <c r="CU23" s="139"/>
      <c r="CV23" s="139"/>
      <c r="CW23" s="139"/>
      <c r="CX23" s="139"/>
      <c r="CY23" s="139"/>
      <c r="CZ23" s="139"/>
      <c r="DA23" s="139"/>
      <c r="DB23" s="139"/>
      <c r="DC23" s="139"/>
      <c r="DD23" s="139"/>
      <c r="DE23" s="139"/>
    </row>
    <row r="24" spans="1:109" ht="15.75" customHeight="1">
      <c r="A24" s="377"/>
      <c r="B24" s="375"/>
      <c r="C24" s="375"/>
      <c r="D24" s="375"/>
      <c r="E24" s="378"/>
      <c r="F24" s="375"/>
      <c r="G24" s="375"/>
      <c r="H24" s="375"/>
      <c r="I24" s="180"/>
      <c r="J24" s="180"/>
      <c r="K24" s="375"/>
      <c r="L24" s="378"/>
      <c r="M24" s="377"/>
      <c r="N24" s="327"/>
      <c r="O24" s="331"/>
      <c r="P24" s="376"/>
      <c r="Q24" s="331">
        <f t="shared" ref="Q24:Q28" si="11">IF(NOT(ISERROR(MATCH(P24,_xlfn.ANCHORARRAY(E35),0))),O37&amp;"Por favor no seleccionar los criterios de impacto",P24)</f>
        <v>0</v>
      </c>
      <c r="R24" s="327"/>
      <c r="S24" s="331"/>
      <c r="T24" s="330"/>
      <c r="U24" s="134">
        <v>2</v>
      </c>
      <c r="V24" s="97"/>
      <c r="W24" s="181" t="str">
        <f t="shared" si="0"/>
        <v/>
      </c>
      <c r="X24" s="145"/>
      <c r="Y24" s="145"/>
      <c r="Z24" s="145"/>
      <c r="AA24" s="145"/>
      <c r="AB24" s="133"/>
      <c r="AC24" s="133"/>
      <c r="AD24" s="98" t="str">
        <f t="shared" si="4"/>
        <v/>
      </c>
      <c r="AE24" s="133"/>
      <c r="AF24" s="133"/>
      <c r="AG24" s="133"/>
      <c r="AH24" s="159" t="str">
        <f>IFERROR(IF(AND(W23="Probabilidad",W24="Probabilidad"),(AJ23-(+AJ23*AD24)),IF(W24="Probabilidad",(O23-(+O23*AD24)),IF(W24="Impacto",AJ23,""))),"")</f>
        <v/>
      </c>
      <c r="AI24" s="132" t="str">
        <f t="shared" si="5"/>
        <v/>
      </c>
      <c r="AJ24" s="98" t="str">
        <f t="shared" si="6"/>
        <v/>
      </c>
      <c r="AK24" s="132" t="str">
        <f t="shared" si="7"/>
        <v/>
      </c>
      <c r="AL24" s="98" t="str">
        <f>IFERROR(IF(AND(W23="Impacto",W24="Impacto"),(AL17-(+AL17*AD24)),IF(W24="Impacto",($S$23-(+$S$23*AD24)),IF(W24="Probabilidad",AL17,""))),"")</f>
        <v/>
      </c>
      <c r="AM24" s="99" t="str">
        <f t="shared" si="8"/>
        <v/>
      </c>
      <c r="AN24" s="380"/>
      <c r="AO24" s="180"/>
      <c r="AP24" s="134"/>
      <c r="AQ24" s="100"/>
      <c r="AR24" s="100"/>
      <c r="AS24" s="180"/>
      <c r="AT24" s="100"/>
      <c r="AU24" s="180"/>
      <c r="AV24" s="100"/>
      <c r="AW24" s="180"/>
      <c r="AX24" s="100"/>
      <c r="AY24" s="180"/>
      <c r="AZ24" s="134"/>
      <c r="BA24" s="180"/>
      <c r="BB24" s="180"/>
      <c r="BC24" s="134"/>
      <c r="BD24" s="100"/>
      <c r="BE24" s="100"/>
      <c r="BF24" s="180"/>
      <c r="BG24" s="180"/>
      <c r="BH24" s="134"/>
      <c r="BI24" s="100"/>
      <c r="BJ24" s="100"/>
      <c r="BK24" s="180"/>
      <c r="BL24" s="180"/>
      <c r="BM24" s="134"/>
      <c r="BN24" s="100"/>
      <c r="BO24" s="100"/>
      <c r="BP24" s="180"/>
      <c r="BQ24" s="180"/>
      <c r="BR24" s="134"/>
      <c r="BS24" s="100"/>
      <c r="BT24" s="100"/>
      <c r="BU24" s="100"/>
      <c r="BV24" s="180"/>
      <c r="BW24" s="180"/>
      <c r="BX24" s="180"/>
      <c r="BY24" s="100"/>
      <c r="BZ24" s="180"/>
      <c r="CA24" s="180"/>
      <c r="CB24" s="100"/>
      <c r="CC24" s="180"/>
      <c r="CD24" s="134"/>
      <c r="CE24" s="180"/>
      <c r="CF24" s="139"/>
      <c r="CG24" s="139"/>
      <c r="CH24" s="139"/>
      <c r="CI24" s="139"/>
      <c r="CJ24" s="139"/>
      <c r="CK24" s="139"/>
      <c r="CL24" s="139"/>
      <c r="CM24" s="139"/>
      <c r="CN24" s="139"/>
      <c r="CO24" s="139"/>
      <c r="CP24" s="139"/>
      <c r="CQ24" s="139"/>
      <c r="CR24" s="139"/>
      <c r="CS24" s="139"/>
      <c r="CT24" s="139"/>
      <c r="CU24" s="139"/>
      <c r="CV24" s="139"/>
      <c r="CW24" s="139"/>
      <c r="CX24" s="139"/>
      <c r="CY24" s="139"/>
      <c r="CZ24" s="139"/>
      <c r="DA24" s="139"/>
      <c r="DB24" s="139"/>
      <c r="DC24" s="139"/>
      <c r="DD24" s="139"/>
      <c r="DE24" s="139"/>
    </row>
    <row r="25" spans="1:109" ht="15.75" customHeight="1">
      <c r="A25" s="377"/>
      <c r="B25" s="375"/>
      <c r="C25" s="375"/>
      <c r="D25" s="375"/>
      <c r="E25" s="378"/>
      <c r="F25" s="375"/>
      <c r="G25" s="375"/>
      <c r="H25" s="375"/>
      <c r="I25" s="180"/>
      <c r="J25" s="180"/>
      <c r="K25" s="375"/>
      <c r="L25" s="378"/>
      <c r="M25" s="377"/>
      <c r="N25" s="327"/>
      <c r="O25" s="331"/>
      <c r="P25" s="376"/>
      <c r="Q25" s="331">
        <f t="shared" si="11"/>
        <v>0</v>
      </c>
      <c r="R25" s="327"/>
      <c r="S25" s="331"/>
      <c r="T25" s="330"/>
      <c r="U25" s="134">
        <v>3</v>
      </c>
      <c r="V25" s="101"/>
      <c r="W25" s="181" t="str">
        <f t="shared" si="0"/>
        <v/>
      </c>
      <c r="X25" s="145"/>
      <c r="Y25" s="145"/>
      <c r="Z25" s="145"/>
      <c r="AA25" s="145"/>
      <c r="AB25" s="133"/>
      <c r="AC25" s="133"/>
      <c r="AD25" s="98" t="str">
        <f t="shared" si="4"/>
        <v/>
      </c>
      <c r="AE25" s="133"/>
      <c r="AF25" s="133"/>
      <c r="AG25" s="133"/>
      <c r="AH25" s="159" t="str">
        <f>IFERROR(IF(AND(W24="Probabilidad",W25="Probabilidad"),(AJ24-(+AJ24*AD25)),IF(AND(W24="Impacto",W25="Probabilidad"),(AJ23-(+AJ23*AD25)),IF(W25="Impacto",AJ24,""))),"")</f>
        <v/>
      </c>
      <c r="AI25" s="132" t="str">
        <f t="shared" si="5"/>
        <v/>
      </c>
      <c r="AJ25" s="98" t="str">
        <f t="shared" si="6"/>
        <v/>
      </c>
      <c r="AK25" s="132" t="str">
        <f t="shared" si="7"/>
        <v/>
      </c>
      <c r="AL25" s="98" t="str">
        <f>IFERROR(IF(AND(W24="Impacto",W25="Impacto"),(AL24-(+AL24*AD25)),IF(AND(W24="Probabilidad",W25="Impacto"),(AL23-(+AL23*AD25)),IF(W25="Probabilidad",AL24,""))),"")</f>
        <v/>
      </c>
      <c r="AM25" s="99" t="str">
        <f t="shared" si="8"/>
        <v/>
      </c>
      <c r="AN25" s="380"/>
      <c r="AO25" s="180"/>
      <c r="AP25" s="134"/>
      <c r="AQ25" s="100"/>
      <c r="AR25" s="100"/>
      <c r="AS25" s="180"/>
      <c r="AT25" s="100"/>
      <c r="AU25" s="180"/>
      <c r="AV25" s="100"/>
      <c r="AW25" s="180"/>
      <c r="AX25" s="100"/>
      <c r="AY25" s="180"/>
      <c r="AZ25" s="134"/>
      <c r="BA25" s="180"/>
      <c r="BB25" s="180"/>
      <c r="BC25" s="134"/>
      <c r="BD25" s="100"/>
      <c r="BE25" s="100"/>
      <c r="BF25" s="180"/>
      <c r="BG25" s="180"/>
      <c r="BH25" s="134"/>
      <c r="BI25" s="100"/>
      <c r="BJ25" s="100"/>
      <c r="BK25" s="180"/>
      <c r="BL25" s="180"/>
      <c r="BM25" s="134"/>
      <c r="BN25" s="100"/>
      <c r="BO25" s="100"/>
      <c r="BP25" s="180"/>
      <c r="BQ25" s="180"/>
      <c r="BR25" s="134"/>
      <c r="BS25" s="100"/>
      <c r="BT25" s="100"/>
      <c r="BU25" s="100"/>
      <c r="BV25" s="180"/>
      <c r="BW25" s="180"/>
      <c r="BX25" s="180"/>
      <c r="BY25" s="100"/>
      <c r="BZ25" s="180"/>
      <c r="CA25" s="180"/>
      <c r="CB25" s="100"/>
      <c r="CC25" s="180"/>
      <c r="CD25" s="134"/>
      <c r="CE25" s="180"/>
      <c r="CF25" s="139"/>
      <c r="CG25" s="139"/>
      <c r="CH25" s="139"/>
      <c r="CI25" s="139"/>
      <c r="CJ25" s="139"/>
      <c r="CK25" s="139"/>
      <c r="CL25" s="139"/>
      <c r="CM25" s="139"/>
      <c r="CN25" s="139"/>
      <c r="CO25" s="139"/>
      <c r="CP25" s="139"/>
      <c r="CQ25" s="139"/>
      <c r="CR25" s="139"/>
      <c r="CS25" s="139"/>
      <c r="CT25" s="139"/>
      <c r="CU25" s="139"/>
      <c r="CV25" s="139"/>
      <c r="CW25" s="139"/>
      <c r="CX25" s="139"/>
      <c r="CY25" s="139"/>
      <c r="CZ25" s="139"/>
      <c r="DA25" s="139"/>
      <c r="DB25" s="139"/>
      <c r="DC25" s="139"/>
      <c r="DD25" s="139"/>
      <c r="DE25" s="139"/>
    </row>
    <row r="26" spans="1:109" ht="15.75" customHeight="1">
      <c r="A26" s="377"/>
      <c r="B26" s="375"/>
      <c r="C26" s="375"/>
      <c r="D26" s="375"/>
      <c r="E26" s="378"/>
      <c r="F26" s="375"/>
      <c r="G26" s="375"/>
      <c r="H26" s="375"/>
      <c r="I26" s="180"/>
      <c r="J26" s="180"/>
      <c r="K26" s="375"/>
      <c r="L26" s="378"/>
      <c r="M26" s="377"/>
      <c r="N26" s="327"/>
      <c r="O26" s="331"/>
      <c r="P26" s="376"/>
      <c r="Q26" s="331">
        <f t="shared" si="11"/>
        <v>0</v>
      </c>
      <c r="R26" s="327"/>
      <c r="S26" s="331"/>
      <c r="T26" s="330"/>
      <c r="U26" s="134">
        <v>4</v>
      </c>
      <c r="V26" s="97"/>
      <c r="W26" s="181" t="str">
        <f t="shared" si="0"/>
        <v/>
      </c>
      <c r="X26" s="145"/>
      <c r="Y26" s="145"/>
      <c r="Z26" s="145"/>
      <c r="AA26" s="145"/>
      <c r="AB26" s="133"/>
      <c r="AC26" s="133"/>
      <c r="AD26" s="98" t="str">
        <f t="shared" si="4"/>
        <v/>
      </c>
      <c r="AE26" s="133"/>
      <c r="AF26" s="133"/>
      <c r="AG26" s="133"/>
      <c r="AH26" s="159" t="str">
        <f>IFERROR(IF(AND(W25="Probabilidad",W26="Probabilidad"),(AJ25-(+AJ25*AD26)),IF(AND(W25="Impacto",W26="Probabilidad"),(AJ24-(+AJ24*AD26)),IF(W26="Impacto",AJ25,""))),"")</f>
        <v/>
      </c>
      <c r="AI26" s="132" t="str">
        <f t="shared" si="5"/>
        <v/>
      </c>
      <c r="AJ26" s="98" t="str">
        <f t="shared" si="6"/>
        <v/>
      </c>
      <c r="AK26" s="132" t="str">
        <f t="shared" si="7"/>
        <v/>
      </c>
      <c r="AL26" s="98" t="str">
        <f>IFERROR(IF(AND(W25="Impacto",W26="Impacto"),(AL25-(+AL25*AD26)),IF(AND(W25="Probabilidad",W26="Impacto"),(AL24-(+AL24*AD26)),IF(W26="Probabilidad",AL25,""))),"")</f>
        <v/>
      </c>
      <c r="AM26" s="99" t="str">
        <f t="shared" si="8"/>
        <v/>
      </c>
      <c r="AN26" s="380"/>
      <c r="AO26" s="180"/>
      <c r="AP26" s="134"/>
      <c r="AQ26" s="100"/>
      <c r="AR26" s="100"/>
      <c r="AS26" s="180"/>
      <c r="AT26" s="100"/>
      <c r="AU26" s="180"/>
      <c r="AV26" s="100"/>
      <c r="AW26" s="180"/>
      <c r="AX26" s="100"/>
      <c r="AY26" s="180"/>
      <c r="AZ26" s="134"/>
      <c r="BA26" s="180"/>
      <c r="BB26" s="180"/>
      <c r="BC26" s="134"/>
      <c r="BD26" s="100"/>
      <c r="BE26" s="100"/>
      <c r="BF26" s="180"/>
      <c r="BG26" s="180"/>
      <c r="BH26" s="134"/>
      <c r="BI26" s="100"/>
      <c r="BJ26" s="100"/>
      <c r="BK26" s="180"/>
      <c r="BL26" s="180"/>
      <c r="BM26" s="134"/>
      <c r="BN26" s="100"/>
      <c r="BO26" s="100"/>
      <c r="BP26" s="180"/>
      <c r="BQ26" s="180"/>
      <c r="BR26" s="134"/>
      <c r="BS26" s="100"/>
      <c r="BT26" s="100"/>
      <c r="BU26" s="100"/>
      <c r="BV26" s="180"/>
      <c r="BW26" s="180"/>
      <c r="BX26" s="180"/>
      <c r="BY26" s="100"/>
      <c r="BZ26" s="180"/>
      <c r="CA26" s="180"/>
      <c r="CB26" s="100"/>
      <c r="CC26" s="180"/>
      <c r="CD26" s="134"/>
      <c r="CE26" s="180"/>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39"/>
      <c r="DB26" s="139"/>
      <c r="DC26" s="139"/>
      <c r="DD26" s="139"/>
      <c r="DE26" s="139"/>
    </row>
    <row r="27" spans="1:109" ht="15.75" customHeight="1">
      <c r="A27" s="377"/>
      <c r="B27" s="375"/>
      <c r="C27" s="375"/>
      <c r="D27" s="375"/>
      <c r="E27" s="378"/>
      <c r="F27" s="375"/>
      <c r="G27" s="375"/>
      <c r="H27" s="375"/>
      <c r="I27" s="180"/>
      <c r="J27" s="180"/>
      <c r="K27" s="375"/>
      <c r="L27" s="378"/>
      <c r="M27" s="377"/>
      <c r="N27" s="327"/>
      <c r="O27" s="331"/>
      <c r="P27" s="376"/>
      <c r="Q27" s="331">
        <f t="shared" si="11"/>
        <v>0</v>
      </c>
      <c r="R27" s="327"/>
      <c r="S27" s="331"/>
      <c r="T27" s="330"/>
      <c r="U27" s="134">
        <v>5</v>
      </c>
      <c r="V27" s="97"/>
      <c r="W27" s="181" t="str">
        <f t="shared" si="0"/>
        <v/>
      </c>
      <c r="X27" s="145"/>
      <c r="Y27" s="145"/>
      <c r="Z27" s="145"/>
      <c r="AA27" s="145"/>
      <c r="AB27" s="133"/>
      <c r="AC27" s="133"/>
      <c r="AD27" s="98" t="str">
        <f t="shared" si="4"/>
        <v/>
      </c>
      <c r="AE27" s="133"/>
      <c r="AF27" s="133"/>
      <c r="AG27" s="133"/>
      <c r="AH27" s="158" t="str">
        <f>IFERROR(IF(AND(W26="Probabilidad",W27="Probabilidad"),(AJ26-(+AJ26*AD27)),IF(AND(W26="Impacto",W27="Probabilidad"),(AJ25-(+AJ25*AD27)),IF(W27="Impacto",AJ26,""))),"")</f>
        <v/>
      </c>
      <c r="AI27" s="132" t="str">
        <f>IFERROR(IF(AH27="","",IF(AH27&lt;=0.2,"Muy Baja",IF(AH27&lt;=0.4,"Baja",IF(AH27&lt;=0.6,"Media",IF(AH27&lt;=0.8,"Alta","Muy Alta"))))),"")</f>
        <v/>
      </c>
      <c r="AJ27" s="98" t="str">
        <f t="shared" si="6"/>
        <v/>
      </c>
      <c r="AK27" s="132" t="str">
        <f t="shared" si="7"/>
        <v/>
      </c>
      <c r="AL27" s="98" t="str">
        <f>IFERROR(IF(AND(W26="Impacto",W27="Impacto"),(AL26-(+AL26*AD27)),IF(AND(W26="Probabilidad",W27="Impacto"),(AL25-(+AL25*AD27)),IF(W27="Probabilidad",AL26,""))),"")</f>
        <v/>
      </c>
      <c r="AM27" s="99" t="str">
        <f t="shared" si="8"/>
        <v/>
      </c>
      <c r="AN27" s="380"/>
      <c r="AO27" s="180"/>
      <c r="AP27" s="134"/>
      <c r="AQ27" s="100"/>
      <c r="AR27" s="100"/>
      <c r="AS27" s="180"/>
      <c r="AT27" s="100"/>
      <c r="AU27" s="180"/>
      <c r="AV27" s="100"/>
      <c r="AW27" s="180"/>
      <c r="AX27" s="100"/>
      <c r="AY27" s="180"/>
      <c r="AZ27" s="134"/>
      <c r="BA27" s="180"/>
      <c r="BB27" s="180"/>
      <c r="BC27" s="134"/>
      <c r="BD27" s="100"/>
      <c r="BE27" s="100"/>
      <c r="BF27" s="180"/>
      <c r="BG27" s="180"/>
      <c r="BH27" s="134"/>
      <c r="BI27" s="100"/>
      <c r="BJ27" s="100"/>
      <c r="BK27" s="180"/>
      <c r="BL27" s="180"/>
      <c r="BM27" s="134"/>
      <c r="BN27" s="100"/>
      <c r="BO27" s="100"/>
      <c r="BP27" s="180"/>
      <c r="BQ27" s="180"/>
      <c r="BR27" s="134"/>
      <c r="BS27" s="100"/>
      <c r="BT27" s="100"/>
      <c r="BU27" s="100"/>
      <c r="BV27" s="180"/>
      <c r="BW27" s="180"/>
      <c r="BX27" s="180"/>
      <c r="BY27" s="100"/>
      <c r="BZ27" s="180"/>
      <c r="CA27" s="180"/>
      <c r="CB27" s="100"/>
      <c r="CC27" s="180"/>
      <c r="CD27" s="134"/>
      <c r="CE27" s="180"/>
      <c r="CF27" s="139"/>
      <c r="CG27" s="139"/>
      <c r="CH27" s="139"/>
      <c r="CI27" s="139"/>
      <c r="CJ27" s="139"/>
      <c r="CK27" s="139"/>
      <c r="CL27" s="139"/>
      <c r="CM27" s="139"/>
      <c r="CN27" s="139"/>
      <c r="CO27" s="139"/>
      <c r="CP27" s="139"/>
      <c r="CQ27" s="139"/>
      <c r="CR27" s="139"/>
      <c r="CS27" s="139"/>
      <c r="CT27" s="139"/>
      <c r="CU27" s="139"/>
      <c r="CV27" s="139"/>
      <c r="CW27" s="139"/>
      <c r="CX27" s="139"/>
      <c r="CY27" s="139"/>
      <c r="CZ27" s="139"/>
      <c r="DA27" s="139"/>
      <c r="DB27" s="139"/>
      <c r="DC27" s="139"/>
      <c r="DD27" s="139"/>
      <c r="DE27" s="139"/>
    </row>
    <row r="28" spans="1:109" ht="15.75" customHeight="1">
      <c r="A28" s="377"/>
      <c r="B28" s="375"/>
      <c r="C28" s="375"/>
      <c r="D28" s="375"/>
      <c r="E28" s="378"/>
      <c r="F28" s="375"/>
      <c r="G28" s="375"/>
      <c r="H28" s="375"/>
      <c r="I28" s="180"/>
      <c r="J28" s="180"/>
      <c r="K28" s="375"/>
      <c r="L28" s="378"/>
      <c r="M28" s="377"/>
      <c r="N28" s="327"/>
      <c r="O28" s="331"/>
      <c r="P28" s="376"/>
      <c r="Q28" s="331">
        <f t="shared" si="11"/>
        <v>0</v>
      </c>
      <c r="R28" s="327"/>
      <c r="S28" s="331"/>
      <c r="T28" s="330"/>
      <c r="U28" s="134">
        <v>6</v>
      </c>
      <c r="V28" s="97"/>
      <c r="W28" s="181" t="str">
        <f t="shared" si="0"/>
        <v/>
      </c>
      <c r="X28" s="145"/>
      <c r="Y28" s="145"/>
      <c r="Z28" s="145"/>
      <c r="AA28" s="145"/>
      <c r="AB28" s="133"/>
      <c r="AC28" s="133"/>
      <c r="AD28" s="98" t="str">
        <f t="shared" si="4"/>
        <v/>
      </c>
      <c r="AE28" s="133"/>
      <c r="AF28" s="133"/>
      <c r="AG28" s="133"/>
      <c r="AH28" s="159" t="str">
        <f>IFERROR(IF(AND(W27="Probabilidad",W28="Probabilidad"),(AJ27-(+AJ27*AD28)),IF(AND(W27="Impacto",W28="Probabilidad"),(AJ26-(+AJ26*AD28)),IF(W28="Impacto",AJ27,""))),"")</f>
        <v/>
      </c>
      <c r="AI28" s="132" t="str">
        <f t="shared" si="5"/>
        <v/>
      </c>
      <c r="AJ28" s="98" t="str">
        <f t="shared" si="6"/>
        <v/>
      </c>
      <c r="AK28" s="132" t="str">
        <f t="shared" si="7"/>
        <v/>
      </c>
      <c r="AL28" s="98" t="str">
        <f>IFERROR(IF(AND(W27="Impacto",W28="Impacto"),(AL27-(+AL27*AD28)),IF(AND(W27="Probabilidad",W28="Impacto"),(AL26-(+AL26*AD28)),IF(W28="Probabilidad",AL27,""))),"")</f>
        <v/>
      </c>
      <c r="AM28" s="99" t="str">
        <f t="shared" si="8"/>
        <v/>
      </c>
      <c r="AN28" s="381"/>
      <c r="AO28" s="180"/>
      <c r="AP28" s="134"/>
      <c r="AQ28" s="100"/>
      <c r="AR28" s="100"/>
      <c r="AS28" s="180"/>
      <c r="AT28" s="100"/>
      <c r="AU28" s="180"/>
      <c r="AV28" s="100"/>
      <c r="AW28" s="180"/>
      <c r="AX28" s="100"/>
      <c r="AY28" s="180"/>
      <c r="AZ28" s="134"/>
      <c r="BA28" s="180"/>
      <c r="BB28" s="180"/>
      <c r="BC28" s="134"/>
      <c r="BD28" s="100"/>
      <c r="BE28" s="100"/>
      <c r="BF28" s="180"/>
      <c r="BG28" s="180"/>
      <c r="BH28" s="134"/>
      <c r="BI28" s="100"/>
      <c r="BJ28" s="100"/>
      <c r="BK28" s="180"/>
      <c r="BL28" s="180"/>
      <c r="BM28" s="134"/>
      <c r="BN28" s="100"/>
      <c r="BO28" s="100"/>
      <c r="BP28" s="180"/>
      <c r="BQ28" s="180"/>
      <c r="BR28" s="134"/>
      <c r="BS28" s="100"/>
      <c r="BT28" s="100"/>
      <c r="BU28" s="100"/>
      <c r="BV28" s="180"/>
      <c r="BW28" s="180"/>
      <c r="BX28" s="180"/>
      <c r="BY28" s="100"/>
      <c r="BZ28" s="180"/>
      <c r="CA28" s="180"/>
      <c r="CB28" s="100"/>
      <c r="CC28" s="180"/>
      <c r="CD28" s="134"/>
      <c r="CE28" s="180"/>
      <c r="CF28" s="139"/>
      <c r="CG28" s="139"/>
      <c r="CH28" s="139"/>
      <c r="CI28" s="139"/>
      <c r="CJ28" s="139"/>
      <c r="CK28" s="139"/>
      <c r="CL28" s="139"/>
      <c r="CM28" s="139"/>
      <c r="CN28" s="139"/>
      <c r="CO28" s="139"/>
      <c r="CP28" s="139"/>
      <c r="CQ28" s="139"/>
      <c r="CR28" s="139"/>
      <c r="CS28" s="139"/>
      <c r="CT28" s="139"/>
      <c r="CU28" s="139"/>
      <c r="CV28" s="139"/>
      <c r="CW28" s="139"/>
      <c r="CX28" s="139"/>
      <c r="CY28" s="139"/>
      <c r="CZ28" s="139"/>
      <c r="DA28" s="139"/>
      <c r="DB28" s="139"/>
      <c r="DC28" s="139"/>
      <c r="DD28" s="139"/>
      <c r="DE28" s="139"/>
    </row>
    <row r="29" spans="1:109" ht="15.75" customHeight="1">
      <c r="A29" s="377">
        <v>5</v>
      </c>
      <c r="B29" s="375"/>
      <c r="C29" s="375"/>
      <c r="D29" s="375"/>
      <c r="E29" s="378"/>
      <c r="F29" s="375"/>
      <c r="G29" s="375"/>
      <c r="H29" s="375"/>
      <c r="I29" s="180"/>
      <c r="J29" s="180"/>
      <c r="K29" s="375"/>
      <c r="L29" s="378"/>
      <c r="M29" s="377"/>
      <c r="N29" s="327" t="str">
        <f>IF(M29&lt;=0,"",IF(M29&lt;=2,"Muy Baja",IF(M29&lt;=24,"Baja",IF(M29&lt;=500,"Media",IF(M29&lt;=5000,"Alta","Muy Alta")))))</f>
        <v/>
      </c>
      <c r="O29" s="331" t="str">
        <f>IF(N29="","",IF(N29="Muy Baja",0.2,IF(N29="Baja",0.4,IF(N29="Media",0.6,IF(N29="Alta",0.8,IF(N29="Muy Alta",1,))))))</f>
        <v/>
      </c>
      <c r="P29" s="376"/>
      <c r="Q29" s="331">
        <f ca="1">IF(NOT(ISERROR(MATCH(P29,'Tabla Impacto'!$B$221:$B$223,0))),'Tabla Impacto'!$F$223&amp;"Por favor no seleccionar los criterios de impacto(Afectación Económica o presupuestal y Pérdida Reputacional)",P29)</f>
        <v>0</v>
      </c>
      <c r="R29" s="327" t="str">
        <f ca="1">IF(OR(Q29='Tabla Impacto'!$C$11,Q29='Tabla Impacto'!$D$11),"Leve",IF(OR(Q29='Tabla Impacto'!$C$12,Q29='Tabla Impacto'!$D$12),"Menor",IF(OR(Q29='Tabla Impacto'!$C$13,Q29='Tabla Impacto'!$D$13),"Moderado",IF(OR(Q29='Tabla Impacto'!$C$14,Q29='Tabla Impacto'!$D$14),"Mayor",IF(OR(Q29='Tabla Impacto'!$C$15,Q29='Tabla Impacto'!$D$15),"Catastrófico","")))))</f>
        <v/>
      </c>
      <c r="S29" s="331" t="str">
        <f ca="1">IF(R29="","",IF(R29="Leve",0.2,IF(R29="Menor",0.4,IF(R29="Moderado",0.6,IF(R29="Mayor",0.8,IF(R29="Catastrófico",1,))))))</f>
        <v/>
      </c>
      <c r="T29" s="330" t="str">
        <f ca="1">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134">
        <v>1</v>
      </c>
      <c r="V29" s="97"/>
      <c r="W29" s="181" t="str">
        <f t="shared" si="0"/>
        <v/>
      </c>
      <c r="X29" s="145"/>
      <c r="Y29" s="145"/>
      <c r="Z29" s="145"/>
      <c r="AA29" s="145"/>
      <c r="AB29" s="133"/>
      <c r="AC29" s="133"/>
      <c r="AD29" s="98" t="str">
        <f t="shared" si="4"/>
        <v/>
      </c>
      <c r="AE29" s="133"/>
      <c r="AF29" s="133"/>
      <c r="AG29" s="133"/>
      <c r="AH29" s="159" t="str">
        <f>IFERROR(IF(W29="Probabilidad",(O29-(+O29*AD29)),IF(W29="Impacto",O29,"")),"")</f>
        <v/>
      </c>
      <c r="AI29" s="132" t="str">
        <f>IFERROR(IF(AH29="","",IF(AH29&lt;=0.2,"Muy Baja",IF(AH29&lt;=0.4,"Baja",IF(AH29&lt;=0.6,"Media",IF(AH29&lt;=0.8,"Alta","Muy Alta"))))),"")</f>
        <v/>
      </c>
      <c r="AJ29" s="98" t="str">
        <f t="shared" si="6"/>
        <v/>
      </c>
      <c r="AK29" s="132" t="str">
        <f>IFERROR(IF(AL29="","",IF(AL29&lt;=0.2,"Leve",IF(AL29&lt;=0.4,"Menor",IF(AL29&lt;=0.6,"Moderado",IF(AL29&lt;=0.8,"Mayor","Catastrófico"))))),"")</f>
        <v/>
      </c>
      <c r="AL29" s="98" t="str">
        <f>IFERROR(IF(W29="Impacto",(S29-(+S29*AD29)),IF(W29="Probabilidad",S29,"")),"")</f>
        <v/>
      </c>
      <c r="AM29" s="99" t="str">
        <f t="shared" si="8"/>
        <v/>
      </c>
      <c r="AN29" s="379"/>
      <c r="AO29" s="180"/>
      <c r="AP29" s="134"/>
      <c r="AQ29" s="100"/>
      <c r="AR29" s="100"/>
      <c r="AS29" s="180"/>
      <c r="AT29" s="100"/>
      <c r="AU29" s="180"/>
      <c r="AV29" s="100"/>
      <c r="AW29" s="180"/>
      <c r="AX29" s="100"/>
      <c r="AY29" s="180"/>
      <c r="AZ29" s="134"/>
      <c r="BA29" s="180"/>
      <c r="BB29" s="180"/>
      <c r="BC29" s="134"/>
      <c r="BD29" s="100"/>
      <c r="BE29" s="100"/>
      <c r="BF29" s="180"/>
      <c r="BG29" s="180"/>
      <c r="BH29" s="134"/>
      <c r="BI29" s="100"/>
      <c r="BJ29" s="100"/>
      <c r="BK29" s="180"/>
      <c r="BL29" s="180"/>
      <c r="BM29" s="134"/>
      <c r="BN29" s="100"/>
      <c r="BO29" s="100"/>
      <c r="BP29" s="180"/>
      <c r="BQ29" s="180"/>
      <c r="BR29" s="134"/>
      <c r="BS29" s="100"/>
      <c r="BT29" s="100"/>
      <c r="BU29" s="100"/>
      <c r="BV29" s="180"/>
      <c r="BW29" s="180"/>
      <c r="BX29" s="180"/>
      <c r="BY29" s="100"/>
      <c r="BZ29" s="180"/>
      <c r="CA29" s="180"/>
      <c r="CB29" s="100"/>
      <c r="CC29" s="180"/>
      <c r="CD29" s="134"/>
      <c r="CE29" s="180"/>
      <c r="CF29" s="139"/>
      <c r="CG29" s="139"/>
      <c r="CH29" s="139"/>
      <c r="CI29" s="139"/>
      <c r="CJ29" s="139"/>
      <c r="CK29" s="139"/>
      <c r="CL29" s="139"/>
      <c r="CM29" s="139"/>
      <c r="CN29" s="139"/>
      <c r="CO29" s="139"/>
      <c r="CP29" s="139"/>
      <c r="CQ29" s="139"/>
      <c r="CR29" s="139"/>
      <c r="CS29" s="139"/>
      <c r="CT29" s="139"/>
      <c r="CU29" s="139"/>
      <c r="CV29" s="139"/>
      <c r="CW29" s="139"/>
      <c r="CX29" s="139"/>
      <c r="CY29" s="139"/>
      <c r="CZ29" s="139"/>
      <c r="DA29" s="139"/>
      <c r="DB29" s="139"/>
      <c r="DC29" s="139"/>
      <c r="DD29" s="139"/>
      <c r="DE29" s="139"/>
    </row>
    <row r="30" spans="1:109" ht="15.75" customHeight="1">
      <c r="A30" s="377"/>
      <c r="B30" s="375"/>
      <c r="C30" s="375"/>
      <c r="D30" s="375"/>
      <c r="E30" s="378"/>
      <c r="F30" s="375"/>
      <c r="G30" s="375"/>
      <c r="H30" s="375"/>
      <c r="I30" s="180"/>
      <c r="J30" s="180"/>
      <c r="K30" s="375"/>
      <c r="L30" s="378"/>
      <c r="M30" s="377"/>
      <c r="N30" s="327"/>
      <c r="O30" s="331"/>
      <c r="P30" s="376"/>
      <c r="Q30" s="331">
        <f t="shared" ref="Q30:Q34" si="12">IF(NOT(ISERROR(MATCH(P30,_xlfn.ANCHORARRAY(E41),0))),O43&amp;"Por favor no seleccionar los criterios de impacto",P30)</f>
        <v>0</v>
      </c>
      <c r="R30" s="327"/>
      <c r="S30" s="331"/>
      <c r="T30" s="330"/>
      <c r="U30" s="134">
        <v>2</v>
      </c>
      <c r="V30" s="97"/>
      <c r="W30" s="181" t="str">
        <f t="shared" si="0"/>
        <v/>
      </c>
      <c r="X30" s="145"/>
      <c r="Y30" s="145"/>
      <c r="Z30" s="145"/>
      <c r="AA30" s="145"/>
      <c r="AB30" s="133"/>
      <c r="AC30" s="133"/>
      <c r="AD30" s="98" t="str">
        <f t="shared" si="4"/>
        <v/>
      </c>
      <c r="AE30" s="133"/>
      <c r="AF30" s="133"/>
      <c r="AG30" s="133"/>
      <c r="AH30" s="159" t="str">
        <f>IFERROR(IF(AND(W29="Probabilidad",W30="Probabilidad"),(AJ29-(+AJ29*AD30)),IF(W30="Probabilidad",(O29-(+O29*AD30)),IF(W30="Impacto",AJ29,""))),"")</f>
        <v/>
      </c>
      <c r="AI30" s="132" t="str">
        <f t="shared" si="5"/>
        <v/>
      </c>
      <c r="AJ30" s="98" t="str">
        <f t="shared" si="6"/>
        <v/>
      </c>
      <c r="AK30" s="132" t="str">
        <f t="shared" si="7"/>
        <v/>
      </c>
      <c r="AL30" s="98" t="str">
        <f>IFERROR(IF(AND(W29="Impacto",W30="Impacto"),(AL23-(+AL23*AD30)),IF(W30="Impacto",($S$29-(+$S$29*AD30)),IF(W30="Probabilidad",AL23,""))),"")</f>
        <v/>
      </c>
      <c r="AM30" s="99" t="str">
        <f t="shared" si="8"/>
        <v/>
      </c>
      <c r="AN30" s="380"/>
      <c r="AO30" s="180"/>
      <c r="AP30" s="134"/>
      <c r="AQ30" s="100"/>
      <c r="AR30" s="100"/>
      <c r="AS30" s="180"/>
      <c r="AT30" s="100"/>
      <c r="AU30" s="180"/>
      <c r="AV30" s="100"/>
      <c r="AW30" s="180"/>
      <c r="AX30" s="100"/>
      <c r="AY30" s="180"/>
      <c r="AZ30" s="134"/>
      <c r="BA30" s="180"/>
      <c r="BB30" s="180"/>
      <c r="BC30" s="134"/>
      <c r="BD30" s="100"/>
      <c r="BE30" s="100"/>
      <c r="BF30" s="180"/>
      <c r="BG30" s="180"/>
      <c r="BH30" s="134"/>
      <c r="BI30" s="100"/>
      <c r="BJ30" s="100"/>
      <c r="BK30" s="180"/>
      <c r="BL30" s="180"/>
      <c r="BM30" s="134"/>
      <c r="BN30" s="100"/>
      <c r="BO30" s="100"/>
      <c r="BP30" s="180"/>
      <c r="BQ30" s="180"/>
      <c r="BR30" s="134"/>
      <c r="BS30" s="100"/>
      <c r="BT30" s="100"/>
      <c r="BU30" s="100"/>
      <c r="BV30" s="180"/>
      <c r="BW30" s="180"/>
      <c r="BX30" s="180"/>
      <c r="BY30" s="100"/>
      <c r="BZ30" s="180"/>
      <c r="CA30" s="180"/>
      <c r="CB30" s="100"/>
      <c r="CC30" s="180"/>
      <c r="CD30" s="134"/>
      <c r="CE30" s="180"/>
      <c r="CF30" s="139"/>
      <c r="CG30" s="139"/>
      <c r="CH30" s="139"/>
      <c r="CI30" s="139"/>
      <c r="CJ30" s="139"/>
      <c r="CK30" s="139"/>
      <c r="CL30" s="139"/>
      <c r="CM30" s="139"/>
      <c r="CN30" s="139"/>
      <c r="CO30" s="139"/>
      <c r="CP30" s="139"/>
      <c r="CQ30" s="139"/>
      <c r="CR30" s="139"/>
      <c r="CS30" s="139"/>
      <c r="CT30" s="139"/>
      <c r="CU30" s="139"/>
      <c r="CV30" s="139"/>
      <c r="CW30" s="139"/>
      <c r="CX30" s="139"/>
      <c r="CY30" s="139"/>
      <c r="CZ30" s="139"/>
      <c r="DA30" s="139"/>
      <c r="DB30" s="139"/>
      <c r="DC30" s="139"/>
      <c r="DD30" s="139"/>
      <c r="DE30" s="139"/>
    </row>
    <row r="31" spans="1:109" ht="15.75" customHeight="1">
      <c r="A31" s="377"/>
      <c r="B31" s="375"/>
      <c r="C31" s="375"/>
      <c r="D31" s="375"/>
      <c r="E31" s="378"/>
      <c r="F31" s="375"/>
      <c r="G31" s="375"/>
      <c r="H31" s="375"/>
      <c r="I31" s="180"/>
      <c r="J31" s="180"/>
      <c r="K31" s="375"/>
      <c r="L31" s="378"/>
      <c r="M31" s="377"/>
      <c r="N31" s="327"/>
      <c r="O31" s="331"/>
      <c r="P31" s="376"/>
      <c r="Q31" s="331">
        <f t="shared" si="12"/>
        <v>0</v>
      </c>
      <c r="R31" s="327"/>
      <c r="S31" s="331"/>
      <c r="T31" s="330"/>
      <c r="U31" s="134">
        <v>3</v>
      </c>
      <c r="V31" s="101"/>
      <c r="W31" s="181" t="str">
        <f t="shared" si="0"/>
        <v/>
      </c>
      <c r="X31" s="145"/>
      <c r="Y31" s="145"/>
      <c r="Z31" s="145"/>
      <c r="AA31" s="145"/>
      <c r="AB31" s="133"/>
      <c r="AC31" s="133"/>
      <c r="AD31" s="98" t="str">
        <f t="shared" si="4"/>
        <v/>
      </c>
      <c r="AE31" s="133"/>
      <c r="AF31" s="133"/>
      <c r="AG31" s="133"/>
      <c r="AH31" s="159" t="str">
        <f>IFERROR(IF(AND(W30="Probabilidad",W31="Probabilidad"),(AJ30-(+AJ30*AD31)),IF(AND(W30="Impacto",W31="Probabilidad"),(AJ29-(+AJ29*AD31)),IF(W31="Impacto",AJ30,""))),"")</f>
        <v/>
      </c>
      <c r="AI31" s="132" t="str">
        <f t="shared" si="5"/>
        <v/>
      </c>
      <c r="AJ31" s="98" t="str">
        <f t="shared" si="6"/>
        <v/>
      </c>
      <c r="AK31" s="132" t="str">
        <f t="shared" si="7"/>
        <v/>
      </c>
      <c r="AL31" s="98" t="str">
        <f>IFERROR(IF(AND(W30="Impacto",W31="Impacto"),(AL30-(+AL30*AD31)),IF(AND(W30="Probabilidad",W31="Impacto"),(AL29-(+AL29*AD31)),IF(W31="Probabilidad",AL30,""))),"")</f>
        <v/>
      </c>
      <c r="AM31" s="99" t="str">
        <f t="shared" si="8"/>
        <v/>
      </c>
      <c r="AN31" s="380"/>
      <c r="AO31" s="180"/>
      <c r="AP31" s="134"/>
      <c r="AQ31" s="100"/>
      <c r="AR31" s="100"/>
      <c r="AS31" s="180"/>
      <c r="AT31" s="100"/>
      <c r="AU31" s="180"/>
      <c r="AV31" s="100"/>
      <c r="AW31" s="180"/>
      <c r="AX31" s="100"/>
      <c r="AY31" s="180"/>
      <c r="AZ31" s="134"/>
      <c r="BA31" s="180"/>
      <c r="BB31" s="180"/>
      <c r="BC31" s="134"/>
      <c r="BD31" s="100"/>
      <c r="BE31" s="100"/>
      <c r="BF31" s="180"/>
      <c r="BG31" s="180"/>
      <c r="BH31" s="134"/>
      <c r="BI31" s="100"/>
      <c r="BJ31" s="100"/>
      <c r="BK31" s="180"/>
      <c r="BL31" s="180"/>
      <c r="BM31" s="134"/>
      <c r="BN31" s="100"/>
      <c r="BO31" s="100"/>
      <c r="BP31" s="180"/>
      <c r="BQ31" s="180"/>
      <c r="BR31" s="134"/>
      <c r="BS31" s="100"/>
      <c r="BT31" s="100"/>
      <c r="BU31" s="100"/>
      <c r="BV31" s="180"/>
      <c r="BW31" s="180"/>
      <c r="BX31" s="180"/>
      <c r="BY31" s="100"/>
      <c r="BZ31" s="180"/>
      <c r="CA31" s="180"/>
      <c r="CB31" s="100"/>
      <c r="CC31" s="180"/>
      <c r="CD31" s="134"/>
      <c r="CE31" s="180"/>
      <c r="CF31" s="139"/>
      <c r="CG31" s="139"/>
      <c r="CH31" s="139"/>
      <c r="CI31" s="139"/>
      <c r="CJ31" s="139"/>
      <c r="CK31" s="139"/>
      <c r="CL31" s="139"/>
      <c r="CM31" s="139"/>
      <c r="CN31" s="139"/>
      <c r="CO31" s="139"/>
      <c r="CP31" s="139"/>
      <c r="CQ31" s="139"/>
      <c r="CR31" s="139"/>
      <c r="CS31" s="139"/>
      <c r="CT31" s="139"/>
      <c r="CU31" s="139"/>
      <c r="CV31" s="139"/>
      <c r="CW31" s="139"/>
      <c r="CX31" s="139"/>
      <c r="CY31" s="139"/>
      <c r="CZ31" s="139"/>
      <c r="DA31" s="139"/>
      <c r="DB31" s="139"/>
      <c r="DC31" s="139"/>
      <c r="DD31" s="139"/>
      <c r="DE31" s="139"/>
    </row>
    <row r="32" spans="1:109" ht="15.75" customHeight="1">
      <c r="A32" s="377"/>
      <c r="B32" s="375"/>
      <c r="C32" s="375"/>
      <c r="D32" s="375"/>
      <c r="E32" s="378"/>
      <c r="F32" s="375"/>
      <c r="G32" s="375"/>
      <c r="H32" s="375"/>
      <c r="I32" s="180"/>
      <c r="J32" s="180"/>
      <c r="K32" s="375"/>
      <c r="L32" s="378"/>
      <c r="M32" s="377"/>
      <c r="N32" s="327"/>
      <c r="O32" s="331"/>
      <c r="P32" s="376"/>
      <c r="Q32" s="331">
        <f t="shared" si="12"/>
        <v>0</v>
      </c>
      <c r="R32" s="327"/>
      <c r="S32" s="331"/>
      <c r="T32" s="330"/>
      <c r="U32" s="134">
        <v>4</v>
      </c>
      <c r="V32" s="97"/>
      <c r="W32" s="181" t="str">
        <f t="shared" si="0"/>
        <v/>
      </c>
      <c r="X32" s="145"/>
      <c r="Y32" s="145"/>
      <c r="Z32" s="145"/>
      <c r="AA32" s="145"/>
      <c r="AB32" s="133"/>
      <c r="AC32" s="133"/>
      <c r="AD32" s="98" t="str">
        <f t="shared" si="4"/>
        <v/>
      </c>
      <c r="AE32" s="133"/>
      <c r="AF32" s="133"/>
      <c r="AG32" s="133"/>
      <c r="AH32" s="159" t="str">
        <f>IFERROR(IF(AND(W31="Probabilidad",W32="Probabilidad"),(AJ31-(+AJ31*AD32)),IF(AND(W31="Impacto",W32="Probabilidad"),(AJ30-(+AJ30*AD32)),IF(W32="Impacto",AJ31,""))),"")</f>
        <v/>
      </c>
      <c r="AI32" s="132" t="str">
        <f t="shared" si="5"/>
        <v/>
      </c>
      <c r="AJ32" s="98" t="str">
        <f t="shared" si="6"/>
        <v/>
      </c>
      <c r="AK32" s="132" t="str">
        <f t="shared" si="7"/>
        <v/>
      </c>
      <c r="AL32" s="98" t="str">
        <f>IFERROR(IF(AND(W31="Impacto",W32="Impacto"),(AL31-(+AL31*AD32)),IF(AND(W31="Probabilidad",W32="Impacto"),(AL30-(+AL30*AD32)),IF(W32="Probabilidad",AL31,""))),"")</f>
        <v/>
      </c>
      <c r="AM32" s="99" t="str">
        <f t="shared" si="8"/>
        <v/>
      </c>
      <c r="AN32" s="380"/>
      <c r="AO32" s="180"/>
      <c r="AP32" s="134"/>
      <c r="AQ32" s="100"/>
      <c r="AR32" s="100"/>
      <c r="AS32" s="180"/>
      <c r="AT32" s="100"/>
      <c r="AU32" s="180"/>
      <c r="AV32" s="100"/>
      <c r="AW32" s="180"/>
      <c r="AX32" s="100"/>
      <c r="AY32" s="180"/>
      <c r="AZ32" s="134"/>
      <c r="BA32" s="180"/>
      <c r="BB32" s="180"/>
      <c r="BC32" s="134"/>
      <c r="BD32" s="100"/>
      <c r="BE32" s="100"/>
      <c r="BF32" s="180"/>
      <c r="BG32" s="180"/>
      <c r="BH32" s="134"/>
      <c r="BI32" s="100"/>
      <c r="BJ32" s="100"/>
      <c r="BK32" s="180"/>
      <c r="BL32" s="180"/>
      <c r="BM32" s="134"/>
      <c r="BN32" s="100"/>
      <c r="BO32" s="100"/>
      <c r="BP32" s="180"/>
      <c r="BQ32" s="180"/>
      <c r="BR32" s="134"/>
      <c r="BS32" s="100"/>
      <c r="BT32" s="100"/>
      <c r="BU32" s="100"/>
      <c r="BV32" s="180"/>
      <c r="BW32" s="180"/>
      <c r="BX32" s="180"/>
      <c r="BY32" s="100"/>
      <c r="BZ32" s="180"/>
      <c r="CA32" s="180"/>
      <c r="CB32" s="100"/>
      <c r="CC32" s="180"/>
      <c r="CD32" s="134"/>
      <c r="CE32" s="180"/>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39"/>
      <c r="DB32" s="139"/>
      <c r="DC32" s="139"/>
      <c r="DD32" s="139"/>
      <c r="DE32" s="139"/>
    </row>
    <row r="33" spans="1:109" ht="15.75" customHeight="1">
      <c r="A33" s="377"/>
      <c r="B33" s="375"/>
      <c r="C33" s="375"/>
      <c r="D33" s="375"/>
      <c r="E33" s="378"/>
      <c r="F33" s="375"/>
      <c r="G33" s="375"/>
      <c r="H33" s="375"/>
      <c r="I33" s="180"/>
      <c r="J33" s="180"/>
      <c r="K33" s="375"/>
      <c r="L33" s="378"/>
      <c r="M33" s="377"/>
      <c r="N33" s="327"/>
      <c r="O33" s="331"/>
      <c r="P33" s="376"/>
      <c r="Q33" s="331">
        <f t="shared" si="12"/>
        <v>0</v>
      </c>
      <c r="R33" s="327"/>
      <c r="S33" s="331"/>
      <c r="T33" s="330"/>
      <c r="U33" s="134">
        <v>5</v>
      </c>
      <c r="V33" s="97"/>
      <c r="W33" s="181" t="str">
        <f t="shared" si="0"/>
        <v/>
      </c>
      <c r="X33" s="145"/>
      <c r="Y33" s="145"/>
      <c r="Z33" s="145"/>
      <c r="AA33" s="145"/>
      <c r="AB33" s="133"/>
      <c r="AC33" s="133"/>
      <c r="AD33" s="98" t="str">
        <f t="shared" si="4"/>
        <v/>
      </c>
      <c r="AE33" s="133"/>
      <c r="AF33" s="133"/>
      <c r="AG33" s="133"/>
      <c r="AH33" s="159" t="str">
        <f>IFERROR(IF(AND(W32="Probabilidad",W33="Probabilidad"),(AJ32-(+AJ32*AD33)),IF(AND(W32="Impacto",W33="Probabilidad"),(AJ31-(+AJ31*AD33)),IF(W33="Impacto",AJ32,""))),"")</f>
        <v/>
      </c>
      <c r="AI33" s="132" t="str">
        <f t="shared" si="5"/>
        <v/>
      </c>
      <c r="AJ33" s="98" t="str">
        <f t="shared" si="6"/>
        <v/>
      </c>
      <c r="AK33" s="132" t="str">
        <f t="shared" si="7"/>
        <v/>
      </c>
      <c r="AL33" s="98" t="str">
        <f>IFERROR(IF(AND(W32="Impacto",W33="Impacto"),(AL32-(+AL32*AD33)),IF(AND(W32="Probabilidad",W33="Impacto"),(AL31-(+AL31*AD33)),IF(W33="Probabilidad",AL32,""))),"")</f>
        <v/>
      </c>
      <c r="AM33" s="99" t="str">
        <f t="shared" si="8"/>
        <v/>
      </c>
      <c r="AN33" s="380"/>
      <c r="AO33" s="180"/>
      <c r="AP33" s="134"/>
      <c r="AQ33" s="100"/>
      <c r="AR33" s="100"/>
      <c r="AS33" s="180"/>
      <c r="AT33" s="100"/>
      <c r="AU33" s="180"/>
      <c r="AV33" s="100"/>
      <c r="AW33" s="180"/>
      <c r="AX33" s="100"/>
      <c r="AY33" s="180"/>
      <c r="AZ33" s="134"/>
      <c r="BA33" s="180"/>
      <c r="BB33" s="180"/>
      <c r="BC33" s="134"/>
      <c r="BD33" s="100"/>
      <c r="BE33" s="100"/>
      <c r="BF33" s="180"/>
      <c r="BG33" s="180"/>
      <c r="BH33" s="134"/>
      <c r="BI33" s="100"/>
      <c r="BJ33" s="100"/>
      <c r="BK33" s="180"/>
      <c r="BL33" s="180"/>
      <c r="BM33" s="134"/>
      <c r="BN33" s="100"/>
      <c r="BO33" s="100"/>
      <c r="BP33" s="180"/>
      <c r="BQ33" s="180"/>
      <c r="BR33" s="134"/>
      <c r="BS33" s="100"/>
      <c r="BT33" s="100"/>
      <c r="BU33" s="100"/>
      <c r="BV33" s="180"/>
      <c r="BW33" s="180"/>
      <c r="BX33" s="180"/>
      <c r="BY33" s="100"/>
      <c r="BZ33" s="180"/>
      <c r="CA33" s="180"/>
      <c r="CB33" s="100"/>
      <c r="CC33" s="180"/>
      <c r="CD33" s="134"/>
      <c r="CE33" s="180"/>
      <c r="CF33" s="139"/>
      <c r="CG33" s="139"/>
      <c r="CH33" s="139"/>
      <c r="CI33" s="139"/>
      <c r="CJ33" s="139"/>
      <c r="CK33" s="139"/>
      <c r="CL33" s="139"/>
      <c r="CM33" s="139"/>
      <c r="CN33" s="139"/>
      <c r="CO33" s="139"/>
      <c r="CP33" s="139"/>
      <c r="CQ33" s="139"/>
      <c r="CR33" s="139"/>
      <c r="CS33" s="139"/>
      <c r="CT33" s="139"/>
      <c r="CU33" s="139"/>
      <c r="CV33" s="139"/>
      <c r="CW33" s="139"/>
      <c r="CX33" s="139"/>
      <c r="CY33" s="139"/>
      <c r="CZ33" s="139"/>
      <c r="DA33" s="139"/>
      <c r="DB33" s="139"/>
      <c r="DC33" s="139"/>
      <c r="DD33" s="139"/>
      <c r="DE33" s="139"/>
    </row>
    <row r="34" spans="1:109" ht="15.75" customHeight="1">
      <c r="A34" s="377"/>
      <c r="B34" s="375"/>
      <c r="C34" s="375"/>
      <c r="D34" s="375"/>
      <c r="E34" s="378"/>
      <c r="F34" s="375"/>
      <c r="G34" s="375"/>
      <c r="H34" s="375"/>
      <c r="I34" s="180"/>
      <c r="J34" s="180"/>
      <c r="K34" s="375"/>
      <c r="L34" s="378"/>
      <c r="M34" s="377"/>
      <c r="N34" s="327"/>
      <c r="O34" s="331"/>
      <c r="P34" s="376"/>
      <c r="Q34" s="331">
        <f t="shared" si="12"/>
        <v>0</v>
      </c>
      <c r="R34" s="327"/>
      <c r="S34" s="331"/>
      <c r="T34" s="330"/>
      <c r="U34" s="134">
        <v>6</v>
      </c>
      <c r="V34" s="97"/>
      <c r="W34" s="181" t="str">
        <f t="shared" si="0"/>
        <v/>
      </c>
      <c r="X34" s="145"/>
      <c r="Y34" s="145"/>
      <c r="Z34" s="145"/>
      <c r="AA34" s="145"/>
      <c r="AB34" s="133"/>
      <c r="AC34" s="133"/>
      <c r="AD34" s="98" t="str">
        <f t="shared" si="4"/>
        <v/>
      </c>
      <c r="AE34" s="133"/>
      <c r="AF34" s="133"/>
      <c r="AG34" s="133"/>
      <c r="AH34" s="159" t="str">
        <f>IFERROR(IF(AND(W33="Probabilidad",W34="Probabilidad"),(AJ33-(+AJ33*AD34)),IF(AND(W33="Impacto",W34="Probabilidad"),(AJ32-(+AJ32*AD34)),IF(W34="Impacto",AJ33,""))),"")</f>
        <v/>
      </c>
      <c r="AI34" s="132" t="str">
        <f t="shared" si="5"/>
        <v/>
      </c>
      <c r="AJ34" s="98" t="str">
        <f t="shared" si="6"/>
        <v/>
      </c>
      <c r="AK34" s="132" t="str">
        <f t="shared" si="7"/>
        <v/>
      </c>
      <c r="AL34" s="98" t="str">
        <f>IFERROR(IF(AND(W33="Impacto",W34="Impacto"),(AL33-(+AL33*AD34)),IF(AND(W33="Probabilidad",W34="Impacto"),(AL32-(+AL32*AD34)),IF(W34="Probabilidad",AL33,""))),"")</f>
        <v/>
      </c>
      <c r="AM34" s="99" t="str">
        <f t="shared" si="8"/>
        <v/>
      </c>
      <c r="AN34" s="381"/>
      <c r="AO34" s="180"/>
      <c r="AP34" s="134"/>
      <c r="AQ34" s="100"/>
      <c r="AR34" s="100"/>
      <c r="AS34" s="180"/>
      <c r="AT34" s="100"/>
      <c r="AU34" s="180"/>
      <c r="AV34" s="100"/>
      <c r="AW34" s="180"/>
      <c r="AX34" s="100"/>
      <c r="AY34" s="180"/>
      <c r="AZ34" s="134"/>
      <c r="BA34" s="180"/>
      <c r="BB34" s="180"/>
      <c r="BC34" s="134"/>
      <c r="BD34" s="100"/>
      <c r="BE34" s="100"/>
      <c r="BF34" s="180"/>
      <c r="BG34" s="180"/>
      <c r="BH34" s="134"/>
      <c r="BI34" s="100"/>
      <c r="BJ34" s="100"/>
      <c r="BK34" s="180"/>
      <c r="BL34" s="180"/>
      <c r="BM34" s="134"/>
      <c r="BN34" s="100"/>
      <c r="BO34" s="100"/>
      <c r="BP34" s="180"/>
      <c r="BQ34" s="180"/>
      <c r="BR34" s="134"/>
      <c r="BS34" s="100"/>
      <c r="BT34" s="100"/>
      <c r="BU34" s="100"/>
      <c r="BV34" s="180"/>
      <c r="BW34" s="180"/>
      <c r="BX34" s="180"/>
      <c r="BY34" s="100"/>
      <c r="BZ34" s="180"/>
      <c r="CA34" s="180"/>
      <c r="CB34" s="100"/>
      <c r="CC34" s="180"/>
      <c r="CD34" s="134"/>
      <c r="CE34" s="180"/>
      <c r="CF34" s="139"/>
      <c r="CG34" s="139"/>
      <c r="CH34" s="139"/>
      <c r="CI34" s="139"/>
      <c r="CJ34" s="139"/>
      <c r="CK34" s="139"/>
      <c r="CL34" s="139"/>
      <c r="CM34" s="139"/>
      <c r="CN34" s="139"/>
      <c r="CO34" s="139"/>
      <c r="CP34" s="139"/>
      <c r="CQ34" s="139"/>
      <c r="CR34" s="139"/>
      <c r="CS34" s="139"/>
      <c r="CT34" s="139"/>
      <c r="CU34" s="139"/>
      <c r="CV34" s="139"/>
      <c r="CW34" s="139"/>
      <c r="CX34" s="139"/>
      <c r="CY34" s="139"/>
      <c r="CZ34" s="139"/>
      <c r="DA34" s="139"/>
      <c r="DB34" s="139"/>
      <c r="DC34" s="139"/>
      <c r="DD34" s="139"/>
      <c r="DE34" s="139"/>
    </row>
    <row r="35" spans="1:109" ht="15.75" customHeight="1">
      <c r="A35" s="377">
        <v>6</v>
      </c>
      <c r="B35" s="375"/>
      <c r="C35" s="375"/>
      <c r="D35" s="375"/>
      <c r="E35" s="378"/>
      <c r="F35" s="375"/>
      <c r="G35" s="375"/>
      <c r="H35" s="375"/>
      <c r="I35" s="180"/>
      <c r="J35" s="180"/>
      <c r="K35" s="375"/>
      <c r="L35" s="378"/>
      <c r="M35" s="377"/>
      <c r="N35" s="327" t="str">
        <f>IF(M35&lt;=0,"",IF(M35&lt;=2,"Muy Baja",IF(M35&lt;=24,"Baja",IF(M35&lt;=500,"Media",IF(M35&lt;=5000,"Alta","Muy Alta")))))</f>
        <v/>
      </c>
      <c r="O35" s="331" t="str">
        <f>IF(N35="","",IF(N35="Muy Baja",0.2,IF(N35="Baja",0.4,IF(N35="Media",0.6,IF(N35="Alta",0.8,IF(N35="Muy Alta",1,))))))</f>
        <v/>
      </c>
      <c r="P35" s="376"/>
      <c r="Q35" s="331">
        <f ca="1">IF(NOT(ISERROR(MATCH(P35,'Tabla Impacto'!$B$221:$B$223,0))),'Tabla Impacto'!$F$223&amp;"Por favor no seleccionar los criterios de impacto(Afectación Económica o presupuestal y Pérdida Reputacional)",P35)</f>
        <v>0</v>
      </c>
      <c r="R35" s="327" t="str">
        <f ca="1">IF(OR(Q35='Tabla Impacto'!$C$11,Q35='Tabla Impacto'!$D$11),"Leve",IF(OR(Q35='Tabla Impacto'!$C$12,Q35='Tabla Impacto'!$D$12),"Menor",IF(OR(Q35='Tabla Impacto'!$C$13,Q35='Tabla Impacto'!$D$13),"Moderado",IF(OR(Q35='Tabla Impacto'!$C$14,Q35='Tabla Impacto'!$D$14),"Mayor",IF(OR(Q35='Tabla Impacto'!$C$15,Q35='Tabla Impacto'!$D$15),"Catastrófico","")))))</f>
        <v/>
      </c>
      <c r="S35" s="331" t="str">
        <f ca="1">IF(R35="","",IF(R35="Leve",0.2,IF(R35="Menor",0.4,IF(R35="Moderado",0.6,IF(R35="Mayor",0.8,IF(R35="Catastrófico",1,))))))</f>
        <v/>
      </c>
      <c r="T35" s="330" t="str">
        <f ca="1">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134">
        <v>1</v>
      </c>
      <c r="V35" s="97"/>
      <c r="W35" s="181" t="str">
        <f t="shared" si="0"/>
        <v/>
      </c>
      <c r="X35" s="145"/>
      <c r="Y35" s="145"/>
      <c r="Z35" s="145"/>
      <c r="AA35" s="145"/>
      <c r="AB35" s="133"/>
      <c r="AC35" s="133"/>
      <c r="AD35" s="98" t="str">
        <f t="shared" si="4"/>
        <v/>
      </c>
      <c r="AE35" s="133"/>
      <c r="AF35" s="133"/>
      <c r="AG35" s="133"/>
      <c r="AH35" s="159" t="str">
        <f>IFERROR(IF(W35="Probabilidad",(O35-(+O35*AD35)),IF(W35="Impacto",O35,"")),"")</f>
        <v/>
      </c>
      <c r="AI35" s="132" t="str">
        <f>IFERROR(IF(AH35="","",IF(AH35&lt;=0.2,"Muy Baja",IF(AH35&lt;=0.4,"Baja",IF(AH35&lt;=0.6,"Media",IF(AH35&lt;=0.8,"Alta","Muy Alta"))))),"")</f>
        <v/>
      </c>
      <c r="AJ35" s="98" t="str">
        <f t="shared" si="6"/>
        <v/>
      </c>
      <c r="AK35" s="132" t="str">
        <f>IFERROR(IF(AL35="","",IF(AL35&lt;=0.2,"Leve",IF(AL35&lt;=0.4,"Menor",IF(AL35&lt;=0.6,"Moderado",IF(AL35&lt;=0.8,"Mayor","Catastrófico"))))),"")</f>
        <v/>
      </c>
      <c r="AL35" s="98" t="str">
        <f>IFERROR(IF(W35="Impacto",(S35-(+S35*AD35)),IF(W35="Probabilidad",S35,"")),"")</f>
        <v/>
      </c>
      <c r="AM35" s="99" t="str">
        <f t="shared" si="8"/>
        <v/>
      </c>
      <c r="AN35" s="379"/>
      <c r="AO35" s="180"/>
      <c r="AP35" s="134"/>
      <c r="AQ35" s="100"/>
      <c r="AR35" s="100"/>
      <c r="AS35" s="180"/>
      <c r="AT35" s="100"/>
      <c r="AU35" s="180"/>
      <c r="AV35" s="100"/>
      <c r="AW35" s="180"/>
      <c r="AX35" s="100"/>
      <c r="AY35" s="180"/>
      <c r="AZ35" s="134"/>
      <c r="BA35" s="180"/>
      <c r="BB35" s="180"/>
      <c r="BC35" s="134"/>
      <c r="BD35" s="100"/>
      <c r="BE35" s="100"/>
      <c r="BF35" s="180"/>
      <c r="BG35" s="180"/>
      <c r="BH35" s="134"/>
      <c r="BI35" s="100"/>
      <c r="BJ35" s="100"/>
      <c r="BK35" s="180"/>
      <c r="BL35" s="180"/>
      <c r="BM35" s="134"/>
      <c r="BN35" s="100"/>
      <c r="BO35" s="100"/>
      <c r="BP35" s="180"/>
      <c r="BQ35" s="180"/>
      <c r="BR35" s="134"/>
      <c r="BS35" s="100"/>
      <c r="BT35" s="100"/>
      <c r="BU35" s="100"/>
      <c r="BV35" s="180"/>
      <c r="BW35" s="180"/>
      <c r="BX35" s="180"/>
      <c r="BY35" s="100"/>
      <c r="BZ35" s="180"/>
      <c r="CA35" s="180"/>
      <c r="CB35" s="100"/>
      <c r="CC35" s="180"/>
      <c r="CD35" s="134"/>
      <c r="CE35" s="180"/>
      <c r="CF35" s="139"/>
      <c r="CG35" s="139"/>
      <c r="CH35" s="139"/>
      <c r="CI35" s="139"/>
      <c r="CJ35" s="139"/>
      <c r="CK35" s="139"/>
      <c r="CL35" s="139"/>
      <c r="CM35" s="139"/>
      <c r="CN35" s="139"/>
      <c r="CO35" s="139"/>
      <c r="CP35" s="139"/>
      <c r="CQ35" s="139"/>
      <c r="CR35" s="139"/>
      <c r="CS35" s="139"/>
      <c r="CT35" s="139"/>
      <c r="CU35" s="139"/>
      <c r="CV35" s="139"/>
      <c r="CW35" s="139"/>
      <c r="CX35" s="139"/>
      <c r="CY35" s="139"/>
      <c r="CZ35" s="139"/>
      <c r="DA35" s="139"/>
      <c r="DB35" s="139"/>
      <c r="DC35" s="139"/>
      <c r="DD35" s="139"/>
      <c r="DE35" s="139"/>
    </row>
    <row r="36" spans="1:109" ht="15.75" customHeight="1">
      <c r="A36" s="377"/>
      <c r="B36" s="375"/>
      <c r="C36" s="375"/>
      <c r="D36" s="375"/>
      <c r="E36" s="378"/>
      <c r="F36" s="375"/>
      <c r="G36" s="375"/>
      <c r="H36" s="375"/>
      <c r="I36" s="180"/>
      <c r="J36" s="180"/>
      <c r="K36" s="375"/>
      <c r="L36" s="378"/>
      <c r="M36" s="377"/>
      <c r="N36" s="327"/>
      <c r="O36" s="331"/>
      <c r="P36" s="376"/>
      <c r="Q36" s="331">
        <f t="shared" ref="Q36:Q40" si="13">IF(NOT(ISERROR(MATCH(P36,_xlfn.ANCHORARRAY(E47),0))),O49&amp;"Por favor no seleccionar los criterios de impacto",P36)</f>
        <v>0</v>
      </c>
      <c r="R36" s="327"/>
      <c r="S36" s="331"/>
      <c r="T36" s="330"/>
      <c r="U36" s="134">
        <v>2</v>
      </c>
      <c r="V36" s="97"/>
      <c r="W36" s="181" t="str">
        <f t="shared" si="0"/>
        <v/>
      </c>
      <c r="X36" s="145"/>
      <c r="Y36" s="145"/>
      <c r="Z36" s="145"/>
      <c r="AA36" s="145"/>
      <c r="AB36" s="133"/>
      <c r="AC36" s="133"/>
      <c r="AD36" s="98" t="str">
        <f t="shared" si="4"/>
        <v/>
      </c>
      <c r="AE36" s="133"/>
      <c r="AF36" s="133"/>
      <c r="AG36" s="133"/>
      <c r="AH36" s="159" t="str">
        <f>IFERROR(IF(AND(W35="Probabilidad",W36="Probabilidad"),(AJ35-(+AJ35*AD36)),IF(W36="Probabilidad",(O35-(+O35*AD36)),IF(W36="Impacto",AJ35,""))),"")</f>
        <v/>
      </c>
      <c r="AI36" s="132" t="str">
        <f t="shared" si="5"/>
        <v/>
      </c>
      <c r="AJ36" s="98" t="str">
        <f t="shared" si="6"/>
        <v/>
      </c>
      <c r="AK36" s="132" t="str">
        <f t="shared" si="7"/>
        <v/>
      </c>
      <c r="AL36" s="98" t="str">
        <f>IFERROR(IF(AND(W35="Impacto",W36="Impacto"),(AL29-(+AL29*AD36)),IF(W36="Impacto",($S$35-(+$S$35*AD36)),IF(W36="Probabilidad",AL29,""))),"")</f>
        <v/>
      </c>
      <c r="AM36" s="99" t="str">
        <f t="shared" si="8"/>
        <v/>
      </c>
      <c r="AN36" s="380"/>
      <c r="AO36" s="180"/>
      <c r="AP36" s="134"/>
      <c r="AQ36" s="100"/>
      <c r="AR36" s="100"/>
      <c r="AS36" s="180"/>
      <c r="AT36" s="100"/>
      <c r="AU36" s="180"/>
      <c r="AV36" s="100"/>
      <c r="AW36" s="180"/>
      <c r="AX36" s="100"/>
      <c r="AY36" s="180"/>
      <c r="AZ36" s="134"/>
      <c r="BA36" s="180"/>
      <c r="BB36" s="180"/>
      <c r="BC36" s="134"/>
      <c r="BD36" s="100"/>
      <c r="BE36" s="100"/>
      <c r="BF36" s="180"/>
      <c r="BG36" s="180"/>
      <c r="BH36" s="134"/>
      <c r="BI36" s="100"/>
      <c r="BJ36" s="100"/>
      <c r="BK36" s="180"/>
      <c r="BL36" s="180"/>
      <c r="BM36" s="134"/>
      <c r="BN36" s="100"/>
      <c r="BO36" s="100"/>
      <c r="BP36" s="180"/>
      <c r="BQ36" s="180"/>
      <c r="BR36" s="134"/>
      <c r="BS36" s="100"/>
      <c r="BT36" s="100"/>
      <c r="BU36" s="100"/>
      <c r="BV36" s="180"/>
      <c r="BW36" s="180"/>
      <c r="BX36" s="180"/>
      <c r="BY36" s="100"/>
      <c r="BZ36" s="180"/>
      <c r="CA36" s="180"/>
      <c r="CB36" s="100"/>
      <c r="CC36" s="180"/>
      <c r="CD36" s="134"/>
      <c r="CE36" s="180"/>
      <c r="CF36" s="139"/>
      <c r="CG36" s="139"/>
      <c r="CH36" s="139"/>
      <c r="CI36" s="139"/>
      <c r="CJ36" s="139"/>
      <c r="CK36" s="139"/>
      <c r="CL36" s="139"/>
      <c r="CM36" s="139"/>
      <c r="CN36" s="139"/>
      <c r="CO36" s="139"/>
      <c r="CP36" s="139"/>
      <c r="CQ36" s="139"/>
      <c r="CR36" s="139"/>
      <c r="CS36" s="139"/>
      <c r="CT36" s="139"/>
      <c r="CU36" s="139"/>
      <c r="CV36" s="139"/>
      <c r="CW36" s="139"/>
      <c r="CX36" s="139"/>
      <c r="CY36" s="139"/>
      <c r="CZ36" s="139"/>
      <c r="DA36" s="139"/>
      <c r="DB36" s="139"/>
      <c r="DC36" s="139"/>
      <c r="DD36" s="139"/>
      <c r="DE36" s="139"/>
    </row>
    <row r="37" spans="1:109" ht="15.75" customHeight="1">
      <c r="A37" s="377"/>
      <c r="B37" s="375"/>
      <c r="C37" s="375"/>
      <c r="D37" s="375"/>
      <c r="E37" s="378"/>
      <c r="F37" s="375"/>
      <c r="G37" s="375"/>
      <c r="H37" s="375"/>
      <c r="I37" s="180"/>
      <c r="J37" s="180"/>
      <c r="K37" s="375"/>
      <c r="L37" s="378"/>
      <c r="M37" s="377"/>
      <c r="N37" s="327"/>
      <c r="O37" s="331"/>
      <c r="P37" s="376"/>
      <c r="Q37" s="331">
        <f t="shared" si="13"/>
        <v>0</v>
      </c>
      <c r="R37" s="327"/>
      <c r="S37" s="331"/>
      <c r="T37" s="330"/>
      <c r="U37" s="134">
        <v>3</v>
      </c>
      <c r="V37" s="101"/>
      <c r="W37" s="181" t="str">
        <f t="shared" ref="W37:W64" si="14">IF(OR(AB37="Preventivo",AB37="Detectivo"),"Probabilidad",IF(AB37="Correctivo","Impacto",""))</f>
        <v/>
      </c>
      <c r="X37" s="145"/>
      <c r="Y37" s="145"/>
      <c r="Z37" s="145"/>
      <c r="AA37" s="145"/>
      <c r="AB37" s="133"/>
      <c r="AC37" s="133"/>
      <c r="AD37" s="98" t="str">
        <f t="shared" si="4"/>
        <v/>
      </c>
      <c r="AE37" s="133"/>
      <c r="AF37" s="133"/>
      <c r="AG37" s="133"/>
      <c r="AH37" s="159" t="str">
        <f>IFERROR(IF(AND(W36="Probabilidad",W37="Probabilidad"),(AJ36-(+AJ36*AD37)),IF(AND(W36="Impacto",W37="Probabilidad"),(AJ35-(+AJ35*AD37)),IF(W37="Impacto",AJ36,""))),"")</f>
        <v/>
      </c>
      <c r="AI37" s="132" t="str">
        <f t="shared" si="5"/>
        <v/>
      </c>
      <c r="AJ37" s="98" t="str">
        <f t="shared" ref="AJ37:AJ64" si="15">+AH37</f>
        <v/>
      </c>
      <c r="AK37" s="132" t="str">
        <f t="shared" si="7"/>
        <v/>
      </c>
      <c r="AL37" s="98" t="str">
        <f>IFERROR(IF(AND(W36="Impacto",W37="Impacto"),(AL36-(+AL36*AD37)),IF(AND(W36="Probabilidad",W37="Impacto"),(AL35-(+AL35*AD37)),IF(W37="Probabilidad",AL36,""))),"")</f>
        <v/>
      </c>
      <c r="AM37" s="99" t="str">
        <f t="shared" ref="AM37:AM64" si="16">IFERROR(IF(OR(AND(AI37="Muy Baja",AK37="Leve"),AND(AI37="Muy Baja",AK37="Menor"),AND(AI37="Baja",AK37="Leve")),"Bajo",IF(OR(AND(AI37="Muy baja",AK37="Moderado"),AND(AI37="Baja",AK37="Menor"),AND(AI37="Baja",AK37="Moderado"),AND(AI37="Media",AK37="Leve"),AND(AI37="Media",AK37="Menor"),AND(AI37="Media",AK37="Moderado"),AND(AI37="Alta",AK37="Leve"),AND(AI37="Alta",AK37="Menor")),"Moderado",IF(OR(AND(AI37="Muy Baja",AK37="Mayor"),AND(AI37="Baja",AK37="Mayor"),AND(AI37="Media",AK37="Mayor"),AND(AI37="Alta",AK37="Moderado"),AND(AI37="Alta",AK37="Mayor"),AND(AI37="Muy Alta",AK37="Leve"),AND(AI37="Muy Alta",AK37="Menor"),AND(AI37="Muy Alta",AK37="Moderado"),AND(AI37="Muy Alta",AK37="Mayor")),"Alto",IF(OR(AND(AI37="Muy Baja",AK37="Catastrófico"),AND(AI37="Baja",AK37="Catastrófico"),AND(AI37="Media",AK37="Catastrófico"),AND(AI37="Alta",AK37="Catastrófico"),AND(AI37="Muy Alta",AK37="Catastrófico")),"Extremo","")))),"")</f>
        <v/>
      </c>
      <c r="AN37" s="380"/>
      <c r="AO37" s="180"/>
      <c r="AP37" s="134"/>
      <c r="AQ37" s="100"/>
      <c r="AR37" s="100"/>
      <c r="AS37" s="180"/>
      <c r="AT37" s="100"/>
      <c r="AU37" s="180"/>
      <c r="AV37" s="100"/>
      <c r="AW37" s="180"/>
      <c r="AX37" s="100"/>
      <c r="AY37" s="180"/>
      <c r="AZ37" s="134"/>
      <c r="BA37" s="180"/>
      <c r="BB37" s="180"/>
      <c r="BC37" s="134"/>
      <c r="BD37" s="100"/>
      <c r="BE37" s="100"/>
      <c r="BF37" s="180"/>
      <c r="BG37" s="180"/>
      <c r="BH37" s="134"/>
      <c r="BI37" s="100"/>
      <c r="BJ37" s="100"/>
      <c r="BK37" s="180"/>
      <c r="BL37" s="180"/>
      <c r="BM37" s="134"/>
      <c r="BN37" s="100"/>
      <c r="BO37" s="100"/>
      <c r="BP37" s="180"/>
      <c r="BQ37" s="180"/>
      <c r="BR37" s="134"/>
      <c r="BS37" s="100"/>
      <c r="BT37" s="100"/>
      <c r="BU37" s="100"/>
      <c r="BV37" s="180"/>
      <c r="BW37" s="180"/>
      <c r="BX37" s="180"/>
      <c r="BY37" s="100"/>
      <c r="BZ37" s="180"/>
      <c r="CA37" s="180"/>
      <c r="CB37" s="100"/>
      <c r="CC37" s="180"/>
      <c r="CD37" s="134"/>
      <c r="CE37" s="180"/>
      <c r="CF37" s="139"/>
      <c r="CG37" s="139"/>
      <c r="CH37" s="139"/>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row>
    <row r="38" spans="1:109" ht="15.75" customHeight="1">
      <c r="A38" s="377"/>
      <c r="B38" s="375"/>
      <c r="C38" s="375"/>
      <c r="D38" s="375"/>
      <c r="E38" s="378"/>
      <c r="F38" s="375"/>
      <c r="G38" s="375"/>
      <c r="H38" s="375"/>
      <c r="I38" s="180"/>
      <c r="J38" s="180"/>
      <c r="K38" s="375"/>
      <c r="L38" s="378"/>
      <c r="M38" s="377"/>
      <c r="N38" s="327"/>
      <c r="O38" s="331"/>
      <c r="P38" s="376"/>
      <c r="Q38" s="331">
        <f t="shared" si="13"/>
        <v>0</v>
      </c>
      <c r="R38" s="327"/>
      <c r="S38" s="331"/>
      <c r="T38" s="330"/>
      <c r="U38" s="134">
        <v>4</v>
      </c>
      <c r="V38" s="97"/>
      <c r="W38" s="181" t="str">
        <f t="shared" si="14"/>
        <v/>
      </c>
      <c r="X38" s="145"/>
      <c r="Y38" s="145"/>
      <c r="Z38" s="145"/>
      <c r="AA38" s="145"/>
      <c r="AB38" s="133"/>
      <c r="AC38" s="133"/>
      <c r="AD38" s="98" t="str">
        <f t="shared" si="4"/>
        <v/>
      </c>
      <c r="AE38" s="133"/>
      <c r="AF38" s="133"/>
      <c r="AG38" s="133"/>
      <c r="AH38" s="159" t="str">
        <f>IFERROR(IF(AND(W37="Probabilidad",W38="Probabilidad"),(AJ37-(+AJ37*AD38)),IF(AND(W37="Impacto",W38="Probabilidad"),(AJ36-(+AJ36*AD38)),IF(W38="Impacto",AJ37,""))),"")</f>
        <v/>
      </c>
      <c r="AI38" s="132" t="str">
        <f t="shared" si="5"/>
        <v/>
      </c>
      <c r="AJ38" s="98" t="str">
        <f t="shared" si="15"/>
        <v/>
      </c>
      <c r="AK38" s="132" t="str">
        <f t="shared" si="7"/>
        <v/>
      </c>
      <c r="AL38" s="98" t="str">
        <f>IFERROR(IF(AND(W37="Impacto",W38="Impacto"),(AL37-(+AL37*AD38)),IF(AND(W37="Probabilidad",W38="Impacto"),(AL36-(+AL36*AD38)),IF(W38="Probabilidad",AL37,""))),"")</f>
        <v/>
      </c>
      <c r="AM38" s="99" t="str">
        <f t="shared" si="16"/>
        <v/>
      </c>
      <c r="AN38" s="380"/>
      <c r="AO38" s="180"/>
      <c r="AP38" s="134"/>
      <c r="AQ38" s="100"/>
      <c r="AR38" s="100"/>
      <c r="AS38" s="180"/>
      <c r="AT38" s="100"/>
      <c r="AU38" s="180"/>
      <c r="AV38" s="100"/>
      <c r="AW38" s="180"/>
      <c r="AX38" s="100"/>
      <c r="AY38" s="180"/>
      <c r="AZ38" s="134"/>
      <c r="BA38" s="180"/>
      <c r="BB38" s="180"/>
      <c r="BC38" s="134"/>
      <c r="BD38" s="100"/>
      <c r="BE38" s="100"/>
      <c r="BF38" s="180"/>
      <c r="BG38" s="180"/>
      <c r="BH38" s="134"/>
      <c r="BI38" s="100"/>
      <c r="BJ38" s="100"/>
      <c r="BK38" s="180"/>
      <c r="BL38" s="180"/>
      <c r="BM38" s="134"/>
      <c r="BN38" s="100"/>
      <c r="BO38" s="100"/>
      <c r="BP38" s="180"/>
      <c r="BQ38" s="180"/>
      <c r="BR38" s="134"/>
      <c r="BS38" s="100"/>
      <c r="BT38" s="100"/>
      <c r="BU38" s="100"/>
      <c r="BV38" s="180"/>
      <c r="BW38" s="180"/>
      <c r="BX38" s="180"/>
      <c r="BY38" s="100"/>
      <c r="BZ38" s="180"/>
      <c r="CA38" s="180"/>
      <c r="CB38" s="100"/>
      <c r="CC38" s="180"/>
      <c r="CD38" s="134"/>
      <c r="CE38" s="180"/>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39"/>
      <c r="DB38" s="139"/>
      <c r="DC38" s="139"/>
      <c r="DD38" s="139"/>
      <c r="DE38" s="139"/>
    </row>
    <row r="39" spans="1:109" ht="15.75" customHeight="1">
      <c r="A39" s="377"/>
      <c r="B39" s="375"/>
      <c r="C39" s="375"/>
      <c r="D39" s="375"/>
      <c r="E39" s="378"/>
      <c r="F39" s="375"/>
      <c r="G39" s="375"/>
      <c r="H39" s="375"/>
      <c r="I39" s="180"/>
      <c r="J39" s="180"/>
      <c r="K39" s="375"/>
      <c r="L39" s="378"/>
      <c r="M39" s="377"/>
      <c r="N39" s="327"/>
      <c r="O39" s="331"/>
      <c r="P39" s="376"/>
      <c r="Q39" s="331">
        <f t="shared" si="13"/>
        <v>0</v>
      </c>
      <c r="R39" s="327"/>
      <c r="S39" s="331"/>
      <c r="T39" s="330"/>
      <c r="U39" s="134">
        <v>5</v>
      </c>
      <c r="V39" s="97"/>
      <c r="W39" s="181" t="str">
        <f t="shared" si="14"/>
        <v/>
      </c>
      <c r="X39" s="145"/>
      <c r="Y39" s="145"/>
      <c r="Z39" s="145"/>
      <c r="AA39" s="145"/>
      <c r="AB39" s="133"/>
      <c r="AC39" s="133"/>
      <c r="AD39" s="98" t="str">
        <f t="shared" si="4"/>
        <v/>
      </c>
      <c r="AE39" s="133"/>
      <c r="AF39" s="133"/>
      <c r="AG39" s="133"/>
      <c r="AH39" s="159" t="str">
        <f>IFERROR(IF(AND(W38="Probabilidad",W39="Probabilidad"),(AJ38-(+AJ38*AD39)),IF(AND(W38="Impacto",W39="Probabilidad"),(AJ37-(+AJ37*AD39)),IF(W39="Impacto",AJ38,""))),"")</f>
        <v/>
      </c>
      <c r="AI39" s="132" t="str">
        <f t="shared" si="5"/>
        <v/>
      </c>
      <c r="AJ39" s="98" t="str">
        <f t="shared" si="15"/>
        <v/>
      </c>
      <c r="AK39" s="132" t="str">
        <f t="shared" si="7"/>
        <v/>
      </c>
      <c r="AL39" s="98" t="str">
        <f>IFERROR(IF(AND(W38="Impacto",W39="Impacto"),(AL38-(+AL38*AD39)),IF(AND(W38="Probabilidad",W39="Impacto"),(AL37-(+AL37*AD39)),IF(W39="Probabilidad",AL38,""))),"")</f>
        <v/>
      </c>
      <c r="AM39" s="99" t="str">
        <f t="shared" si="16"/>
        <v/>
      </c>
      <c r="AN39" s="380"/>
      <c r="AO39" s="180"/>
      <c r="AP39" s="134"/>
      <c r="AQ39" s="100"/>
      <c r="AR39" s="100"/>
      <c r="AS39" s="180"/>
      <c r="AT39" s="100"/>
      <c r="AU39" s="180"/>
      <c r="AV39" s="100"/>
      <c r="AW39" s="180"/>
      <c r="AX39" s="100"/>
      <c r="AY39" s="180"/>
      <c r="AZ39" s="134"/>
      <c r="BA39" s="180"/>
      <c r="BB39" s="180"/>
      <c r="BC39" s="134"/>
      <c r="BD39" s="100"/>
      <c r="BE39" s="100"/>
      <c r="BF39" s="180"/>
      <c r="BG39" s="180"/>
      <c r="BH39" s="134"/>
      <c r="BI39" s="100"/>
      <c r="BJ39" s="100"/>
      <c r="BK39" s="180"/>
      <c r="BL39" s="180"/>
      <c r="BM39" s="134"/>
      <c r="BN39" s="100"/>
      <c r="BO39" s="100"/>
      <c r="BP39" s="180"/>
      <c r="BQ39" s="180"/>
      <c r="BR39" s="134"/>
      <c r="BS39" s="100"/>
      <c r="BT39" s="100"/>
      <c r="BU39" s="100"/>
      <c r="BV39" s="180"/>
      <c r="BW39" s="180"/>
      <c r="BX39" s="180"/>
      <c r="BY39" s="100"/>
      <c r="BZ39" s="180"/>
      <c r="CA39" s="180"/>
      <c r="CB39" s="100"/>
      <c r="CC39" s="180"/>
      <c r="CD39" s="134"/>
      <c r="CE39" s="180"/>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39"/>
      <c r="DB39" s="139"/>
      <c r="DC39" s="139"/>
      <c r="DD39" s="139"/>
      <c r="DE39" s="139"/>
    </row>
    <row r="40" spans="1:109" ht="15.75" customHeight="1">
      <c r="A40" s="377"/>
      <c r="B40" s="375"/>
      <c r="C40" s="375"/>
      <c r="D40" s="375"/>
      <c r="E40" s="378"/>
      <c r="F40" s="375"/>
      <c r="G40" s="375"/>
      <c r="H40" s="375"/>
      <c r="I40" s="180"/>
      <c r="J40" s="180"/>
      <c r="K40" s="375"/>
      <c r="L40" s="378"/>
      <c r="M40" s="377"/>
      <c r="N40" s="327"/>
      <c r="O40" s="331"/>
      <c r="P40" s="376"/>
      <c r="Q40" s="331">
        <f t="shared" si="13"/>
        <v>0</v>
      </c>
      <c r="R40" s="327"/>
      <c r="S40" s="331"/>
      <c r="T40" s="330"/>
      <c r="U40" s="134">
        <v>6</v>
      </c>
      <c r="V40" s="97"/>
      <c r="W40" s="181" t="str">
        <f t="shared" si="14"/>
        <v/>
      </c>
      <c r="X40" s="145"/>
      <c r="Y40" s="145"/>
      <c r="Z40" s="145"/>
      <c r="AA40" s="145"/>
      <c r="AB40" s="133"/>
      <c r="AC40" s="133"/>
      <c r="AD40" s="98" t="str">
        <f t="shared" si="4"/>
        <v/>
      </c>
      <c r="AE40" s="133"/>
      <c r="AF40" s="133"/>
      <c r="AG40" s="133"/>
      <c r="AH40" s="159" t="str">
        <f>IFERROR(IF(AND(W39="Probabilidad",W40="Probabilidad"),(AJ39-(+AJ39*AD40)),IF(AND(W39="Impacto",W40="Probabilidad"),(AJ38-(+AJ38*AD40)),IF(W40="Impacto",AJ39,""))),"")</f>
        <v/>
      </c>
      <c r="AI40" s="132" t="str">
        <f t="shared" si="5"/>
        <v/>
      </c>
      <c r="AJ40" s="98" t="str">
        <f t="shared" si="15"/>
        <v/>
      </c>
      <c r="AK40" s="132" t="str">
        <f>IFERROR(IF(AL40="","",IF(AL40&lt;=0.2,"Leve",IF(AL40&lt;=0.4,"Menor",IF(AL40&lt;=0.6,"Moderado",IF(AL40&lt;=0.8,"Mayor","Catastrófico"))))),"")</f>
        <v/>
      </c>
      <c r="AL40" s="98" t="str">
        <f>IFERROR(IF(AND(W39="Impacto",W40="Impacto"),(AL39-(+AL39*AD40)),IF(AND(W39="Probabilidad",W40="Impacto"),(AL38-(+AL38*AD40)),IF(W40="Probabilidad",AL39,""))),"")</f>
        <v/>
      </c>
      <c r="AM40" s="99" t="str">
        <f t="shared" si="16"/>
        <v/>
      </c>
      <c r="AN40" s="381"/>
      <c r="AO40" s="180"/>
      <c r="AP40" s="134"/>
      <c r="AQ40" s="100"/>
      <c r="AR40" s="100"/>
      <c r="AS40" s="180"/>
      <c r="AT40" s="100"/>
      <c r="AU40" s="180"/>
      <c r="AV40" s="100"/>
      <c r="AW40" s="180"/>
      <c r="AX40" s="100"/>
      <c r="AY40" s="180"/>
      <c r="AZ40" s="134"/>
      <c r="BA40" s="180"/>
      <c r="BB40" s="180"/>
      <c r="BC40" s="134"/>
      <c r="BD40" s="100"/>
      <c r="BE40" s="100"/>
      <c r="BF40" s="180"/>
      <c r="BG40" s="180"/>
      <c r="BH40" s="134"/>
      <c r="BI40" s="100"/>
      <c r="BJ40" s="100"/>
      <c r="BK40" s="180"/>
      <c r="BL40" s="180"/>
      <c r="BM40" s="134"/>
      <c r="BN40" s="100"/>
      <c r="BO40" s="100"/>
      <c r="BP40" s="180"/>
      <c r="BQ40" s="180"/>
      <c r="BR40" s="134"/>
      <c r="BS40" s="100"/>
      <c r="BT40" s="100"/>
      <c r="BU40" s="100"/>
      <c r="BV40" s="180"/>
      <c r="BW40" s="180"/>
      <c r="BX40" s="180"/>
      <c r="BY40" s="100"/>
      <c r="BZ40" s="180"/>
      <c r="CA40" s="180"/>
      <c r="CB40" s="100"/>
      <c r="CC40" s="180"/>
      <c r="CD40" s="134"/>
      <c r="CE40" s="180"/>
      <c r="CF40" s="139"/>
      <c r="CG40" s="139"/>
      <c r="CH40" s="139"/>
      <c r="CI40" s="139"/>
      <c r="CJ40" s="139"/>
      <c r="CK40" s="139"/>
      <c r="CL40" s="139"/>
      <c r="CM40" s="139"/>
      <c r="CN40" s="139"/>
      <c r="CO40" s="139"/>
      <c r="CP40" s="139"/>
      <c r="CQ40" s="139"/>
      <c r="CR40" s="139"/>
      <c r="CS40" s="139"/>
      <c r="CT40" s="139"/>
      <c r="CU40" s="139"/>
      <c r="CV40" s="139"/>
      <c r="CW40" s="139"/>
      <c r="CX40" s="139"/>
      <c r="CY40" s="139"/>
      <c r="CZ40" s="139"/>
      <c r="DA40" s="139"/>
      <c r="DB40" s="139"/>
      <c r="DC40" s="139"/>
      <c r="DD40" s="139"/>
      <c r="DE40" s="139"/>
    </row>
    <row r="41" spans="1:109" ht="15.75" customHeight="1">
      <c r="A41" s="377">
        <v>7</v>
      </c>
      <c r="B41" s="375"/>
      <c r="C41" s="375"/>
      <c r="D41" s="375"/>
      <c r="E41" s="378"/>
      <c r="F41" s="375"/>
      <c r="G41" s="375"/>
      <c r="H41" s="375"/>
      <c r="I41" s="180"/>
      <c r="J41" s="180"/>
      <c r="K41" s="375"/>
      <c r="L41" s="378"/>
      <c r="M41" s="377"/>
      <c r="N41" s="327" t="str">
        <f>IF(M41&lt;=0,"",IF(M41&lt;=2,"Muy Baja",IF(M41&lt;=24,"Baja",IF(M41&lt;=500,"Media",IF(M41&lt;=5000,"Alta","Muy Alta")))))</f>
        <v/>
      </c>
      <c r="O41" s="331" t="str">
        <f>IF(N41="","",IF(N41="Muy Baja",0.2,IF(N41="Baja",0.4,IF(N41="Media",0.6,IF(N41="Alta",0.8,IF(N41="Muy Alta",1,))))))</f>
        <v/>
      </c>
      <c r="P41" s="376"/>
      <c r="Q41" s="331">
        <f ca="1">IF(NOT(ISERROR(MATCH(P41,'Tabla Impacto'!$B$221:$B$223,0))),'Tabla Impacto'!$F$223&amp;"Por favor no seleccionar los criterios de impacto(Afectación Económica o presupuestal y Pérdida Reputacional)",P41)</f>
        <v>0</v>
      </c>
      <c r="R41" s="327" t="str">
        <f ca="1">IF(OR(Q41='Tabla Impacto'!$C$11,Q41='Tabla Impacto'!$D$11),"Leve",IF(OR(Q41='Tabla Impacto'!$C$12,Q41='Tabla Impacto'!$D$12),"Menor",IF(OR(Q41='Tabla Impacto'!$C$13,Q41='Tabla Impacto'!$D$13),"Moderado",IF(OR(Q41='Tabla Impacto'!$C$14,Q41='Tabla Impacto'!$D$14),"Mayor",IF(OR(Q41='Tabla Impacto'!$C$15,Q41='Tabla Impacto'!$D$15),"Catastrófico","")))))</f>
        <v/>
      </c>
      <c r="S41" s="331" t="str">
        <f ca="1">IF(R41="","",IF(R41="Leve",0.2,IF(R41="Menor",0.4,IF(R41="Moderado",0.6,IF(R41="Mayor",0.8,IF(R41="Catastrófico",1,))))))</f>
        <v/>
      </c>
      <c r="T41" s="330" t="str">
        <f ca="1">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134">
        <v>1</v>
      </c>
      <c r="V41" s="97"/>
      <c r="W41" s="181" t="str">
        <f t="shared" si="14"/>
        <v/>
      </c>
      <c r="X41" s="145"/>
      <c r="Y41" s="145"/>
      <c r="Z41" s="145"/>
      <c r="AA41" s="145"/>
      <c r="AB41" s="133"/>
      <c r="AC41" s="133"/>
      <c r="AD41" s="98" t="str">
        <f t="shared" si="4"/>
        <v/>
      </c>
      <c r="AE41" s="133"/>
      <c r="AF41" s="133"/>
      <c r="AG41" s="133"/>
      <c r="AH41" s="159" t="str">
        <f>IFERROR(IF(W41="Probabilidad",(O41-(+O41*AD41)),IF(W41="Impacto",O41,"")),"")</f>
        <v/>
      </c>
      <c r="AI41" s="132" t="str">
        <f>IFERROR(IF(AH41="","",IF(AH41&lt;=0.2,"Muy Baja",IF(AH41&lt;=0.4,"Baja",IF(AH41&lt;=0.6,"Media",IF(AH41&lt;=0.8,"Alta","Muy Alta"))))),"")</f>
        <v/>
      </c>
      <c r="AJ41" s="98" t="str">
        <f t="shared" si="15"/>
        <v/>
      </c>
      <c r="AK41" s="132" t="str">
        <f>IFERROR(IF(AL41="","",IF(AL41&lt;=0.2,"Leve",IF(AL41&lt;=0.4,"Menor",IF(AL41&lt;=0.6,"Moderado",IF(AL41&lt;=0.8,"Mayor","Catastrófico"))))),"")</f>
        <v/>
      </c>
      <c r="AL41" s="98" t="str">
        <f>IFERROR(IF(W41="Impacto",(S41-(+S41*AD41)),IF(W41="Probabilidad",S41,"")),"")</f>
        <v/>
      </c>
      <c r="AM41" s="99" t="str">
        <f t="shared" si="16"/>
        <v/>
      </c>
      <c r="AN41" s="379"/>
      <c r="AO41" s="180"/>
      <c r="AP41" s="134"/>
      <c r="AQ41" s="100"/>
      <c r="AR41" s="100"/>
      <c r="AS41" s="180"/>
      <c r="AT41" s="100"/>
      <c r="AU41" s="180"/>
      <c r="AV41" s="100"/>
      <c r="AW41" s="180"/>
      <c r="AX41" s="100"/>
      <c r="AY41" s="180"/>
      <c r="AZ41" s="134"/>
      <c r="BA41" s="180"/>
      <c r="BB41" s="180"/>
      <c r="BC41" s="134"/>
      <c r="BD41" s="100"/>
      <c r="BE41" s="100"/>
      <c r="BF41" s="180"/>
      <c r="BG41" s="180"/>
      <c r="BH41" s="134"/>
      <c r="BI41" s="100"/>
      <c r="BJ41" s="100"/>
      <c r="BK41" s="180"/>
      <c r="BL41" s="180"/>
      <c r="BM41" s="134"/>
      <c r="BN41" s="100"/>
      <c r="BO41" s="100"/>
      <c r="BP41" s="180"/>
      <c r="BQ41" s="180"/>
      <c r="BR41" s="134"/>
      <c r="BS41" s="100"/>
      <c r="BT41" s="100"/>
      <c r="BU41" s="100"/>
      <c r="BV41" s="180"/>
      <c r="BW41" s="180"/>
      <c r="BX41" s="180"/>
      <c r="BY41" s="100"/>
      <c r="BZ41" s="180"/>
      <c r="CA41" s="180"/>
      <c r="CB41" s="100"/>
      <c r="CC41" s="180"/>
      <c r="CD41" s="134"/>
      <c r="CE41" s="180"/>
      <c r="CF41" s="139"/>
      <c r="CG41" s="139"/>
      <c r="CH41" s="139"/>
      <c r="CI41" s="139"/>
      <c r="CJ41" s="139"/>
      <c r="CK41" s="139"/>
      <c r="CL41" s="139"/>
      <c r="CM41" s="139"/>
      <c r="CN41" s="139"/>
      <c r="CO41" s="139"/>
      <c r="CP41" s="139"/>
      <c r="CQ41" s="139"/>
      <c r="CR41" s="139"/>
      <c r="CS41" s="139"/>
      <c r="CT41" s="139"/>
      <c r="CU41" s="139"/>
      <c r="CV41" s="139"/>
      <c r="CW41" s="139"/>
      <c r="CX41" s="139"/>
      <c r="CY41" s="139"/>
      <c r="CZ41" s="139"/>
      <c r="DA41" s="139"/>
      <c r="DB41" s="139"/>
      <c r="DC41" s="139"/>
      <c r="DD41" s="139"/>
      <c r="DE41" s="139"/>
    </row>
    <row r="42" spans="1:109" ht="15.75" customHeight="1">
      <c r="A42" s="377"/>
      <c r="B42" s="375"/>
      <c r="C42" s="375"/>
      <c r="D42" s="375"/>
      <c r="E42" s="378"/>
      <c r="F42" s="375"/>
      <c r="G42" s="375"/>
      <c r="H42" s="375"/>
      <c r="I42" s="180"/>
      <c r="J42" s="180"/>
      <c r="K42" s="375"/>
      <c r="L42" s="378"/>
      <c r="M42" s="377"/>
      <c r="N42" s="327"/>
      <c r="O42" s="331"/>
      <c r="P42" s="376"/>
      <c r="Q42" s="331">
        <f t="shared" ref="Q42:Q46" si="17">IF(NOT(ISERROR(MATCH(P42,_xlfn.ANCHORARRAY(E53),0))),O55&amp;"Por favor no seleccionar los criterios de impacto",P42)</f>
        <v>0</v>
      </c>
      <c r="R42" s="327"/>
      <c r="S42" s="331"/>
      <c r="T42" s="330"/>
      <c r="U42" s="134">
        <v>2</v>
      </c>
      <c r="V42" s="97"/>
      <c r="W42" s="181" t="str">
        <f t="shared" si="14"/>
        <v/>
      </c>
      <c r="X42" s="145"/>
      <c r="Y42" s="145"/>
      <c r="Z42" s="145"/>
      <c r="AA42" s="145"/>
      <c r="AB42" s="133"/>
      <c r="AC42" s="133"/>
      <c r="AD42" s="98" t="str">
        <f t="shared" si="4"/>
        <v/>
      </c>
      <c r="AE42" s="133"/>
      <c r="AF42" s="133"/>
      <c r="AG42" s="133"/>
      <c r="AH42" s="159" t="str">
        <f>IFERROR(IF(AND(W41="Probabilidad",W42="Probabilidad"),(AJ41-(+AJ41*AD42)),IF(W42="Probabilidad",(O41-(+O41*AD42)),IF(W42="Impacto",AJ41,""))),"")</f>
        <v/>
      </c>
      <c r="AI42" s="132" t="str">
        <f t="shared" si="5"/>
        <v/>
      </c>
      <c r="AJ42" s="98" t="str">
        <f t="shared" si="15"/>
        <v/>
      </c>
      <c r="AK42" s="132" t="str">
        <f t="shared" si="7"/>
        <v/>
      </c>
      <c r="AL42" s="98" t="str">
        <f>IFERROR(IF(AND(W41="Impacto",W42="Impacto"),(AL35-(+AL35*AD42)),IF(W42="Impacto",($S$41-(+$S$41*AD42)),IF(W42="Probabilidad",AL35,""))),"")</f>
        <v/>
      </c>
      <c r="AM42" s="99" t="str">
        <f t="shared" si="16"/>
        <v/>
      </c>
      <c r="AN42" s="380"/>
      <c r="AO42" s="180"/>
      <c r="AP42" s="134"/>
      <c r="AQ42" s="100"/>
      <c r="AR42" s="100"/>
      <c r="AS42" s="180"/>
      <c r="AT42" s="100"/>
      <c r="AU42" s="180"/>
      <c r="AV42" s="100"/>
      <c r="AW42" s="180"/>
      <c r="AX42" s="100"/>
      <c r="AY42" s="180"/>
      <c r="AZ42" s="134"/>
      <c r="BA42" s="180"/>
      <c r="BB42" s="180"/>
      <c r="BC42" s="134"/>
      <c r="BD42" s="100"/>
      <c r="BE42" s="100"/>
      <c r="BF42" s="180"/>
      <c r="BG42" s="180"/>
      <c r="BH42" s="134"/>
      <c r="BI42" s="100"/>
      <c r="BJ42" s="100"/>
      <c r="BK42" s="180"/>
      <c r="BL42" s="180"/>
      <c r="BM42" s="134"/>
      <c r="BN42" s="100"/>
      <c r="BO42" s="100"/>
      <c r="BP42" s="180"/>
      <c r="BQ42" s="180"/>
      <c r="BR42" s="134"/>
      <c r="BS42" s="100"/>
      <c r="BT42" s="100"/>
      <c r="BU42" s="100"/>
      <c r="BV42" s="180"/>
      <c r="BW42" s="180"/>
      <c r="BX42" s="180"/>
      <c r="BY42" s="100"/>
      <c r="BZ42" s="180"/>
      <c r="CA42" s="180"/>
      <c r="CB42" s="100"/>
      <c r="CC42" s="180"/>
      <c r="CD42" s="134"/>
      <c r="CE42" s="180"/>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c r="DE42" s="139"/>
    </row>
    <row r="43" spans="1:109" ht="15.75" customHeight="1">
      <c r="A43" s="377"/>
      <c r="B43" s="375"/>
      <c r="C43" s="375"/>
      <c r="D43" s="375"/>
      <c r="E43" s="378"/>
      <c r="F43" s="375"/>
      <c r="G43" s="375"/>
      <c r="H43" s="375"/>
      <c r="I43" s="180"/>
      <c r="J43" s="180"/>
      <c r="K43" s="375"/>
      <c r="L43" s="378"/>
      <c r="M43" s="377"/>
      <c r="N43" s="327"/>
      <c r="O43" s="331"/>
      <c r="P43" s="376"/>
      <c r="Q43" s="331">
        <f t="shared" si="17"/>
        <v>0</v>
      </c>
      <c r="R43" s="327"/>
      <c r="S43" s="331"/>
      <c r="T43" s="330"/>
      <c r="U43" s="134">
        <v>3</v>
      </c>
      <c r="V43" s="101"/>
      <c r="W43" s="181" t="str">
        <f t="shared" si="14"/>
        <v/>
      </c>
      <c r="X43" s="145"/>
      <c r="Y43" s="145"/>
      <c r="Z43" s="145"/>
      <c r="AA43" s="145"/>
      <c r="AB43" s="133"/>
      <c r="AC43" s="133"/>
      <c r="AD43" s="98" t="str">
        <f t="shared" si="4"/>
        <v/>
      </c>
      <c r="AE43" s="133"/>
      <c r="AF43" s="133"/>
      <c r="AG43" s="133"/>
      <c r="AH43" s="159" t="str">
        <f>IFERROR(IF(AND(W42="Probabilidad",W43="Probabilidad"),(AJ42-(+AJ42*AD43)),IF(AND(W42="Impacto",W43="Probabilidad"),(AJ41-(+AJ41*AD43)),IF(W43="Impacto",AJ42,""))),"")</f>
        <v/>
      </c>
      <c r="AI43" s="132" t="str">
        <f t="shared" si="5"/>
        <v/>
      </c>
      <c r="AJ43" s="98" t="str">
        <f t="shared" si="15"/>
        <v/>
      </c>
      <c r="AK43" s="132" t="str">
        <f t="shared" si="7"/>
        <v/>
      </c>
      <c r="AL43" s="98" t="str">
        <f>IFERROR(IF(AND(W42="Impacto",W43="Impacto"),(AL42-(+AL42*AD43)),IF(AND(W42="Probabilidad",W43="Impacto"),(AL41-(+AL41*AD43)),IF(W43="Probabilidad",AL42,""))),"")</f>
        <v/>
      </c>
      <c r="AM43" s="99" t="str">
        <f t="shared" si="16"/>
        <v/>
      </c>
      <c r="AN43" s="380"/>
      <c r="AO43" s="180"/>
      <c r="AP43" s="134"/>
      <c r="AQ43" s="100"/>
      <c r="AR43" s="100"/>
      <c r="AS43" s="180"/>
      <c r="AT43" s="100"/>
      <c r="AU43" s="180"/>
      <c r="AV43" s="100"/>
      <c r="AW43" s="180"/>
      <c r="AX43" s="100"/>
      <c r="AY43" s="180"/>
      <c r="AZ43" s="134"/>
      <c r="BA43" s="180"/>
      <c r="BB43" s="180"/>
      <c r="BC43" s="134"/>
      <c r="BD43" s="100"/>
      <c r="BE43" s="100"/>
      <c r="BF43" s="180"/>
      <c r="BG43" s="180"/>
      <c r="BH43" s="134"/>
      <c r="BI43" s="100"/>
      <c r="BJ43" s="100"/>
      <c r="BK43" s="180"/>
      <c r="BL43" s="180"/>
      <c r="BM43" s="134"/>
      <c r="BN43" s="100"/>
      <c r="BO43" s="100"/>
      <c r="BP43" s="180"/>
      <c r="BQ43" s="180"/>
      <c r="BR43" s="134"/>
      <c r="BS43" s="100"/>
      <c r="BT43" s="100"/>
      <c r="BU43" s="100"/>
      <c r="BV43" s="180"/>
      <c r="BW43" s="180"/>
      <c r="BX43" s="180"/>
      <c r="BY43" s="100"/>
      <c r="BZ43" s="180"/>
      <c r="CA43" s="180"/>
      <c r="CB43" s="100"/>
      <c r="CC43" s="180"/>
      <c r="CD43" s="134"/>
      <c r="CE43" s="180"/>
      <c r="CF43" s="139"/>
      <c r="CG43" s="139"/>
      <c r="CH43" s="139"/>
      <c r="CI43" s="139"/>
      <c r="CJ43" s="139"/>
      <c r="CK43" s="139"/>
      <c r="CL43" s="139"/>
      <c r="CM43" s="139"/>
      <c r="CN43" s="139"/>
      <c r="CO43" s="139"/>
      <c r="CP43" s="139"/>
      <c r="CQ43" s="139"/>
      <c r="CR43" s="139"/>
      <c r="CS43" s="139"/>
      <c r="CT43" s="139"/>
      <c r="CU43" s="139"/>
      <c r="CV43" s="139"/>
      <c r="CW43" s="139"/>
      <c r="CX43" s="139"/>
      <c r="CY43" s="139"/>
      <c r="CZ43" s="139"/>
      <c r="DA43" s="139"/>
      <c r="DB43" s="139"/>
      <c r="DC43" s="139"/>
      <c r="DD43" s="139"/>
      <c r="DE43" s="139"/>
    </row>
    <row r="44" spans="1:109" ht="15.75" customHeight="1">
      <c r="A44" s="377"/>
      <c r="B44" s="375"/>
      <c r="C44" s="375"/>
      <c r="D44" s="375"/>
      <c r="E44" s="378"/>
      <c r="F44" s="375"/>
      <c r="G44" s="375"/>
      <c r="H44" s="375"/>
      <c r="I44" s="180"/>
      <c r="J44" s="180"/>
      <c r="K44" s="375"/>
      <c r="L44" s="378"/>
      <c r="M44" s="377"/>
      <c r="N44" s="327"/>
      <c r="O44" s="331"/>
      <c r="P44" s="376"/>
      <c r="Q44" s="331">
        <f t="shared" si="17"/>
        <v>0</v>
      </c>
      <c r="R44" s="327"/>
      <c r="S44" s="331"/>
      <c r="T44" s="330"/>
      <c r="U44" s="134">
        <v>4</v>
      </c>
      <c r="V44" s="97"/>
      <c r="W44" s="181" t="str">
        <f t="shared" si="14"/>
        <v/>
      </c>
      <c r="X44" s="145"/>
      <c r="Y44" s="145"/>
      <c r="Z44" s="145"/>
      <c r="AA44" s="145"/>
      <c r="AB44" s="133"/>
      <c r="AC44" s="133"/>
      <c r="AD44" s="98" t="str">
        <f t="shared" si="4"/>
        <v/>
      </c>
      <c r="AE44" s="133"/>
      <c r="AF44" s="133"/>
      <c r="AG44" s="133"/>
      <c r="AH44" s="159" t="str">
        <f>IFERROR(IF(AND(W43="Probabilidad",W44="Probabilidad"),(AJ43-(+AJ43*AD44)),IF(AND(W43="Impacto",W44="Probabilidad"),(AJ42-(+AJ42*AD44)),IF(W44="Impacto",AJ43,""))),"")</f>
        <v/>
      </c>
      <c r="AI44" s="132" t="str">
        <f t="shared" si="5"/>
        <v/>
      </c>
      <c r="AJ44" s="98" t="str">
        <f t="shared" si="15"/>
        <v/>
      </c>
      <c r="AK44" s="132" t="str">
        <f t="shared" si="7"/>
        <v/>
      </c>
      <c r="AL44" s="98" t="str">
        <f>IFERROR(IF(AND(W43="Impacto",W44="Impacto"),(AL43-(+AL43*AD44)),IF(AND(W43="Probabilidad",W44="Impacto"),(AL42-(+AL42*AD44)),IF(W44="Probabilidad",AL43,""))),"")</f>
        <v/>
      </c>
      <c r="AM44" s="99" t="str">
        <f t="shared" si="16"/>
        <v/>
      </c>
      <c r="AN44" s="380"/>
      <c r="AO44" s="180"/>
      <c r="AP44" s="134"/>
      <c r="AQ44" s="100"/>
      <c r="AR44" s="100"/>
      <c r="AS44" s="180"/>
      <c r="AT44" s="100"/>
      <c r="AU44" s="180"/>
      <c r="AV44" s="100"/>
      <c r="AW44" s="180"/>
      <c r="AX44" s="100"/>
      <c r="AY44" s="180"/>
      <c r="AZ44" s="134"/>
      <c r="BA44" s="180"/>
      <c r="BB44" s="180"/>
      <c r="BC44" s="134"/>
      <c r="BD44" s="100"/>
      <c r="BE44" s="100"/>
      <c r="BF44" s="180"/>
      <c r="BG44" s="180"/>
      <c r="BH44" s="134"/>
      <c r="BI44" s="100"/>
      <c r="BJ44" s="100"/>
      <c r="BK44" s="180"/>
      <c r="BL44" s="180"/>
      <c r="BM44" s="134"/>
      <c r="BN44" s="100"/>
      <c r="BO44" s="100"/>
      <c r="BP44" s="180"/>
      <c r="BQ44" s="180"/>
      <c r="BR44" s="134"/>
      <c r="BS44" s="100"/>
      <c r="BT44" s="100"/>
      <c r="BU44" s="100"/>
      <c r="BV44" s="180"/>
      <c r="BW44" s="180"/>
      <c r="BX44" s="180"/>
      <c r="BY44" s="100"/>
      <c r="BZ44" s="180"/>
      <c r="CA44" s="180"/>
      <c r="CB44" s="100"/>
      <c r="CC44" s="180"/>
      <c r="CD44" s="134"/>
      <c r="CE44" s="180"/>
      <c r="CF44" s="139"/>
      <c r="CG44" s="139"/>
      <c r="CH44" s="139"/>
      <c r="CI44" s="139"/>
      <c r="CJ44" s="139"/>
      <c r="CK44" s="139"/>
      <c r="CL44" s="139"/>
      <c r="CM44" s="139"/>
      <c r="CN44" s="139"/>
      <c r="CO44" s="139"/>
      <c r="CP44" s="139"/>
      <c r="CQ44" s="139"/>
      <c r="CR44" s="139"/>
      <c r="CS44" s="139"/>
      <c r="CT44" s="139"/>
      <c r="CU44" s="139"/>
      <c r="CV44" s="139"/>
      <c r="CW44" s="139"/>
      <c r="CX44" s="139"/>
      <c r="CY44" s="139"/>
      <c r="CZ44" s="139"/>
      <c r="DA44" s="139"/>
      <c r="DB44" s="139"/>
      <c r="DC44" s="139"/>
      <c r="DD44" s="139"/>
      <c r="DE44" s="139"/>
    </row>
    <row r="45" spans="1:109" ht="15.75" customHeight="1">
      <c r="A45" s="377"/>
      <c r="B45" s="375"/>
      <c r="C45" s="375"/>
      <c r="D45" s="375"/>
      <c r="E45" s="378"/>
      <c r="F45" s="375"/>
      <c r="G45" s="375"/>
      <c r="H45" s="375"/>
      <c r="I45" s="180"/>
      <c r="J45" s="180"/>
      <c r="K45" s="375"/>
      <c r="L45" s="378"/>
      <c r="M45" s="377"/>
      <c r="N45" s="327"/>
      <c r="O45" s="331"/>
      <c r="P45" s="376"/>
      <c r="Q45" s="331">
        <f t="shared" si="17"/>
        <v>0</v>
      </c>
      <c r="R45" s="327"/>
      <c r="S45" s="331"/>
      <c r="T45" s="330"/>
      <c r="U45" s="134">
        <v>5</v>
      </c>
      <c r="V45" s="97"/>
      <c r="W45" s="181" t="str">
        <f t="shared" si="14"/>
        <v/>
      </c>
      <c r="X45" s="145"/>
      <c r="Y45" s="145"/>
      <c r="Z45" s="145"/>
      <c r="AA45" s="145"/>
      <c r="AB45" s="133"/>
      <c r="AC45" s="133"/>
      <c r="AD45" s="98" t="str">
        <f t="shared" si="4"/>
        <v/>
      </c>
      <c r="AE45" s="133"/>
      <c r="AF45" s="133"/>
      <c r="AG45" s="133"/>
      <c r="AH45" s="159" t="str">
        <f>IFERROR(IF(AND(W44="Probabilidad",W45="Probabilidad"),(AJ44-(+AJ44*AD45)),IF(AND(W44="Impacto",W45="Probabilidad"),(AJ43-(+AJ43*AD45)),IF(W45="Impacto",AJ44,""))),"")</f>
        <v/>
      </c>
      <c r="AI45" s="132" t="str">
        <f t="shared" si="5"/>
        <v/>
      </c>
      <c r="AJ45" s="98" t="str">
        <f t="shared" si="15"/>
        <v/>
      </c>
      <c r="AK45" s="132" t="str">
        <f t="shared" si="7"/>
        <v/>
      </c>
      <c r="AL45" s="98" t="str">
        <f>IFERROR(IF(AND(W44="Impacto",W45="Impacto"),(AL44-(+AL44*AD45)),IF(AND(W44="Probabilidad",W45="Impacto"),(AL43-(+AL43*AD45)),IF(W45="Probabilidad",AL44,""))),"")</f>
        <v/>
      </c>
      <c r="AM45" s="99" t="str">
        <f t="shared" si="16"/>
        <v/>
      </c>
      <c r="AN45" s="380"/>
      <c r="AO45" s="180"/>
      <c r="AP45" s="134"/>
      <c r="AQ45" s="100"/>
      <c r="AR45" s="100"/>
      <c r="AS45" s="180"/>
      <c r="AT45" s="100"/>
      <c r="AU45" s="180"/>
      <c r="AV45" s="100"/>
      <c r="AW45" s="180"/>
      <c r="AX45" s="100"/>
      <c r="AY45" s="180"/>
      <c r="AZ45" s="134"/>
      <c r="BA45" s="180"/>
      <c r="BB45" s="180"/>
      <c r="BC45" s="134"/>
      <c r="BD45" s="100"/>
      <c r="BE45" s="100"/>
      <c r="BF45" s="180"/>
      <c r="BG45" s="180"/>
      <c r="BH45" s="134"/>
      <c r="BI45" s="100"/>
      <c r="BJ45" s="100"/>
      <c r="BK45" s="180"/>
      <c r="BL45" s="180"/>
      <c r="BM45" s="134"/>
      <c r="BN45" s="100"/>
      <c r="BO45" s="100"/>
      <c r="BP45" s="180"/>
      <c r="BQ45" s="180"/>
      <c r="BR45" s="134"/>
      <c r="BS45" s="100"/>
      <c r="BT45" s="100"/>
      <c r="BU45" s="100"/>
      <c r="BV45" s="180"/>
      <c r="BW45" s="180"/>
      <c r="BX45" s="180"/>
      <c r="BY45" s="100"/>
      <c r="BZ45" s="180"/>
      <c r="CA45" s="180"/>
      <c r="CB45" s="100"/>
      <c r="CC45" s="180"/>
      <c r="CD45" s="134"/>
      <c r="CE45" s="180"/>
      <c r="CF45" s="139"/>
      <c r="CG45" s="139"/>
      <c r="CH45" s="139"/>
      <c r="CI45" s="139"/>
      <c r="CJ45" s="139"/>
      <c r="CK45" s="139"/>
      <c r="CL45" s="139"/>
      <c r="CM45" s="139"/>
      <c r="CN45" s="139"/>
      <c r="CO45" s="139"/>
      <c r="CP45" s="139"/>
      <c r="CQ45" s="139"/>
      <c r="CR45" s="139"/>
      <c r="CS45" s="139"/>
      <c r="CT45" s="139"/>
      <c r="CU45" s="139"/>
      <c r="CV45" s="139"/>
      <c r="CW45" s="139"/>
      <c r="CX45" s="139"/>
      <c r="CY45" s="139"/>
      <c r="CZ45" s="139"/>
      <c r="DA45" s="139"/>
      <c r="DB45" s="139"/>
      <c r="DC45" s="139"/>
      <c r="DD45" s="139"/>
      <c r="DE45" s="139"/>
    </row>
    <row r="46" spans="1:109" ht="15.75" customHeight="1">
      <c r="A46" s="377"/>
      <c r="B46" s="375"/>
      <c r="C46" s="375"/>
      <c r="D46" s="375"/>
      <c r="E46" s="378"/>
      <c r="F46" s="375"/>
      <c r="G46" s="375"/>
      <c r="H46" s="375"/>
      <c r="I46" s="180"/>
      <c r="J46" s="180"/>
      <c r="K46" s="375"/>
      <c r="L46" s="378"/>
      <c r="M46" s="377"/>
      <c r="N46" s="327"/>
      <c r="O46" s="331"/>
      <c r="P46" s="376"/>
      <c r="Q46" s="331">
        <f t="shared" si="17"/>
        <v>0</v>
      </c>
      <c r="R46" s="327"/>
      <c r="S46" s="331"/>
      <c r="T46" s="330"/>
      <c r="U46" s="134">
        <v>6</v>
      </c>
      <c r="V46" s="97"/>
      <c r="W46" s="181" t="str">
        <f t="shared" si="14"/>
        <v/>
      </c>
      <c r="X46" s="145"/>
      <c r="Y46" s="145"/>
      <c r="Z46" s="145"/>
      <c r="AA46" s="145"/>
      <c r="AB46" s="133"/>
      <c r="AC46" s="133"/>
      <c r="AD46" s="98" t="str">
        <f t="shared" si="4"/>
        <v/>
      </c>
      <c r="AE46" s="133"/>
      <c r="AF46" s="133"/>
      <c r="AG46" s="133"/>
      <c r="AH46" s="159" t="str">
        <f>IFERROR(IF(AND(W45="Probabilidad",W46="Probabilidad"),(AJ45-(+AJ45*AD46)),IF(AND(W45="Impacto",W46="Probabilidad"),(AJ44-(+AJ44*AD46)),IF(W46="Impacto",AJ45,""))),"")</f>
        <v/>
      </c>
      <c r="AI46" s="132" t="str">
        <f t="shared" si="5"/>
        <v/>
      </c>
      <c r="AJ46" s="98" t="str">
        <f t="shared" si="15"/>
        <v/>
      </c>
      <c r="AK46" s="132" t="str">
        <f t="shared" si="7"/>
        <v/>
      </c>
      <c r="AL46" s="98" t="str">
        <f>IFERROR(IF(AND(W45="Impacto",W46="Impacto"),(AL45-(+AL45*AD46)),IF(AND(W45="Probabilidad",W46="Impacto"),(AL44-(+AL44*AD46)),IF(W46="Probabilidad",AL45,""))),"")</f>
        <v/>
      </c>
      <c r="AM46" s="99" t="str">
        <f t="shared" si="16"/>
        <v/>
      </c>
      <c r="AN46" s="381"/>
      <c r="AO46" s="180"/>
      <c r="AP46" s="134"/>
      <c r="AQ46" s="100"/>
      <c r="AR46" s="100"/>
      <c r="AS46" s="180"/>
      <c r="AT46" s="100"/>
      <c r="AU46" s="180"/>
      <c r="AV46" s="100"/>
      <c r="AW46" s="180"/>
      <c r="AX46" s="100"/>
      <c r="AY46" s="180"/>
      <c r="AZ46" s="134"/>
      <c r="BA46" s="180"/>
      <c r="BB46" s="180"/>
      <c r="BC46" s="134"/>
      <c r="BD46" s="100"/>
      <c r="BE46" s="100"/>
      <c r="BF46" s="180"/>
      <c r="BG46" s="180"/>
      <c r="BH46" s="134"/>
      <c r="BI46" s="100"/>
      <c r="BJ46" s="100"/>
      <c r="BK46" s="180"/>
      <c r="BL46" s="180"/>
      <c r="BM46" s="134"/>
      <c r="BN46" s="100"/>
      <c r="BO46" s="100"/>
      <c r="BP46" s="180"/>
      <c r="BQ46" s="180"/>
      <c r="BR46" s="134"/>
      <c r="BS46" s="100"/>
      <c r="BT46" s="100"/>
      <c r="BU46" s="100"/>
      <c r="BV46" s="180"/>
      <c r="BW46" s="180"/>
      <c r="BX46" s="180"/>
      <c r="BY46" s="100"/>
      <c r="BZ46" s="180"/>
      <c r="CA46" s="180"/>
      <c r="CB46" s="100"/>
      <c r="CC46" s="180"/>
      <c r="CD46" s="134"/>
      <c r="CE46" s="180"/>
      <c r="CF46" s="139"/>
      <c r="CG46" s="139"/>
      <c r="CH46" s="139"/>
      <c r="CI46" s="139"/>
      <c r="CJ46" s="139"/>
      <c r="CK46" s="139"/>
      <c r="CL46" s="139"/>
      <c r="CM46" s="139"/>
      <c r="CN46" s="139"/>
      <c r="CO46" s="139"/>
      <c r="CP46" s="139"/>
      <c r="CQ46" s="139"/>
      <c r="CR46" s="139"/>
      <c r="CS46" s="139"/>
      <c r="CT46" s="139"/>
      <c r="CU46" s="139"/>
      <c r="CV46" s="139"/>
      <c r="CW46" s="139"/>
      <c r="CX46" s="139"/>
      <c r="CY46" s="139"/>
      <c r="CZ46" s="139"/>
      <c r="DA46" s="139"/>
      <c r="DB46" s="139"/>
      <c r="DC46" s="139"/>
      <c r="DD46" s="139"/>
      <c r="DE46" s="139"/>
    </row>
    <row r="47" spans="1:109" ht="15.75" customHeight="1">
      <c r="A47" s="377">
        <v>8</v>
      </c>
      <c r="B47" s="375"/>
      <c r="C47" s="375"/>
      <c r="D47" s="375"/>
      <c r="E47" s="378"/>
      <c r="F47" s="375"/>
      <c r="G47" s="375"/>
      <c r="H47" s="375"/>
      <c r="I47" s="180"/>
      <c r="J47" s="180"/>
      <c r="K47" s="375"/>
      <c r="L47" s="378"/>
      <c r="M47" s="377"/>
      <c r="N47" s="327" t="str">
        <f>IF(M47&lt;=0,"",IF(M47&lt;=2,"Muy Baja",IF(M47&lt;=24,"Baja",IF(M47&lt;=500,"Media",IF(M47&lt;=5000,"Alta","Muy Alta")))))</f>
        <v/>
      </c>
      <c r="O47" s="331" t="str">
        <f>IF(N47="","",IF(N47="Muy Baja",0.2,IF(N47="Baja",0.4,IF(N47="Media",0.6,IF(N47="Alta",0.8,IF(N47="Muy Alta",1,))))))</f>
        <v/>
      </c>
      <c r="P47" s="376"/>
      <c r="Q47" s="331">
        <f ca="1">IF(NOT(ISERROR(MATCH(P47,'Tabla Impacto'!$B$221:$B$223,0))),'Tabla Impacto'!$F$223&amp;"Por favor no seleccionar los criterios de impacto(Afectación Económica o presupuestal y Pérdida Reputacional)",P47)</f>
        <v>0</v>
      </c>
      <c r="R47" s="327" t="str">
        <f ca="1">IF(OR(Q47='Tabla Impacto'!$C$11,Q47='Tabla Impacto'!$D$11),"Leve",IF(OR(Q47='Tabla Impacto'!$C$12,Q47='Tabla Impacto'!$D$12),"Menor",IF(OR(Q47='Tabla Impacto'!$C$13,Q47='Tabla Impacto'!$D$13),"Moderado",IF(OR(Q47='Tabla Impacto'!$C$14,Q47='Tabla Impacto'!$D$14),"Mayor",IF(OR(Q47='Tabla Impacto'!$C$15,Q47='Tabla Impacto'!$D$15),"Catastrófico","")))))</f>
        <v/>
      </c>
      <c r="S47" s="331" t="str">
        <f ca="1">IF(R47="","",IF(R47="Leve",0.2,IF(R47="Menor",0.4,IF(R47="Moderado",0.6,IF(R47="Mayor",0.8,IF(R47="Catastrófico",1,))))))</f>
        <v/>
      </c>
      <c r="T47" s="330" t="str">
        <f ca="1">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134">
        <v>1</v>
      </c>
      <c r="V47" s="97"/>
      <c r="W47" s="181" t="str">
        <f t="shared" si="14"/>
        <v/>
      </c>
      <c r="X47" s="145"/>
      <c r="Y47" s="145"/>
      <c r="Z47" s="145"/>
      <c r="AA47" s="145"/>
      <c r="AB47" s="133"/>
      <c r="AC47" s="133"/>
      <c r="AD47" s="98" t="str">
        <f t="shared" si="4"/>
        <v/>
      </c>
      <c r="AE47" s="133"/>
      <c r="AF47" s="133"/>
      <c r="AG47" s="133"/>
      <c r="AH47" s="159" t="str">
        <f>IFERROR(IF(W47="Probabilidad",(O47-(+O47*AD47)),IF(W47="Impacto",O47,"")),"")</f>
        <v/>
      </c>
      <c r="AI47" s="132" t="str">
        <f>IFERROR(IF(AH47="","",IF(AH47&lt;=0.2,"Muy Baja",IF(AH47&lt;=0.4,"Baja",IF(AH47&lt;=0.6,"Media",IF(AH47&lt;=0.8,"Alta","Muy Alta"))))),"")</f>
        <v/>
      </c>
      <c r="AJ47" s="98" t="str">
        <f t="shared" si="15"/>
        <v/>
      </c>
      <c r="AK47" s="132" t="str">
        <f>IFERROR(IF(AL47="","",IF(AL47&lt;=0.2,"Leve",IF(AL47&lt;=0.4,"Menor",IF(AL47&lt;=0.6,"Moderado",IF(AL47&lt;=0.8,"Mayor","Catastrófico"))))),"")</f>
        <v/>
      </c>
      <c r="AL47" s="98" t="str">
        <f>IFERROR(IF(W47="Impacto",(S47-(+S47*AD47)),IF(W47="Probabilidad",S47,"")),"")</f>
        <v/>
      </c>
      <c r="AM47" s="99" t="str">
        <f t="shared" si="16"/>
        <v/>
      </c>
      <c r="AN47" s="379"/>
      <c r="AO47" s="180"/>
      <c r="AP47" s="134"/>
      <c r="AQ47" s="100"/>
      <c r="AR47" s="100"/>
      <c r="AS47" s="180"/>
      <c r="AT47" s="100"/>
      <c r="AU47" s="180"/>
      <c r="AV47" s="100"/>
      <c r="AW47" s="180"/>
      <c r="AX47" s="100"/>
      <c r="AY47" s="180"/>
      <c r="AZ47" s="134"/>
      <c r="BA47" s="180"/>
      <c r="BB47" s="180"/>
      <c r="BC47" s="134"/>
      <c r="BD47" s="100"/>
      <c r="BE47" s="100"/>
      <c r="BF47" s="180"/>
      <c r="BG47" s="180"/>
      <c r="BH47" s="134"/>
      <c r="BI47" s="100"/>
      <c r="BJ47" s="100"/>
      <c r="BK47" s="180"/>
      <c r="BL47" s="180"/>
      <c r="BM47" s="134"/>
      <c r="BN47" s="100"/>
      <c r="BO47" s="100"/>
      <c r="BP47" s="180"/>
      <c r="BQ47" s="180"/>
      <c r="BR47" s="134"/>
      <c r="BS47" s="100"/>
      <c r="BT47" s="100"/>
      <c r="BU47" s="100"/>
      <c r="BV47" s="180"/>
      <c r="BW47" s="180"/>
      <c r="BX47" s="180"/>
      <c r="BY47" s="100"/>
      <c r="BZ47" s="180"/>
      <c r="CA47" s="180"/>
      <c r="CB47" s="100"/>
      <c r="CC47" s="180"/>
      <c r="CD47" s="134"/>
      <c r="CE47" s="180"/>
      <c r="CF47" s="139"/>
      <c r="CG47" s="139"/>
      <c r="CH47" s="139"/>
      <c r="CI47" s="139"/>
      <c r="CJ47" s="139"/>
      <c r="CK47" s="139"/>
      <c r="CL47" s="139"/>
      <c r="CM47" s="139"/>
      <c r="CN47" s="139"/>
      <c r="CO47" s="139"/>
      <c r="CP47" s="139"/>
      <c r="CQ47" s="139"/>
      <c r="CR47" s="139"/>
      <c r="CS47" s="139"/>
      <c r="CT47" s="139"/>
      <c r="CU47" s="139"/>
      <c r="CV47" s="139"/>
      <c r="CW47" s="139"/>
      <c r="CX47" s="139"/>
      <c r="CY47" s="139"/>
      <c r="CZ47" s="139"/>
      <c r="DA47" s="139"/>
      <c r="DB47" s="139"/>
      <c r="DC47" s="139"/>
      <c r="DD47" s="139"/>
      <c r="DE47" s="139"/>
    </row>
    <row r="48" spans="1:109" ht="15.75" customHeight="1">
      <c r="A48" s="377"/>
      <c r="B48" s="375"/>
      <c r="C48" s="375"/>
      <c r="D48" s="375"/>
      <c r="E48" s="378"/>
      <c r="F48" s="375"/>
      <c r="G48" s="375"/>
      <c r="H48" s="375"/>
      <c r="I48" s="180"/>
      <c r="J48" s="180"/>
      <c r="K48" s="375"/>
      <c r="L48" s="378"/>
      <c r="M48" s="377"/>
      <c r="N48" s="327"/>
      <c r="O48" s="331"/>
      <c r="P48" s="376"/>
      <c r="Q48" s="331">
        <f t="shared" ref="Q48:Q52" si="18">IF(NOT(ISERROR(MATCH(P48,_xlfn.ANCHORARRAY(E59),0))),O61&amp;"Por favor no seleccionar los criterios de impacto",P48)</f>
        <v>0</v>
      </c>
      <c r="R48" s="327"/>
      <c r="S48" s="331"/>
      <c r="T48" s="330"/>
      <c r="U48" s="134">
        <v>2</v>
      </c>
      <c r="V48" s="97"/>
      <c r="W48" s="181" t="str">
        <f t="shared" si="14"/>
        <v/>
      </c>
      <c r="X48" s="145"/>
      <c r="Y48" s="145"/>
      <c r="Z48" s="145"/>
      <c r="AA48" s="145"/>
      <c r="AB48" s="133"/>
      <c r="AC48" s="133"/>
      <c r="AD48" s="98" t="str">
        <f t="shared" si="4"/>
        <v/>
      </c>
      <c r="AE48" s="133"/>
      <c r="AF48" s="133"/>
      <c r="AG48" s="133"/>
      <c r="AH48" s="159" t="str">
        <f>IFERROR(IF(AND(W47="Probabilidad",W48="Probabilidad"),(AJ47-(+AJ47*AD48)),IF(W48="Probabilidad",(O47-(+O47*AD48)),IF(W48="Impacto",AJ47,""))),"")</f>
        <v/>
      </c>
      <c r="AI48" s="132" t="str">
        <f t="shared" si="5"/>
        <v/>
      </c>
      <c r="AJ48" s="98" t="str">
        <f t="shared" si="15"/>
        <v/>
      </c>
      <c r="AK48" s="132" t="str">
        <f t="shared" si="7"/>
        <v/>
      </c>
      <c r="AL48" s="98" t="str">
        <f>IFERROR(IF(AND(W47="Impacto",W48="Impacto"),(AL41-(+AL41*AD48)),IF(W48="Impacto",($S$47-(+$S$47*AD48)),IF(W48="Probabilidad",AL41,""))),"")</f>
        <v/>
      </c>
      <c r="AM48" s="99" t="str">
        <f t="shared" si="16"/>
        <v/>
      </c>
      <c r="AN48" s="380"/>
      <c r="AO48" s="180"/>
      <c r="AP48" s="134"/>
      <c r="AQ48" s="100"/>
      <c r="AR48" s="100"/>
      <c r="AS48" s="180"/>
      <c r="AT48" s="100"/>
      <c r="AU48" s="180"/>
      <c r="AV48" s="100"/>
      <c r="AW48" s="180"/>
      <c r="AX48" s="100"/>
      <c r="AY48" s="180"/>
      <c r="AZ48" s="134"/>
      <c r="BA48" s="180"/>
      <c r="BB48" s="180"/>
      <c r="BC48" s="134"/>
      <c r="BD48" s="100"/>
      <c r="BE48" s="100"/>
      <c r="BF48" s="180"/>
      <c r="BG48" s="180"/>
      <c r="BH48" s="134"/>
      <c r="BI48" s="100"/>
      <c r="BJ48" s="100"/>
      <c r="BK48" s="180"/>
      <c r="BL48" s="180"/>
      <c r="BM48" s="134"/>
      <c r="BN48" s="100"/>
      <c r="BO48" s="100"/>
      <c r="BP48" s="180"/>
      <c r="BQ48" s="180"/>
      <c r="BR48" s="134"/>
      <c r="BS48" s="100"/>
      <c r="BT48" s="100"/>
      <c r="BU48" s="100"/>
      <c r="BV48" s="180"/>
      <c r="BW48" s="180"/>
      <c r="BX48" s="180"/>
      <c r="BY48" s="100"/>
      <c r="BZ48" s="180"/>
      <c r="CA48" s="180"/>
      <c r="CB48" s="100"/>
      <c r="CC48" s="180"/>
      <c r="CD48" s="134"/>
      <c r="CE48" s="180"/>
      <c r="CF48" s="139"/>
      <c r="CG48" s="139"/>
      <c r="CH48" s="139"/>
      <c r="CI48" s="139"/>
      <c r="CJ48" s="139"/>
      <c r="CK48" s="139"/>
      <c r="CL48" s="139"/>
      <c r="CM48" s="139"/>
      <c r="CN48" s="139"/>
      <c r="CO48" s="139"/>
      <c r="CP48" s="139"/>
      <c r="CQ48" s="139"/>
      <c r="CR48" s="139"/>
      <c r="CS48" s="139"/>
      <c r="CT48" s="139"/>
      <c r="CU48" s="139"/>
      <c r="CV48" s="139"/>
      <c r="CW48" s="139"/>
      <c r="CX48" s="139"/>
      <c r="CY48" s="139"/>
      <c r="CZ48" s="139"/>
      <c r="DA48" s="139"/>
      <c r="DB48" s="139"/>
      <c r="DC48" s="139"/>
      <c r="DD48" s="139"/>
      <c r="DE48" s="139"/>
    </row>
    <row r="49" spans="1:109" ht="15.75" customHeight="1">
      <c r="A49" s="377"/>
      <c r="B49" s="375"/>
      <c r="C49" s="375"/>
      <c r="D49" s="375"/>
      <c r="E49" s="378"/>
      <c r="F49" s="375"/>
      <c r="G49" s="375"/>
      <c r="H49" s="375"/>
      <c r="I49" s="180"/>
      <c r="J49" s="180"/>
      <c r="K49" s="375"/>
      <c r="L49" s="378"/>
      <c r="M49" s="377"/>
      <c r="N49" s="327"/>
      <c r="O49" s="331"/>
      <c r="P49" s="376"/>
      <c r="Q49" s="331">
        <f t="shared" si="18"/>
        <v>0</v>
      </c>
      <c r="R49" s="327"/>
      <c r="S49" s="331"/>
      <c r="T49" s="330"/>
      <c r="U49" s="134">
        <v>3</v>
      </c>
      <c r="V49" s="101"/>
      <c r="W49" s="181" t="str">
        <f t="shared" si="14"/>
        <v/>
      </c>
      <c r="X49" s="145"/>
      <c r="Y49" s="145"/>
      <c r="Z49" s="145"/>
      <c r="AA49" s="145"/>
      <c r="AB49" s="133"/>
      <c r="AC49" s="133"/>
      <c r="AD49" s="98" t="str">
        <f t="shared" si="4"/>
        <v/>
      </c>
      <c r="AE49" s="133"/>
      <c r="AF49" s="133"/>
      <c r="AG49" s="133"/>
      <c r="AH49" s="159" t="str">
        <f>IFERROR(IF(AND(W48="Probabilidad",W49="Probabilidad"),(AJ48-(+AJ48*AD49)),IF(AND(W48="Impacto",W49="Probabilidad"),(AJ47-(+AJ47*AD49)),IF(W49="Impacto",AJ48,""))),"")</f>
        <v/>
      </c>
      <c r="AI49" s="132" t="str">
        <f t="shared" si="5"/>
        <v/>
      </c>
      <c r="AJ49" s="98" t="str">
        <f t="shared" si="15"/>
        <v/>
      </c>
      <c r="AK49" s="132" t="str">
        <f t="shared" si="7"/>
        <v/>
      </c>
      <c r="AL49" s="98" t="str">
        <f>IFERROR(IF(AND(W48="Impacto",W49="Impacto"),(AL48-(+AL48*AD49)),IF(AND(W48="Probabilidad",W49="Impacto"),(AL47-(+AL47*AD49)),IF(W49="Probabilidad",AL48,""))),"")</f>
        <v/>
      </c>
      <c r="AM49" s="99" t="str">
        <f t="shared" si="16"/>
        <v/>
      </c>
      <c r="AN49" s="380"/>
      <c r="AO49" s="180"/>
      <c r="AP49" s="134"/>
      <c r="AQ49" s="100"/>
      <c r="AR49" s="100"/>
      <c r="AS49" s="180"/>
      <c r="AT49" s="100"/>
      <c r="AU49" s="180"/>
      <c r="AV49" s="100"/>
      <c r="AW49" s="180"/>
      <c r="AX49" s="100"/>
      <c r="AY49" s="180"/>
      <c r="AZ49" s="134"/>
      <c r="BA49" s="180"/>
      <c r="BB49" s="180"/>
      <c r="BC49" s="134"/>
      <c r="BD49" s="100"/>
      <c r="BE49" s="100"/>
      <c r="BF49" s="180"/>
      <c r="BG49" s="180"/>
      <c r="BH49" s="134"/>
      <c r="BI49" s="100"/>
      <c r="BJ49" s="100"/>
      <c r="BK49" s="180"/>
      <c r="BL49" s="180"/>
      <c r="BM49" s="134"/>
      <c r="BN49" s="100"/>
      <c r="BO49" s="100"/>
      <c r="BP49" s="180"/>
      <c r="BQ49" s="180"/>
      <c r="BR49" s="134"/>
      <c r="BS49" s="100"/>
      <c r="BT49" s="100"/>
      <c r="BU49" s="100"/>
      <c r="BV49" s="180"/>
      <c r="BW49" s="180"/>
      <c r="BX49" s="180"/>
      <c r="BY49" s="100"/>
      <c r="BZ49" s="180"/>
      <c r="CA49" s="180"/>
      <c r="CB49" s="100"/>
      <c r="CC49" s="180"/>
      <c r="CD49" s="134"/>
      <c r="CE49" s="180"/>
      <c r="CF49" s="139"/>
      <c r="CG49" s="139"/>
      <c r="CH49" s="139"/>
      <c r="CI49" s="139"/>
      <c r="CJ49" s="139"/>
      <c r="CK49" s="139"/>
      <c r="CL49" s="139"/>
      <c r="CM49" s="139"/>
      <c r="CN49" s="139"/>
      <c r="CO49" s="139"/>
      <c r="CP49" s="139"/>
      <c r="CQ49" s="139"/>
      <c r="CR49" s="139"/>
      <c r="CS49" s="139"/>
      <c r="CT49" s="139"/>
      <c r="CU49" s="139"/>
      <c r="CV49" s="139"/>
      <c r="CW49" s="139"/>
      <c r="CX49" s="139"/>
      <c r="CY49" s="139"/>
      <c r="CZ49" s="139"/>
      <c r="DA49" s="139"/>
      <c r="DB49" s="139"/>
      <c r="DC49" s="139"/>
      <c r="DD49" s="139"/>
      <c r="DE49" s="139"/>
    </row>
    <row r="50" spans="1:109" ht="15.75" customHeight="1">
      <c r="A50" s="377"/>
      <c r="B50" s="375"/>
      <c r="C50" s="375"/>
      <c r="D50" s="375"/>
      <c r="E50" s="378"/>
      <c r="F50" s="375"/>
      <c r="G50" s="375"/>
      <c r="H50" s="375"/>
      <c r="I50" s="180"/>
      <c r="J50" s="180"/>
      <c r="K50" s="375"/>
      <c r="L50" s="378"/>
      <c r="M50" s="377"/>
      <c r="N50" s="327"/>
      <c r="O50" s="331"/>
      <c r="P50" s="376"/>
      <c r="Q50" s="331">
        <f t="shared" si="18"/>
        <v>0</v>
      </c>
      <c r="R50" s="327"/>
      <c r="S50" s="331"/>
      <c r="T50" s="330"/>
      <c r="U50" s="134">
        <v>4</v>
      </c>
      <c r="V50" s="97"/>
      <c r="W50" s="181" t="str">
        <f t="shared" si="14"/>
        <v/>
      </c>
      <c r="X50" s="145"/>
      <c r="Y50" s="145"/>
      <c r="Z50" s="145"/>
      <c r="AA50" s="145"/>
      <c r="AB50" s="133"/>
      <c r="AC50" s="133"/>
      <c r="AD50" s="98" t="str">
        <f t="shared" si="4"/>
        <v/>
      </c>
      <c r="AE50" s="133"/>
      <c r="AF50" s="133"/>
      <c r="AG50" s="133"/>
      <c r="AH50" s="159" t="str">
        <f>IFERROR(IF(AND(W49="Probabilidad",W50="Probabilidad"),(AJ49-(+AJ49*AD50)),IF(AND(W49="Impacto",W50="Probabilidad"),(AJ48-(+AJ48*AD50)),IF(W50="Impacto",AJ49,""))),"")</f>
        <v/>
      </c>
      <c r="AI50" s="132" t="str">
        <f t="shared" si="5"/>
        <v/>
      </c>
      <c r="AJ50" s="98" t="str">
        <f t="shared" si="15"/>
        <v/>
      </c>
      <c r="AK50" s="132" t="str">
        <f t="shared" si="7"/>
        <v/>
      </c>
      <c r="AL50" s="98" t="str">
        <f>IFERROR(IF(AND(W49="Impacto",W50="Impacto"),(AL49-(+AL49*AD50)),IF(AND(W49="Probabilidad",W50="Impacto"),(AL48-(+AL48*AD50)),IF(W50="Probabilidad",AL49,""))),"")</f>
        <v/>
      </c>
      <c r="AM50" s="99" t="str">
        <f t="shared" si="16"/>
        <v/>
      </c>
      <c r="AN50" s="380"/>
      <c r="AO50" s="180"/>
      <c r="AP50" s="134"/>
      <c r="AQ50" s="100"/>
      <c r="AR50" s="100"/>
      <c r="AS50" s="180"/>
      <c r="AT50" s="100"/>
      <c r="AU50" s="180"/>
      <c r="AV50" s="100"/>
      <c r="AW50" s="180"/>
      <c r="AX50" s="100"/>
      <c r="AY50" s="180"/>
      <c r="AZ50" s="134"/>
      <c r="BA50" s="180"/>
      <c r="BB50" s="180"/>
      <c r="BC50" s="134"/>
      <c r="BD50" s="100"/>
      <c r="BE50" s="100"/>
      <c r="BF50" s="180"/>
      <c r="BG50" s="180"/>
      <c r="BH50" s="134"/>
      <c r="BI50" s="100"/>
      <c r="BJ50" s="100"/>
      <c r="BK50" s="180"/>
      <c r="BL50" s="180"/>
      <c r="BM50" s="134"/>
      <c r="BN50" s="100"/>
      <c r="BO50" s="100"/>
      <c r="BP50" s="180"/>
      <c r="BQ50" s="180"/>
      <c r="BR50" s="134"/>
      <c r="BS50" s="100"/>
      <c r="BT50" s="100"/>
      <c r="BU50" s="100"/>
      <c r="BV50" s="180"/>
      <c r="BW50" s="180"/>
      <c r="BX50" s="180"/>
      <c r="BY50" s="100"/>
      <c r="BZ50" s="180"/>
      <c r="CA50" s="180"/>
      <c r="CB50" s="100"/>
      <c r="CC50" s="180"/>
      <c r="CD50" s="134"/>
      <c r="CE50" s="180"/>
      <c r="CF50" s="139"/>
      <c r="CG50" s="139"/>
      <c r="CH50" s="139"/>
      <c r="CI50" s="139"/>
      <c r="CJ50" s="139"/>
      <c r="CK50" s="139"/>
      <c r="CL50" s="139"/>
      <c r="CM50" s="139"/>
      <c r="CN50" s="139"/>
      <c r="CO50" s="139"/>
      <c r="CP50" s="139"/>
      <c r="CQ50" s="139"/>
      <c r="CR50" s="139"/>
      <c r="CS50" s="139"/>
      <c r="CT50" s="139"/>
      <c r="CU50" s="139"/>
      <c r="CV50" s="139"/>
      <c r="CW50" s="139"/>
      <c r="CX50" s="139"/>
      <c r="CY50" s="139"/>
      <c r="CZ50" s="139"/>
      <c r="DA50" s="139"/>
      <c r="DB50" s="139"/>
      <c r="DC50" s="139"/>
      <c r="DD50" s="139"/>
      <c r="DE50" s="139"/>
    </row>
    <row r="51" spans="1:109" ht="15.75" customHeight="1">
      <c r="A51" s="377"/>
      <c r="B51" s="375"/>
      <c r="C51" s="375"/>
      <c r="D51" s="375"/>
      <c r="E51" s="378"/>
      <c r="F51" s="375"/>
      <c r="G51" s="375"/>
      <c r="H51" s="375"/>
      <c r="I51" s="180"/>
      <c r="J51" s="180"/>
      <c r="K51" s="375"/>
      <c r="L51" s="378"/>
      <c r="M51" s="377"/>
      <c r="N51" s="327"/>
      <c r="O51" s="331"/>
      <c r="P51" s="376"/>
      <c r="Q51" s="331">
        <f t="shared" si="18"/>
        <v>0</v>
      </c>
      <c r="R51" s="327"/>
      <c r="S51" s="331"/>
      <c r="T51" s="330"/>
      <c r="U51" s="134">
        <v>5</v>
      </c>
      <c r="V51" s="97"/>
      <c r="W51" s="181" t="str">
        <f t="shared" si="14"/>
        <v/>
      </c>
      <c r="X51" s="145"/>
      <c r="Y51" s="145"/>
      <c r="Z51" s="145"/>
      <c r="AA51" s="145"/>
      <c r="AB51" s="133"/>
      <c r="AC51" s="133"/>
      <c r="AD51" s="98" t="str">
        <f t="shared" si="4"/>
        <v/>
      </c>
      <c r="AE51" s="133"/>
      <c r="AF51" s="133"/>
      <c r="AG51" s="133"/>
      <c r="AH51" s="159" t="str">
        <f>IFERROR(IF(AND(W50="Probabilidad",W51="Probabilidad"),(AJ50-(+AJ50*AD51)),IF(AND(W50="Impacto",W51="Probabilidad"),(AJ49-(+AJ49*AD51)),IF(W51="Impacto",AJ50,""))),"")</f>
        <v/>
      </c>
      <c r="AI51" s="132" t="str">
        <f t="shared" si="5"/>
        <v/>
      </c>
      <c r="AJ51" s="98" t="str">
        <f t="shared" si="15"/>
        <v/>
      </c>
      <c r="AK51" s="132" t="str">
        <f t="shared" si="7"/>
        <v/>
      </c>
      <c r="AL51" s="98" t="str">
        <f>IFERROR(IF(AND(W50="Impacto",W51="Impacto"),(AL50-(+AL50*AD51)),IF(AND(W50="Probabilidad",W51="Impacto"),(AL49-(+AL49*AD51)),IF(W51="Probabilidad",AL50,""))),"")</f>
        <v/>
      </c>
      <c r="AM51" s="99" t="str">
        <f t="shared" si="16"/>
        <v/>
      </c>
      <c r="AN51" s="380"/>
      <c r="AO51" s="180"/>
      <c r="AP51" s="134"/>
      <c r="AQ51" s="100"/>
      <c r="AR51" s="100"/>
      <c r="AS51" s="180"/>
      <c r="AT51" s="100"/>
      <c r="AU51" s="180"/>
      <c r="AV51" s="100"/>
      <c r="AW51" s="180"/>
      <c r="AX51" s="100"/>
      <c r="AY51" s="180"/>
      <c r="AZ51" s="134"/>
      <c r="BA51" s="180"/>
      <c r="BB51" s="180"/>
      <c r="BC51" s="134"/>
      <c r="BD51" s="100"/>
      <c r="BE51" s="100"/>
      <c r="BF51" s="180"/>
      <c r="BG51" s="180"/>
      <c r="BH51" s="134"/>
      <c r="BI51" s="100"/>
      <c r="BJ51" s="100"/>
      <c r="BK51" s="180"/>
      <c r="BL51" s="180"/>
      <c r="BM51" s="134"/>
      <c r="BN51" s="100"/>
      <c r="BO51" s="100"/>
      <c r="BP51" s="180"/>
      <c r="BQ51" s="180"/>
      <c r="BR51" s="134"/>
      <c r="BS51" s="100"/>
      <c r="BT51" s="100"/>
      <c r="BU51" s="100"/>
      <c r="BV51" s="180"/>
      <c r="BW51" s="180"/>
      <c r="BX51" s="180"/>
      <c r="BY51" s="100"/>
      <c r="BZ51" s="180"/>
      <c r="CA51" s="180"/>
      <c r="CB51" s="100"/>
      <c r="CC51" s="180"/>
      <c r="CD51" s="134"/>
      <c r="CE51" s="180"/>
      <c r="CF51" s="139"/>
      <c r="CG51" s="139"/>
      <c r="CH51" s="139"/>
      <c r="CI51" s="139"/>
      <c r="CJ51" s="139"/>
      <c r="CK51" s="139"/>
      <c r="CL51" s="139"/>
      <c r="CM51" s="139"/>
      <c r="CN51" s="139"/>
      <c r="CO51" s="139"/>
      <c r="CP51" s="139"/>
      <c r="CQ51" s="139"/>
      <c r="CR51" s="139"/>
      <c r="CS51" s="139"/>
      <c r="CT51" s="139"/>
      <c r="CU51" s="139"/>
      <c r="CV51" s="139"/>
      <c r="CW51" s="139"/>
      <c r="CX51" s="139"/>
      <c r="CY51" s="139"/>
      <c r="CZ51" s="139"/>
      <c r="DA51" s="139"/>
      <c r="DB51" s="139"/>
      <c r="DC51" s="139"/>
      <c r="DD51" s="139"/>
      <c r="DE51" s="139"/>
    </row>
    <row r="52" spans="1:109" ht="15.75" customHeight="1">
      <c r="A52" s="377"/>
      <c r="B52" s="375"/>
      <c r="C52" s="375"/>
      <c r="D52" s="375"/>
      <c r="E52" s="378"/>
      <c r="F52" s="375"/>
      <c r="G52" s="375"/>
      <c r="H52" s="375"/>
      <c r="I52" s="180"/>
      <c r="J52" s="180"/>
      <c r="K52" s="375"/>
      <c r="L52" s="378"/>
      <c r="M52" s="377"/>
      <c r="N52" s="327"/>
      <c r="O52" s="331"/>
      <c r="P52" s="376"/>
      <c r="Q52" s="331">
        <f t="shared" si="18"/>
        <v>0</v>
      </c>
      <c r="R52" s="327"/>
      <c r="S52" s="331"/>
      <c r="T52" s="330"/>
      <c r="U52" s="134">
        <v>6</v>
      </c>
      <c r="V52" s="97"/>
      <c r="W52" s="181" t="str">
        <f t="shared" si="14"/>
        <v/>
      </c>
      <c r="X52" s="145"/>
      <c r="Y52" s="145"/>
      <c r="Z52" s="145"/>
      <c r="AA52" s="145"/>
      <c r="AB52" s="133"/>
      <c r="AC52" s="133"/>
      <c r="AD52" s="98" t="str">
        <f t="shared" si="4"/>
        <v/>
      </c>
      <c r="AE52" s="133"/>
      <c r="AF52" s="133"/>
      <c r="AG52" s="133"/>
      <c r="AH52" s="159" t="str">
        <f>IFERROR(IF(AND(W51="Probabilidad",W52="Probabilidad"),(AJ51-(+AJ51*AD52)),IF(AND(W51="Impacto",W52="Probabilidad"),(AJ50-(+AJ50*AD52)),IF(W52="Impacto",AJ51,""))),"")</f>
        <v/>
      </c>
      <c r="AI52" s="132" t="str">
        <f t="shared" si="5"/>
        <v/>
      </c>
      <c r="AJ52" s="98" t="str">
        <f t="shared" si="15"/>
        <v/>
      </c>
      <c r="AK52" s="132" t="str">
        <f t="shared" si="7"/>
        <v/>
      </c>
      <c r="AL52" s="98" t="str">
        <f>IFERROR(IF(AND(W51="Impacto",W52="Impacto"),(AL51-(+AL51*AD52)),IF(AND(W51="Probabilidad",W52="Impacto"),(AL50-(+AL50*AD52)),IF(W52="Probabilidad",AL51,""))),"")</f>
        <v/>
      </c>
      <c r="AM52" s="99" t="str">
        <f t="shared" si="16"/>
        <v/>
      </c>
      <c r="AN52" s="381"/>
      <c r="AO52" s="180"/>
      <c r="AP52" s="134"/>
      <c r="AQ52" s="100"/>
      <c r="AR52" s="100"/>
      <c r="AS52" s="180"/>
      <c r="AT52" s="100"/>
      <c r="AU52" s="180"/>
      <c r="AV52" s="100"/>
      <c r="AW52" s="180"/>
      <c r="AX52" s="100"/>
      <c r="AY52" s="180"/>
      <c r="AZ52" s="134"/>
      <c r="BA52" s="180"/>
      <c r="BB52" s="180"/>
      <c r="BC52" s="134"/>
      <c r="BD52" s="100"/>
      <c r="BE52" s="100"/>
      <c r="BF52" s="180"/>
      <c r="BG52" s="180"/>
      <c r="BH52" s="134"/>
      <c r="BI52" s="100"/>
      <c r="BJ52" s="100"/>
      <c r="BK52" s="180"/>
      <c r="BL52" s="180"/>
      <c r="BM52" s="134"/>
      <c r="BN52" s="100"/>
      <c r="BO52" s="100"/>
      <c r="BP52" s="180"/>
      <c r="BQ52" s="180"/>
      <c r="BR52" s="134"/>
      <c r="BS52" s="100"/>
      <c r="BT52" s="100"/>
      <c r="BU52" s="100"/>
      <c r="BV52" s="180"/>
      <c r="BW52" s="180"/>
      <c r="BX52" s="180"/>
      <c r="BY52" s="100"/>
      <c r="BZ52" s="180"/>
      <c r="CA52" s="180"/>
      <c r="CB52" s="100"/>
      <c r="CC52" s="180"/>
      <c r="CD52" s="134"/>
      <c r="CE52" s="180"/>
      <c r="CF52" s="139"/>
      <c r="CG52" s="139"/>
      <c r="CH52" s="139"/>
      <c r="CI52" s="139"/>
      <c r="CJ52" s="139"/>
      <c r="CK52" s="139"/>
      <c r="CL52" s="139"/>
      <c r="CM52" s="139"/>
      <c r="CN52" s="139"/>
      <c r="CO52" s="139"/>
      <c r="CP52" s="139"/>
      <c r="CQ52" s="139"/>
      <c r="CR52" s="139"/>
      <c r="CS52" s="139"/>
      <c r="CT52" s="139"/>
      <c r="CU52" s="139"/>
      <c r="CV52" s="139"/>
      <c r="CW52" s="139"/>
      <c r="CX52" s="139"/>
      <c r="CY52" s="139"/>
      <c r="CZ52" s="139"/>
      <c r="DA52" s="139"/>
      <c r="DB52" s="139"/>
      <c r="DC52" s="139"/>
      <c r="DD52" s="139"/>
      <c r="DE52" s="139"/>
    </row>
    <row r="53" spans="1:109" ht="15.75" customHeight="1">
      <c r="A53" s="377">
        <v>9</v>
      </c>
      <c r="B53" s="375"/>
      <c r="C53" s="375"/>
      <c r="D53" s="375"/>
      <c r="E53" s="378"/>
      <c r="F53" s="375"/>
      <c r="G53" s="375"/>
      <c r="H53" s="375"/>
      <c r="I53" s="180"/>
      <c r="J53" s="180"/>
      <c r="K53" s="375"/>
      <c r="L53" s="378"/>
      <c r="M53" s="377"/>
      <c r="N53" s="327" t="str">
        <f>IF(M53&lt;=0,"",IF(M53&lt;=2,"Muy Baja",IF(M53&lt;=24,"Baja",IF(M53&lt;=500,"Media",IF(M53&lt;=5000,"Alta","Muy Alta")))))</f>
        <v/>
      </c>
      <c r="O53" s="331" t="str">
        <f>IF(N53="","",IF(N53="Muy Baja",0.2,IF(N53="Baja",0.4,IF(N53="Media",0.6,IF(N53="Alta",0.8,IF(N53="Muy Alta",1,))))))</f>
        <v/>
      </c>
      <c r="P53" s="376"/>
      <c r="Q53" s="331">
        <f ca="1">IF(NOT(ISERROR(MATCH(P53,'Tabla Impacto'!$B$221:$B$223,0))),'Tabla Impacto'!$F$223&amp;"Por favor no seleccionar los criterios de impacto(Afectación Económica o presupuestal y Pérdida Reputacional)",P53)</f>
        <v>0</v>
      </c>
      <c r="R53" s="327" t="str">
        <f ca="1">IF(OR(Q53='Tabla Impacto'!$C$11,Q53='Tabla Impacto'!$D$11),"Leve",IF(OR(Q53='Tabla Impacto'!$C$12,Q53='Tabla Impacto'!$D$12),"Menor",IF(OR(Q53='Tabla Impacto'!$C$13,Q53='Tabla Impacto'!$D$13),"Moderado",IF(OR(Q53='Tabla Impacto'!$C$14,Q53='Tabla Impacto'!$D$14),"Mayor",IF(OR(Q53='Tabla Impacto'!$C$15,Q53='Tabla Impacto'!$D$15),"Catastrófico","")))))</f>
        <v/>
      </c>
      <c r="S53" s="331" t="str">
        <f ca="1">IF(R53="","",IF(R53="Leve",0.2,IF(R53="Menor",0.4,IF(R53="Moderado",0.6,IF(R53="Mayor",0.8,IF(R53="Catastrófico",1,))))))</f>
        <v/>
      </c>
      <c r="T53" s="330" t="str">
        <f ca="1">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134">
        <v>1</v>
      </c>
      <c r="V53" s="97"/>
      <c r="W53" s="181" t="str">
        <f t="shared" si="14"/>
        <v/>
      </c>
      <c r="X53" s="145"/>
      <c r="Y53" s="145"/>
      <c r="Z53" s="145"/>
      <c r="AA53" s="145"/>
      <c r="AB53" s="133"/>
      <c r="AC53" s="133"/>
      <c r="AD53" s="98" t="str">
        <f t="shared" si="4"/>
        <v/>
      </c>
      <c r="AE53" s="133"/>
      <c r="AF53" s="133"/>
      <c r="AG53" s="133"/>
      <c r="AH53" s="159" t="str">
        <f>IFERROR(IF(W53="Probabilidad",(O53-(+O53*AD53)),IF(W53="Impacto",O53,"")),"")</f>
        <v/>
      </c>
      <c r="AI53" s="132" t="str">
        <f>IFERROR(IF(AH53="","",IF(AH53&lt;=0.2,"Muy Baja",IF(AH53&lt;=0.4,"Baja",IF(AH53&lt;=0.6,"Media",IF(AH53&lt;=0.8,"Alta","Muy Alta"))))),"")</f>
        <v/>
      </c>
      <c r="AJ53" s="98" t="str">
        <f t="shared" si="15"/>
        <v/>
      </c>
      <c r="AK53" s="132" t="str">
        <f>IFERROR(IF(AL53="","",IF(AL53&lt;=0.2,"Leve",IF(AL53&lt;=0.4,"Menor",IF(AL53&lt;=0.6,"Moderado",IF(AL53&lt;=0.8,"Mayor","Catastrófico"))))),"")</f>
        <v/>
      </c>
      <c r="AL53" s="98" t="str">
        <f>IFERROR(IF(W53="Impacto",(S53-(+S53*AD53)),IF(W53="Probabilidad",S53,"")),"")</f>
        <v/>
      </c>
      <c r="AM53" s="99" t="str">
        <f t="shared" si="16"/>
        <v/>
      </c>
      <c r="AN53" s="379"/>
      <c r="AO53" s="180"/>
      <c r="AP53" s="134"/>
      <c r="AQ53" s="100"/>
      <c r="AR53" s="100"/>
      <c r="AS53" s="180"/>
      <c r="AT53" s="100"/>
      <c r="AU53" s="180"/>
      <c r="AV53" s="100"/>
      <c r="AW53" s="180"/>
      <c r="AX53" s="100"/>
      <c r="AY53" s="180"/>
      <c r="AZ53" s="134"/>
      <c r="BA53" s="180"/>
      <c r="BB53" s="180"/>
      <c r="BC53" s="134"/>
      <c r="BD53" s="100"/>
      <c r="BE53" s="100"/>
      <c r="BF53" s="180"/>
      <c r="BG53" s="180"/>
      <c r="BH53" s="134"/>
      <c r="BI53" s="100"/>
      <c r="BJ53" s="100"/>
      <c r="BK53" s="180"/>
      <c r="BL53" s="180"/>
      <c r="BM53" s="134"/>
      <c r="BN53" s="100"/>
      <c r="BO53" s="100"/>
      <c r="BP53" s="180"/>
      <c r="BQ53" s="180"/>
      <c r="BR53" s="134"/>
      <c r="BS53" s="100"/>
      <c r="BT53" s="100"/>
      <c r="BU53" s="100"/>
      <c r="BV53" s="180"/>
      <c r="BW53" s="180"/>
      <c r="BX53" s="180"/>
      <c r="BY53" s="100"/>
      <c r="BZ53" s="180"/>
      <c r="CA53" s="180"/>
      <c r="CB53" s="100"/>
      <c r="CC53" s="180"/>
      <c r="CD53" s="134"/>
      <c r="CE53" s="180"/>
      <c r="CF53" s="139"/>
      <c r="CG53" s="139"/>
      <c r="CH53" s="139"/>
      <c r="CI53" s="139"/>
      <c r="CJ53" s="139"/>
      <c r="CK53" s="139"/>
      <c r="CL53" s="139"/>
      <c r="CM53" s="139"/>
      <c r="CN53" s="139"/>
      <c r="CO53" s="139"/>
      <c r="CP53" s="139"/>
      <c r="CQ53" s="139"/>
      <c r="CR53" s="139"/>
      <c r="CS53" s="139"/>
      <c r="CT53" s="139"/>
      <c r="CU53" s="139"/>
      <c r="CV53" s="139"/>
      <c r="CW53" s="139"/>
      <c r="CX53" s="139"/>
      <c r="CY53" s="139"/>
      <c r="CZ53" s="139"/>
      <c r="DA53" s="139"/>
      <c r="DB53" s="139"/>
      <c r="DC53" s="139"/>
      <c r="DD53" s="139"/>
      <c r="DE53" s="139"/>
    </row>
    <row r="54" spans="1:109" ht="15.75" customHeight="1">
      <c r="A54" s="377"/>
      <c r="B54" s="375"/>
      <c r="C54" s="375"/>
      <c r="D54" s="375"/>
      <c r="E54" s="378"/>
      <c r="F54" s="375"/>
      <c r="G54" s="375"/>
      <c r="H54" s="375"/>
      <c r="I54" s="180"/>
      <c r="J54" s="180"/>
      <c r="K54" s="375"/>
      <c r="L54" s="378"/>
      <c r="M54" s="377"/>
      <c r="N54" s="327"/>
      <c r="O54" s="331"/>
      <c r="P54" s="376"/>
      <c r="Q54" s="331">
        <f t="shared" ref="Q54:Q58" si="19">IF(NOT(ISERROR(MATCH(P54,_xlfn.ANCHORARRAY(E65),0))),O67&amp;"Por favor no seleccionar los criterios de impacto",P54)</f>
        <v>0</v>
      </c>
      <c r="R54" s="327"/>
      <c r="S54" s="331"/>
      <c r="T54" s="330"/>
      <c r="U54" s="134">
        <v>2</v>
      </c>
      <c r="V54" s="97"/>
      <c r="W54" s="181" t="str">
        <f t="shared" si="14"/>
        <v/>
      </c>
      <c r="X54" s="145"/>
      <c r="Y54" s="145"/>
      <c r="Z54" s="145"/>
      <c r="AA54" s="145"/>
      <c r="AB54" s="133"/>
      <c r="AC54" s="133"/>
      <c r="AD54" s="98" t="str">
        <f t="shared" si="4"/>
        <v/>
      </c>
      <c r="AE54" s="133"/>
      <c r="AF54" s="133"/>
      <c r="AG54" s="133"/>
      <c r="AH54" s="159" t="str">
        <f>IFERROR(IF(AND(W53="Probabilidad",W54="Probabilidad"),(AJ53-(+AJ53*AD54)),IF(W54="Probabilidad",(O53-(+O53*AD54)),IF(W54="Impacto",AJ53,""))),"")</f>
        <v/>
      </c>
      <c r="AI54" s="132" t="str">
        <f t="shared" si="5"/>
        <v/>
      </c>
      <c r="AJ54" s="98" t="str">
        <f t="shared" si="15"/>
        <v/>
      </c>
      <c r="AK54" s="132" t="str">
        <f t="shared" si="7"/>
        <v/>
      </c>
      <c r="AL54" s="98" t="str">
        <f>IFERROR(IF(AND(W53="Impacto",W54="Impacto"),(AL47-(+AL47*AD54)),IF(W54="Impacto",($S$53-(+$S$53*AD54)),IF(W54="Probabilidad",AL47,""))),"")</f>
        <v/>
      </c>
      <c r="AM54" s="99" t="str">
        <f t="shared" si="16"/>
        <v/>
      </c>
      <c r="AN54" s="380"/>
      <c r="AO54" s="180"/>
      <c r="AP54" s="134"/>
      <c r="AQ54" s="100"/>
      <c r="AR54" s="100"/>
      <c r="AS54" s="180"/>
      <c r="AT54" s="100"/>
      <c r="AU54" s="180"/>
      <c r="AV54" s="100"/>
      <c r="AW54" s="180"/>
      <c r="AX54" s="100"/>
      <c r="AY54" s="180"/>
      <c r="AZ54" s="134"/>
      <c r="BA54" s="180"/>
      <c r="BB54" s="180"/>
      <c r="BC54" s="134"/>
      <c r="BD54" s="100"/>
      <c r="BE54" s="100"/>
      <c r="BF54" s="180"/>
      <c r="BG54" s="180"/>
      <c r="BH54" s="134"/>
      <c r="BI54" s="100"/>
      <c r="BJ54" s="100"/>
      <c r="BK54" s="180"/>
      <c r="BL54" s="180"/>
      <c r="BM54" s="134"/>
      <c r="BN54" s="100"/>
      <c r="BO54" s="100"/>
      <c r="BP54" s="180"/>
      <c r="BQ54" s="180"/>
      <c r="BR54" s="134"/>
      <c r="BS54" s="100"/>
      <c r="BT54" s="100"/>
      <c r="BU54" s="100"/>
      <c r="BV54" s="180"/>
      <c r="BW54" s="180"/>
      <c r="BX54" s="180"/>
      <c r="BY54" s="100"/>
      <c r="BZ54" s="180"/>
      <c r="CA54" s="180"/>
      <c r="CB54" s="100"/>
      <c r="CC54" s="180"/>
      <c r="CD54" s="134"/>
      <c r="CE54" s="180"/>
      <c r="CF54" s="139"/>
      <c r="CG54" s="139"/>
      <c r="CH54" s="139"/>
      <c r="CI54" s="139"/>
      <c r="CJ54" s="139"/>
      <c r="CK54" s="139"/>
      <c r="CL54" s="139"/>
      <c r="CM54" s="139"/>
      <c r="CN54" s="139"/>
      <c r="CO54" s="139"/>
      <c r="CP54" s="139"/>
      <c r="CQ54" s="139"/>
      <c r="CR54" s="139"/>
      <c r="CS54" s="139"/>
      <c r="CT54" s="139"/>
      <c r="CU54" s="139"/>
      <c r="CV54" s="139"/>
      <c r="CW54" s="139"/>
      <c r="CX54" s="139"/>
      <c r="CY54" s="139"/>
      <c r="CZ54" s="139"/>
      <c r="DA54" s="139"/>
      <c r="DB54" s="139"/>
      <c r="DC54" s="139"/>
      <c r="DD54" s="139"/>
      <c r="DE54" s="139"/>
    </row>
    <row r="55" spans="1:109" ht="15.75" customHeight="1">
      <c r="A55" s="377"/>
      <c r="B55" s="375"/>
      <c r="C55" s="375"/>
      <c r="D55" s="375"/>
      <c r="E55" s="378"/>
      <c r="F55" s="375"/>
      <c r="G55" s="375"/>
      <c r="H55" s="375"/>
      <c r="I55" s="180"/>
      <c r="J55" s="180"/>
      <c r="K55" s="375"/>
      <c r="L55" s="378"/>
      <c r="M55" s="377"/>
      <c r="N55" s="327"/>
      <c r="O55" s="331"/>
      <c r="P55" s="376"/>
      <c r="Q55" s="331">
        <f t="shared" si="19"/>
        <v>0</v>
      </c>
      <c r="R55" s="327"/>
      <c r="S55" s="331"/>
      <c r="T55" s="330"/>
      <c r="U55" s="134">
        <v>3</v>
      </c>
      <c r="V55" s="101"/>
      <c r="W55" s="181" t="str">
        <f t="shared" si="14"/>
        <v/>
      </c>
      <c r="X55" s="145"/>
      <c r="Y55" s="145"/>
      <c r="Z55" s="145"/>
      <c r="AA55" s="145"/>
      <c r="AB55" s="133"/>
      <c r="AC55" s="133"/>
      <c r="AD55" s="98" t="str">
        <f t="shared" si="4"/>
        <v/>
      </c>
      <c r="AE55" s="133"/>
      <c r="AF55" s="133"/>
      <c r="AG55" s="133"/>
      <c r="AH55" s="159" t="str">
        <f>IFERROR(IF(AND(W54="Probabilidad",W55="Probabilidad"),(AJ54-(+AJ54*AD55)),IF(AND(W54="Impacto",W55="Probabilidad"),(AJ53-(+AJ53*AD55)),IF(W55="Impacto",AJ54,""))),"")</f>
        <v/>
      </c>
      <c r="AI55" s="132" t="str">
        <f t="shared" si="5"/>
        <v/>
      </c>
      <c r="AJ55" s="98" t="str">
        <f t="shared" si="15"/>
        <v/>
      </c>
      <c r="AK55" s="132" t="str">
        <f t="shared" si="7"/>
        <v/>
      </c>
      <c r="AL55" s="98" t="str">
        <f>IFERROR(IF(AND(W54="Impacto",W55="Impacto"),(AL54-(+AL54*AD55)),IF(AND(W54="Probabilidad",W55="Impacto"),(AL53-(+AL53*AD55)),IF(W55="Probabilidad",AL54,""))),"")</f>
        <v/>
      </c>
      <c r="AM55" s="99" t="str">
        <f t="shared" si="16"/>
        <v/>
      </c>
      <c r="AN55" s="380"/>
      <c r="AO55" s="180"/>
      <c r="AP55" s="134"/>
      <c r="AQ55" s="100"/>
      <c r="AR55" s="100"/>
      <c r="AS55" s="180"/>
      <c r="AT55" s="100"/>
      <c r="AU55" s="180"/>
      <c r="AV55" s="100"/>
      <c r="AW55" s="180"/>
      <c r="AX55" s="100"/>
      <c r="AY55" s="180"/>
      <c r="AZ55" s="134"/>
      <c r="BA55" s="180"/>
      <c r="BB55" s="180"/>
      <c r="BC55" s="134"/>
      <c r="BD55" s="100"/>
      <c r="BE55" s="100"/>
      <c r="BF55" s="180"/>
      <c r="BG55" s="180"/>
      <c r="BH55" s="134"/>
      <c r="BI55" s="100"/>
      <c r="BJ55" s="100"/>
      <c r="BK55" s="180"/>
      <c r="BL55" s="180"/>
      <c r="BM55" s="134"/>
      <c r="BN55" s="100"/>
      <c r="BO55" s="100"/>
      <c r="BP55" s="180"/>
      <c r="BQ55" s="180"/>
      <c r="BR55" s="134"/>
      <c r="BS55" s="100"/>
      <c r="BT55" s="100"/>
      <c r="BU55" s="100"/>
      <c r="BV55" s="180"/>
      <c r="BW55" s="180"/>
      <c r="BX55" s="180"/>
      <c r="BY55" s="100"/>
      <c r="BZ55" s="180"/>
      <c r="CA55" s="180"/>
      <c r="CB55" s="100"/>
      <c r="CC55" s="180"/>
      <c r="CD55" s="134"/>
      <c r="CE55" s="180"/>
      <c r="CF55" s="139"/>
      <c r="CG55" s="139"/>
      <c r="CH55" s="139"/>
      <c r="CI55" s="139"/>
      <c r="CJ55" s="139"/>
      <c r="CK55" s="139"/>
      <c r="CL55" s="139"/>
      <c r="CM55" s="139"/>
      <c r="CN55" s="139"/>
      <c r="CO55" s="139"/>
      <c r="CP55" s="139"/>
      <c r="CQ55" s="139"/>
      <c r="CR55" s="139"/>
      <c r="CS55" s="139"/>
      <c r="CT55" s="139"/>
      <c r="CU55" s="139"/>
      <c r="CV55" s="139"/>
      <c r="CW55" s="139"/>
      <c r="CX55" s="139"/>
      <c r="CY55" s="139"/>
      <c r="CZ55" s="139"/>
      <c r="DA55" s="139"/>
      <c r="DB55" s="139"/>
      <c r="DC55" s="139"/>
      <c r="DD55" s="139"/>
      <c r="DE55" s="139"/>
    </row>
    <row r="56" spans="1:109" ht="15.75" customHeight="1">
      <c r="A56" s="377"/>
      <c r="B56" s="375"/>
      <c r="C56" s="375"/>
      <c r="D56" s="375"/>
      <c r="E56" s="378"/>
      <c r="F56" s="375"/>
      <c r="G56" s="375"/>
      <c r="H56" s="375"/>
      <c r="I56" s="180"/>
      <c r="J56" s="180"/>
      <c r="K56" s="375"/>
      <c r="L56" s="378"/>
      <c r="M56" s="377"/>
      <c r="N56" s="327"/>
      <c r="O56" s="331"/>
      <c r="P56" s="376"/>
      <c r="Q56" s="331">
        <f t="shared" si="19"/>
        <v>0</v>
      </c>
      <c r="R56" s="327"/>
      <c r="S56" s="331"/>
      <c r="T56" s="330"/>
      <c r="U56" s="134">
        <v>4</v>
      </c>
      <c r="V56" s="97"/>
      <c r="W56" s="181" t="str">
        <f t="shared" si="14"/>
        <v/>
      </c>
      <c r="X56" s="145"/>
      <c r="Y56" s="145"/>
      <c r="Z56" s="145"/>
      <c r="AA56" s="145"/>
      <c r="AB56" s="133"/>
      <c r="AC56" s="133"/>
      <c r="AD56" s="98" t="str">
        <f t="shared" si="4"/>
        <v/>
      </c>
      <c r="AE56" s="133"/>
      <c r="AF56" s="133"/>
      <c r="AG56" s="133"/>
      <c r="AH56" s="159" t="str">
        <f>IFERROR(IF(AND(W55="Probabilidad",W56="Probabilidad"),(AJ55-(+AJ55*AD56)),IF(AND(W55="Impacto",W56="Probabilidad"),(AJ54-(+AJ54*AD56)),IF(W56="Impacto",AJ55,""))),"")</f>
        <v/>
      </c>
      <c r="AI56" s="132" t="str">
        <f t="shared" si="5"/>
        <v/>
      </c>
      <c r="AJ56" s="98" t="str">
        <f t="shared" si="15"/>
        <v/>
      </c>
      <c r="AK56" s="132" t="str">
        <f t="shared" si="7"/>
        <v/>
      </c>
      <c r="AL56" s="98" t="str">
        <f>IFERROR(IF(AND(W55="Impacto",W56="Impacto"),(AL55-(+AL55*AD56)),IF(AND(W55="Probabilidad",W56="Impacto"),(AL54-(+AL54*AD56)),IF(W56="Probabilidad",AL55,""))),"")</f>
        <v/>
      </c>
      <c r="AM56" s="99" t="str">
        <f t="shared" si="16"/>
        <v/>
      </c>
      <c r="AN56" s="380"/>
      <c r="AO56" s="180"/>
      <c r="AP56" s="134"/>
      <c r="AQ56" s="100"/>
      <c r="AR56" s="100"/>
      <c r="AS56" s="180"/>
      <c r="AT56" s="100"/>
      <c r="AU56" s="180"/>
      <c r="AV56" s="100"/>
      <c r="AW56" s="180"/>
      <c r="AX56" s="100"/>
      <c r="AY56" s="180"/>
      <c r="AZ56" s="134"/>
      <c r="BA56" s="180"/>
      <c r="BB56" s="180"/>
      <c r="BC56" s="134"/>
      <c r="BD56" s="100"/>
      <c r="BE56" s="100"/>
      <c r="BF56" s="180"/>
      <c r="BG56" s="180"/>
      <c r="BH56" s="134"/>
      <c r="BI56" s="100"/>
      <c r="BJ56" s="100"/>
      <c r="BK56" s="180"/>
      <c r="BL56" s="180"/>
      <c r="BM56" s="134"/>
      <c r="BN56" s="100"/>
      <c r="BO56" s="100"/>
      <c r="BP56" s="180"/>
      <c r="BQ56" s="180"/>
      <c r="BR56" s="134"/>
      <c r="BS56" s="100"/>
      <c r="BT56" s="100"/>
      <c r="BU56" s="100"/>
      <c r="BV56" s="180"/>
      <c r="BW56" s="180"/>
      <c r="BX56" s="180"/>
      <c r="BY56" s="100"/>
      <c r="BZ56" s="180"/>
      <c r="CA56" s="180"/>
      <c r="CB56" s="100"/>
      <c r="CC56" s="180"/>
      <c r="CD56" s="134"/>
      <c r="CE56" s="180"/>
      <c r="CF56" s="139"/>
      <c r="CG56" s="139"/>
      <c r="CH56" s="139"/>
      <c r="CI56" s="139"/>
      <c r="CJ56" s="139"/>
      <c r="CK56" s="139"/>
      <c r="CL56" s="139"/>
      <c r="CM56" s="139"/>
      <c r="CN56" s="139"/>
      <c r="CO56" s="139"/>
      <c r="CP56" s="139"/>
      <c r="CQ56" s="139"/>
      <c r="CR56" s="139"/>
      <c r="CS56" s="139"/>
      <c r="CT56" s="139"/>
      <c r="CU56" s="139"/>
      <c r="CV56" s="139"/>
      <c r="CW56" s="139"/>
      <c r="CX56" s="139"/>
      <c r="CY56" s="139"/>
      <c r="CZ56" s="139"/>
      <c r="DA56" s="139"/>
      <c r="DB56" s="139"/>
      <c r="DC56" s="139"/>
      <c r="DD56" s="139"/>
      <c r="DE56" s="139"/>
    </row>
    <row r="57" spans="1:109" ht="15.75" customHeight="1">
      <c r="A57" s="377"/>
      <c r="B57" s="375"/>
      <c r="C57" s="375"/>
      <c r="D57" s="375"/>
      <c r="E57" s="378"/>
      <c r="F57" s="375"/>
      <c r="G57" s="375"/>
      <c r="H57" s="375"/>
      <c r="I57" s="180"/>
      <c r="J57" s="180"/>
      <c r="K57" s="375"/>
      <c r="L57" s="378"/>
      <c r="M57" s="377"/>
      <c r="N57" s="327"/>
      <c r="O57" s="331"/>
      <c r="P57" s="376"/>
      <c r="Q57" s="331">
        <f t="shared" si="19"/>
        <v>0</v>
      </c>
      <c r="R57" s="327"/>
      <c r="S57" s="331"/>
      <c r="T57" s="330"/>
      <c r="U57" s="134">
        <v>5</v>
      </c>
      <c r="V57" s="97"/>
      <c r="W57" s="181" t="str">
        <f t="shared" si="14"/>
        <v/>
      </c>
      <c r="X57" s="145"/>
      <c r="Y57" s="145"/>
      <c r="Z57" s="145"/>
      <c r="AA57" s="145"/>
      <c r="AB57" s="133"/>
      <c r="AC57" s="133"/>
      <c r="AD57" s="98" t="str">
        <f t="shared" si="4"/>
        <v/>
      </c>
      <c r="AE57" s="133"/>
      <c r="AF57" s="133"/>
      <c r="AG57" s="133"/>
      <c r="AH57" s="159" t="str">
        <f>IFERROR(IF(AND(W56="Probabilidad",W57="Probabilidad"),(AJ56-(+AJ56*AD57)),IF(AND(W56="Impacto",W57="Probabilidad"),(AJ55-(+AJ55*AD57)),IF(W57="Impacto",AJ56,""))),"")</f>
        <v/>
      </c>
      <c r="AI57" s="132" t="str">
        <f t="shared" si="5"/>
        <v/>
      </c>
      <c r="AJ57" s="98" t="str">
        <f t="shared" si="15"/>
        <v/>
      </c>
      <c r="AK57" s="132" t="str">
        <f t="shared" si="7"/>
        <v/>
      </c>
      <c r="AL57" s="98" t="str">
        <f>IFERROR(IF(AND(W56="Impacto",W57="Impacto"),(AL56-(+AL56*AD57)),IF(AND(W56="Probabilidad",W57="Impacto"),(AL55-(+AL55*AD57)),IF(W57="Probabilidad",AL56,""))),"")</f>
        <v/>
      </c>
      <c r="AM57" s="99" t="str">
        <f t="shared" si="16"/>
        <v/>
      </c>
      <c r="AN57" s="380"/>
      <c r="AO57" s="180"/>
      <c r="AP57" s="134"/>
      <c r="AQ57" s="100"/>
      <c r="AR57" s="100"/>
      <c r="AS57" s="180"/>
      <c r="AT57" s="100"/>
      <c r="AU57" s="180"/>
      <c r="AV57" s="100"/>
      <c r="AW57" s="180"/>
      <c r="AX57" s="100"/>
      <c r="AY57" s="180"/>
      <c r="AZ57" s="134"/>
      <c r="BA57" s="180"/>
      <c r="BB57" s="180"/>
      <c r="BC57" s="134"/>
      <c r="BD57" s="100"/>
      <c r="BE57" s="100"/>
      <c r="BF57" s="180"/>
      <c r="BG57" s="180"/>
      <c r="BH57" s="134"/>
      <c r="BI57" s="100"/>
      <c r="BJ57" s="100"/>
      <c r="BK57" s="180"/>
      <c r="BL57" s="180"/>
      <c r="BM57" s="134"/>
      <c r="BN57" s="100"/>
      <c r="BO57" s="100"/>
      <c r="BP57" s="180"/>
      <c r="BQ57" s="180"/>
      <c r="BR57" s="134"/>
      <c r="BS57" s="100"/>
      <c r="BT57" s="100"/>
      <c r="BU57" s="100"/>
      <c r="BV57" s="180"/>
      <c r="BW57" s="180"/>
      <c r="BX57" s="180"/>
      <c r="BY57" s="100"/>
      <c r="BZ57" s="180"/>
      <c r="CA57" s="180"/>
      <c r="CB57" s="100"/>
      <c r="CC57" s="180"/>
      <c r="CD57" s="134"/>
      <c r="CE57" s="180"/>
      <c r="CF57" s="139"/>
      <c r="CG57" s="139"/>
      <c r="CH57" s="139"/>
      <c r="CI57" s="139"/>
      <c r="CJ57" s="139"/>
      <c r="CK57" s="139"/>
      <c r="CL57" s="139"/>
      <c r="CM57" s="139"/>
      <c r="CN57" s="139"/>
      <c r="CO57" s="139"/>
      <c r="CP57" s="139"/>
      <c r="CQ57" s="139"/>
      <c r="CR57" s="139"/>
      <c r="CS57" s="139"/>
      <c r="CT57" s="139"/>
      <c r="CU57" s="139"/>
      <c r="CV57" s="139"/>
      <c r="CW57" s="139"/>
      <c r="CX57" s="139"/>
      <c r="CY57" s="139"/>
      <c r="CZ57" s="139"/>
      <c r="DA57" s="139"/>
      <c r="DB57" s="139"/>
      <c r="DC57" s="139"/>
      <c r="DD57" s="139"/>
      <c r="DE57" s="139"/>
    </row>
    <row r="58" spans="1:109" ht="15.75" customHeight="1">
      <c r="A58" s="377"/>
      <c r="B58" s="375"/>
      <c r="C58" s="375"/>
      <c r="D58" s="375"/>
      <c r="E58" s="378"/>
      <c r="F58" s="375"/>
      <c r="G58" s="375"/>
      <c r="H58" s="375"/>
      <c r="I58" s="180"/>
      <c r="J58" s="180"/>
      <c r="K58" s="375"/>
      <c r="L58" s="378"/>
      <c r="M58" s="377"/>
      <c r="N58" s="327"/>
      <c r="O58" s="331"/>
      <c r="P58" s="376"/>
      <c r="Q58" s="331">
        <f t="shared" si="19"/>
        <v>0</v>
      </c>
      <c r="R58" s="327"/>
      <c r="S58" s="331"/>
      <c r="T58" s="330"/>
      <c r="U58" s="134">
        <v>6</v>
      </c>
      <c r="V58" s="97"/>
      <c r="W58" s="181" t="str">
        <f t="shared" si="14"/>
        <v/>
      </c>
      <c r="X58" s="145"/>
      <c r="Y58" s="145"/>
      <c r="Z58" s="145"/>
      <c r="AA58" s="145"/>
      <c r="AB58" s="133"/>
      <c r="AC58" s="133"/>
      <c r="AD58" s="98" t="str">
        <f t="shared" si="4"/>
        <v/>
      </c>
      <c r="AE58" s="133"/>
      <c r="AF58" s="133"/>
      <c r="AG58" s="133"/>
      <c r="AH58" s="159" t="str">
        <f>IFERROR(IF(AND(W57="Probabilidad",W58="Probabilidad"),(AJ57-(+AJ57*AD58)),IF(AND(W57="Impacto",W58="Probabilidad"),(AJ56-(+AJ56*AD58)),IF(W58="Impacto",AJ57,""))),"")</f>
        <v/>
      </c>
      <c r="AI58" s="132" t="str">
        <f t="shared" si="5"/>
        <v/>
      </c>
      <c r="AJ58" s="98" t="str">
        <f t="shared" si="15"/>
        <v/>
      </c>
      <c r="AK58" s="132" t="str">
        <f t="shared" si="7"/>
        <v/>
      </c>
      <c r="AL58" s="98" t="str">
        <f>IFERROR(IF(AND(W57="Impacto",W58="Impacto"),(AL57-(+AL57*AD58)),IF(AND(W57="Probabilidad",W58="Impacto"),(AL56-(+AL56*AD58)),IF(W58="Probabilidad",AL57,""))),"")</f>
        <v/>
      </c>
      <c r="AM58" s="99" t="str">
        <f t="shared" si="16"/>
        <v/>
      </c>
      <c r="AN58" s="381"/>
      <c r="AO58" s="180"/>
      <c r="AP58" s="134"/>
      <c r="AQ58" s="100"/>
      <c r="AR58" s="100"/>
      <c r="AS58" s="180"/>
      <c r="AT58" s="100"/>
      <c r="AU58" s="180"/>
      <c r="AV58" s="100"/>
      <c r="AW58" s="180"/>
      <c r="AX58" s="100"/>
      <c r="AY58" s="180"/>
      <c r="AZ58" s="134"/>
      <c r="BA58" s="180"/>
      <c r="BB58" s="180"/>
      <c r="BC58" s="134"/>
      <c r="BD58" s="100"/>
      <c r="BE58" s="100"/>
      <c r="BF58" s="180"/>
      <c r="BG58" s="180"/>
      <c r="BH58" s="134"/>
      <c r="BI58" s="100"/>
      <c r="BJ58" s="100"/>
      <c r="BK58" s="180"/>
      <c r="BL58" s="180"/>
      <c r="BM58" s="134"/>
      <c r="BN58" s="100"/>
      <c r="BO58" s="100"/>
      <c r="BP58" s="180"/>
      <c r="BQ58" s="180"/>
      <c r="BR58" s="134"/>
      <c r="BS58" s="100"/>
      <c r="BT58" s="100"/>
      <c r="BU58" s="100"/>
      <c r="BV58" s="180"/>
      <c r="BW58" s="180"/>
      <c r="BX58" s="180"/>
      <c r="BY58" s="100"/>
      <c r="BZ58" s="180"/>
      <c r="CA58" s="180"/>
      <c r="CB58" s="100"/>
      <c r="CC58" s="180"/>
      <c r="CD58" s="134"/>
      <c r="CE58" s="180"/>
      <c r="CF58" s="139"/>
      <c r="CG58" s="139"/>
      <c r="CH58" s="139"/>
      <c r="CI58" s="139"/>
      <c r="CJ58" s="139"/>
      <c r="CK58" s="139"/>
      <c r="CL58" s="139"/>
      <c r="CM58" s="139"/>
      <c r="CN58" s="139"/>
      <c r="CO58" s="139"/>
      <c r="CP58" s="139"/>
      <c r="CQ58" s="139"/>
      <c r="CR58" s="139"/>
      <c r="CS58" s="139"/>
      <c r="CT58" s="139"/>
      <c r="CU58" s="139"/>
      <c r="CV58" s="139"/>
      <c r="CW58" s="139"/>
      <c r="CX58" s="139"/>
      <c r="CY58" s="139"/>
      <c r="CZ58" s="139"/>
      <c r="DA58" s="139"/>
      <c r="DB58" s="139"/>
      <c r="DC58" s="139"/>
      <c r="DD58" s="139"/>
      <c r="DE58" s="139"/>
    </row>
    <row r="59" spans="1:109" ht="15.75" customHeight="1">
      <c r="A59" s="377">
        <v>10</v>
      </c>
      <c r="B59" s="375"/>
      <c r="C59" s="375"/>
      <c r="D59" s="375"/>
      <c r="E59" s="378"/>
      <c r="F59" s="375"/>
      <c r="G59" s="375"/>
      <c r="H59" s="375"/>
      <c r="I59" s="180"/>
      <c r="J59" s="180"/>
      <c r="K59" s="375"/>
      <c r="L59" s="378"/>
      <c r="M59" s="377"/>
      <c r="N59" s="327" t="str">
        <f>IF(M59&lt;=0,"",IF(M59&lt;=2,"Muy Baja",IF(M59&lt;=24,"Baja",IF(M59&lt;=500,"Media",IF(M59&lt;=5000,"Alta","Muy Alta")))))</f>
        <v/>
      </c>
      <c r="O59" s="331" t="str">
        <f>IF(N59="","",IF(N59="Muy Baja",0.2,IF(N59="Baja",0.4,IF(N59="Media",0.6,IF(N59="Alta",0.8,IF(N59="Muy Alta",1,))))))</f>
        <v/>
      </c>
      <c r="P59" s="376"/>
      <c r="Q59" s="331">
        <f ca="1">IF(NOT(ISERROR(MATCH(P59,'Tabla Impacto'!$B$221:$B$223,0))),'Tabla Impacto'!$F$223&amp;"Por favor no seleccionar los criterios de impacto(Afectación Económica o presupuestal y Pérdida Reputacional)",P59)</f>
        <v>0</v>
      </c>
      <c r="R59" s="327" t="str">
        <f ca="1">IF(OR(Q59='Tabla Impacto'!$C$11,Q59='Tabla Impacto'!$D$11),"Leve",IF(OR(Q59='Tabla Impacto'!$C$12,Q59='Tabla Impacto'!$D$12),"Menor",IF(OR(Q59='Tabla Impacto'!$C$13,Q59='Tabla Impacto'!$D$13),"Moderado",IF(OR(Q59='Tabla Impacto'!$C$14,Q59='Tabla Impacto'!$D$14),"Mayor",IF(OR(Q59='Tabla Impacto'!$C$15,Q59='Tabla Impacto'!$D$15),"Catastrófico","")))))</f>
        <v/>
      </c>
      <c r="S59" s="331" t="str">
        <f ca="1">IF(R59="","",IF(R59="Leve",0.2,IF(R59="Menor",0.4,IF(R59="Moderado",0.6,IF(R59="Mayor",0.8,IF(R59="Catastrófico",1,))))))</f>
        <v/>
      </c>
      <c r="T59" s="330" t="str">
        <f ca="1">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134">
        <v>1</v>
      </c>
      <c r="V59" s="97"/>
      <c r="W59" s="181" t="str">
        <f t="shared" si="14"/>
        <v/>
      </c>
      <c r="X59" s="145"/>
      <c r="Y59" s="145"/>
      <c r="Z59" s="145"/>
      <c r="AA59" s="145"/>
      <c r="AB59" s="133"/>
      <c r="AC59" s="133"/>
      <c r="AD59" s="98" t="str">
        <f t="shared" si="4"/>
        <v/>
      </c>
      <c r="AE59" s="133"/>
      <c r="AF59" s="133"/>
      <c r="AG59" s="133"/>
      <c r="AH59" s="159" t="str">
        <f>IFERROR(IF(W59="Probabilidad",(O59-(+O59*AD59)),IF(W59="Impacto",O59,"")),"")</f>
        <v/>
      </c>
      <c r="AI59" s="132" t="str">
        <f>IFERROR(IF(AH59="","",IF(AH59&lt;=0.2,"Muy Baja",IF(AH59&lt;=0.4,"Baja",IF(AH59&lt;=0.6,"Media",IF(AH59&lt;=0.8,"Alta","Muy Alta"))))),"")</f>
        <v/>
      </c>
      <c r="AJ59" s="98" t="str">
        <f t="shared" si="15"/>
        <v/>
      </c>
      <c r="AK59" s="132" t="str">
        <f>IFERROR(IF(AL59="","",IF(AL59&lt;=0.2,"Leve",IF(AL59&lt;=0.4,"Menor",IF(AL59&lt;=0.6,"Moderado",IF(AL59&lt;=0.8,"Mayor","Catastrófico"))))),"")</f>
        <v/>
      </c>
      <c r="AL59" s="98" t="str">
        <f>IFERROR(IF(W59="Impacto",(S59-(+S59*AD59)),IF(W59="Probabilidad",S59,"")),"")</f>
        <v/>
      </c>
      <c r="AM59" s="99" t="str">
        <f t="shared" si="16"/>
        <v/>
      </c>
      <c r="AN59" s="379"/>
      <c r="AO59" s="180"/>
      <c r="AP59" s="134"/>
      <c r="AQ59" s="100"/>
      <c r="AR59" s="100"/>
      <c r="AS59" s="180"/>
      <c r="AT59" s="100"/>
      <c r="AU59" s="180"/>
      <c r="AV59" s="100"/>
      <c r="AW59" s="180"/>
      <c r="AX59" s="100"/>
      <c r="AY59" s="180"/>
      <c r="AZ59" s="134"/>
      <c r="BA59" s="180"/>
      <c r="BB59" s="180"/>
      <c r="BC59" s="134"/>
      <c r="BD59" s="100"/>
      <c r="BE59" s="100"/>
      <c r="BF59" s="180"/>
      <c r="BG59" s="180"/>
      <c r="BH59" s="134"/>
      <c r="BI59" s="100"/>
      <c r="BJ59" s="100"/>
      <c r="BK59" s="180"/>
      <c r="BL59" s="180"/>
      <c r="BM59" s="134"/>
      <c r="BN59" s="100"/>
      <c r="BO59" s="100"/>
      <c r="BP59" s="180"/>
      <c r="BQ59" s="180"/>
      <c r="BR59" s="134"/>
      <c r="BS59" s="100"/>
      <c r="BT59" s="100"/>
      <c r="BU59" s="100"/>
      <c r="BV59" s="180"/>
      <c r="BW59" s="180"/>
      <c r="BX59" s="180"/>
      <c r="BY59" s="100"/>
      <c r="BZ59" s="180"/>
      <c r="CA59" s="180"/>
      <c r="CB59" s="100"/>
      <c r="CC59" s="180"/>
      <c r="CD59" s="134"/>
      <c r="CE59" s="180"/>
      <c r="CF59" s="139"/>
      <c r="CG59" s="139"/>
      <c r="CH59" s="139"/>
      <c r="CI59" s="139"/>
      <c r="CJ59" s="139"/>
      <c r="CK59" s="139"/>
      <c r="CL59" s="139"/>
      <c r="CM59" s="139"/>
      <c r="CN59" s="139"/>
      <c r="CO59" s="139"/>
      <c r="CP59" s="139"/>
      <c r="CQ59" s="139"/>
      <c r="CR59" s="139"/>
      <c r="CS59" s="139"/>
      <c r="CT59" s="139"/>
      <c r="CU59" s="139"/>
      <c r="CV59" s="139"/>
      <c r="CW59" s="139"/>
      <c r="CX59" s="139"/>
      <c r="CY59" s="139"/>
      <c r="CZ59" s="139"/>
      <c r="DA59" s="139"/>
      <c r="DB59" s="139"/>
      <c r="DC59" s="139"/>
      <c r="DD59" s="139"/>
      <c r="DE59" s="139"/>
    </row>
    <row r="60" spans="1:109" ht="15.75" customHeight="1">
      <c r="A60" s="377"/>
      <c r="B60" s="375"/>
      <c r="C60" s="375"/>
      <c r="D60" s="375"/>
      <c r="E60" s="378"/>
      <c r="F60" s="375"/>
      <c r="G60" s="375"/>
      <c r="H60" s="375"/>
      <c r="I60" s="180"/>
      <c r="J60" s="180"/>
      <c r="K60" s="375"/>
      <c r="L60" s="378"/>
      <c r="M60" s="377"/>
      <c r="N60" s="327"/>
      <c r="O60" s="331"/>
      <c r="P60" s="376"/>
      <c r="Q60" s="331">
        <f>IF(NOT(ISERROR(MATCH(P60,_xlfn.ANCHORARRAY(E71),0))),O73&amp;"Por favor no seleccionar los criterios de impacto",P60)</f>
        <v>0</v>
      </c>
      <c r="R60" s="327"/>
      <c r="S60" s="331"/>
      <c r="T60" s="330"/>
      <c r="U60" s="134">
        <v>2</v>
      </c>
      <c r="V60" s="97"/>
      <c r="W60" s="181" t="str">
        <f t="shared" si="14"/>
        <v/>
      </c>
      <c r="X60" s="145"/>
      <c r="Y60" s="145"/>
      <c r="Z60" s="145"/>
      <c r="AA60" s="145"/>
      <c r="AB60" s="133"/>
      <c r="AC60" s="133"/>
      <c r="AD60" s="98" t="str">
        <f t="shared" si="4"/>
        <v/>
      </c>
      <c r="AE60" s="133"/>
      <c r="AF60" s="133"/>
      <c r="AG60" s="133"/>
      <c r="AH60" s="159" t="str">
        <f>IFERROR(IF(AND(W59="Probabilidad",W60="Probabilidad"),(AJ59-(+AJ59*AD60)),IF(W60="Probabilidad",(O59-(+O59*AD60)),IF(W60="Impacto",AJ59,""))),"")</f>
        <v/>
      </c>
      <c r="AI60" s="132" t="str">
        <f t="shared" si="5"/>
        <v/>
      </c>
      <c r="AJ60" s="98" t="str">
        <f t="shared" si="15"/>
        <v/>
      </c>
      <c r="AK60" s="132" t="str">
        <f t="shared" si="7"/>
        <v/>
      </c>
      <c r="AL60" s="98" t="str">
        <f>IFERROR(IF(AND(W59="Impacto",W60="Impacto"),(AL53-(+AL53*AD60)),IF(W60="Impacto",($S$59-(+$S$59*AD60)),IF(W60="Probabilidad",AL53,""))),"")</f>
        <v/>
      </c>
      <c r="AM60" s="99" t="str">
        <f t="shared" si="16"/>
        <v/>
      </c>
      <c r="AN60" s="380"/>
      <c r="AO60" s="180"/>
      <c r="AP60" s="134"/>
      <c r="AQ60" s="100"/>
      <c r="AR60" s="100"/>
      <c r="AS60" s="180"/>
      <c r="AT60" s="100"/>
      <c r="AU60" s="180"/>
      <c r="AV60" s="100"/>
      <c r="AW60" s="180"/>
      <c r="AX60" s="100"/>
      <c r="AY60" s="180"/>
      <c r="AZ60" s="134"/>
      <c r="BA60" s="180"/>
      <c r="BB60" s="180"/>
      <c r="BC60" s="134"/>
      <c r="BD60" s="100"/>
      <c r="BE60" s="100"/>
      <c r="BF60" s="180"/>
      <c r="BG60" s="180"/>
      <c r="BH60" s="134"/>
      <c r="BI60" s="100"/>
      <c r="BJ60" s="100"/>
      <c r="BK60" s="180"/>
      <c r="BL60" s="180"/>
      <c r="BM60" s="134"/>
      <c r="BN60" s="100"/>
      <c r="BO60" s="100"/>
      <c r="BP60" s="180"/>
      <c r="BQ60" s="180"/>
      <c r="BR60" s="134"/>
      <c r="BS60" s="100"/>
      <c r="BT60" s="100"/>
      <c r="BU60" s="100"/>
      <c r="BV60" s="180"/>
      <c r="BW60" s="180"/>
      <c r="BX60" s="180"/>
      <c r="BY60" s="100"/>
      <c r="BZ60" s="180"/>
      <c r="CA60" s="180"/>
      <c r="CB60" s="100"/>
      <c r="CC60" s="180"/>
      <c r="CD60" s="134"/>
      <c r="CE60" s="180"/>
    </row>
    <row r="61" spans="1:109" ht="15.75" customHeight="1">
      <c r="A61" s="377"/>
      <c r="B61" s="375"/>
      <c r="C61" s="375"/>
      <c r="D61" s="375"/>
      <c r="E61" s="378"/>
      <c r="F61" s="375"/>
      <c r="G61" s="375"/>
      <c r="H61" s="375"/>
      <c r="I61" s="180"/>
      <c r="J61" s="180"/>
      <c r="K61" s="375"/>
      <c r="L61" s="378"/>
      <c r="M61" s="377"/>
      <c r="N61" s="327"/>
      <c r="O61" s="331"/>
      <c r="P61" s="376"/>
      <c r="Q61" s="331">
        <f>IF(NOT(ISERROR(MATCH(P61,_xlfn.ANCHORARRAY(E72),0))),O74&amp;"Por favor no seleccionar los criterios de impacto",P61)</f>
        <v>0</v>
      </c>
      <c r="R61" s="327"/>
      <c r="S61" s="331"/>
      <c r="T61" s="330"/>
      <c r="U61" s="134">
        <v>3</v>
      </c>
      <c r="V61" s="101"/>
      <c r="W61" s="181" t="str">
        <f t="shared" si="14"/>
        <v/>
      </c>
      <c r="X61" s="145"/>
      <c r="Y61" s="145"/>
      <c r="Z61" s="145"/>
      <c r="AA61" s="145"/>
      <c r="AB61" s="133"/>
      <c r="AC61" s="133"/>
      <c r="AD61" s="98" t="str">
        <f t="shared" si="4"/>
        <v/>
      </c>
      <c r="AE61" s="133"/>
      <c r="AF61" s="133"/>
      <c r="AG61" s="133"/>
      <c r="AH61" s="159" t="str">
        <f>IFERROR(IF(AND(W60="Probabilidad",W61="Probabilidad"),(AJ60-(+AJ60*AD61)),IF(AND(W60="Impacto",W61="Probabilidad"),(AJ59-(+AJ59*AD61)),IF(W61="Impacto",AJ60,""))),"")</f>
        <v/>
      </c>
      <c r="AI61" s="132" t="str">
        <f t="shared" si="5"/>
        <v/>
      </c>
      <c r="AJ61" s="98" t="str">
        <f t="shared" si="15"/>
        <v/>
      </c>
      <c r="AK61" s="132" t="str">
        <f t="shared" si="7"/>
        <v/>
      </c>
      <c r="AL61" s="98" t="str">
        <f>IFERROR(IF(AND(W60="Impacto",W61="Impacto"),(AL60-(+AL60*AD61)),IF(AND(W60="Probabilidad",W61="Impacto"),(AL59-(+AL59*AD61)),IF(W61="Probabilidad",AL60,""))),"")</f>
        <v/>
      </c>
      <c r="AM61" s="99" t="str">
        <f t="shared" si="16"/>
        <v/>
      </c>
      <c r="AN61" s="380"/>
      <c r="AO61" s="180"/>
      <c r="AP61" s="134"/>
      <c r="AQ61" s="100"/>
      <c r="AR61" s="100"/>
      <c r="AS61" s="180"/>
      <c r="AT61" s="100"/>
      <c r="AU61" s="180"/>
      <c r="AV61" s="100"/>
      <c r="AW61" s="180"/>
      <c r="AX61" s="100"/>
      <c r="AY61" s="180"/>
      <c r="AZ61" s="134"/>
      <c r="BA61" s="180"/>
      <c r="BB61" s="180"/>
      <c r="BC61" s="134"/>
      <c r="BD61" s="100"/>
      <c r="BE61" s="100"/>
      <c r="BF61" s="180"/>
      <c r="BG61" s="180"/>
      <c r="BH61" s="134"/>
      <c r="BI61" s="100"/>
      <c r="BJ61" s="100"/>
      <c r="BK61" s="180"/>
      <c r="BL61" s="180"/>
      <c r="BM61" s="134"/>
      <c r="BN61" s="100"/>
      <c r="BO61" s="100"/>
      <c r="BP61" s="180"/>
      <c r="BQ61" s="180"/>
      <c r="BR61" s="134"/>
      <c r="BS61" s="100"/>
      <c r="BT61" s="100"/>
      <c r="BU61" s="100"/>
      <c r="BV61" s="180"/>
      <c r="BW61" s="180"/>
      <c r="BX61" s="180"/>
      <c r="BY61" s="100"/>
      <c r="BZ61" s="180"/>
      <c r="CA61" s="180"/>
      <c r="CB61" s="100"/>
      <c r="CC61" s="180"/>
      <c r="CD61" s="134"/>
      <c r="CE61" s="180"/>
    </row>
    <row r="62" spans="1:109" ht="15.75" customHeight="1">
      <c r="A62" s="377"/>
      <c r="B62" s="375"/>
      <c r="C62" s="375"/>
      <c r="D62" s="375"/>
      <c r="E62" s="378"/>
      <c r="F62" s="375"/>
      <c r="G62" s="375"/>
      <c r="H62" s="375"/>
      <c r="I62" s="180"/>
      <c r="J62" s="180"/>
      <c r="K62" s="375"/>
      <c r="L62" s="378"/>
      <c r="M62" s="377"/>
      <c r="N62" s="327"/>
      <c r="O62" s="331"/>
      <c r="P62" s="376"/>
      <c r="Q62" s="331">
        <f>IF(NOT(ISERROR(MATCH(P62,_xlfn.ANCHORARRAY(E73),0))),O75&amp;"Por favor no seleccionar los criterios de impacto",P62)</f>
        <v>0</v>
      </c>
      <c r="R62" s="327"/>
      <c r="S62" s="331"/>
      <c r="T62" s="330"/>
      <c r="U62" s="134">
        <v>4</v>
      </c>
      <c r="V62" s="97"/>
      <c r="W62" s="181" t="str">
        <f t="shared" si="14"/>
        <v/>
      </c>
      <c r="X62" s="145"/>
      <c r="Y62" s="145"/>
      <c r="Z62" s="145"/>
      <c r="AA62" s="145"/>
      <c r="AB62" s="133"/>
      <c r="AC62" s="133"/>
      <c r="AD62" s="98" t="str">
        <f t="shared" si="4"/>
        <v/>
      </c>
      <c r="AE62" s="133"/>
      <c r="AF62" s="133"/>
      <c r="AG62" s="133"/>
      <c r="AH62" s="159" t="str">
        <f>IFERROR(IF(AND(W61="Probabilidad",W62="Probabilidad"),(AJ61-(+AJ61*AD62)),IF(AND(W61="Impacto",W62="Probabilidad"),(AJ60-(+AJ60*AD62)),IF(W62="Impacto",AJ61,""))),"")</f>
        <v/>
      </c>
      <c r="AI62" s="132" t="str">
        <f t="shared" si="5"/>
        <v/>
      </c>
      <c r="AJ62" s="98" t="str">
        <f t="shared" si="15"/>
        <v/>
      </c>
      <c r="AK62" s="132" t="str">
        <f t="shared" si="7"/>
        <v/>
      </c>
      <c r="AL62" s="98" t="str">
        <f>IFERROR(IF(AND(W61="Impacto",W62="Impacto"),(AL61-(+AL61*AD62)),IF(AND(W61="Probabilidad",W62="Impacto"),(AL60-(+AL60*AD62)),IF(W62="Probabilidad",AL61,""))),"")</f>
        <v/>
      </c>
      <c r="AM62" s="99" t="str">
        <f t="shared" si="16"/>
        <v/>
      </c>
      <c r="AN62" s="380"/>
      <c r="AO62" s="180"/>
      <c r="AP62" s="134"/>
      <c r="AQ62" s="100"/>
      <c r="AR62" s="100"/>
      <c r="AS62" s="180"/>
      <c r="AT62" s="100"/>
      <c r="AU62" s="180"/>
      <c r="AV62" s="100"/>
      <c r="AW62" s="180"/>
      <c r="AX62" s="100"/>
      <c r="AY62" s="180"/>
      <c r="AZ62" s="134"/>
      <c r="BA62" s="180"/>
      <c r="BB62" s="180"/>
      <c r="BC62" s="134"/>
      <c r="BD62" s="100"/>
      <c r="BE62" s="100"/>
      <c r="BF62" s="180"/>
      <c r="BG62" s="180"/>
      <c r="BH62" s="134"/>
      <c r="BI62" s="100"/>
      <c r="BJ62" s="100"/>
      <c r="BK62" s="180"/>
      <c r="BL62" s="180"/>
      <c r="BM62" s="134"/>
      <c r="BN62" s="100"/>
      <c r="BO62" s="100"/>
      <c r="BP62" s="180"/>
      <c r="BQ62" s="180"/>
      <c r="BR62" s="134"/>
      <c r="BS62" s="100"/>
      <c r="BT62" s="100"/>
      <c r="BU62" s="100"/>
      <c r="BV62" s="180"/>
      <c r="BW62" s="180"/>
      <c r="BX62" s="180"/>
      <c r="BY62" s="100"/>
      <c r="BZ62" s="180"/>
      <c r="CA62" s="180"/>
      <c r="CB62" s="100"/>
      <c r="CC62" s="180"/>
      <c r="CD62" s="134"/>
      <c r="CE62" s="180"/>
    </row>
    <row r="63" spans="1:109" ht="15.75" customHeight="1">
      <c r="A63" s="377"/>
      <c r="B63" s="375"/>
      <c r="C63" s="375"/>
      <c r="D63" s="375"/>
      <c r="E63" s="378"/>
      <c r="F63" s="375"/>
      <c r="G63" s="375"/>
      <c r="H63" s="375"/>
      <c r="I63" s="180"/>
      <c r="J63" s="180"/>
      <c r="K63" s="375"/>
      <c r="L63" s="378"/>
      <c r="M63" s="377"/>
      <c r="N63" s="327"/>
      <c r="O63" s="331"/>
      <c r="P63" s="376"/>
      <c r="Q63" s="331">
        <f>IF(NOT(ISERROR(MATCH(P63,_xlfn.ANCHORARRAY(E74),0))),O76&amp;"Por favor no seleccionar los criterios de impacto",P63)</f>
        <v>0</v>
      </c>
      <c r="R63" s="327"/>
      <c r="S63" s="331"/>
      <c r="T63" s="330"/>
      <c r="U63" s="134">
        <v>5</v>
      </c>
      <c r="V63" s="97"/>
      <c r="W63" s="181" t="str">
        <f t="shared" si="14"/>
        <v/>
      </c>
      <c r="X63" s="145"/>
      <c r="Y63" s="145"/>
      <c r="Z63" s="145"/>
      <c r="AA63" s="145"/>
      <c r="AB63" s="133"/>
      <c r="AC63" s="133"/>
      <c r="AD63" s="98" t="str">
        <f t="shared" si="4"/>
        <v/>
      </c>
      <c r="AE63" s="133"/>
      <c r="AF63" s="133"/>
      <c r="AG63" s="133"/>
      <c r="AH63" s="159" t="str">
        <f>IFERROR(IF(AND(W62="Probabilidad",W63="Probabilidad"),(AJ62-(+AJ62*AD63)),IF(AND(W62="Impacto",W63="Probabilidad"),(AJ61-(+AJ61*AD63)),IF(W63="Impacto",AJ62,""))),"")</f>
        <v/>
      </c>
      <c r="AI63" s="132" t="str">
        <f t="shared" si="5"/>
        <v/>
      </c>
      <c r="AJ63" s="98" t="str">
        <f t="shared" si="15"/>
        <v/>
      </c>
      <c r="AK63" s="132" t="str">
        <f t="shared" si="7"/>
        <v/>
      </c>
      <c r="AL63" s="98" t="str">
        <f>IFERROR(IF(AND(W62="Impacto",W63="Impacto"),(AL62-(+AL62*AD63)),IF(AND(W62="Probabilidad",W63="Impacto"),(AL61-(+AL61*AD63)),IF(W63="Probabilidad",AL62,""))),"")</f>
        <v/>
      </c>
      <c r="AM63" s="99" t="str">
        <f t="shared" si="16"/>
        <v/>
      </c>
      <c r="AN63" s="380"/>
      <c r="AO63" s="180"/>
      <c r="AP63" s="134"/>
      <c r="AQ63" s="100"/>
      <c r="AR63" s="100"/>
      <c r="AS63" s="180"/>
      <c r="AT63" s="100"/>
      <c r="AU63" s="180"/>
      <c r="AV63" s="100"/>
      <c r="AW63" s="180"/>
      <c r="AX63" s="100"/>
      <c r="AY63" s="180"/>
      <c r="AZ63" s="134"/>
      <c r="BA63" s="180"/>
      <c r="BB63" s="180"/>
      <c r="BC63" s="134"/>
      <c r="BD63" s="100"/>
      <c r="BE63" s="100"/>
      <c r="BF63" s="180"/>
      <c r="BG63" s="180"/>
      <c r="BH63" s="134"/>
      <c r="BI63" s="100"/>
      <c r="BJ63" s="100"/>
      <c r="BK63" s="180"/>
      <c r="BL63" s="180"/>
      <c r="BM63" s="134"/>
      <c r="BN63" s="100"/>
      <c r="BO63" s="100"/>
      <c r="BP63" s="180"/>
      <c r="BQ63" s="180"/>
      <c r="BR63" s="134"/>
      <c r="BS63" s="100"/>
      <c r="BT63" s="100"/>
      <c r="BU63" s="100"/>
      <c r="BV63" s="180"/>
      <c r="BW63" s="180"/>
      <c r="BX63" s="180"/>
      <c r="BY63" s="100"/>
      <c r="BZ63" s="180"/>
      <c r="CA63" s="180"/>
      <c r="CB63" s="100"/>
      <c r="CC63" s="180"/>
      <c r="CD63" s="134"/>
      <c r="CE63" s="180"/>
    </row>
    <row r="64" spans="1:109" ht="15.75" customHeight="1">
      <c r="A64" s="377"/>
      <c r="B64" s="375"/>
      <c r="C64" s="375"/>
      <c r="D64" s="375"/>
      <c r="E64" s="378"/>
      <c r="F64" s="375"/>
      <c r="G64" s="375"/>
      <c r="H64" s="375"/>
      <c r="I64" s="180"/>
      <c r="J64" s="180"/>
      <c r="K64" s="375"/>
      <c r="L64" s="378"/>
      <c r="M64" s="377"/>
      <c r="N64" s="327"/>
      <c r="O64" s="331"/>
      <c r="P64" s="376"/>
      <c r="Q64" s="331">
        <f>IF(NOT(ISERROR(MATCH(P64,_xlfn.ANCHORARRAY(E75),0))),O77&amp;"Por favor no seleccionar los criterios de impacto",P64)</f>
        <v>0</v>
      </c>
      <c r="R64" s="327"/>
      <c r="S64" s="331"/>
      <c r="T64" s="330"/>
      <c r="U64" s="134">
        <v>6</v>
      </c>
      <c r="V64" s="97"/>
      <c r="W64" s="181" t="str">
        <f t="shared" si="14"/>
        <v/>
      </c>
      <c r="X64" s="145"/>
      <c r="Y64" s="145"/>
      <c r="Z64" s="145"/>
      <c r="AA64" s="145"/>
      <c r="AB64" s="133"/>
      <c r="AC64" s="133"/>
      <c r="AD64" s="98" t="str">
        <f t="shared" si="4"/>
        <v/>
      </c>
      <c r="AE64" s="133"/>
      <c r="AF64" s="133"/>
      <c r="AG64" s="133"/>
      <c r="AH64" s="159" t="str">
        <f>IFERROR(IF(AND(W63="Probabilidad",W64="Probabilidad"),(AJ63-(+AJ63*AD64)),IF(AND(W63="Impacto",W64="Probabilidad"),(AJ62-(+AJ62*AD64)),IF(W64="Impacto",AJ63,""))),"")</f>
        <v/>
      </c>
      <c r="AI64" s="132" t="str">
        <f t="shared" si="5"/>
        <v/>
      </c>
      <c r="AJ64" s="98" t="str">
        <f t="shared" si="15"/>
        <v/>
      </c>
      <c r="AK64" s="132" t="str">
        <f t="shared" si="7"/>
        <v/>
      </c>
      <c r="AL64" s="98" t="str">
        <f>IFERROR(IF(AND(W63="Impacto",W64="Impacto"),(AL63-(+AL63*AD64)),IF(AND(W63="Probabilidad",W64="Impacto"),(AL62-(+AL62*AD64)),IF(W64="Probabilidad",AL63,""))),"")</f>
        <v/>
      </c>
      <c r="AM64" s="99" t="str">
        <f t="shared" si="16"/>
        <v/>
      </c>
      <c r="AN64" s="381"/>
      <c r="AO64" s="180"/>
      <c r="AP64" s="134"/>
      <c r="AQ64" s="100"/>
      <c r="AR64" s="100"/>
      <c r="AS64" s="180"/>
      <c r="AT64" s="100"/>
      <c r="AU64" s="180"/>
      <c r="AV64" s="100"/>
      <c r="AW64" s="180"/>
      <c r="AX64" s="100"/>
      <c r="AY64" s="180"/>
      <c r="AZ64" s="134"/>
      <c r="BA64" s="180"/>
      <c r="BB64" s="180"/>
      <c r="BC64" s="134"/>
      <c r="BD64" s="100"/>
      <c r="BE64" s="100"/>
      <c r="BF64" s="180"/>
      <c r="BG64" s="180"/>
      <c r="BH64" s="134"/>
      <c r="BI64" s="100"/>
      <c r="BJ64" s="100"/>
      <c r="BK64" s="180"/>
      <c r="BL64" s="180"/>
      <c r="BM64" s="134"/>
      <c r="BN64" s="100"/>
      <c r="BO64" s="100"/>
      <c r="BP64" s="180"/>
      <c r="BQ64" s="180"/>
      <c r="BR64" s="134"/>
      <c r="BS64" s="100"/>
      <c r="BT64" s="100"/>
      <c r="BU64" s="100"/>
      <c r="BV64" s="180"/>
      <c r="BW64" s="180"/>
      <c r="BX64" s="180"/>
      <c r="BY64" s="100"/>
      <c r="BZ64" s="180"/>
      <c r="CA64" s="180"/>
      <c r="CB64" s="100"/>
      <c r="CC64" s="180"/>
      <c r="CD64" s="134"/>
      <c r="CE64" s="180"/>
    </row>
  </sheetData>
  <sheetProtection algorithmName="SHA-512" hashValue="/36vWVRnpW28JAPehaqdO+bKO92hEUWnJ+t7Hzpf5UiCINdCf+jMKPIWhpONIUrx/XD9h+/WUKE1+dukFF9XMg==" saltValue="yi1fxAIdb4ygicmiNPZIHg==" spinCount="100000" sheet="1" objects="1" scenarios="1" formatCells="0" formatColumns="0" formatRows="0"/>
  <dataConsolidate link="1"/>
  <mergeCells count="277">
    <mergeCell ref="AO2:AZ2"/>
    <mergeCell ref="BA2:BE2"/>
    <mergeCell ref="BF2:BJ2"/>
    <mergeCell ref="BK2:BO2"/>
    <mergeCell ref="BP2:BT2"/>
    <mergeCell ref="AO3:AO4"/>
    <mergeCell ref="AP3:AP4"/>
    <mergeCell ref="AQ3:AQ4"/>
    <mergeCell ref="AR3:AR4"/>
    <mergeCell ref="AS3:AS4"/>
    <mergeCell ref="AT3:AT4"/>
    <mergeCell ref="AU3:AU4"/>
    <mergeCell ref="AV3:AV4"/>
    <mergeCell ref="AW3:AW4"/>
    <mergeCell ref="AX3:AX4"/>
    <mergeCell ref="AY3:AY4"/>
    <mergeCell ref="AZ3:AZ4"/>
    <mergeCell ref="BA3:BA4"/>
    <mergeCell ref="BI3:BI4"/>
    <mergeCell ref="BJ3:BJ4"/>
    <mergeCell ref="BK3:BK4"/>
    <mergeCell ref="BL3:BL4"/>
    <mergeCell ref="BM3:BM4"/>
    <mergeCell ref="BN3:BN4"/>
    <mergeCell ref="CB2:CE2"/>
    <mergeCell ref="A2:L2"/>
    <mergeCell ref="M2:T2"/>
    <mergeCell ref="BU2:BX2"/>
    <mergeCell ref="BY2:CA2"/>
    <mergeCell ref="A3:A4"/>
    <mergeCell ref="B3:B4"/>
    <mergeCell ref="C3:C4"/>
    <mergeCell ref="D3:D4"/>
    <mergeCell ref="H3:H4"/>
    <mergeCell ref="U2:AG2"/>
    <mergeCell ref="AH2:AN2"/>
    <mergeCell ref="Q3:Q4"/>
    <mergeCell ref="R3:R4"/>
    <mergeCell ref="S3:S4"/>
    <mergeCell ref="T3:T4"/>
    <mergeCell ref="U3:U4"/>
    <mergeCell ref="V3:V4"/>
    <mergeCell ref="BO3:BO4"/>
    <mergeCell ref="BP3:BP4"/>
    <mergeCell ref="BQ3:BQ4"/>
    <mergeCell ref="BR3:BR4"/>
    <mergeCell ref="BS3:BS4"/>
    <mergeCell ref="BT3:BT4"/>
    <mergeCell ref="E3:E4"/>
    <mergeCell ref="K3:K4"/>
    <mergeCell ref="M3:M4"/>
    <mergeCell ref="N3:N4"/>
    <mergeCell ref="O3:O4"/>
    <mergeCell ref="P3:P4"/>
    <mergeCell ref="L3:L4"/>
    <mergeCell ref="AK3:AK4"/>
    <mergeCell ref="AL3:AL4"/>
    <mergeCell ref="I3:I4"/>
    <mergeCell ref="F3:F4"/>
    <mergeCell ref="AN3:AN4"/>
    <mergeCell ref="W3:W4"/>
    <mergeCell ref="X3:AA3"/>
    <mergeCell ref="AB3:AG3"/>
    <mergeCell ref="AH3:AH4"/>
    <mergeCell ref="AI3:AI4"/>
    <mergeCell ref="AJ3:AJ4"/>
    <mergeCell ref="BH3:BH4"/>
    <mergeCell ref="BB3:BB4"/>
    <mergeCell ref="BC3:BC4"/>
    <mergeCell ref="BD3:BD4"/>
    <mergeCell ref="BE3:BE4"/>
    <mergeCell ref="BF3:BF4"/>
    <mergeCell ref="BG3:BG4"/>
    <mergeCell ref="CD3:CD4"/>
    <mergeCell ref="CE3:CE4"/>
    <mergeCell ref="A5:A10"/>
    <mergeCell ref="B5:B10"/>
    <mergeCell ref="C5:C10"/>
    <mergeCell ref="D5:D10"/>
    <mergeCell ref="H5:H10"/>
    <mergeCell ref="BX3:BX4"/>
    <mergeCell ref="BY3:BY4"/>
    <mergeCell ref="BZ3:BZ4"/>
    <mergeCell ref="CA3:CA4"/>
    <mergeCell ref="CB3:CB4"/>
    <mergeCell ref="CC3:CC4"/>
    <mergeCell ref="BU3:BU4"/>
    <mergeCell ref="BV3:BV4"/>
    <mergeCell ref="BW3:BW4"/>
    <mergeCell ref="Q5:Q10"/>
    <mergeCell ref="R5:R10"/>
    <mergeCell ref="S5:S10"/>
    <mergeCell ref="T5:T10"/>
    <mergeCell ref="AN5:AN10"/>
    <mergeCell ref="O5:O10"/>
    <mergeCell ref="P5:P10"/>
    <mergeCell ref="AM3:AM4"/>
    <mergeCell ref="A11:A16"/>
    <mergeCell ref="B11:B16"/>
    <mergeCell ref="C11:C16"/>
    <mergeCell ref="D11:D16"/>
    <mergeCell ref="H11:H16"/>
    <mergeCell ref="E5:E10"/>
    <mergeCell ref="K5:K10"/>
    <mergeCell ref="M5:M10"/>
    <mergeCell ref="N5:N10"/>
    <mergeCell ref="L5:L10"/>
    <mergeCell ref="A17:A22"/>
    <mergeCell ref="B17:B22"/>
    <mergeCell ref="AN11:AN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R17:R22"/>
    <mergeCell ref="Q23:Q28"/>
    <mergeCell ref="R23:R28"/>
    <mergeCell ref="S23:S28"/>
    <mergeCell ref="T23:T28"/>
    <mergeCell ref="AN23:AN28"/>
    <mergeCell ref="O23:O28"/>
    <mergeCell ref="P23:P28"/>
    <mergeCell ref="L17:L22"/>
    <mergeCell ref="M17:M22"/>
    <mergeCell ref="N17:N22"/>
    <mergeCell ref="O17:O22"/>
    <mergeCell ref="P17:P22"/>
    <mergeCell ref="AN17:AN22"/>
    <mergeCell ref="Q17:Q22"/>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AN29:AN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N35:AN40"/>
    <mergeCell ref="Q35:Q40"/>
    <mergeCell ref="R35:R40"/>
    <mergeCell ref="L29:L34"/>
    <mergeCell ref="S47:S52"/>
    <mergeCell ref="T47:T52"/>
    <mergeCell ref="E47:E52"/>
    <mergeCell ref="K47:K52"/>
    <mergeCell ref="M47:M52"/>
    <mergeCell ref="N47:N52"/>
    <mergeCell ref="Q41:Q46"/>
    <mergeCell ref="R41:R46"/>
    <mergeCell ref="S41:S46"/>
    <mergeCell ref="T41:T46"/>
    <mergeCell ref="H41:H46"/>
    <mergeCell ref="L41:L46"/>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S59:S64"/>
    <mergeCell ref="T59:T64"/>
    <mergeCell ref="AN59:AN64"/>
    <mergeCell ref="G3:G4"/>
    <mergeCell ref="G5:G10"/>
    <mergeCell ref="G11:G16"/>
    <mergeCell ref="G17:G22"/>
    <mergeCell ref="G23:G28"/>
    <mergeCell ref="K59:K64"/>
    <mergeCell ref="M59:M64"/>
    <mergeCell ref="N59:N64"/>
    <mergeCell ref="O59:O64"/>
    <mergeCell ref="P59:P64"/>
    <mergeCell ref="S53:S58"/>
    <mergeCell ref="T53:T58"/>
    <mergeCell ref="AN53:AN58"/>
    <mergeCell ref="Q53:Q58"/>
    <mergeCell ref="R53:R58"/>
    <mergeCell ref="AN47:AN52"/>
    <mergeCell ref="O47:O52"/>
    <mergeCell ref="P47:P52"/>
    <mergeCell ref="J3:J4"/>
    <mergeCell ref="AN41:AN46"/>
    <mergeCell ref="O41:O46"/>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s>
  <conditionalFormatting sqref="N5 N11">
    <cfRule type="cellIs" dxfId="104" priority="244" operator="equal">
      <formula>"Baja"</formula>
    </cfRule>
    <cfRule type="cellIs" dxfId="103" priority="243" operator="equal">
      <formula>"Media"</formula>
    </cfRule>
    <cfRule type="cellIs" dxfId="102" priority="242" operator="equal">
      <formula>"Alta"</formula>
    </cfRule>
    <cfRule type="cellIs" dxfId="101" priority="241" operator="equal">
      <formula>"Muy Alta"</formula>
    </cfRule>
    <cfRule type="cellIs" dxfId="100" priority="245" operator="equal">
      <formula>"Muy Baja"</formula>
    </cfRule>
  </conditionalFormatting>
  <conditionalFormatting sqref="N17">
    <cfRule type="cellIs" dxfId="99" priority="197" operator="equal">
      <formula>"Media"</formula>
    </cfRule>
    <cfRule type="cellIs" dxfId="98" priority="199" operator="equal">
      <formula>"Muy Baja"</formula>
    </cfRule>
    <cfRule type="cellIs" dxfId="97" priority="198" operator="equal">
      <formula>"Baja"</formula>
    </cfRule>
    <cfRule type="cellIs" dxfId="96" priority="196" operator="equal">
      <formula>"Alta"</formula>
    </cfRule>
    <cfRule type="cellIs" dxfId="95" priority="195" operator="equal">
      <formula>"Muy Alta"</formula>
    </cfRule>
  </conditionalFormatting>
  <conditionalFormatting sqref="N23">
    <cfRule type="cellIs" dxfId="94" priority="176" operator="equal">
      <formula>"Muy Baja"</formula>
    </cfRule>
    <cfRule type="cellIs" dxfId="93" priority="174" operator="equal">
      <formula>"Media"</formula>
    </cfRule>
    <cfRule type="cellIs" dxfId="92" priority="172" operator="equal">
      <formula>"Muy Alta"</formula>
    </cfRule>
    <cfRule type="cellIs" dxfId="91" priority="173" operator="equal">
      <formula>"Alta"</formula>
    </cfRule>
    <cfRule type="cellIs" dxfId="90" priority="175" operator="equal">
      <formula>"Baja"</formula>
    </cfRule>
  </conditionalFormatting>
  <conditionalFormatting sqref="N29">
    <cfRule type="cellIs" dxfId="89" priority="150" operator="equal">
      <formula>"Alta"</formula>
    </cfRule>
    <cfRule type="cellIs" dxfId="88" priority="149" operator="equal">
      <formula>"Muy Alta"</formula>
    </cfRule>
    <cfRule type="cellIs" dxfId="87" priority="151" operator="equal">
      <formula>"Media"</formula>
    </cfRule>
    <cfRule type="cellIs" dxfId="86" priority="152" operator="equal">
      <formula>"Baja"</formula>
    </cfRule>
    <cfRule type="cellIs" dxfId="85" priority="153" operator="equal">
      <formula>"Muy Baja"</formula>
    </cfRule>
  </conditionalFormatting>
  <conditionalFormatting sqref="N35">
    <cfRule type="cellIs" dxfId="84" priority="127" operator="equal">
      <formula>"Alta"</formula>
    </cfRule>
    <cfRule type="cellIs" dxfId="83" priority="126" operator="equal">
      <formula>"Muy Alta"</formula>
    </cfRule>
    <cfRule type="cellIs" dxfId="82" priority="129" operator="equal">
      <formula>"Baja"</formula>
    </cfRule>
    <cfRule type="cellIs" dxfId="81" priority="130" operator="equal">
      <formula>"Muy Baja"</formula>
    </cfRule>
    <cfRule type="cellIs" dxfId="80" priority="128" operator="equal">
      <formula>"Media"</formula>
    </cfRule>
  </conditionalFormatting>
  <conditionalFormatting sqref="N41">
    <cfRule type="cellIs" dxfId="79" priority="107" operator="equal">
      <formula>"Muy Baja"</formula>
    </cfRule>
    <cfRule type="cellIs" dxfId="78" priority="103" operator="equal">
      <formula>"Muy Alta"</formula>
    </cfRule>
    <cfRule type="cellIs" dxfId="77" priority="104" operator="equal">
      <formula>"Alta"</formula>
    </cfRule>
    <cfRule type="cellIs" dxfId="76" priority="105" operator="equal">
      <formula>"Media"</formula>
    </cfRule>
    <cfRule type="cellIs" dxfId="75" priority="106" operator="equal">
      <formula>"Baja"</formula>
    </cfRule>
  </conditionalFormatting>
  <conditionalFormatting sqref="N47">
    <cfRule type="cellIs" dxfId="74" priority="82" operator="equal">
      <formula>"Media"</formula>
    </cfRule>
    <cfRule type="cellIs" dxfId="73" priority="80" operator="equal">
      <formula>"Muy Alta"</formula>
    </cfRule>
    <cfRule type="cellIs" dxfId="72" priority="83" operator="equal">
      <formula>"Baja"</formula>
    </cfRule>
    <cfRule type="cellIs" dxfId="71" priority="84" operator="equal">
      <formula>"Muy Baja"</formula>
    </cfRule>
    <cfRule type="cellIs" dxfId="70" priority="81" operator="equal">
      <formula>"Alta"</formula>
    </cfRule>
  </conditionalFormatting>
  <conditionalFormatting sqref="N53">
    <cfRule type="cellIs" dxfId="69" priority="59" operator="equal">
      <formula>"Media"</formula>
    </cfRule>
    <cfRule type="cellIs" dxfId="68" priority="61" operator="equal">
      <formula>"Muy Baja"</formula>
    </cfRule>
    <cfRule type="cellIs" dxfId="67" priority="60" operator="equal">
      <formula>"Baja"</formula>
    </cfRule>
    <cfRule type="cellIs" dxfId="66" priority="57" operator="equal">
      <formula>"Muy Alta"</formula>
    </cfRule>
    <cfRule type="cellIs" dxfId="65" priority="58" operator="equal">
      <formula>"Alta"</formula>
    </cfRule>
  </conditionalFormatting>
  <conditionalFormatting sqref="N59">
    <cfRule type="cellIs" dxfId="64" priority="34" operator="equal">
      <formula>"Muy Alta"</formula>
    </cfRule>
    <cfRule type="cellIs" dxfId="63" priority="36" operator="equal">
      <formula>"Media"</formula>
    </cfRule>
    <cfRule type="cellIs" dxfId="62" priority="35" operator="equal">
      <formula>"Alta"</formula>
    </cfRule>
    <cfRule type="cellIs" dxfId="61" priority="38" operator="equal">
      <formula>"Muy Baja"</formula>
    </cfRule>
    <cfRule type="cellIs" dxfId="60" priority="37" operator="equal">
      <formula>"Baja"</formula>
    </cfRule>
  </conditionalFormatting>
  <conditionalFormatting sqref="Q5:Q64">
    <cfRule type="containsText" dxfId="59" priority="15" operator="containsText" text="❌">
      <formula>NOT(ISERROR(SEARCH("❌",Q5)))</formula>
    </cfRule>
  </conditionalFormatting>
  <conditionalFormatting sqref="R5 R11 R17 R23 R29 R35 R41 R47 R53 R59">
    <cfRule type="cellIs" dxfId="58" priority="239" operator="equal">
      <formula>"Menor"</formula>
    </cfRule>
    <cfRule type="cellIs" dxfId="57" priority="236" operator="equal">
      <formula>"Catastrófico"</formula>
    </cfRule>
    <cfRule type="cellIs" dxfId="56" priority="237" operator="equal">
      <formula>"Mayor"</formula>
    </cfRule>
    <cfRule type="cellIs" dxfId="55" priority="238" operator="equal">
      <formula>"Moderado"</formula>
    </cfRule>
    <cfRule type="cellIs" dxfId="54" priority="240" operator="equal">
      <formula>"Leve"</formula>
    </cfRule>
  </conditionalFormatting>
  <conditionalFormatting sqref="T5">
    <cfRule type="cellIs" dxfId="53" priority="235" operator="equal">
      <formula>"Bajo"</formula>
    </cfRule>
    <cfRule type="cellIs" dxfId="52" priority="232" operator="equal">
      <formula>"Extremo"</formula>
    </cfRule>
    <cfRule type="cellIs" dxfId="51" priority="233" operator="equal">
      <formula>"Alto"</formula>
    </cfRule>
    <cfRule type="cellIs" dxfId="50" priority="234" operator="equal">
      <formula>"Moderado"</formula>
    </cfRule>
  </conditionalFormatting>
  <conditionalFormatting sqref="T11">
    <cfRule type="cellIs" dxfId="49" priority="214" operator="equal">
      <formula>"Extremo"</formula>
    </cfRule>
    <cfRule type="cellIs" dxfId="48" priority="217" operator="equal">
      <formula>"Bajo"</formula>
    </cfRule>
    <cfRule type="cellIs" dxfId="47" priority="216" operator="equal">
      <formula>"Moderado"</formula>
    </cfRule>
    <cfRule type="cellIs" dxfId="46" priority="215" operator="equal">
      <formula>"Alto"</formula>
    </cfRule>
  </conditionalFormatting>
  <conditionalFormatting sqref="T17">
    <cfRule type="cellIs" dxfId="45" priority="194" operator="equal">
      <formula>"Bajo"</formula>
    </cfRule>
    <cfRule type="cellIs" dxfId="44" priority="191" operator="equal">
      <formula>"Extremo"</formula>
    </cfRule>
    <cfRule type="cellIs" dxfId="43" priority="192" operator="equal">
      <formula>"Alto"</formula>
    </cfRule>
    <cfRule type="cellIs" dxfId="42" priority="193" operator="equal">
      <formula>"Moderado"</formula>
    </cfRule>
  </conditionalFormatting>
  <conditionalFormatting sqref="T23">
    <cfRule type="cellIs" dxfId="41" priority="168" operator="equal">
      <formula>"Extremo"</formula>
    </cfRule>
    <cfRule type="cellIs" dxfId="40" priority="169" operator="equal">
      <formula>"Alto"</formula>
    </cfRule>
    <cfRule type="cellIs" dxfId="39" priority="170" operator="equal">
      <formula>"Moderado"</formula>
    </cfRule>
    <cfRule type="cellIs" dxfId="38" priority="171" operator="equal">
      <formula>"Bajo"</formula>
    </cfRule>
  </conditionalFormatting>
  <conditionalFormatting sqref="T29">
    <cfRule type="cellIs" dxfId="37" priority="146" operator="equal">
      <formula>"Alto"</formula>
    </cfRule>
    <cfRule type="cellIs" dxfId="36" priority="145" operator="equal">
      <formula>"Extremo"</formula>
    </cfRule>
    <cfRule type="cellIs" dxfId="35" priority="147" operator="equal">
      <formula>"Moderado"</formula>
    </cfRule>
    <cfRule type="cellIs" dxfId="34" priority="148" operator="equal">
      <formula>"Bajo"</formula>
    </cfRule>
  </conditionalFormatting>
  <conditionalFormatting sqref="T35">
    <cfRule type="cellIs" dxfId="33" priority="124" operator="equal">
      <formula>"Moderado"</formula>
    </cfRule>
    <cfRule type="cellIs" dxfId="32" priority="123" operator="equal">
      <formula>"Alto"</formula>
    </cfRule>
    <cfRule type="cellIs" dxfId="31" priority="125" operator="equal">
      <formula>"Bajo"</formula>
    </cfRule>
    <cfRule type="cellIs" dxfId="30" priority="122" operator="equal">
      <formula>"Extremo"</formula>
    </cfRule>
  </conditionalFormatting>
  <conditionalFormatting sqref="T41">
    <cfRule type="cellIs" dxfId="29" priority="102" operator="equal">
      <formula>"Bajo"</formula>
    </cfRule>
    <cfRule type="cellIs" dxfId="28" priority="101" operator="equal">
      <formula>"Moderado"</formula>
    </cfRule>
    <cfRule type="cellIs" dxfId="27" priority="100" operator="equal">
      <formula>"Alto"</formula>
    </cfRule>
    <cfRule type="cellIs" dxfId="26" priority="99" operator="equal">
      <formula>"Extremo"</formula>
    </cfRule>
  </conditionalFormatting>
  <conditionalFormatting sqref="T47">
    <cfRule type="cellIs" dxfId="25" priority="76" operator="equal">
      <formula>"Extremo"</formula>
    </cfRule>
    <cfRule type="cellIs" dxfId="24" priority="77" operator="equal">
      <formula>"Alto"</formula>
    </cfRule>
    <cfRule type="cellIs" dxfId="23" priority="79" operator="equal">
      <formula>"Bajo"</formula>
    </cfRule>
    <cfRule type="cellIs" dxfId="22" priority="78" operator="equal">
      <formula>"Moderado"</formula>
    </cfRule>
  </conditionalFormatting>
  <conditionalFormatting sqref="T53">
    <cfRule type="cellIs" dxfId="21" priority="53" operator="equal">
      <formula>"Extremo"</formula>
    </cfRule>
    <cfRule type="cellIs" dxfId="20" priority="54" operator="equal">
      <formula>"Alto"</formula>
    </cfRule>
    <cfRule type="cellIs" dxfId="19" priority="56" operator="equal">
      <formula>"Bajo"</formula>
    </cfRule>
    <cfRule type="cellIs" dxfId="18" priority="55" operator="equal">
      <formula>"Moderado"</formula>
    </cfRule>
  </conditionalFormatting>
  <conditionalFormatting sqref="T59">
    <cfRule type="cellIs" dxfId="17" priority="30" operator="equal">
      <formula>"Extremo"</formula>
    </cfRule>
    <cfRule type="cellIs" dxfId="16" priority="33" operator="equal">
      <formula>"Bajo"</formula>
    </cfRule>
    <cfRule type="cellIs" dxfId="15" priority="32" operator="equal">
      <formula>"Moderado"</formula>
    </cfRule>
    <cfRule type="cellIs" dxfId="14" priority="31" operator="equal">
      <formula>"Alto"</formula>
    </cfRule>
  </conditionalFormatting>
  <conditionalFormatting sqref="AI5:AI64">
    <cfRule type="cellIs" dxfId="13" priority="13" operator="equal">
      <formula>"Baja"</formula>
    </cfRule>
    <cfRule type="cellIs" dxfId="12" priority="12" operator="equal">
      <formula>"Media"</formula>
    </cfRule>
    <cfRule type="cellIs" dxfId="11" priority="14" operator="equal">
      <formula>"Muy Baja"</formula>
    </cfRule>
    <cfRule type="cellIs" dxfId="10" priority="10" operator="equal">
      <formula>"Muy Alta"</formula>
    </cfRule>
    <cfRule type="cellIs" dxfId="9" priority="11" operator="equal">
      <formula>"Alta"</formula>
    </cfRule>
  </conditionalFormatting>
  <conditionalFormatting sqref="AK5:AK64">
    <cfRule type="cellIs" dxfId="8" priority="9" operator="equal">
      <formula>"Leve"</formula>
    </cfRule>
    <cfRule type="cellIs" dxfId="7" priority="8" operator="equal">
      <formula>"Menor"</formula>
    </cfRule>
    <cfRule type="cellIs" dxfId="6" priority="6" operator="equal">
      <formula>"Mayor"</formula>
    </cfRule>
    <cfRule type="cellIs" dxfId="5" priority="5" operator="equal">
      <formula>"Catastrófico"</formula>
    </cfRule>
    <cfRule type="cellIs" dxfId="4" priority="7" operator="equal">
      <formula>"Moderado"</formula>
    </cfRule>
  </conditionalFormatting>
  <conditionalFormatting sqref="AM5:AM64">
    <cfRule type="cellIs" dxfId="3" priority="1" operator="equal">
      <formula>"Extremo"</formula>
    </cfRule>
    <cfRule type="cellIs" dxfId="2" priority="4" operator="equal">
      <formula>"Bajo"</formula>
    </cfRule>
    <cfRule type="cellIs" dxfId="1" priority="3" operator="equal">
      <formula>"Moderado"</formula>
    </cfRule>
    <cfRule type="cellIs" dxfId="0" priority="2" operator="equal">
      <formula>"Alto"</formula>
    </cfRule>
  </conditionalFormatting>
  <pageMargins left="0.70866141732283472" right="0.70866141732283472" top="0.86614173228346458" bottom="0.74803149606299213" header="0.31496062992125984" footer="0.31496062992125984"/>
  <pageSetup scale="41" orientation="landscape" r:id="rId1"/>
  <headerFooter>
    <oddHeader>&amp;L&amp;G&amp;C&amp;"Arial,Negrita"&amp;12MAPA Y PLAN DE MANEJO DE RIESGOS Y OPORTUNIDADES</oddHeader>
    <oddFooter>&amp;L&amp;G&amp;C&amp;N&amp;RDES-FM-12
V11</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BE5:BE64 BJ5:BJ64 BO5:BO64 BT5:BT64</xm:sqref>
        </x14:dataValidation>
        <x14:dataValidation type="list" allowBlank="1" showInputMessage="1" showErrorMessage="1" xr:uid="{9876A568-F894-4B90-9C8C-2B1211DEB128}">
          <x14:formula1>
            <xm:f>'Opciones Tratamiento'!$B$20:$B$22</xm:f>
          </x14:formula1>
          <xm:sqref>AZ5:AZ64</xm:sqref>
        </x14:dataValidation>
        <x14:dataValidation type="list" allowBlank="1" showInputMessage="1" showErrorMessage="1" xr:uid="{F0AC44DF-8083-410B-9651-ED4525E4899C}">
          <x14:formula1>
            <xm:f>Hoja1!$A$26:$A$39</xm:f>
          </x14:formula1>
          <xm:sqref>B5:B64</xm:sqref>
        </x14:dataValidation>
        <x14:dataValidation type="list" allowBlank="1" showInputMessage="1" showErrorMessage="1" xr:uid="{E2FD72F5-BB69-4E2E-A065-47ED479BE898}">
          <x14:formula1>
            <xm:f>Hoja1!$B$26:$B$39</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Tratamiento'!$B$13:$B$17</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Tratamiento'!$B$28:$B$29</xm:f>
          </x14:formula1>
          <xm:sqref>X5:AA64</xm:sqref>
        </x14:dataValidation>
        <x14:dataValidation type="list" allowBlank="1" showInputMessage="1" showErrorMessage="1" xr:uid="{14F3B1C0-6686-4891-8180-E5FB6EE4E4A1}">
          <x14:formula1>
            <xm:f>Hoja1!$A$12:$A$14</xm:f>
          </x14:formula1>
          <xm:sqref>AG5:AG64</xm:sqref>
        </x14:dataValidation>
        <x14:dataValidation type="list" allowBlank="1" showInputMessage="1" showErrorMessage="1" xr:uid="{A7EB2075-7CEA-4D1E-9C1D-5A79345DCF06}">
          <x14:formula1>
            <xm:f>Hoja1!$A$10:$A$11</xm:f>
          </x14:formula1>
          <xm:sqref>AF5:AF64</xm:sqref>
        </x14:dataValidation>
        <x14:dataValidation type="list" allowBlank="1" showInputMessage="1" showErrorMessage="1" xr:uid="{41114FC7-138E-4FBB-A631-54F6139E660D}">
          <x14:formula1>
            <xm:f>Hoja1!$A$8:$A$9</xm:f>
          </x14:formula1>
          <xm:sqref>AE5:AE64</xm:sqref>
        </x14:dataValidation>
        <x14:dataValidation type="list" allowBlank="1" showInputMessage="1" showErrorMessage="1" xr:uid="{B362517C-9CB1-461C-A772-F0ADCAB6745A}">
          <x14:formula1>
            <xm:f>Hoja1!$A$6:$A$7</xm:f>
          </x14:formula1>
          <xm:sqref>AC5:AC64</xm:sqref>
        </x14:dataValidation>
        <x14:dataValidation type="list" allowBlank="1" showInputMessage="1" showErrorMessage="1" xr:uid="{6F302A78-E97E-42C2-83AF-895FC9002F42}">
          <x14:formula1>
            <xm:f>Hoja1!$A$3:$A$5</xm:f>
          </x14:formula1>
          <xm:sqref>AB5:AB64</xm:sqref>
        </x14:dataValidation>
        <x14:dataValidation type="list" allowBlank="1" showInputMessage="1" showErrorMessage="1" xr:uid="{0D0D0007-F443-474B-BE78-EF3995E60780}">
          <x14:formula1>
            <xm:f>'Opciones Tratamiento'!$B$2:$B$5</xm:f>
          </x14:formula1>
          <xm:sqref>AN5:AN64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tabSelected="1" topLeftCell="V1" zoomScaleNormal="100" workbookViewId="0">
      <selection activeCell="W5" sqref="W5:Y5"/>
    </sheetView>
  </sheetViews>
  <sheetFormatPr defaultColWidth="11.42578125" defaultRowHeight="16.5"/>
  <cols>
    <col min="1" max="1" width="4" style="2" bestFit="1" customWidth="1"/>
    <col min="2" max="3" width="18.7109375" style="93" customWidth="1"/>
    <col min="4" max="4" width="25.85546875" style="93" customWidth="1"/>
    <col min="5" max="5" width="14.140625" style="2" customWidth="1"/>
    <col min="6" max="6" width="17.5703125" style="2" customWidth="1"/>
    <col min="7" max="7" width="32.42578125" style="1" customWidth="1"/>
    <col min="8" max="8" width="30"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36.7109375" style="1" customWidth="1"/>
    <col min="25" max="25" width="21" style="1" customWidth="1"/>
  </cols>
  <sheetData>
    <row r="1" spans="1:25">
      <c r="H1" s="3"/>
      <c r="I1" s="3"/>
      <c r="J1" s="3"/>
      <c r="K1" s="3"/>
      <c r="L1" s="3"/>
      <c r="M1" s="3"/>
      <c r="N1" s="3"/>
      <c r="O1" s="3"/>
      <c r="P1" s="3"/>
      <c r="Q1" s="3"/>
      <c r="R1" s="3"/>
      <c r="S1" s="3"/>
      <c r="T1" s="3"/>
      <c r="U1" s="3"/>
      <c r="V1" s="3"/>
      <c r="W1" s="3"/>
      <c r="X1" s="3"/>
      <c r="Y1" s="3"/>
    </row>
    <row r="2" spans="1:25">
      <c r="A2" s="345" t="s">
        <v>280</v>
      </c>
      <c r="B2" s="346"/>
      <c r="C2" s="346"/>
      <c r="D2" s="346"/>
      <c r="E2" s="346"/>
      <c r="F2" s="346"/>
      <c r="G2" s="346"/>
      <c r="H2" s="320" t="s">
        <v>281</v>
      </c>
      <c r="I2" s="320"/>
      <c r="J2" s="320"/>
      <c r="K2" s="320"/>
      <c r="L2" s="320"/>
      <c r="M2" s="320"/>
      <c r="N2" s="320"/>
      <c r="O2" s="320"/>
      <c r="P2" s="320"/>
      <c r="Q2" s="320"/>
      <c r="R2" s="320"/>
      <c r="S2" s="320"/>
      <c r="T2" s="348" t="s">
        <v>125</v>
      </c>
      <c r="U2" s="348"/>
      <c r="V2" s="348"/>
      <c r="W2" s="382" t="s">
        <v>282</v>
      </c>
      <c r="X2" s="382"/>
      <c r="Y2" s="382"/>
    </row>
    <row r="3" spans="1:25" ht="15" customHeight="1">
      <c r="A3" s="354" t="s">
        <v>127</v>
      </c>
      <c r="B3" s="318" t="s">
        <v>7</v>
      </c>
      <c r="C3" s="318" t="s">
        <v>9</v>
      </c>
      <c r="D3" s="318" t="s">
        <v>11</v>
      </c>
      <c r="E3" s="355" t="s">
        <v>15</v>
      </c>
      <c r="F3" s="318" t="s">
        <v>283</v>
      </c>
      <c r="G3" s="355" t="s">
        <v>284</v>
      </c>
      <c r="H3" s="315" t="s">
        <v>143</v>
      </c>
      <c r="I3" s="315" t="s">
        <v>144</v>
      </c>
      <c r="J3" s="315" t="s">
        <v>145</v>
      </c>
      <c r="K3" s="315" t="s">
        <v>146</v>
      </c>
      <c r="L3" s="315" t="s">
        <v>147</v>
      </c>
      <c r="M3" s="315" t="s">
        <v>146</v>
      </c>
      <c r="N3" s="315" t="s">
        <v>148</v>
      </c>
      <c r="O3" s="315" t="s">
        <v>146</v>
      </c>
      <c r="P3" s="315" t="s">
        <v>149</v>
      </c>
      <c r="Q3" s="315" t="s">
        <v>146</v>
      </c>
      <c r="R3" s="315" t="s">
        <v>150</v>
      </c>
      <c r="S3" s="315" t="s">
        <v>53</v>
      </c>
      <c r="T3" s="349" t="s">
        <v>146</v>
      </c>
      <c r="U3" s="349" t="s">
        <v>158</v>
      </c>
      <c r="V3" s="349" t="s">
        <v>285</v>
      </c>
      <c r="W3" s="311" t="s">
        <v>146</v>
      </c>
      <c r="X3" s="311" t="s">
        <v>286</v>
      </c>
      <c r="Y3" s="311" t="s">
        <v>53</v>
      </c>
    </row>
    <row r="4" spans="1:25" ht="15" customHeight="1">
      <c r="A4" s="354"/>
      <c r="B4" s="318"/>
      <c r="C4" s="318"/>
      <c r="D4" s="318"/>
      <c r="E4" s="355"/>
      <c r="F4" s="318"/>
      <c r="G4" s="355"/>
      <c r="H4" s="315"/>
      <c r="I4" s="315"/>
      <c r="J4" s="315"/>
      <c r="K4" s="315"/>
      <c r="L4" s="315"/>
      <c r="M4" s="315"/>
      <c r="N4" s="315"/>
      <c r="O4" s="315"/>
      <c r="P4" s="315"/>
      <c r="Q4" s="315"/>
      <c r="R4" s="315"/>
      <c r="S4" s="315"/>
      <c r="T4" s="349"/>
      <c r="U4" s="349"/>
      <c r="V4" s="349"/>
      <c r="W4" s="311"/>
      <c r="X4" s="311"/>
      <c r="Y4" s="311"/>
    </row>
    <row r="5" spans="1:25" s="157" customFormat="1" ht="85.5" customHeight="1">
      <c r="A5" s="377">
        <v>1</v>
      </c>
      <c r="B5" s="375"/>
      <c r="C5" s="375"/>
      <c r="D5" s="375"/>
      <c r="E5" s="375"/>
      <c r="F5" s="375"/>
      <c r="G5" s="378"/>
      <c r="H5" s="180"/>
      <c r="I5" s="134"/>
      <c r="J5" s="100"/>
      <c r="K5" s="100"/>
      <c r="L5" s="180"/>
      <c r="M5" s="100"/>
      <c r="N5" s="180"/>
      <c r="O5" s="100"/>
      <c r="P5" s="180"/>
      <c r="Q5" s="100"/>
      <c r="R5" s="180"/>
      <c r="S5" s="134"/>
      <c r="T5" s="100"/>
      <c r="U5" s="180"/>
      <c r="V5" s="180"/>
      <c r="W5" s="553" t="s">
        <v>202</v>
      </c>
      <c r="X5" s="548" t="s">
        <v>287</v>
      </c>
      <c r="Y5" s="548" t="s">
        <v>288</v>
      </c>
    </row>
    <row r="6" spans="1:25" s="157" customFormat="1" ht="31.5" customHeight="1">
      <c r="A6" s="377"/>
      <c r="B6" s="375"/>
      <c r="C6" s="375"/>
      <c r="D6" s="375"/>
      <c r="E6" s="375"/>
      <c r="F6" s="375"/>
      <c r="G6" s="378"/>
      <c r="H6" s="180"/>
      <c r="I6" s="134"/>
      <c r="J6" s="100"/>
      <c r="K6" s="100"/>
      <c r="L6" s="180"/>
      <c r="M6" s="100"/>
      <c r="N6" s="180"/>
      <c r="O6" s="100"/>
      <c r="P6" s="180"/>
      <c r="Q6" s="100"/>
      <c r="R6" s="180"/>
      <c r="S6" s="134"/>
      <c r="T6" s="100"/>
      <c r="U6" s="180"/>
      <c r="V6" s="180"/>
      <c r="W6" s="100"/>
      <c r="X6" s="180"/>
      <c r="Y6" s="134"/>
    </row>
    <row r="7" spans="1:25" s="157" customFormat="1" ht="23.25" customHeight="1">
      <c r="A7" s="377"/>
      <c r="B7" s="375"/>
      <c r="C7" s="375"/>
      <c r="D7" s="375"/>
      <c r="E7" s="375"/>
      <c r="F7" s="375"/>
      <c r="G7" s="378"/>
      <c r="H7" s="180"/>
      <c r="I7" s="134"/>
      <c r="J7" s="100"/>
      <c r="K7" s="100"/>
      <c r="L7" s="180"/>
      <c r="M7" s="100"/>
      <c r="N7" s="180"/>
      <c r="O7" s="100"/>
      <c r="P7" s="180"/>
      <c r="Q7" s="100"/>
      <c r="R7" s="180"/>
      <c r="S7" s="134"/>
      <c r="T7" s="100"/>
      <c r="U7" s="180"/>
      <c r="V7" s="180"/>
      <c r="W7" s="100"/>
      <c r="X7" s="180"/>
      <c r="Y7" s="134"/>
    </row>
    <row r="8" spans="1:25" s="157" customFormat="1" ht="25.5" customHeight="1">
      <c r="A8" s="377"/>
      <c r="B8" s="375"/>
      <c r="C8" s="375"/>
      <c r="D8" s="375"/>
      <c r="E8" s="375"/>
      <c r="F8" s="375"/>
      <c r="G8" s="378"/>
      <c r="H8" s="180"/>
      <c r="I8" s="134"/>
      <c r="J8" s="100"/>
      <c r="K8" s="100"/>
      <c r="L8" s="180"/>
      <c r="M8" s="100"/>
      <c r="N8" s="180"/>
      <c r="O8" s="100"/>
      <c r="P8" s="180"/>
      <c r="Q8" s="100"/>
      <c r="R8" s="180"/>
      <c r="S8" s="134"/>
      <c r="T8" s="100"/>
      <c r="U8" s="180"/>
      <c r="V8" s="180"/>
      <c r="W8" s="100"/>
      <c r="X8" s="180"/>
      <c r="Y8" s="134"/>
    </row>
    <row r="9" spans="1:25" s="157" customFormat="1" ht="26.25" customHeight="1">
      <c r="A9" s="377"/>
      <c r="B9" s="375"/>
      <c r="C9" s="375"/>
      <c r="D9" s="375"/>
      <c r="E9" s="375"/>
      <c r="F9" s="375"/>
      <c r="G9" s="378"/>
      <c r="H9" s="180"/>
      <c r="I9" s="134"/>
      <c r="J9" s="100"/>
      <c r="K9" s="100"/>
      <c r="L9" s="180"/>
      <c r="M9" s="100"/>
      <c r="N9" s="180"/>
      <c r="O9" s="100"/>
      <c r="P9" s="180"/>
      <c r="Q9" s="100"/>
      <c r="R9" s="180"/>
      <c r="S9" s="134"/>
      <c r="T9" s="100"/>
      <c r="U9" s="180"/>
      <c r="V9" s="180"/>
      <c r="W9" s="100"/>
      <c r="X9" s="180"/>
      <c r="Y9" s="134"/>
    </row>
    <row r="10" spans="1:25" s="157" customFormat="1" ht="35.25" customHeight="1">
      <c r="A10" s="377"/>
      <c r="B10" s="375"/>
      <c r="C10" s="375"/>
      <c r="D10" s="375"/>
      <c r="E10" s="375"/>
      <c r="F10" s="375"/>
      <c r="G10" s="378"/>
      <c r="H10" s="180"/>
      <c r="I10" s="134"/>
      <c r="J10" s="100"/>
      <c r="K10" s="100"/>
      <c r="L10" s="180"/>
      <c r="M10" s="100"/>
      <c r="N10" s="180"/>
      <c r="O10" s="100"/>
      <c r="P10" s="180"/>
      <c r="Q10" s="100"/>
      <c r="R10" s="180"/>
      <c r="S10" s="134"/>
      <c r="T10" s="100"/>
      <c r="U10" s="180"/>
      <c r="V10" s="180"/>
      <c r="W10" s="100"/>
      <c r="X10" s="180"/>
      <c r="Y10" s="134"/>
    </row>
    <row r="11" spans="1:25" s="157" customFormat="1" ht="15" customHeight="1">
      <c r="A11" s="377">
        <v>2</v>
      </c>
      <c r="B11" s="375"/>
      <c r="C11" s="375"/>
      <c r="D11" s="375"/>
      <c r="E11" s="375"/>
      <c r="F11" s="375"/>
      <c r="G11" s="378"/>
      <c r="H11" s="180"/>
      <c r="I11" s="134"/>
      <c r="J11" s="100"/>
      <c r="K11" s="100"/>
      <c r="L11" s="180"/>
      <c r="M11" s="100"/>
      <c r="N11" s="180"/>
      <c r="O11" s="100"/>
      <c r="P11" s="180"/>
      <c r="Q11" s="100"/>
      <c r="R11" s="180"/>
      <c r="S11" s="134"/>
      <c r="T11" s="100"/>
      <c r="U11" s="180"/>
      <c r="V11" s="180"/>
      <c r="W11" s="100"/>
      <c r="X11" s="180"/>
      <c r="Y11" s="134"/>
    </row>
    <row r="12" spans="1:25" s="157" customFormat="1" ht="15" customHeight="1">
      <c r="A12" s="377"/>
      <c r="B12" s="375"/>
      <c r="C12" s="375"/>
      <c r="D12" s="375"/>
      <c r="E12" s="375"/>
      <c r="F12" s="375"/>
      <c r="G12" s="378"/>
      <c r="H12" s="180"/>
      <c r="I12" s="134"/>
      <c r="J12" s="100"/>
      <c r="K12" s="100"/>
      <c r="L12" s="180"/>
      <c r="M12" s="100"/>
      <c r="N12" s="180"/>
      <c r="O12" s="100"/>
      <c r="P12" s="180"/>
      <c r="Q12" s="100"/>
      <c r="R12" s="180"/>
      <c r="S12" s="134"/>
      <c r="T12" s="100"/>
      <c r="U12" s="180"/>
      <c r="V12" s="180"/>
      <c r="W12" s="100"/>
      <c r="X12" s="180"/>
      <c r="Y12" s="134"/>
    </row>
    <row r="13" spans="1:25" s="157" customFormat="1" ht="15" customHeight="1">
      <c r="A13" s="377"/>
      <c r="B13" s="375"/>
      <c r="C13" s="375"/>
      <c r="D13" s="375"/>
      <c r="E13" s="375"/>
      <c r="F13" s="375"/>
      <c r="G13" s="378"/>
      <c r="H13" s="180"/>
      <c r="I13" s="134"/>
      <c r="J13" s="100"/>
      <c r="K13" s="100"/>
      <c r="L13" s="180"/>
      <c r="M13" s="100"/>
      <c r="N13" s="180"/>
      <c r="O13" s="100"/>
      <c r="P13" s="180"/>
      <c r="Q13" s="100"/>
      <c r="R13" s="180"/>
      <c r="S13" s="134"/>
      <c r="T13" s="100"/>
      <c r="U13" s="180"/>
      <c r="V13" s="180"/>
      <c r="W13" s="100"/>
      <c r="X13" s="180"/>
      <c r="Y13" s="134"/>
    </row>
    <row r="14" spans="1:25" s="157" customFormat="1" ht="15" customHeight="1">
      <c r="A14" s="377"/>
      <c r="B14" s="375"/>
      <c r="C14" s="375"/>
      <c r="D14" s="375"/>
      <c r="E14" s="375"/>
      <c r="F14" s="375"/>
      <c r="G14" s="378"/>
      <c r="H14" s="180"/>
      <c r="I14" s="134"/>
      <c r="J14" s="100"/>
      <c r="K14" s="100"/>
      <c r="L14" s="180"/>
      <c r="M14" s="100"/>
      <c r="N14" s="180"/>
      <c r="O14" s="100"/>
      <c r="P14" s="180"/>
      <c r="Q14" s="100"/>
      <c r="R14" s="180"/>
      <c r="S14" s="134"/>
      <c r="T14" s="100"/>
      <c r="U14" s="180"/>
      <c r="V14" s="180"/>
      <c r="W14" s="100"/>
      <c r="X14" s="180"/>
      <c r="Y14" s="134"/>
    </row>
    <row r="15" spans="1:25" s="157" customFormat="1" ht="15" customHeight="1">
      <c r="A15" s="377"/>
      <c r="B15" s="375"/>
      <c r="C15" s="375"/>
      <c r="D15" s="375"/>
      <c r="E15" s="375"/>
      <c r="F15" s="375"/>
      <c r="G15" s="378"/>
      <c r="H15" s="180"/>
      <c r="I15" s="134"/>
      <c r="J15" s="100"/>
      <c r="K15" s="100"/>
      <c r="L15" s="180"/>
      <c r="M15" s="100"/>
      <c r="N15" s="180"/>
      <c r="O15" s="100"/>
      <c r="P15" s="180"/>
      <c r="Q15" s="100"/>
      <c r="R15" s="180"/>
      <c r="S15" s="134"/>
      <c r="T15" s="100"/>
      <c r="U15" s="180"/>
      <c r="V15" s="180"/>
      <c r="W15" s="100"/>
      <c r="X15" s="180"/>
      <c r="Y15" s="134"/>
    </row>
    <row r="16" spans="1:25" s="157" customFormat="1" ht="15" customHeight="1">
      <c r="A16" s="377"/>
      <c r="B16" s="375"/>
      <c r="C16" s="375"/>
      <c r="D16" s="375"/>
      <c r="E16" s="375"/>
      <c r="F16" s="375"/>
      <c r="G16" s="378"/>
      <c r="H16" s="180"/>
      <c r="I16" s="134"/>
      <c r="J16" s="100"/>
      <c r="K16" s="100"/>
      <c r="L16" s="180"/>
      <c r="M16" s="100"/>
      <c r="N16" s="180"/>
      <c r="O16" s="100"/>
      <c r="P16" s="180"/>
      <c r="Q16" s="100"/>
      <c r="R16" s="180"/>
      <c r="S16" s="134"/>
      <c r="T16" s="100"/>
      <c r="U16" s="180"/>
      <c r="V16" s="180"/>
      <c r="W16" s="100"/>
      <c r="X16" s="180"/>
      <c r="Y16" s="134"/>
    </row>
    <row r="17" spans="1:25" s="157" customFormat="1" ht="15" customHeight="1">
      <c r="A17" s="377">
        <v>3</v>
      </c>
      <c r="B17" s="375"/>
      <c r="C17" s="375"/>
      <c r="D17" s="375"/>
      <c r="E17" s="375"/>
      <c r="F17" s="375"/>
      <c r="G17" s="378"/>
      <c r="H17" s="180"/>
      <c r="I17" s="134"/>
      <c r="J17" s="100"/>
      <c r="K17" s="100"/>
      <c r="L17" s="180"/>
      <c r="M17" s="100"/>
      <c r="N17" s="180"/>
      <c r="O17" s="100"/>
      <c r="P17" s="180"/>
      <c r="Q17" s="100"/>
      <c r="R17" s="180"/>
      <c r="S17" s="134"/>
      <c r="T17" s="100"/>
      <c r="U17" s="180"/>
      <c r="V17" s="180"/>
      <c r="W17" s="100"/>
      <c r="X17" s="180"/>
      <c r="Y17" s="134"/>
    </row>
    <row r="18" spans="1:25" s="157" customFormat="1" ht="15" customHeight="1">
      <c r="A18" s="377"/>
      <c r="B18" s="375"/>
      <c r="C18" s="375"/>
      <c r="D18" s="375"/>
      <c r="E18" s="375"/>
      <c r="F18" s="375"/>
      <c r="G18" s="378"/>
      <c r="H18" s="180"/>
      <c r="I18" s="134"/>
      <c r="J18" s="100"/>
      <c r="K18" s="100"/>
      <c r="L18" s="180"/>
      <c r="M18" s="100"/>
      <c r="N18" s="180"/>
      <c r="O18" s="100"/>
      <c r="P18" s="180"/>
      <c r="Q18" s="100"/>
      <c r="R18" s="180"/>
      <c r="S18" s="134"/>
      <c r="T18" s="100"/>
      <c r="U18" s="180"/>
      <c r="V18" s="180"/>
      <c r="W18" s="100"/>
      <c r="X18" s="180"/>
      <c r="Y18" s="134"/>
    </row>
    <row r="19" spans="1:25" s="157" customFormat="1" ht="15" customHeight="1">
      <c r="A19" s="377"/>
      <c r="B19" s="375"/>
      <c r="C19" s="375"/>
      <c r="D19" s="375"/>
      <c r="E19" s="375"/>
      <c r="F19" s="375"/>
      <c r="G19" s="378"/>
      <c r="H19" s="180"/>
      <c r="I19" s="134"/>
      <c r="J19" s="100"/>
      <c r="K19" s="100"/>
      <c r="L19" s="180"/>
      <c r="M19" s="100"/>
      <c r="N19" s="180"/>
      <c r="O19" s="100"/>
      <c r="P19" s="180"/>
      <c r="Q19" s="100"/>
      <c r="R19" s="180"/>
      <c r="S19" s="134"/>
      <c r="T19" s="100"/>
      <c r="U19" s="180"/>
      <c r="V19" s="180"/>
      <c r="W19" s="100"/>
      <c r="X19" s="180"/>
      <c r="Y19" s="134"/>
    </row>
    <row r="20" spans="1:25" s="157" customFormat="1" ht="15" customHeight="1">
      <c r="A20" s="377"/>
      <c r="B20" s="375"/>
      <c r="C20" s="375"/>
      <c r="D20" s="375"/>
      <c r="E20" s="375"/>
      <c r="F20" s="375"/>
      <c r="G20" s="378"/>
      <c r="H20" s="180"/>
      <c r="I20" s="134"/>
      <c r="J20" s="100"/>
      <c r="K20" s="100"/>
      <c r="L20" s="180"/>
      <c r="M20" s="100"/>
      <c r="N20" s="180"/>
      <c r="O20" s="100"/>
      <c r="P20" s="180"/>
      <c r="Q20" s="100"/>
      <c r="R20" s="180"/>
      <c r="S20" s="134"/>
      <c r="T20" s="100"/>
      <c r="U20" s="180"/>
      <c r="V20" s="180"/>
      <c r="W20" s="100"/>
      <c r="X20" s="180"/>
      <c r="Y20" s="134"/>
    </row>
    <row r="21" spans="1:25" s="157" customFormat="1" ht="15" customHeight="1">
      <c r="A21" s="377"/>
      <c r="B21" s="375"/>
      <c r="C21" s="375"/>
      <c r="D21" s="375"/>
      <c r="E21" s="375"/>
      <c r="F21" s="375"/>
      <c r="G21" s="378"/>
      <c r="H21" s="180"/>
      <c r="I21" s="134"/>
      <c r="J21" s="100"/>
      <c r="K21" s="100"/>
      <c r="L21" s="180"/>
      <c r="M21" s="100"/>
      <c r="N21" s="180"/>
      <c r="O21" s="100"/>
      <c r="P21" s="180"/>
      <c r="Q21" s="100"/>
      <c r="R21" s="180"/>
      <c r="S21" s="134"/>
      <c r="T21" s="100"/>
      <c r="U21" s="180"/>
      <c r="V21" s="180"/>
      <c r="W21" s="100"/>
      <c r="X21" s="180"/>
      <c r="Y21" s="134"/>
    </row>
    <row r="22" spans="1:25" s="157" customFormat="1" ht="15" customHeight="1">
      <c r="A22" s="377"/>
      <c r="B22" s="375"/>
      <c r="C22" s="375"/>
      <c r="D22" s="375"/>
      <c r="E22" s="375"/>
      <c r="F22" s="375"/>
      <c r="G22" s="378"/>
      <c r="H22" s="180"/>
      <c r="I22" s="134"/>
      <c r="J22" s="100"/>
      <c r="K22" s="100"/>
      <c r="L22" s="180"/>
      <c r="M22" s="100"/>
      <c r="N22" s="180"/>
      <c r="O22" s="100"/>
      <c r="P22" s="180"/>
      <c r="Q22" s="100"/>
      <c r="R22" s="180"/>
      <c r="S22" s="134"/>
      <c r="T22" s="100"/>
      <c r="U22" s="180"/>
      <c r="V22" s="180"/>
      <c r="W22" s="100"/>
      <c r="X22" s="180"/>
      <c r="Y22" s="134"/>
    </row>
    <row r="23" spans="1:25" s="157" customFormat="1" ht="15" customHeight="1">
      <c r="A23" s="377">
        <v>4</v>
      </c>
      <c r="B23" s="375"/>
      <c r="C23" s="375"/>
      <c r="D23" s="375"/>
      <c r="E23" s="375"/>
      <c r="F23" s="375"/>
      <c r="G23" s="378"/>
      <c r="H23" s="180"/>
      <c r="I23" s="134"/>
      <c r="J23" s="100"/>
      <c r="K23" s="100"/>
      <c r="L23" s="180"/>
      <c r="M23" s="100"/>
      <c r="N23" s="180"/>
      <c r="O23" s="100"/>
      <c r="P23" s="180"/>
      <c r="Q23" s="100"/>
      <c r="R23" s="180"/>
      <c r="S23" s="134"/>
      <c r="T23" s="100"/>
      <c r="U23" s="180"/>
      <c r="V23" s="180"/>
      <c r="W23" s="100"/>
      <c r="X23" s="180"/>
      <c r="Y23" s="134"/>
    </row>
    <row r="24" spans="1:25" s="157" customFormat="1" ht="15" customHeight="1">
      <c r="A24" s="377"/>
      <c r="B24" s="375"/>
      <c r="C24" s="375"/>
      <c r="D24" s="375"/>
      <c r="E24" s="375"/>
      <c r="F24" s="375"/>
      <c r="G24" s="378"/>
      <c r="H24" s="180"/>
      <c r="I24" s="134"/>
      <c r="J24" s="100"/>
      <c r="K24" s="100"/>
      <c r="L24" s="180"/>
      <c r="M24" s="100"/>
      <c r="N24" s="180"/>
      <c r="O24" s="100"/>
      <c r="P24" s="180"/>
      <c r="Q24" s="100"/>
      <c r="R24" s="180"/>
      <c r="S24" s="134"/>
      <c r="T24" s="100"/>
      <c r="U24" s="180"/>
      <c r="V24" s="180"/>
      <c r="W24" s="100"/>
      <c r="X24" s="180"/>
      <c r="Y24" s="134"/>
    </row>
    <row r="25" spans="1:25" s="157" customFormat="1" ht="15" customHeight="1">
      <c r="A25" s="377"/>
      <c r="B25" s="375"/>
      <c r="C25" s="375"/>
      <c r="D25" s="375"/>
      <c r="E25" s="375"/>
      <c r="F25" s="375"/>
      <c r="G25" s="378"/>
      <c r="H25" s="180"/>
      <c r="I25" s="134"/>
      <c r="J25" s="100"/>
      <c r="K25" s="100"/>
      <c r="L25" s="180"/>
      <c r="M25" s="100"/>
      <c r="N25" s="180"/>
      <c r="O25" s="100"/>
      <c r="P25" s="180"/>
      <c r="Q25" s="100"/>
      <c r="R25" s="180"/>
      <c r="S25" s="134"/>
      <c r="T25" s="100"/>
      <c r="U25" s="180"/>
      <c r="V25" s="180"/>
      <c r="W25" s="100"/>
      <c r="X25" s="180"/>
      <c r="Y25" s="134"/>
    </row>
    <row r="26" spans="1:25" s="157" customFormat="1" ht="15" customHeight="1">
      <c r="A26" s="377"/>
      <c r="B26" s="375"/>
      <c r="C26" s="375"/>
      <c r="D26" s="375"/>
      <c r="E26" s="375"/>
      <c r="F26" s="375"/>
      <c r="G26" s="378"/>
      <c r="H26" s="180"/>
      <c r="I26" s="134"/>
      <c r="J26" s="100"/>
      <c r="K26" s="100"/>
      <c r="L26" s="180"/>
      <c r="M26" s="100"/>
      <c r="N26" s="180"/>
      <c r="O26" s="100"/>
      <c r="P26" s="180"/>
      <c r="Q26" s="100"/>
      <c r="R26" s="180"/>
      <c r="S26" s="134"/>
      <c r="T26" s="100"/>
      <c r="U26" s="180"/>
      <c r="V26" s="180"/>
      <c r="W26" s="100"/>
      <c r="X26" s="180"/>
      <c r="Y26" s="134"/>
    </row>
    <row r="27" spans="1:25" s="157" customFormat="1" ht="15" customHeight="1">
      <c r="A27" s="377"/>
      <c r="B27" s="375"/>
      <c r="C27" s="375"/>
      <c r="D27" s="375"/>
      <c r="E27" s="375"/>
      <c r="F27" s="375"/>
      <c r="G27" s="378"/>
      <c r="H27" s="180"/>
      <c r="I27" s="134"/>
      <c r="J27" s="100"/>
      <c r="K27" s="100"/>
      <c r="L27" s="180"/>
      <c r="M27" s="100"/>
      <c r="N27" s="180"/>
      <c r="O27" s="100"/>
      <c r="P27" s="180"/>
      <c r="Q27" s="100"/>
      <c r="R27" s="180"/>
      <c r="S27" s="134"/>
      <c r="T27" s="100"/>
      <c r="U27" s="180"/>
      <c r="V27" s="180"/>
      <c r="W27" s="100"/>
      <c r="X27" s="180"/>
      <c r="Y27" s="134"/>
    </row>
    <row r="28" spans="1:25" s="157" customFormat="1" ht="15" customHeight="1">
      <c r="A28" s="377"/>
      <c r="B28" s="375"/>
      <c r="C28" s="375"/>
      <c r="D28" s="375"/>
      <c r="E28" s="375"/>
      <c r="F28" s="375"/>
      <c r="G28" s="378"/>
      <c r="H28" s="180"/>
      <c r="I28" s="134"/>
      <c r="J28" s="100"/>
      <c r="K28" s="100"/>
      <c r="L28" s="180"/>
      <c r="M28" s="100"/>
      <c r="N28" s="180"/>
      <c r="O28" s="100"/>
      <c r="P28" s="180"/>
      <c r="Q28" s="100"/>
      <c r="R28" s="180"/>
      <c r="S28" s="134"/>
      <c r="T28" s="100"/>
      <c r="U28" s="180"/>
      <c r="V28" s="180"/>
      <c r="W28" s="100"/>
      <c r="X28" s="180"/>
      <c r="Y28" s="134"/>
    </row>
    <row r="29" spans="1:25" s="157" customFormat="1" ht="15" customHeight="1">
      <c r="A29" s="377">
        <v>5</v>
      </c>
      <c r="B29" s="375"/>
      <c r="C29" s="375"/>
      <c r="D29" s="375"/>
      <c r="E29" s="375"/>
      <c r="F29" s="375"/>
      <c r="G29" s="378"/>
      <c r="H29" s="180"/>
      <c r="I29" s="134"/>
      <c r="J29" s="100"/>
      <c r="K29" s="100"/>
      <c r="L29" s="180"/>
      <c r="M29" s="100"/>
      <c r="N29" s="180"/>
      <c r="O29" s="100"/>
      <c r="P29" s="180"/>
      <c r="Q29" s="100"/>
      <c r="R29" s="180"/>
      <c r="S29" s="134"/>
      <c r="T29" s="100"/>
      <c r="U29" s="180"/>
      <c r="V29" s="180"/>
      <c r="W29" s="100"/>
      <c r="X29" s="180"/>
      <c r="Y29" s="134"/>
    </row>
    <row r="30" spans="1:25" s="157" customFormat="1" ht="15" customHeight="1">
      <c r="A30" s="377"/>
      <c r="B30" s="375"/>
      <c r="C30" s="375"/>
      <c r="D30" s="375"/>
      <c r="E30" s="375"/>
      <c r="F30" s="375"/>
      <c r="G30" s="378"/>
      <c r="H30" s="180"/>
      <c r="I30" s="134"/>
      <c r="J30" s="100"/>
      <c r="K30" s="100"/>
      <c r="L30" s="180"/>
      <c r="M30" s="100"/>
      <c r="N30" s="180"/>
      <c r="O30" s="100"/>
      <c r="P30" s="180"/>
      <c r="Q30" s="100"/>
      <c r="R30" s="180"/>
      <c r="S30" s="134"/>
      <c r="T30" s="100"/>
      <c r="U30" s="180"/>
      <c r="V30" s="180"/>
      <c r="W30" s="100"/>
      <c r="X30" s="180"/>
      <c r="Y30" s="134"/>
    </row>
    <row r="31" spans="1:25" s="157" customFormat="1" ht="15" customHeight="1">
      <c r="A31" s="377"/>
      <c r="B31" s="375"/>
      <c r="C31" s="375"/>
      <c r="D31" s="375"/>
      <c r="E31" s="375"/>
      <c r="F31" s="375"/>
      <c r="G31" s="378"/>
      <c r="H31" s="180"/>
      <c r="I31" s="134"/>
      <c r="J31" s="100"/>
      <c r="K31" s="100"/>
      <c r="L31" s="180"/>
      <c r="M31" s="100"/>
      <c r="N31" s="180"/>
      <c r="O31" s="100"/>
      <c r="P31" s="180"/>
      <c r="Q31" s="100"/>
      <c r="R31" s="180"/>
      <c r="S31" s="134"/>
      <c r="T31" s="100"/>
      <c r="U31" s="180"/>
      <c r="V31" s="180"/>
      <c r="W31" s="100"/>
      <c r="X31" s="180"/>
      <c r="Y31" s="134"/>
    </row>
    <row r="32" spans="1:25" s="157" customFormat="1" ht="15" customHeight="1">
      <c r="A32" s="377"/>
      <c r="B32" s="375"/>
      <c r="C32" s="375"/>
      <c r="D32" s="375"/>
      <c r="E32" s="375"/>
      <c r="F32" s="375"/>
      <c r="G32" s="378"/>
      <c r="H32" s="180"/>
      <c r="I32" s="134"/>
      <c r="J32" s="100"/>
      <c r="K32" s="100"/>
      <c r="L32" s="180"/>
      <c r="M32" s="100"/>
      <c r="N32" s="180"/>
      <c r="O32" s="100"/>
      <c r="P32" s="180"/>
      <c r="Q32" s="100"/>
      <c r="R32" s="180"/>
      <c r="S32" s="134"/>
      <c r="T32" s="100"/>
      <c r="U32" s="180"/>
      <c r="V32" s="180"/>
      <c r="W32" s="100"/>
      <c r="X32" s="180"/>
      <c r="Y32" s="134"/>
    </row>
    <row r="33" spans="1:25" s="157" customFormat="1" ht="15" customHeight="1">
      <c r="A33" s="377"/>
      <c r="B33" s="375"/>
      <c r="C33" s="375"/>
      <c r="D33" s="375"/>
      <c r="E33" s="375"/>
      <c r="F33" s="375"/>
      <c r="G33" s="378"/>
      <c r="H33" s="180"/>
      <c r="I33" s="134"/>
      <c r="J33" s="100"/>
      <c r="K33" s="100"/>
      <c r="L33" s="180"/>
      <c r="M33" s="100"/>
      <c r="N33" s="180"/>
      <c r="O33" s="100"/>
      <c r="P33" s="180"/>
      <c r="Q33" s="100"/>
      <c r="R33" s="180"/>
      <c r="S33" s="134"/>
      <c r="T33" s="100"/>
      <c r="U33" s="180"/>
      <c r="V33" s="180"/>
      <c r="W33" s="100"/>
      <c r="X33" s="180"/>
      <c r="Y33" s="134"/>
    </row>
    <row r="34" spans="1:25" s="157" customFormat="1" ht="15" customHeight="1">
      <c r="A34" s="377"/>
      <c r="B34" s="375"/>
      <c r="C34" s="375"/>
      <c r="D34" s="375"/>
      <c r="E34" s="375"/>
      <c r="F34" s="375"/>
      <c r="G34" s="378"/>
      <c r="H34" s="180"/>
      <c r="I34" s="134"/>
      <c r="J34" s="100"/>
      <c r="K34" s="100"/>
      <c r="L34" s="180"/>
      <c r="M34" s="100"/>
      <c r="N34" s="180"/>
      <c r="O34" s="100"/>
      <c r="P34" s="180"/>
      <c r="Q34" s="100"/>
      <c r="R34" s="180"/>
      <c r="S34" s="134"/>
      <c r="T34" s="100"/>
      <c r="U34" s="180"/>
      <c r="V34" s="180"/>
      <c r="W34" s="100"/>
      <c r="X34" s="180"/>
      <c r="Y34" s="134"/>
    </row>
    <row r="35" spans="1:25" s="157" customFormat="1" ht="15" customHeight="1">
      <c r="A35" s="377">
        <v>6</v>
      </c>
      <c r="B35" s="375"/>
      <c r="C35" s="375"/>
      <c r="D35" s="375"/>
      <c r="E35" s="375"/>
      <c r="F35" s="375"/>
      <c r="G35" s="378"/>
      <c r="H35" s="180"/>
      <c r="I35" s="134"/>
      <c r="J35" s="100"/>
      <c r="K35" s="100"/>
      <c r="L35" s="180"/>
      <c r="M35" s="100"/>
      <c r="N35" s="180"/>
      <c r="O35" s="100"/>
      <c r="P35" s="180"/>
      <c r="Q35" s="100"/>
      <c r="R35" s="180"/>
      <c r="S35" s="134"/>
      <c r="T35" s="100"/>
      <c r="U35" s="180"/>
      <c r="V35" s="180"/>
      <c r="W35" s="100"/>
      <c r="X35" s="180"/>
      <c r="Y35" s="134"/>
    </row>
    <row r="36" spans="1:25" s="157" customFormat="1" ht="15" customHeight="1">
      <c r="A36" s="377"/>
      <c r="B36" s="375"/>
      <c r="C36" s="375"/>
      <c r="D36" s="375"/>
      <c r="E36" s="375"/>
      <c r="F36" s="375"/>
      <c r="G36" s="378"/>
      <c r="H36" s="180"/>
      <c r="I36" s="134"/>
      <c r="J36" s="100"/>
      <c r="K36" s="100"/>
      <c r="L36" s="180"/>
      <c r="M36" s="100"/>
      <c r="N36" s="180"/>
      <c r="O36" s="100"/>
      <c r="P36" s="180"/>
      <c r="Q36" s="100"/>
      <c r="R36" s="180"/>
      <c r="S36" s="134"/>
      <c r="T36" s="100"/>
      <c r="U36" s="180"/>
      <c r="V36" s="180"/>
      <c r="W36" s="100"/>
      <c r="X36" s="180"/>
      <c r="Y36" s="134"/>
    </row>
    <row r="37" spans="1:25" s="157" customFormat="1" ht="15" customHeight="1">
      <c r="A37" s="377"/>
      <c r="B37" s="375"/>
      <c r="C37" s="375"/>
      <c r="D37" s="375"/>
      <c r="E37" s="375"/>
      <c r="F37" s="375"/>
      <c r="G37" s="378"/>
      <c r="H37" s="180"/>
      <c r="I37" s="134"/>
      <c r="J37" s="100"/>
      <c r="K37" s="100"/>
      <c r="L37" s="180"/>
      <c r="M37" s="100"/>
      <c r="N37" s="180"/>
      <c r="O37" s="100"/>
      <c r="P37" s="180"/>
      <c r="Q37" s="100"/>
      <c r="R37" s="180"/>
      <c r="S37" s="134"/>
      <c r="T37" s="100"/>
      <c r="U37" s="180"/>
      <c r="V37" s="180"/>
      <c r="W37" s="100"/>
      <c r="X37" s="180"/>
      <c r="Y37" s="134"/>
    </row>
    <row r="38" spans="1:25" s="157" customFormat="1" ht="15" customHeight="1">
      <c r="A38" s="377"/>
      <c r="B38" s="375"/>
      <c r="C38" s="375"/>
      <c r="D38" s="375"/>
      <c r="E38" s="375"/>
      <c r="F38" s="375"/>
      <c r="G38" s="378"/>
      <c r="H38" s="180"/>
      <c r="I38" s="134"/>
      <c r="J38" s="100"/>
      <c r="K38" s="100"/>
      <c r="L38" s="180"/>
      <c r="M38" s="100"/>
      <c r="N38" s="180"/>
      <c r="O38" s="100"/>
      <c r="P38" s="180"/>
      <c r="Q38" s="100"/>
      <c r="R38" s="180"/>
      <c r="S38" s="134"/>
      <c r="T38" s="100"/>
      <c r="U38" s="180"/>
      <c r="V38" s="180"/>
      <c r="W38" s="100"/>
      <c r="X38" s="180"/>
      <c r="Y38" s="134"/>
    </row>
    <row r="39" spans="1:25" s="157" customFormat="1" ht="15" customHeight="1">
      <c r="A39" s="377"/>
      <c r="B39" s="375"/>
      <c r="C39" s="375"/>
      <c r="D39" s="375"/>
      <c r="E39" s="375"/>
      <c r="F39" s="375"/>
      <c r="G39" s="378"/>
      <c r="H39" s="180"/>
      <c r="I39" s="134"/>
      <c r="J39" s="100"/>
      <c r="K39" s="100"/>
      <c r="L39" s="180"/>
      <c r="M39" s="100"/>
      <c r="N39" s="180"/>
      <c r="O39" s="100"/>
      <c r="P39" s="180"/>
      <c r="Q39" s="100"/>
      <c r="R39" s="180"/>
      <c r="S39" s="134"/>
      <c r="T39" s="100"/>
      <c r="U39" s="180"/>
      <c r="V39" s="180"/>
      <c r="W39" s="100"/>
      <c r="X39" s="180"/>
      <c r="Y39" s="134"/>
    </row>
    <row r="40" spans="1:25" s="157" customFormat="1" ht="15" customHeight="1">
      <c r="A40" s="377"/>
      <c r="B40" s="375"/>
      <c r="C40" s="375"/>
      <c r="D40" s="375"/>
      <c r="E40" s="375"/>
      <c r="F40" s="375"/>
      <c r="G40" s="378"/>
      <c r="H40" s="180"/>
      <c r="I40" s="134"/>
      <c r="J40" s="100"/>
      <c r="K40" s="100"/>
      <c r="L40" s="180"/>
      <c r="M40" s="100"/>
      <c r="N40" s="180"/>
      <c r="O40" s="100"/>
      <c r="P40" s="180"/>
      <c r="Q40" s="100"/>
      <c r="R40" s="180"/>
      <c r="S40" s="134"/>
      <c r="T40" s="100"/>
      <c r="U40" s="180"/>
      <c r="V40" s="180"/>
      <c r="W40" s="100"/>
      <c r="X40" s="180"/>
      <c r="Y40" s="134"/>
    </row>
    <row r="41" spans="1:25" s="157" customFormat="1" ht="15" customHeight="1">
      <c r="A41" s="377">
        <v>7</v>
      </c>
      <c r="B41" s="375"/>
      <c r="C41" s="375"/>
      <c r="D41" s="375"/>
      <c r="E41" s="375"/>
      <c r="F41" s="375"/>
      <c r="G41" s="378"/>
      <c r="H41" s="180"/>
      <c r="I41" s="134"/>
      <c r="J41" s="100"/>
      <c r="K41" s="100"/>
      <c r="L41" s="180"/>
      <c r="M41" s="100"/>
      <c r="N41" s="180"/>
      <c r="O41" s="100"/>
      <c r="P41" s="180"/>
      <c r="Q41" s="100"/>
      <c r="R41" s="180"/>
      <c r="S41" s="134"/>
      <c r="T41" s="100"/>
      <c r="U41" s="180"/>
      <c r="V41" s="180"/>
      <c r="W41" s="100"/>
      <c r="X41" s="180"/>
      <c r="Y41" s="134"/>
    </row>
    <row r="42" spans="1:25" s="157" customFormat="1" ht="15" customHeight="1">
      <c r="A42" s="377"/>
      <c r="B42" s="375"/>
      <c r="C42" s="375"/>
      <c r="D42" s="375"/>
      <c r="E42" s="375"/>
      <c r="F42" s="375"/>
      <c r="G42" s="378"/>
      <c r="H42" s="180"/>
      <c r="I42" s="134"/>
      <c r="J42" s="100"/>
      <c r="K42" s="100"/>
      <c r="L42" s="180"/>
      <c r="M42" s="100"/>
      <c r="N42" s="180"/>
      <c r="O42" s="100"/>
      <c r="P42" s="180"/>
      <c r="Q42" s="100"/>
      <c r="R42" s="180"/>
      <c r="S42" s="134"/>
      <c r="T42" s="100"/>
      <c r="U42" s="180"/>
      <c r="V42" s="180"/>
      <c r="W42" s="100"/>
      <c r="X42" s="180"/>
      <c r="Y42" s="134"/>
    </row>
    <row r="43" spans="1:25" s="157" customFormat="1" ht="15" customHeight="1">
      <c r="A43" s="377"/>
      <c r="B43" s="375"/>
      <c r="C43" s="375"/>
      <c r="D43" s="375"/>
      <c r="E43" s="375"/>
      <c r="F43" s="375"/>
      <c r="G43" s="378"/>
      <c r="H43" s="180"/>
      <c r="I43" s="134"/>
      <c r="J43" s="100"/>
      <c r="K43" s="100"/>
      <c r="L43" s="180"/>
      <c r="M43" s="100"/>
      <c r="N43" s="180"/>
      <c r="O43" s="100"/>
      <c r="P43" s="180"/>
      <c r="Q43" s="100"/>
      <c r="R43" s="180"/>
      <c r="S43" s="134"/>
      <c r="T43" s="100"/>
      <c r="U43" s="180"/>
      <c r="V43" s="180"/>
      <c r="W43" s="100"/>
      <c r="X43" s="180"/>
      <c r="Y43" s="134"/>
    </row>
    <row r="44" spans="1:25" s="157" customFormat="1" ht="15" customHeight="1">
      <c r="A44" s="377"/>
      <c r="B44" s="375"/>
      <c r="C44" s="375"/>
      <c r="D44" s="375"/>
      <c r="E44" s="375"/>
      <c r="F44" s="375"/>
      <c r="G44" s="378"/>
      <c r="H44" s="180"/>
      <c r="I44" s="134"/>
      <c r="J44" s="100"/>
      <c r="K44" s="100"/>
      <c r="L44" s="180"/>
      <c r="M44" s="100"/>
      <c r="N44" s="180"/>
      <c r="O44" s="100"/>
      <c r="P44" s="180"/>
      <c r="Q44" s="100"/>
      <c r="R44" s="180"/>
      <c r="S44" s="134"/>
      <c r="T44" s="100"/>
      <c r="U44" s="180"/>
      <c r="V44" s="180"/>
      <c r="W44" s="100"/>
      <c r="X44" s="180"/>
      <c r="Y44" s="134"/>
    </row>
    <row r="45" spans="1:25" s="157" customFormat="1" ht="15" customHeight="1">
      <c r="A45" s="377"/>
      <c r="B45" s="375"/>
      <c r="C45" s="375"/>
      <c r="D45" s="375"/>
      <c r="E45" s="375"/>
      <c r="F45" s="375"/>
      <c r="G45" s="378"/>
      <c r="H45" s="180"/>
      <c r="I45" s="134"/>
      <c r="J45" s="100"/>
      <c r="K45" s="100"/>
      <c r="L45" s="180"/>
      <c r="M45" s="100"/>
      <c r="N45" s="180"/>
      <c r="O45" s="100"/>
      <c r="P45" s="180"/>
      <c r="Q45" s="100"/>
      <c r="R45" s="180"/>
      <c r="S45" s="134"/>
      <c r="T45" s="100"/>
      <c r="U45" s="180"/>
      <c r="V45" s="180"/>
      <c r="W45" s="100"/>
      <c r="X45" s="180"/>
      <c r="Y45" s="134"/>
    </row>
    <row r="46" spans="1:25" s="157" customFormat="1" ht="15" customHeight="1">
      <c r="A46" s="377"/>
      <c r="B46" s="375"/>
      <c r="C46" s="375"/>
      <c r="D46" s="375"/>
      <c r="E46" s="375"/>
      <c r="F46" s="375"/>
      <c r="G46" s="378"/>
      <c r="H46" s="180"/>
      <c r="I46" s="134"/>
      <c r="J46" s="100"/>
      <c r="K46" s="100"/>
      <c r="L46" s="180"/>
      <c r="M46" s="100"/>
      <c r="N46" s="180"/>
      <c r="O46" s="100"/>
      <c r="P46" s="180"/>
      <c r="Q46" s="100"/>
      <c r="R46" s="180"/>
      <c r="S46" s="134"/>
      <c r="T46" s="100"/>
      <c r="U46" s="180"/>
      <c r="V46" s="180"/>
      <c r="W46" s="100"/>
      <c r="X46" s="180"/>
      <c r="Y46" s="134"/>
    </row>
    <row r="47" spans="1:25" s="157" customFormat="1" ht="15" customHeight="1">
      <c r="A47" s="377">
        <v>8</v>
      </c>
      <c r="B47" s="375"/>
      <c r="C47" s="375"/>
      <c r="D47" s="375"/>
      <c r="E47" s="375"/>
      <c r="F47" s="375"/>
      <c r="G47" s="378"/>
      <c r="H47" s="180"/>
      <c r="I47" s="134"/>
      <c r="J47" s="100"/>
      <c r="K47" s="100"/>
      <c r="L47" s="180"/>
      <c r="M47" s="100"/>
      <c r="N47" s="180"/>
      <c r="O47" s="100"/>
      <c r="P47" s="180"/>
      <c r="Q47" s="100"/>
      <c r="R47" s="180"/>
      <c r="S47" s="134"/>
      <c r="T47" s="100"/>
      <c r="U47" s="180"/>
      <c r="V47" s="180"/>
      <c r="W47" s="100"/>
      <c r="X47" s="180"/>
      <c r="Y47" s="134"/>
    </row>
    <row r="48" spans="1:25" s="157" customFormat="1" ht="15" customHeight="1">
      <c r="A48" s="377"/>
      <c r="B48" s="375"/>
      <c r="C48" s="375"/>
      <c r="D48" s="375"/>
      <c r="E48" s="375"/>
      <c r="F48" s="375"/>
      <c r="G48" s="378"/>
      <c r="H48" s="180"/>
      <c r="I48" s="134"/>
      <c r="J48" s="100"/>
      <c r="K48" s="100"/>
      <c r="L48" s="180"/>
      <c r="M48" s="100"/>
      <c r="N48" s="180"/>
      <c r="O48" s="100"/>
      <c r="P48" s="180"/>
      <c r="Q48" s="100"/>
      <c r="R48" s="180"/>
      <c r="S48" s="134"/>
      <c r="T48" s="100"/>
      <c r="U48" s="180"/>
      <c r="V48" s="180"/>
      <c r="W48" s="100"/>
      <c r="X48" s="180"/>
      <c r="Y48" s="134"/>
    </row>
    <row r="49" spans="1:25" s="157" customFormat="1" ht="15" customHeight="1">
      <c r="A49" s="377"/>
      <c r="B49" s="375"/>
      <c r="C49" s="375"/>
      <c r="D49" s="375"/>
      <c r="E49" s="375"/>
      <c r="F49" s="375"/>
      <c r="G49" s="378"/>
      <c r="H49" s="180"/>
      <c r="I49" s="134"/>
      <c r="J49" s="100"/>
      <c r="K49" s="100"/>
      <c r="L49" s="180"/>
      <c r="M49" s="100"/>
      <c r="N49" s="180"/>
      <c r="O49" s="100"/>
      <c r="P49" s="180"/>
      <c r="Q49" s="100"/>
      <c r="R49" s="180"/>
      <c r="S49" s="134"/>
      <c r="T49" s="100"/>
      <c r="U49" s="180"/>
      <c r="V49" s="180"/>
      <c r="W49" s="100"/>
      <c r="X49" s="180"/>
      <c r="Y49" s="134"/>
    </row>
    <row r="50" spans="1:25" s="157" customFormat="1" ht="15" customHeight="1">
      <c r="A50" s="377"/>
      <c r="B50" s="375"/>
      <c r="C50" s="375"/>
      <c r="D50" s="375"/>
      <c r="E50" s="375"/>
      <c r="F50" s="375"/>
      <c r="G50" s="378"/>
      <c r="H50" s="180"/>
      <c r="I50" s="134"/>
      <c r="J50" s="100"/>
      <c r="K50" s="100"/>
      <c r="L50" s="180"/>
      <c r="M50" s="100"/>
      <c r="N50" s="180"/>
      <c r="O50" s="100"/>
      <c r="P50" s="180"/>
      <c r="Q50" s="100"/>
      <c r="R50" s="180"/>
      <c r="S50" s="134"/>
      <c r="T50" s="100"/>
      <c r="U50" s="180"/>
      <c r="V50" s="180"/>
      <c r="W50" s="100"/>
      <c r="X50" s="180"/>
      <c r="Y50" s="134"/>
    </row>
    <row r="51" spans="1:25" s="157" customFormat="1" ht="15" customHeight="1">
      <c r="A51" s="377"/>
      <c r="B51" s="375"/>
      <c r="C51" s="375"/>
      <c r="D51" s="375"/>
      <c r="E51" s="375"/>
      <c r="F51" s="375"/>
      <c r="G51" s="378"/>
      <c r="H51" s="180"/>
      <c r="I51" s="134"/>
      <c r="J51" s="100"/>
      <c r="K51" s="100"/>
      <c r="L51" s="180"/>
      <c r="M51" s="100"/>
      <c r="N51" s="180"/>
      <c r="O51" s="100"/>
      <c r="P51" s="180"/>
      <c r="Q51" s="100"/>
      <c r="R51" s="180"/>
      <c r="S51" s="134"/>
      <c r="T51" s="100"/>
      <c r="U51" s="180"/>
      <c r="V51" s="180"/>
      <c r="W51" s="100"/>
      <c r="X51" s="180"/>
      <c r="Y51" s="134"/>
    </row>
    <row r="52" spans="1:25" s="157" customFormat="1" ht="15" customHeight="1">
      <c r="A52" s="377"/>
      <c r="B52" s="375"/>
      <c r="C52" s="375"/>
      <c r="D52" s="375"/>
      <c r="E52" s="375"/>
      <c r="F52" s="375"/>
      <c r="G52" s="378"/>
      <c r="H52" s="180"/>
      <c r="I52" s="134"/>
      <c r="J52" s="100"/>
      <c r="K52" s="100"/>
      <c r="L52" s="180"/>
      <c r="M52" s="100"/>
      <c r="N52" s="180"/>
      <c r="O52" s="100"/>
      <c r="P52" s="180"/>
      <c r="Q52" s="100"/>
      <c r="R52" s="180"/>
      <c r="S52" s="134"/>
      <c r="T52" s="100"/>
      <c r="U52" s="180"/>
      <c r="V52" s="180"/>
      <c r="W52" s="100"/>
      <c r="X52" s="180"/>
      <c r="Y52" s="134"/>
    </row>
    <row r="53" spans="1:25" s="157" customFormat="1" ht="15" customHeight="1">
      <c r="A53" s="377">
        <v>9</v>
      </c>
      <c r="B53" s="375"/>
      <c r="C53" s="375"/>
      <c r="D53" s="375"/>
      <c r="E53" s="375"/>
      <c r="F53" s="375"/>
      <c r="G53" s="378"/>
      <c r="H53" s="180"/>
      <c r="I53" s="134"/>
      <c r="J53" s="100"/>
      <c r="K53" s="100"/>
      <c r="L53" s="180"/>
      <c r="M53" s="100"/>
      <c r="N53" s="180"/>
      <c r="O53" s="100"/>
      <c r="P53" s="180"/>
      <c r="Q53" s="100"/>
      <c r="R53" s="180"/>
      <c r="S53" s="134"/>
      <c r="T53" s="100"/>
      <c r="U53" s="180"/>
      <c r="V53" s="180"/>
      <c r="W53" s="100"/>
      <c r="X53" s="180"/>
      <c r="Y53" s="134"/>
    </row>
    <row r="54" spans="1:25" s="157" customFormat="1" ht="15" customHeight="1">
      <c r="A54" s="377"/>
      <c r="B54" s="375"/>
      <c r="C54" s="375"/>
      <c r="D54" s="375"/>
      <c r="E54" s="375"/>
      <c r="F54" s="375"/>
      <c r="G54" s="378"/>
      <c r="H54" s="180"/>
      <c r="I54" s="134"/>
      <c r="J54" s="100"/>
      <c r="K54" s="100"/>
      <c r="L54" s="180"/>
      <c r="M54" s="100"/>
      <c r="N54" s="180"/>
      <c r="O54" s="100"/>
      <c r="P54" s="180"/>
      <c r="Q54" s="100"/>
      <c r="R54" s="180"/>
      <c r="S54" s="134"/>
      <c r="T54" s="100"/>
      <c r="U54" s="180"/>
      <c r="V54" s="180"/>
      <c r="W54" s="100"/>
      <c r="X54" s="180"/>
      <c r="Y54" s="134"/>
    </row>
    <row r="55" spans="1:25" s="157" customFormat="1" ht="15" customHeight="1">
      <c r="A55" s="377"/>
      <c r="B55" s="375"/>
      <c r="C55" s="375"/>
      <c r="D55" s="375"/>
      <c r="E55" s="375"/>
      <c r="F55" s="375"/>
      <c r="G55" s="378"/>
      <c r="H55" s="180"/>
      <c r="I55" s="134"/>
      <c r="J55" s="100"/>
      <c r="K55" s="100"/>
      <c r="L55" s="180"/>
      <c r="M55" s="100"/>
      <c r="N55" s="180"/>
      <c r="O55" s="100"/>
      <c r="P55" s="180"/>
      <c r="Q55" s="100"/>
      <c r="R55" s="180"/>
      <c r="S55" s="134"/>
      <c r="T55" s="100"/>
      <c r="U55" s="180"/>
      <c r="V55" s="180"/>
      <c r="W55" s="100"/>
      <c r="X55" s="180"/>
      <c r="Y55" s="134"/>
    </row>
    <row r="56" spans="1:25" s="157" customFormat="1" ht="15" customHeight="1">
      <c r="A56" s="377"/>
      <c r="B56" s="375"/>
      <c r="C56" s="375"/>
      <c r="D56" s="375"/>
      <c r="E56" s="375"/>
      <c r="F56" s="375"/>
      <c r="G56" s="378"/>
      <c r="H56" s="180"/>
      <c r="I56" s="134"/>
      <c r="J56" s="100"/>
      <c r="K56" s="100"/>
      <c r="L56" s="180"/>
      <c r="M56" s="100"/>
      <c r="N56" s="180"/>
      <c r="O56" s="100"/>
      <c r="P56" s="180"/>
      <c r="Q56" s="100"/>
      <c r="R56" s="180"/>
      <c r="S56" s="134"/>
      <c r="T56" s="100"/>
      <c r="U56" s="180"/>
      <c r="V56" s="180"/>
      <c r="W56" s="100"/>
      <c r="X56" s="180"/>
      <c r="Y56" s="134"/>
    </row>
    <row r="57" spans="1:25" s="157" customFormat="1" ht="15" customHeight="1">
      <c r="A57" s="377"/>
      <c r="B57" s="375"/>
      <c r="C57" s="375"/>
      <c r="D57" s="375"/>
      <c r="E57" s="375"/>
      <c r="F57" s="375"/>
      <c r="G57" s="378"/>
      <c r="H57" s="180"/>
      <c r="I57" s="134"/>
      <c r="J57" s="100"/>
      <c r="K57" s="100"/>
      <c r="L57" s="180"/>
      <c r="M57" s="100"/>
      <c r="N57" s="180"/>
      <c r="O57" s="100"/>
      <c r="P57" s="180"/>
      <c r="Q57" s="100"/>
      <c r="R57" s="180"/>
      <c r="S57" s="134"/>
      <c r="T57" s="100"/>
      <c r="U57" s="180"/>
      <c r="V57" s="180"/>
      <c r="W57" s="100"/>
      <c r="X57" s="180"/>
      <c r="Y57" s="134"/>
    </row>
    <row r="58" spans="1:25" s="157" customFormat="1" ht="15" customHeight="1">
      <c r="A58" s="377"/>
      <c r="B58" s="375"/>
      <c r="C58" s="375"/>
      <c r="D58" s="375"/>
      <c r="E58" s="375"/>
      <c r="F58" s="375"/>
      <c r="G58" s="378"/>
      <c r="H58" s="180"/>
      <c r="I58" s="134"/>
      <c r="J58" s="100"/>
      <c r="K58" s="100"/>
      <c r="L58" s="180"/>
      <c r="M58" s="100"/>
      <c r="N58" s="180"/>
      <c r="O58" s="100"/>
      <c r="P58" s="180"/>
      <c r="Q58" s="100"/>
      <c r="R58" s="180"/>
      <c r="S58" s="134"/>
      <c r="T58" s="100"/>
      <c r="U58" s="180"/>
      <c r="V58" s="180"/>
      <c r="W58" s="100"/>
      <c r="X58" s="180"/>
      <c r="Y58" s="134"/>
    </row>
    <row r="59" spans="1:25" s="157" customFormat="1" ht="15" customHeight="1">
      <c r="A59" s="377">
        <v>10</v>
      </c>
      <c r="B59" s="375"/>
      <c r="C59" s="375"/>
      <c r="D59" s="375"/>
      <c r="E59" s="375"/>
      <c r="F59" s="375"/>
      <c r="G59" s="378"/>
      <c r="H59" s="180"/>
      <c r="I59" s="134"/>
      <c r="J59" s="100"/>
      <c r="K59" s="100"/>
      <c r="L59" s="180"/>
      <c r="M59" s="100"/>
      <c r="N59" s="180"/>
      <c r="O59" s="100"/>
      <c r="P59" s="180"/>
      <c r="Q59" s="100"/>
      <c r="R59" s="180"/>
      <c r="S59" s="134"/>
      <c r="T59" s="100"/>
      <c r="U59" s="180"/>
      <c r="V59" s="180"/>
      <c r="W59" s="100"/>
      <c r="X59" s="180"/>
      <c r="Y59" s="134"/>
    </row>
    <row r="60" spans="1:25" s="157" customFormat="1" ht="15" customHeight="1">
      <c r="A60" s="377"/>
      <c r="B60" s="375"/>
      <c r="C60" s="375"/>
      <c r="D60" s="375"/>
      <c r="E60" s="375"/>
      <c r="F60" s="375"/>
      <c r="G60" s="378"/>
      <c r="H60" s="180"/>
      <c r="I60" s="134"/>
      <c r="J60" s="100"/>
      <c r="K60" s="100"/>
      <c r="L60" s="180"/>
      <c r="M60" s="100"/>
      <c r="N60" s="180"/>
      <c r="O60" s="100"/>
      <c r="P60" s="180"/>
      <c r="Q60" s="100"/>
      <c r="R60" s="180"/>
      <c r="S60" s="134"/>
      <c r="T60" s="100"/>
      <c r="U60" s="180"/>
      <c r="V60" s="180"/>
      <c r="W60" s="100"/>
      <c r="X60" s="180"/>
      <c r="Y60" s="134"/>
    </row>
    <row r="61" spans="1:25" s="157" customFormat="1" ht="15" customHeight="1">
      <c r="A61" s="377"/>
      <c r="B61" s="375"/>
      <c r="C61" s="375"/>
      <c r="D61" s="375"/>
      <c r="E61" s="375"/>
      <c r="F61" s="375"/>
      <c r="G61" s="378"/>
      <c r="H61" s="180"/>
      <c r="I61" s="134"/>
      <c r="J61" s="100"/>
      <c r="K61" s="100"/>
      <c r="L61" s="180"/>
      <c r="M61" s="100"/>
      <c r="N61" s="180"/>
      <c r="O61" s="100"/>
      <c r="P61" s="180"/>
      <c r="Q61" s="100"/>
      <c r="R61" s="180"/>
      <c r="S61" s="134"/>
      <c r="T61" s="100"/>
      <c r="U61" s="180"/>
      <c r="V61" s="180"/>
      <c r="W61" s="100"/>
      <c r="X61" s="180"/>
      <c r="Y61" s="134"/>
    </row>
    <row r="62" spans="1:25" s="157" customFormat="1" ht="15" customHeight="1">
      <c r="A62" s="377"/>
      <c r="B62" s="375"/>
      <c r="C62" s="375"/>
      <c r="D62" s="375"/>
      <c r="E62" s="375"/>
      <c r="F62" s="375"/>
      <c r="G62" s="378"/>
      <c r="H62" s="180"/>
      <c r="I62" s="134"/>
      <c r="J62" s="100"/>
      <c r="K62" s="100"/>
      <c r="L62" s="180"/>
      <c r="M62" s="100"/>
      <c r="N62" s="180"/>
      <c r="O62" s="100"/>
      <c r="P62" s="180"/>
      <c r="Q62" s="100"/>
      <c r="R62" s="180"/>
      <c r="S62" s="134"/>
      <c r="T62" s="100"/>
      <c r="U62" s="180"/>
      <c r="V62" s="180"/>
      <c r="W62" s="100"/>
      <c r="X62" s="180"/>
      <c r="Y62" s="134"/>
    </row>
    <row r="63" spans="1:25" s="157" customFormat="1" ht="15" customHeight="1">
      <c r="A63" s="377"/>
      <c r="B63" s="375"/>
      <c r="C63" s="375"/>
      <c r="D63" s="375"/>
      <c r="E63" s="375"/>
      <c r="F63" s="375"/>
      <c r="G63" s="378"/>
      <c r="H63" s="180"/>
      <c r="I63" s="134"/>
      <c r="J63" s="100"/>
      <c r="K63" s="100"/>
      <c r="L63" s="180"/>
      <c r="M63" s="100"/>
      <c r="N63" s="180"/>
      <c r="O63" s="100"/>
      <c r="P63" s="180"/>
      <c r="Q63" s="100"/>
      <c r="R63" s="180"/>
      <c r="S63" s="134"/>
      <c r="T63" s="100"/>
      <c r="U63" s="180"/>
      <c r="V63" s="180"/>
      <c r="W63" s="100"/>
      <c r="X63" s="180"/>
      <c r="Y63" s="134"/>
    </row>
    <row r="64" spans="1:25" s="157" customFormat="1" ht="15" customHeight="1">
      <c r="A64" s="377"/>
      <c r="B64" s="375"/>
      <c r="C64" s="375"/>
      <c r="D64" s="375"/>
      <c r="E64" s="375"/>
      <c r="F64" s="375"/>
      <c r="G64" s="378"/>
      <c r="H64" s="180"/>
      <c r="I64" s="134"/>
      <c r="J64" s="100"/>
      <c r="K64" s="100"/>
      <c r="L64" s="180"/>
      <c r="M64" s="100"/>
      <c r="N64" s="180"/>
      <c r="O64" s="100"/>
      <c r="P64" s="180"/>
      <c r="Q64" s="100"/>
      <c r="R64" s="180"/>
      <c r="S64" s="134"/>
      <c r="T64" s="100"/>
      <c r="U64" s="180"/>
      <c r="V64" s="180"/>
      <c r="W64" s="100"/>
      <c r="X64" s="180"/>
      <c r="Y64" s="134"/>
    </row>
  </sheetData>
  <sheetProtection algorithmName="SHA-512" hashValue="SF59xB+LcFLo2dBtH1kgBpGZ2R5OZg08ph4n6PgEtsdrue0JHO1d4GHgoe1KRnLZoVD6y0B/VG5+X9UGdC++aQ==" saltValue="0Bz85JlUASM25TSfk2ilhw==" spinCount="100000" sheet="1" objects="1" scenarios="1" formatCells="0" formatColumns="0" formatRows="0"/>
  <mergeCells count="99">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 ref="A5:A10"/>
    <mergeCell ref="B5:B10"/>
    <mergeCell ref="C5:C10"/>
    <mergeCell ref="D5:D10"/>
    <mergeCell ref="E5:E10"/>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53:F58"/>
    <mergeCell ref="G53:G58"/>
    <mergeCell ref="A47:A52"/>
    <mergeCell ref="B47:B52"/>
    <mergeCell ref="C47:C52"/>
    <mergeCell ref="D47:D52"/>
    <mergeCell ref="E47:E52"/>
    <mergeCell ref="F47:F52"/>
    <mergeCell ref="A53:A58"/>
    <mergeCell ref="B53:B58"/>
    <mergeCell ref="C53:C58"/>
    <mergeCell ref="D53:D58"/>
    <mergeCell ref="E53:E58"/>
    <mergeCell ref="B59:B64"/>
    <mergeCell ref="C59:C64"/>
    <mergeCell ref="D59:D64"/>
    <mergeCell ref="E59:E64"/>
    <mergeCell ref="G59:G64"/>
    <mergeCell ref="F59:F64"/>
  </mergeCells>
  <pageMargins left="0.70866141732283472" right="0.70866141732283472" top="0.74803149606299213" bottom="0.74803149606299213" header="0.31496062992125984" footer="0.31496062992125984"/>
  <pageSetup paperSize="9" scale="52" orientation="landscape" r:id="rId1"/>
  <headerFooter>
    <oddHeader>&amp;L&amp;G&amp;C&amp;"Arial,Negrita"&amp;12MAPA Y PLAN DE MANEJO DE RIESGOS Y OPORTUNIDADES</oddHeader>
    <oddFooter>&amp;L&amp;G&amp;C&amp;N&amp;RDES-FM-12
V11</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Hoja1!$A$26:$A$39</xm:f>
          </x14:formula1>
          <xm:sqref>B5:B64</xm:sqref>
        </x14:dataValidation>
        <x14:dataValidation type="list" allowBlank="1" showInputMessage="1" showErrorMessage="1" xr:uid="{2C433F0B-6284-4476-BCF7-E597BB3541DC}">
          <x14:formula1>
            <xm:f>Hoja1!$B$26:$B$39</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defaultColWidth="11.42578125" defaultRowHeight="15"/>
  <cols>
    <col min="2" max="39" width="5.7109375" customWidth="1"/>
    <col min="41" max="46" width="5.7109375" customWidth="1"/>
  </cols>
  <sheetData>
    <row r="1" spans="1:99">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row>
    <row r="2" spans="1:99" ht="18" customHeight="1">
      <c r="A2" s="57"/>
      <c r="B2" s="383" t="s">
        <v>289</v>
      </c>
      <c r="C2" s="383"/>
      <c r="D2" s="383"/>
      <c r="E2" s="383"/>
      <c r="F2" s="383"/>
      <c r="G2" s="383"/>
      <c r="H2" s="383"/>
      <c r="I2" s="383"/>
      <c r="J2" s="420" t="s">
        <v>15</v>
      </c>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row>
    <row r="3" spans="1:99" ht="18.75" customHeight="1">
      <c r="A3" s="57"/>
      <c r="B3" s="383"/>
      <c r="C3" s="383"/>
      <c r="D3" s="383"/>
      <c r="E3" s="383"/>
      <c r="F3" s="383"/>
      <c r="G3" s="383"/>
      <c r="H3" s="383"/>
      <c r="I3" s="383"/>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row>
    <row r="4" spans="1:99" ht="15" customHeight="1">
      <c r="A4" s="57"/>
      <c r="B4" s="383"/>
      <c r="C4" s="383"/>
      <c r="D4" s="383"/>
      <c r="E4" s="383"/>
      <c r="F4" s="383"/>
      <c r="G4" s="383"/>
      <c r="H4" s="383"/>
      <c r="I4" s="383"/>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row>
    <row r="5" spans="1:99" ht="15.75" thickBot="1">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row>
    <row r="6" spans="1:99" ht="15" customHeight="1">
      <c r="A6" s="57"/>
      <c r="B6" s="431" t="s">
        <v>214</v>
      </c>
      <c r="C6" s="431"/>
      <c r="D6" s="432"/>
      <c r="E6" s="421" t="s">
        <v>290</v>
      </c>
      <c r="F6" s="422"/>
      <c r="G6" s="422"/>
      <c r="H6" s="422"/>
      <c r="I6" s="423"/>
      <c r="J6" s="417" t="e">
        <f>IF(AND(' RIESGOS DE GESTION'!#REF!="Muy Alta",' RIESGOS DE GESTION'!#REF!="Leve"),CONCATENATE("R",' RIESGOS DE GESTION'!#REF!),"")</f>
        <v>#REF!</v>
      </c>
      <c r="K6" s="418"/>
      <c r="L6" s="418" t="e">
        <f>IF(AND(' RIESGOS DE GESTION'!#REF!="Muy Alta",' RIESGOS DE GESTION'!#REF!="Leve"),CONCATENATE("R",' RIESGOS DE GESTION'!#REF!),"")</f>
        <v>#REF!</v>
      </c>
      <c r="M6" s="418"/>
      <c r="N6" s="418" t="e">
        <f>IF(AND(' RIESGOS DE GESTION'!#REF!="Muy Alta",' RIESGOS DE GESTION'!#REF!="Leve"),CONCATENATE("R",' RIESGOS DE GESTION'!#REF!),"")</f>
        <v>#REF!</v>
      </c>
      <c r="O6" s="419"/>
      <c r="P6" s="417" t="e">
        <f>IF(AND(' RIESGOS DE GESTION'!#REF!="Muy Alta",' RIESGOS DE GESTION'!#REF!="Menor"),CONCATENATE("R",' RIESGOS DE GESTION'!#REF!),"")</f>
        <v>#REF!</v>
      </c>
      <c r="Q6" s="418"/>
      <c r="R6" s="418" t="e">
        <f>IF(AND(' RIESGOS DE GESTION'!#REF!="Muy Alta",' RIESGOS DE GESTION'!#REF!="Menor"),CONCATENATE("R",' RIESGOS DE GESTION'!#REF!),"")</f>
        <v>#REF!</v>
      </c>
      <c r="S6" s="418"/>
      <c r="T6" s="418" t="e">
        <f>IF(AND(' RIESGOS DE GESTION'!#REF!="Muy Alta",' RIESGOS DE GESTION'!#REF!="Menor"),CONCATENATE("R",' RIESGOS DE GESTION'!#REF!),"")</f>
        <v>#REF!</v>
      </c>
      <c r="U6" s="419"/>
      <c r="V6" s="417" t="e">
        <f>IF(AND(' RIESGOS DE GESTION'!#REF!="Muy Alta",' RIESGOS DE GESTION'!#REF!="Moderado"),CONCATENATE("R",' RIESGOS DE GESTION'!#REF!),"")</f>
        <v>#REF!</v>
      </c>
      <c r="W6" s="418"/>
      <c r="X6" s="418" t="e">
        <f>IF(AND(' RIESGOS DE GESTION'!#REF!="Muy Alta",' RIESGOS DE GESTION'!#REF!="Moderado"),CONCATENATE("R",' RIESGOS DE GESTION'!#REF!),"")</f>
        <v>#REF!</v>
      </c>
      <c r="Y6" s="418"/>
      <c r="Z6" s="418" t="e">
        <f>IF(AND(' RIESGOS DE GESTION'!#REF!="Muy Alta",' RIESGOS DE GESTION'!#REF!="Moderado"),CONCATENATE("R",' RIESGOS DE GESTION'!#REF!),"")</f>
        <v>#REF!</v>
      </c>
      <c r="AA6" s="419"/>
      <c r="AB6" s="417" t="e">
        <f>IF(AND(' RIESGOS DE GESTION'!#REF!="Muy Alta",' RIESGOS DE GESTION'!#REF!="Mayor"),CONCATENATE("R",' RIESGOS DE GESTION'!#REF!),"")</f>
        <v>#REF!</v>
      </c>
      <c r="AC6" s="418"/>
      <c r="AD6" s="418" t="e">
        <f>IF(AND(' RIESGOS DE GESTION'!#REF!="Muy Alta",' RIESGOS DE GESTION'!#REF!="Mayor"),CONCATENATE("R",' RIESGOS DE GESTION'!#REF!),"")</f>
        <v>#REF!</v>
      </c>
      <c r="AE6" s="418"/>
      <c r="AF6" s="418" t="e">
        <f>IF(AND(' RIESGOS DE GESTION'!#REF!="Muy Alta",' RIESGOS DE GESTION'!#REF!="Mayor"),CONCATENATE("R",' RIESGOS DE GESTION'!#REF!),"")</f>
        <v>#REF!</v>
      </c>
      <c r="AG6" s="419"/>
      <c r="AH6" s="408" t="e">
        <f>IF(AND(' RIESGOS DE GESTION'!#REF!="Muy Alta",' RIESGOS DE GESTION'!#REF!="Catastrófico"),CONCATENATE("R",' RIESGOS DE GESTION'!#REF!),"")</f>
        <v>#REF!</v>
      </c>
      <c r="AI6" s="409"/>
      <c r="AJ6" s="409" t="e">
        <f>IF(AND(' RIESGOS DE GESTION'!#REF!="Muy Alta",' RIESGOS DE GESTION'!#REF!="Catastrófico"),CONCATENATE("R",' RIESGOS DE GESTION'!#REF!),"")</f>
        <v>#REF!</v>
      </c>
      <c r="AK6" s="409"/>
      <c r="AL6" s="409" t="e">
        <f>IF(AND(' RIESGOS DE GESTION'!#REF!="Muy Alta",' RIESGOS DE GESTION'!#REF!="Catastrófico"),CONCATENATE("R",' RIESGOS DE GESTION'!#REF!),"")</f>
        <v>#REF!</v>
      </c>
      <c r="AM6" s="410"/>
      <c r="AO6" s="433" t="s">
        <v>291</v>
      </c>
      <c r="AP6" s="434"/>
      <c r="AQ6" s="434"/>
      <c r="AR6" s="434"/>
      <c r="AS6" s="434"/>
      <c r="AT6" s="435"/>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row>
    <row r="7" spans="1:99" ht="15" customHeight="1">
      <c r="A7" s="57"/>
      <c r="B7" s="431"/>
      <c r="C7" s="431"/>
      <c r="D7" s="432"/>
      <c r="E7" s="424"/>
      <c r="F7" s="425"/>
      <c r="G7" s="425"/>
      <c r="H7" s="425"/>
      <c r="I7" s="426"/>
      <c r="J7" s="411"/>
      <c r="K7" s="412"/>
      <c r="L7" s="412"/>
      <c r="M7" s="412"/>
      <c r="N7" s="412"/>
      <c r="O7" s="413"/>
      <c r="P7" s="411"/>
      <c r="Q7" s="412"/>
      <c r="R7" s="412"/>
      <c r="S7" s="412"/>
      <c r="T7" s="412"/>
      <c r="U7" s="413"/>
      <c r="V7" s="411"/>
      <c r="W7" s="412"/>
      <c r="X7" s="412"/>
      <c r="Y7" s="412"/>
      <c r="Z7" s="412"/>
      <c r="AA7" s="413"/>
      <c r="AB7" s="411"/>
      <c r="AC7" s="412"/>
      <c r="AD7" s="412"/>
      <c r="AE7" s="412"/>
      <c r="AF7" s="412"/>
      <c r="AG7" s="413"/>
      <c r="AH7" s="402"/>
      <c r="AI7" s="403"/>
      <c r="AJ7" s="403"/>
      <c r="AK7" s="403"/>
      <c r="AL7" s="403"/>
      <c r="AM7" s="404"/>
      <c r="AN7" s="57"/>
      <c r="AO7" s="436"/>
      <c r="AP7" s="437"/>
      <c r="AQ7" s="437"/>
      <c r="AR7" s="437"/>
      <c r="AS7" s="437"/>
      <c r="AT7" s="438"/>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row>
    <row r="8" spans="1:99" ht="15" customHeight="1">
      <c r="A8" s="57"/>
      <c r="B8" s="431"/>
      <c r="C8" s="431"/>
      <c r="D8" s="432"/>
      <c r="E8" s="424"/>
      <c r="F8" s="425"/>
      <c r="G8" s="425"/>
      <c r="H8" s="425"/>
      <c r="I8" s="426"/>
      <c r="J8" s="411" t="e">
        <f>IF(AND(' RIESGOS DE GESTION'!#REF!="Muy Alta",' RIESGOS DE GESTION'!#REF!="Leve"),CONCATENATE("R",' RIESGOS DE GESTION'!#REF!),"")</f>
        <v>#REF!</v>
      </c>
      <c r="K8" s="412"/>
      <c r="L8" s="412" t="e">
        <f>IF(AND(' RIESGOS DE GESTION'!#REF!="Muy Alta",' RIESGOS DE GESTION'!#REF!="Leve"),CONCATENATE("R",' RIESGOS DE GESTION'!#REF!),"")</f>
        <v>#REF!</v>
      </c>
      <c r="M8" s="412"/>
      <c r="N8" s="412" t="e">
        <f>IF(AND(' RIESGOS DE GESTION'!#REF!="Muy Alta",' RIESGOS DE GESTION'!#REF!="Leve"),CONCATENATE("R",' RIESGOS DE GESTION'!#REF!),"")</f>
        <v>#REF!</v>
      </c>
      <c r="O8" s="413"/>
      <c r="P8" s="411" t="e">
        <f>IF(AND(' RIESGOS DE GESTION'!#REF!="Muy Alta",' RIESGOS DE GESTION'!#REF!="Menor"),CONCATENATE("R",' RIESGOS DE GESTION'!#REF!),"")</f>
        <v>#REF!</v>
      </c>
      <c r="Q8" s="412"/>
      <c r="R8" s="412" t="e">
        <f>IF(AND(' RIESGOS DE GESTION'!#REF!="Muy Alta",' RIESGOS DE GESTION'!#REF!="Menor"),CONCATENATE("R",' RIESGOS DE GESTION'!#REF!),"")</f>
        <v>#REF!</v>
      </c>
      <c r="S8" s="412"/>
      <c r="T8" s="412" t="e">
        <f>IF(AND(' RIESGOS DE GESTION'!#REF!="Muy Alta",' RIESGOS DE GESTION'!#REF!="Menor"),CONCATENATE("R",' RIESGOS DE GESTION'!#REF!),"")</f>
        <v>#REF!</v>
      </c>
      <c r="U8" s="413"/>
      <c r="V8" s="411" t="e">
        <f>IF(AND(' RIESGOS DE GESTION'!#REF!="Muy Alta",' RIESGOS DE GESTION'!#REF!="Moderado"),CONCATENATE("R",' RIESGOS DE GESTION'!#REF!),"")</f>
        <v>#REF!</v>
      </c>
      <c r="W8" s="412"/>
      <c r="X8" s="412" t="e">
        <f>IF(AND(' RIESGOS DE GESTION'!#REF!="Muy Alta",' RIESGOS DE GESTION'!#REF!="Moderado"),CONCATENATE("R",' RIESGOS DE GESTION'!#REF!),"")</f>
        <v>#REF!</v>
      </c>
      <c r="Y8" s="412"/>
      <c r="Z8" s="412" t="e">
        <f>IF(AND(' RIESGOS DE GESTION'!#REF!="Muy Alta",' RIESGOS DE GESTION'!#REF!="Moderado"),CONCATENATE("R",' RIESGOS DE GESTION'!#REF!),"")</f>
        <v>#REF!</v>
      </c>
      <c r="AA8" s="413"/>
      <c r="AB8" s="411" t="e">
        <f>IF(AND(' RIESGOS DE GESTION'!#REF!="Muy Alta",' RIESGOS DE GESTION'!#REF!="Mayor"),CONCATENATE("R",' RIESGOS DE GESTION'!#REF!),"")</f>
        <v>#REF!</v>
      </c>
      <c r="AC8" s="412"/>
      <c r="AD8" s="412" t="e">
        <f>IF(AND(' RIESGOS DE GESTION'!#REF!="Muy Alta",' RIESGOS DE GESTION'!#REF!="Mayor"),CONCATENATE("R",' RIESGOS DE GESTION'!#REF!),"")</f>
        <v>#REF!</v>
      </c>
      <c r="AE8" s="412"/>
      <c r="AF8" s="412" t="e">
        <f>IF(AND(' RIESGOS DE GESTION'!#REF!="Muy Alta",' RIESGOS DE GESTION'!#REF!="Mayor"),CONCATENATE("R",' RIESGOS DE GESTION'!#REF!),"")</f>
        <v>#REF!</v>
      </c>
      <c r="AG8" s="413"/>
      <c r="AH8" s="402" t="e">
        <f>IF(AND(' RIESGOS DE GESTION'!#REF!="Muy Alta",' RIESGOS DE GESTION'!#REF!="Catastrófico"),CONCATENATE("R",' RIESGOS DE GESTION'!#REF!),"")</f>
        <v>#REF!</v>
      </c>
      <c r="AI8" s="403"/>
      <c r="AJ8" s="403" t="e">
        <f>IF(AND(' RIESGOS DE GESTION'!#REF!="Muy Alta",' RIESGOS DE GESTION'!#REF!="Catastrófico"),CONCATENATE("R",' RIESGOS DE GESTION'!#REF!),"")</f>
        <v>#REF!</v>
      </c>
      <c r="AK8" s="403"/>
      <c r="AL8" s="403" t="e">
        <f>IF(AND(' RIESGOS DE GESTION'!#REF!="Muy Alta",' RIESGOS DE GESTION'!#REF!="Catastrófico"),CONCATENATE("R",' RIESGOS DE GESTION'!#REF!),"")</f>
        <v>#REF!</v>
      </c>
      <c r="AM8" s="404"/>
      <c r="AN8" s="57"/>
      <c r="AO8" s="436"/>
      <c r="AP8" s="437"/>
      <c r="AQ8" s="437"/>
      <c r="AR8" s="437"/>
      <c r="AS8" s="437"/>
      <c r="AT8" s="438"/>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row>
    <row r="9" spans="1:99" ht="15" customHeight="1">
      <c r="A9" s="57"/>
      <c r="B9" s="431"/>
      <c r="C9" s="431"/>
      <c r="D9" s="432"/>
      <c r="E9" s="424"/>
      <c r="F9" s="425"/>
      <c r="G9" s="425"/>
      <c r="H9" s="425"/>
      <c r="I9" s="426"/>
      <c r="J9" s="411"/>
      <c r="K9" s="412"/>
      <c r="L9" s="412"/>
      <c r="M9" s="412"/>
      <c r="N9" s="412"/>
      <c r="O9" s="413"/>
      <c r="P9" s="411"/>
      <c r="Q9" s="412"/>
      <c r="R9" s="412"/>
      <c r="S9" s="412"/>
      <c r="T9" s="412"/>
      <c r="U9" s="413"/>
      <c r="V9" s="411"/>
      <c r="W9" s="412"/>
      <c r="X9" s="412"/>
      <c r="Y9" s="412"/>
      <c r="Z9" s="412"/>
      <c r="AA9" s="413"/>
      <c r="AB9" s="411"/>
      <c r="AC9" s="412"/>
      <c r="AD9" s="412"/>
      <c r="AE9" s="412"/>
      <c r="AF9" s="412"/>
      <c r="AG9" s="413"/>
      <c r="AH9" s="402"/>
      <c r="AI9" s="403"/>
      <c r="AJ9" s="403"/>
      <c r="AK9" s="403"/>
      <c r="AL9" s="403"/>
      <c r="AM9" s="404"/>
      <c r="AN9" s="57"/>
      <c r="AO9" s="436"/>
      <c r="AP9" s="437"/>
      <c r="AQ9" s="437"/>
      <c r="AR9" s="437"/>
      <c r="AS9" s="437"/>
      <c r="AT9" s="438"/>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row>
    <row r="10" spans="1:99" ht="15" customHeight="1">
      <c r="A10" s="57"/>
      <c r="B10" s="431"/>
      <c r="C10" s="431"/>
      <c r="D10" s="432"/>
      <c r="E10" s="424"/>
      <c r="F10" s="425"/>
      <c r="G10" s="425"/>
      <c r="H10" s="425"/>
      <c r="I10" s="426"/>
      <c r="J10" s="411" t="e">
        <f>IF(AND(' RIESGOS DE GESTION'!#REF!="Muy Alta",' RIESGOS DE GESTION'!#REF!="Leve"),CONCATENATE("R",' RIESGOS DE GESTION'!#REF!),"")</f>
        <v>#REF!</v>
      </c>
      <c r="K10" s="412"/>
      <c r="L10" s="412" t="e">
        <f>IF(AND(' RIESGOS DE GESTION'!#REF!="Muy Alta",' RIESGOS DE GESTION'!#REF!="Leve"),CONCATENATE("R",' RIESGOS DE GESTION'!#REF!),"")</f>
        <v>#REF!</v>
      </c>
      <c r="M10" s="412"/>
      <c r="N10" s="412" t="e">
        <f>IF(AND(' RIESGOS DE GESTION'!#REF!="Muy Alta",' RIESGOS DE GESTION'!#REF!="Leve"),CONCATENATE("R",' RIESGOS DE GESTION'!#REF!),"")</f>
        <v>#REF!</v>
      </c>
      <c r="O10" s="413"/>
      <c r="P10" s="411" t="e">
        <f>IF(AND(' RIESGOS DE GESTION'!#REF!="Muy Alta",' RIESGOS DE GESTION'!#REF!="Menor"),CONCATENATE("R",' RIESGOS DE GESTION'!#REF!),"")</f>
        <v>#REF!</v>
      </c>
      <c r="Q10" s="412"/>
      <c r="R10" s="412" t="e">
        <f>IF(AND(' RIESGOS DE GESTION'!#REF!="Muy Alta",' RIESGOS DE GESTION'!#REF!="Menor"),CONCATENATE("R",' RIESGOS DE GESTION'!#REF!),"")</f>
        <v>#REF!</v>
      </c>
      <c r="S10" s="412"/>
      <c r="T10" s="412" t="e">
        <f>IF(AND(' RIESGOS DE GESTION'!#REF!="Muy Alta",' RIESGOS DE GESTION'!#REF!="Menor"),CONCATENATE("R",' RIESGOS DE GESTION'!#REF!),"")</f>
        <v>#REF!</v>
      </c>
      <c r="U10" s="413"/>
      <c r="V10" s="411" t="e">
        <f>IF(AND(' RIESGOS DE GESTION'!#REF!="Muy Alta",' RIESGOS DE GESTION'!#REF!="Moderado"),CONCATENATE("R",' RIESGOS DE GESTION'!#REF!),"")</f>
        <v>#REF!</v>
      </c>
      <c r="W10" s="412"/>
      <c r="X10" s="412" t="e">
        <f>IF(AND(' RIESGOS DE GESTION'!#REF!="Muy Alta",' RIESGOS DE GESTION'!#REF!="Moderado"),CONCATENATE("R",' RIESGOS DE GESTION'!#REF!),"")</f>
        <v>#REF!</v>
      </c>
      <c r="Y10" s="412"/>
      <c r="Z10" s="412" t="e">
        <f>IF(AND(' RIESGOS DE GESTION'!#REF!="Muy Alta",' RIESGOS DE GESTION'!#REF!="Moderado"),CONCATENATE("R",' RIESGOS DE GESTION'!#REF!),"")</f>
        <v>#REF!</v>
      </c>
      <c r="AA10" s="413"/>
      <c r="AB10" s="411" t="e">
        <f>IF(AND(' RIESGOS DE GESTION'!#REF!="Muy Alta",' RIESGOS DE GESTION'!#REF!="Mayor"),CONCATENATE("R",' RIESGOS DE GESTION'!#REF!),"")</f>
        <v>#REF!</v>
      </c>
      <c r="AC10" s="412"/>
      <c r="AD10" s="412" t="e">
        <f>IF(AND(' RIESGOS DE GESTION'!#REF!="Muy Alta",' RIESGOS DE GESTION'!#REF!="Mayor"),CONCATENATE("R",' RIESGOS DE GESTION'!#REF!),"")</f>
        <v>#REF!</v>
      </c>
      <c r="AE10" s="412"/>
      <c r="AF10" s="412" t="e">
        <f>IF(AND(' RIESGOS DE GESTION'!#REF!="Muy Alta",' RIESGOS DE GESTION'!#REF!="Mayor"),CONCATENATE("R",' RIESGOS DE GESTION'!#REF!),"")</f>
        <v>#REF!</v>
      </c>
      <c r="AG10" s="413"/>
      <c r="AH10" s="402" t="e">
        <f>IF(AND(' RIESGOS DE GESTION'!#REF!="Muy Alta",' RIESGOS DE GESTION'!#REF!="Catastrófico"),CONCATENATE("R",' RIESGOS DE GESTION'!#REF!),"")</f>
        <v>#REF!</v>
      </c>
      <c r="AI10" s="403"/>
      <c r="AJ10" s="403" t="e">
        <f>IF(AND(' RIESGOS DE GESTION'!#REF!="Muy Alta",' RIESGOS DE GESTION'!#REF!="Catastrófico"),CONCATENATE("R",' RIESGOS DE GESTION'!#REF!),"")</f>
        <v>#REF!</v>
      </c>
      <c r="AK10" s="403"/>
      <c r="AL10" s="403" t="e">
        <f>IF(AND(' RIESGOS DE GESTION'!#REF!="Muy Alta",' RIESGOS DE GESTION'!#REF!="Catastrófico"),CONCATENATE("R",' RIESGOS DE GESTION'!#REF!),"")</f>
        <v>#REF!</v>
      </c>
      <c r="AM10" s="404"/>
      <c r="AN10" s="57"/>
      <c r="AO10" s="436"/>
      <c r="AP10" s="437"/>
      <c r="AQ10" s="437"/>
      <c r="AR10" s="437"/>
      <c r="AS10" s="437"/>
      <c r="AT10" s="438"/>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row>
    <row r="11" spans="1:99" ht="15" customHeight="1">
      <c r="A11" s="57"/>
      <c r="B11" s="431"/>
      <c r="C11" s="431"/>
      <c r="D11" s="432"/>
      <c r="E11" s="424"/>
      <c r="F11" s="425"/>
      <c r="G11" s="425"/>
      <c r="H11" s="425"/>
      <c r="I11" s="426"/>
      <c r="J11" s="411"/>
      <c r="K11" s="412"/>
      <c r="L11" s="412"/>
      <c r="M11" s="412"/>
      <c r="N11" s="412"/>
      <c r="O11" s="413"/>
      <c r="P11" s="411"/>
      <c r="Q11" s="412"/>
      <c r="R11" s="412"/>
      <c r="S11" s="412"/>
      <c r="T11" s="412"/>
      <c r="U11" s="413"/>
      <c r="V11" s="411"/>
      <c r="W11" s="412"/>
      <c r="X11" s="412"/>
      <c r="Y11" s="412"/>
      <c r="Z11" s="412"/>
      <c r="AA11" s="413"/>
      <c r="AB11" s="411"/>
      <c r="AC11" s="412"/>
      <c r="AD11" s="412"/>
      <c r="AE11" s="412"/>
      <c r="AF11" s="412"/>
      <c r="AG11" s="413"/>
      <c r="AH11" s="402"/>
      <c r="AI11" s="403"/>
      <c r="AJ11" s="403"/>
      <c r="AK11" s="403"/>
      <c r="AL11" s="403"/>
      <c r="AM11" s="404"/>
      <c r="AN11" s="57"/>
      <c r="AO11" s="436"/>
      <c r="AP11" s="437"/>
      <c r="AQ11" s="437"/>
      <c r="AR11" s="437"/>
      <c r="AS11" s="437"/>
      <c r="AT11" s="438"/>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row>
    <row r="12" spans="1:99" ht="15" customHeight="1">
      <c r="A12" s="57"/>
      <c r="B12" s="431"/>
      <c r="C12" s="431"/>
      <c r="D12" s="432"/>
      <c r="E12" s="424"/>
      <c r="F12" s="425"/>
      <c r="G12" s="425"/>
      <c r="H12" s="425"/>
      <c r="I12" s="426"/>
      <c r="J12" s="411" t="e">
        <f>IF(AND(' RIESGOS DE GESTION'!#REF!="Muy Alta",' RIESGOS DE GESTION'!#REF!="Leve"),CONCATENATE("R",' RIESGOS DE GESTION'!#REF!),"")</f>
        <v>#REF!</v>
      </c>
      <c r="K12" s="412"/>
      <c r="L12" s="412" t="e">
        <f>IF(AND(' RIESGOS DE GESTION'!#REF!="Muy Alta",' RIESGOS DE GESTION'!#REF!="Leve"),CONCATENATE("R",' RIESGOS DE GESTION'!#REF!),"")</f>
        <v>#REF!</v>
      </c>
      <c r="M12" s="412"/>
      <c r="N12" s="412" t="e">
        <f>IF(AND(' RIESGOS DE GESTION'!#REF!="Muy Alta",' RIESGOS DE GESTION'!#REF!="Leve"),CONCATENATE("R",' RIESGOS DE GESTION'!#REF!),"")</f>
        <v>#REF!</v>
      </c>
      <c r="O12" s="413"/>
      <c r="P12" s="411" t="e">
        <f>IF(AND(' RIESGOS DE GESTION'!#REF!="Muy Alta",' RIESGOS DE GESTION'!#REF!="Menor"),CONCATENATE("R",' RIESGOS DE GESTION'!#REF!),"")</f>
        <v>#REF!</v>
      </c>
      <c r="Q12" s="412"/>
      <c r="R12" s="412" t="e">
        <f>IF(AND(' RIESGOS DE GESTION'!#REF!="Muy Alta",' RIESGOS DE GESTION'!#REF!="Menor"),CONCATENATE("R",' RIESGOS DE GESTION'!#REF!),"")</f>
        <v>#REF!</v>
      </c>
      <c r="S12" s="412"/>
      <c r="T12" s="412" t="e">
        <f>IF(AND(' RIESGOS DE GESTION'!#REF!="Muy Alta",' RIESGOS DE GESTION'!#REF!="Menor"),CONCATENATE("R",' RIESGOS DE GESTION'!#REF!),"")</f>
        <v>#REF!</v>
      </c>
      <c r="U12" s="413"/>
      <c r="V12" s="411" t="e">
        <f>IF(AND(' RIESGOS DE GESTION'!#REF!="Muy Alta",' RIESGOS DE GESTION'!#REF!="Moderado"),CONCATENATE("R",' RIESGOS DE GESTION'!#REF!),"")</f>
        <v>#REF!</v>
      </c>
      <c r="W12" s="412"/>
      <c r="X12" s="412" t="e">
        <f>IF(AND(' RIESGOS DE GESTION'!#REF!="Muy Alta",' RIESGOS DE GESTION'!#REF!="Moderado"),CONCATENATE("R",' RIESGOS DE GESTION'!#REF!),"")</f>
        <v>#REF!</v>
      </c>
      <c r="Y12" s="412"/>
      <c r="Z12" s="412" t="e">
        <f>IF(AND(' RIESGOS DE GESTION'!#REF!="Muy Alta",' RIESGOS DE GESTION'!#REF!="Moderado"),CONCATENATE("R",' RIESGOS DE GESTION'!#REF!),"")</f>
        <v>#REF!</v>
      </c>
      <c r="AA12" s="413"/>
      <c r="AB12" s="411" t="e">
        <f>IF(AND(' RIESGOS DE GESTION'!#REF!="Muy Alta",' RIESGOS DE GESTION'!#REF!="Mayor"),CONCATENATE("R",' RIESGOS DE GESTION'!#REF!),"")</f>
        <v>#REF!</v>
      </c>
      <c r="AC12" s="412"/>
      <c r="AD12" s="412" t="e">
        <f>IF(AND(' RIESGOS DE GESTION'!#REF!="Muy Alta",' RIESGOS DE GESTION'!#REF!="Mayor"),CONCATENATE("R",' RIESGOS DE GESTION'!#REF!),"")</f>
        <v>#REF!</v>
      </c>
      <c r="AE12" s="412"/>
      <c r="AF12" s="412" t="e">
        <f>IF(AND(' RIESGOS DE GESTION'!#REF!="Muy Alta",' RIESGOS DE GESTION'!#REF!="Mayor"),CONCATENATE("R",' RIESGOS DE GESTION'!#REF!),"")</f>
        <v>#REF!</v>
      </c>
      <c r="AG12" s="413"/>
      <c r="AH12" s="402" t="e">
        <f>IF(AND(' RIESGOS DE GESTION'!#REF!="Muy Alta",' RIESGOS DE GESTION'!#REF!="Catastrófico"),CONCATENATE("R",' RIESGOS DE GESTION'!#REF!),"")</f>
        <v>#REF!</v>
      </c>
      <c r="AI12" s="403"/>
      <c r="AJ12" s="403" t="e">
        <f>IF(AND(' RIESGOS DE GESTION'!#REF!="Muy Alta",' RIESGOS DE GESTION'!#REF!="Catastrófico"),CONCATENATE("R",' RIESGOS DE GESTION'!#REF!),"")</f>
        <v>#REF!</v>
      </c>
      <c r="AK12" s="403"/>
      <c r="AL12" s="403" t="e">
        <f>IF(AND(' RIESGOS DE GESTION'!#REF!="Muy Alta",' RIESGOS DE GESTION'!#REF!="Catastrófico"),CONCATENATE("R",' RIESGOS DE GESTION'!#REF!),"")</f>
        <v>#REF!</v>
      </c>
      <c r="AM12" s="404"/>
      <c r="AN12" s="57"/>
      <c r="AO12" s="436"/>
      <c r="AP12" s="437"/>
      <c r="AQ12" s="437"/>
      <c r="AR12" s="437"/>
      <c r="AS12" s="437"/>
      <c r="AT12" s="438"/>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row>
    <row r="13" spans="1:99" ht="15.75" customHeight="1" thickBot="1">
      <c r="A13" s="57"/>
      <c r="B13" s="431"/>
      <c r="C13" s="431"/>
      <c r="D13" s="432"/>
      <c r="E13" s="427"/>
      <c r="F13" s="428"/>
      <c r="G13" s="428"/>
      <c r="H13" s="428"/>
      <c r="I13" s="429"/>
      <c r="J13" s="411"/>
      <c r="K13" s="412"/>
      <c r="L13" s="412"/>
      <c r="M13" s="412"/>
      <c r="N13" s="412"/>
      <c r="O13" s="413"/>
      <c r="P13" s="411"/>
      <c r="Q13" s="412"/>
      <c r="R13" s="412"/>
      <c r="S13" s="412"/>
      <c r="T13" s="412"/>
      <c r="U13" s="413"/>
      <c r="V13" s="411"/>
      <c r="W13" s="412"/>
      <c r="X13" s="412"/>
      <c r="Y13" s="412"/>
      <c r="Z13" s="412"/>
      <c r="AA13" s="413"/>
      <c r="AB13" s="411"/>
      <c r="AC13" s="412"/>
      <c r="AD13" s="412"/>
      <c r="AE13" s="412"/>
      <c r="AF13" s="412"/>
      <c r="AG13" s="413"/>
      <c r="AH13" s="405"/>
      <c r="AI13" s="406"/>
      <c r="AJ13" s="406"/>
      <c r="AK13" s="406"/>
      <c r="AL13" s="406"/>
      <c r="AM13" s="407"/>
      <c r="AN13" s="57"/>
      <c r="AO13" s="439"/>
      <c r="AP13" s="440"/>
      <c r="AQ13" s="440"/>
      <c r="AR13" s="440"/>
      <c r="AS13" s="440"/>
      <c r="AT13" s="441"/>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row>
    <row r="14" spans="1:99" ht="15" customHeight="1">
      <c r="A14" s="57"/>
      <c r="B14" s="431"/>
      <c r="C14" s="431"/>
      <c r="D14" s="432"/>
      <c r="E14" s="421" t="s">
        <v>292</v>
      </c>
      <c r="F14" s="422"/>
      <c r="G14" s="422"/>
      <c r="H14" s="422"/>
      <c r="I14" s="422"/>
      <c r="J14" s="399" t="e">
        <f>IF(AND(' RIESGOS DE GESTION'!#REF!="Alta",' RIESGOS DE GESTION'!#REF!="Leve"),CONCATENATE("R",' RIESGOS DE GESTION'!#REF!),"")</f>
        <v>#REF!</v>
      </c>
      <c r="K14" s="400"/>
      <c r="L14" s="400" t="e">
        <f>IF(AND(' RIESGOS DE GESTION'!#REF!="Alta",' RIESGOS DE GESTION'!#REF!="Leve"),CONCATENATE("R",' RIESGOS DE GESTION'!#REF!),"")</f>
        <v>#REF!</v>
      </c>
      <c r="M14" s="400"/>
      <c r="N14" s="400" t="e">
        <f>IF(AND(' RIESGOS DE GESTION'!#REF!="Alta",' RIESGOS DE GESTION'!#REF!="Leve"),CONCATENATE("R",' RIESGOS DE GESTION'!#REF!),"")</f>
        <v>#REF!</v>
      </c>
      <c r="O14" s="401"/>
      <c r="P14" s="399" t="e">
        <f>IF(AND(' RIESGOS DE GESTION'!#REF!="Alta",' RIESGOS DE GESTION'!#REF!="Menor"),CONCATENATE("R",' RIESGOS DE GESTION'!#REF!),"")</f>
        <v>#REF!</v>
      </c>
      <c r="Q14" s="400"/>
      <c r="R14" s="400" t="e">
        <f>IF(AND(' RIESGOS DE GESTION'!#REF!="Alta",' RIESGOS DE GESTION'!#REF!="Menor"),CONCATENATE("R",' RIESGOS DE GESTION'!#REF!),"")</f>
        <v>#REF!</v>
      </c>
      <c r="S14" s="400"/>
      <c r="T14" s="400" t="e">
        <f>IF(AND(' RIESGOS DE GESTION'!#REF!="Alta",' RIESGOS DE GESTION'!#REF!="Menor"),CONCATENATE("R",' RIESGOS DE GESTION'!#REF!),"")</f>
        <v>#REF!</v>
      </c>
      <c r="U14" s="401"/>
      <c r="V14" s="417" t="e">
        <f>IF(AND(' RIESGOS DE GESTION'!#REF!="Alta",' RIESGOS DE GESTION'!#REF!="Moderado"),CONCATENATE("R",' RIESGOS DE GESTION'!#REF!),"")</f>
        <v>#REF!</v>
      </c>
      <c r="W14" s="418"/>
      <c r="X14" s="418" t="e">
        <f>IF(AND(' RIESGOS DE GESTION'!#REF!="Alta",' RIESGOS DE GESTION'!#REF!="Moderado"),CONCATENATE("R",' RIESGOS DE GESTION'!#REF!),"")</f>
        <v>#REF!</v>
      </c>
      <c r="Y14" s="418"/>
      <c r="Z14" s="418" t="e">
        <f>IF(AND(' RIESGOS DE GESTION'!#REF!="Alta",' RIESGOS DE GESTION'!#REF!="Moderado"),CONCATENATE("R",' RIESGOS DE GESTION'!#REF!),"")</f>
        <v>#REF!</v>
      </c>
      <c r="AA14" s="419"/>
      <c r="AB14" s="417" t="e">
        <f>IF(AND(' RIESGOS DE GESTION'!#REF!="Alta",' RIESGOS DE GESTION'!#REF!="Mayor"),CONCATENATE("R",' RIESGOS DE GESTION'!#REF!),"")</f>
        <v>#REF!</v>
      </c>
      <c r="AC14" s="418"/>
      <c r="AD14" s="418" t="e">
        <f>IF(AND(' RIESGOS DE GESTION'!#REF!="Alta",' RIESGOS DE GESTION'!#REF!="Mayor"),CONCATENATE("R",' RIESGOS DE GESTION'!#REF!),"")</f>
        <v>#REF!</v>
      </c>
      <c r="AE14" s="418"/>
      <c r="AF14" s="418" t="e">
        <f>IF(AND(' RIESGOS DE GESTION'!#REF!="Alta",' RIESGOS DE GESTION'!#REF!="Mayor"),CONCATENATE("R",' RIESGOS DE GESTION'!#REF!),"")</f>
        <v>#REF!</v>
      </c>
      <c r="AG14" s="419"/>
      <c r="AH14" s="408" t="e">
        <f>IF(AND(' RIESGOS DE GESTION'!#REF!="Alta",' RIESGOS DE GESTION'!#REF!="Catastrófico"),CONCATENATE("R",' RIESGOS DE GESTION'!#REF!),"")</f>
        <v>#REF!</v>
      </c>
      <c r="AI14" s="409"/>
      <c r="AJ14" s="409" t="e">
        <f>IF(AND(' RIESGOS DE GESTION'!#REF!="Alta",' RIESGOS DE GESTION'!#REF!="Catastrófico"),CONCATENATE("R",' RIESGOS DE GESTION'!#REF!),"")</f>
        <v>#REF!</v>
      </c>
      <c r="AK14" s="409"/>
      <c r="AL14" s="409" t="e">
        <f>IF(AND(' RIESGOS DE GESTION'!#REF!="Alta",' RIESGOS DE GESTION'!#REF!="Catastrófico"),CONCATENATE("R",' RIESGOS DE GESTION'!#REF!),"")</f>
        <v>#REF!</v>
      </c>
      <c r="AM14" s="410"/>
      <c r="AN14" s="57"/>
      <c r="AO14" s="442" t="s">
        <v>293</v>
      </c>
      <c r="AP14" s="443"/>
      <c r="AQ14" s="443"/>
      <c r="AR14" s="443"/>
      <c r="AS14" s="443"/>
      <c r="AT14" s="444"/>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row>
    <row r="15" spans="1:99" ht="15" customHeight="1">
      <c r="A15" s="57"/>
      <c r="B15" s="431"/>
      <c r="C15" s="431"/>
      <c r="D15" s="432"/>
      <c r="E15" s="424"/>
      <c r="F15" s="425"/>
      <c r="G15" s="425"/>
      <c r="H15" s="425"/>
      <c r="I15" s="425"/>
      <c r="J15" s="393"/>
      <c r="K15" s="394"/>
      <c r="L15" s="394"/>
      <c r="M15" s="394"/>
      <c r="N15" s="394"/>
      <c r="O15" s="395"/>
      <c r="P15" s="393"/>
      <c r="Q15" s="394"/>
      <c r="R15" s="394"/>
      <c r="S15" s="394"/>
      <c r="T15" s="394"/>
      <c r="U15" s="395"/>
      <c r="V15" s="411"/>
      <c r="W15" s="412"/>
      <c r="X15" s="412"/>
      <c r="Y15" s="412"/>
      <c r="Z15" s="412"/>
      <c r="AA15" s="413"/>
      <c r="AB15" s="411"/>
      <c r="AC15" s="412"/>
      <c r="AD15" s="412"/>
      <c r="AE15" s="412"/>
      <c r="AF15" s="412"/>
      <c r="AG15" s="413"/>
      <c r="AH15" s="402"/>
      <c r="AI15" s="403"/>
      <c r="AJ15" s="403"/>
      <c r="AK15" s="403"/>
      <c r="AL15" s="403"/>
      <c r="AM15" s="404"/>
      <c r="AN15" s="57"/>
      <c r="AO15" s="445"/>
      <c r="AP15" s="446"/>
      <c r="AQ15" s="446"/>
      <c r="AR15" s="446"/>
      <c r="AS15" s="446"/>
      <c r="AT15" s="44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row>
    <row r="16" spans="1:99" ht="15" customHeight="1">
      <c r="A16" s="57"/>
      <c r="B16" s="431"/>
      <c r="C16" s="431"/>
      <c r="D16" s="432"/>
      <c r="E16" s="424"/>
      <c r="F16" s="425"/>
      <c r="G16" s="425"/>
      <c r="H16" s="425"/>
      <c r="I16" s="425"/>
      <c r="J16" s="393" t="e">
        <f>IF(AND(' RIESGOS DE GESTION'!#REF!="Alta",' RIESGOS DE GESTION'!#REF!="Leve"),CONCATENATE("R",' RIESGOS DE GESTION'!#REF!),"")</f>
        <v>#REF!</v>
      </c>
      <c r="K16" s="394"/>
      <c r="L16" s="394" t="e">
        <f>IF(AND(' RIESGOS DE GESTION'!#REF!="Alta",' RIESGOS DE GESTION'!#REF!="Leve"),CONCATENATE("R",' RIESGOS DE GESTION'!#REF!),"")</f>
        <v>#REF!</v>
      </c>
      <c r="M16" s="394"/>
      <c r="N16" s="394" t="e">
        <f>IF(AND(' RIESGOS DE GESTION'!#REF!="Alta",' RIESGOS DE GESTION'!#REF!="Leve"),CONCATENATE("R",' RIESGOS DE GESTION'!#REF!),"")</f>
        <v>#REF!</v>
      </c>
      <c r="O16" s="395"/>
      <c r="P16" s="393" t="e">
        <f>IF(AND(' RIESGOS DE GESTION'!#REF!="Alta",' RIESGOS DE GESTION'!#REF!="Menor"),CONCATENATE("R",' RIESGOS DE GESTION'!#REF!),"")</f>
        <v>#REF!</v>
      </c>
      <c r="Q16" s="394"/>
      <c r="R16" s="394" t="e">
        <f>IF(AND(' RIESGOS DE GESTION'!#REF!="Alta",' RIESGOS DE GESTION'!#REF!="Menor"),CONCATENATE("R",' RIESGOS DE GESTION'!#REF!),"")</f>
        <v>#REF!</v>
      </c>
      <c r="S16" s="394"/>
      <c r="T16" s="394" t="e">
        <f>IF(AND(' RIESGOS DE GESTION'!#REF!="Alta",' RIESGOS DE GESTION'!#REF!="Menor"),CONCATENATE("R",' RIESGOS DE GESTION'!#REF!),"")</f>
        <v>#REF!</v>
      </c>
      <c r="U16" s="395"/>
      <c r="V16" s="411" t="e">
        <f>IF(AND(' RIESGOS DE GESTION'!#REF!="Alta",' RIESGOS DE GESTION'!#REF!="Moderado"),CONCATENATE("R",' RIESGOS DE GESTION'!#REF!),"")</f>
        <v>#REF!</v>
      </c>
      <c r="W16" s="412"/>
      <c r="X16" s="412" t="e">
        <f>IF(AND(' RIESGOS DE GESTION'!#REF!="Alta",' RIESGOS DE GESTION'!#REF!="Moderado"),CONCATENATE("R",' RIESGOS DE GESTION'!#REF!),"")</f>
        <v>#REF!</v>
      </c>
      <c r="Y16" s="412"/>
      <c r="Z16" s="412" t="e">
        <f>IF(AND(' RIESGOS DE GESTION'!#REF!="Alta",' RIESGOS DE GESTION'!#REF!="Moderado"),CONCATENATE("R",' RIESGOS DE GESTION'!#REF!),"")</f>
        <v>#REF!</v>
      </c>
      <c r="AA16" s="413"/>
      <c r="AB16" s="411" t="e">
        <f>IF(AND(' RIESGOS DE GESTION'!#REF!="Alta",' RIESGOS DE GESTION'!#REF!="Mayor"),CONCATENATE("R",' RIESGOS DE GESTION'!#REF!),"")</f>
        <v>#REF!</v>
      </c>
      <c r="AC16" s="412"/>
      <c r="AD16" s="412" t="e">
        <f>IF(AND(' RIESGOS DE GESTION'!#REF!="Alta",' RIESGOS DE GESTION'!#REF!="Mayor"),CONCATENATE("R",' RIESGOS DE GESTION'!#REF!),"")</f>
        <v>#REF!</v>
      </c>
      <c r="AE16" s="412"/>
      <c r="AF16" s="412" t="e">
        <f>IF(AND(' RIESGOS DE GESTION'!#REF!="Alta",' RIESGOS DE GESTION'!#REF!="Mayor"),CONCATENATE("R",' RIESGOS DE GESTION'!#REF!),"")</f>
        <v>#REF!</v>
      </c>
      <c r="AG16" s="413"/>
      <c r="AH16" s="402" t="e">
        <f>IF(AND(' RIESGOS DE GESTION'!#REF!="Alta",' RIESGOS DE GESTION'!#REF!="Catastrófico"),CONCATENATE("R",' RIESGOS DE GESTION'!#REF!),"")</f>
        <v>#REF!</v>
      </c>
      <c r="AI16" s="403"/>
      <c r="AJ16" s="403" t="e">
        <f>IF(AND(' RIESGOS DE GESTION'!#REF!="Alta",' RIESGOS DE GESTION'!#REF!="Catastrófico"),CONCATENATE("R",' RIESGOS DE GESTION'!#REF!),"")</f>
        <v>#REF!</v>
      </c>
      <c r="AK16" s="403"/>
      <c r="AL16" s="403" t="e">
        <f>IF(AND(' RIESGOS DE GESTION'!#REF!="Alta",' RIESGOS DE GESTION'!#REF!="Catastrófico"),CONCATENATE("R",' RIESGOS DE GESTION'!#REF!),"")</f>
        <v>#REF!</v>
      </c>
      <c r="AM16" s="404"/>
      <c r="AN16" s="57"/>
      <c r="AO16" s="445"/>
      <c r="AP16" s="446"/>
      <c r="AQ16" s="446"/>
      <c r="AR16" s="446"/>
      <c r="AS16" s="446"/>
      <c r="AT16" s="44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row>
    <row r="17" spans="1:80" ht="15" customHeight="1">
      <c r="A17" s="57"/>
      <c r="B17" s="431"/>
      <c r="C17" s="431"/>
      <c r="D17" s="432"/>
      <c r="E17" s="424"/>
      <c r="F17" s="425"/>
      <c r="G17" s="425"/>
      <c r="H17" s="425"/>
      <c r="I17" s="425"/>
      <c r="J17" s="393"/>
      <c r="K17" s="394"/>
      <c r="L17" s="394"/>
      <c r="M17" s="394"/>
      <c r="N17" s="394"/>
      <c r="O17" s="395"/>
      <c r="P17" s="393"/>
      <c r="Q17" s="394"/>
      <c r="R17" s="394"/>
      <c r="S17" s="394"/>
      <c r="T17" s="394"/>
      <c r="U17" s="395"/>
      <c r="V17" s="411"/>
      <c r="W17" s="412"/>
      <c r="X17" s="412"/>
      <c r="Y17" s="412"/>
      <c r="Z17" s="412"/>
      <c r="AA17" s="413"/>
      <c r="AB17" s="411"/>
      <c r="AC17" s="412"/>
      <c r="AD17" s="412"/>
      <c r="AE17" s="412"/>
      <c r="AF17" s="412"/>
      <c r="AG17" s="413"/>
      <c r="AH17" s="402"/>
      <c r="AI17" s="403"/>
      <c r="AJ17" s="403"/>
      <c r="AK17" s="403"/>
      <c r="AL17" s="403"/>
      <c r="AM17" s="404"/>
      <c r="AN17" s="57"/>
      <c r="AO17" s="445"/>
      <c r="AP17" s="446"/>
      <c r="AQ17" s="446"/>
      <c r="AR17" s="446"/>
      <c r="AS17" s="446"/>
      <c r="AT17" s="44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row>
    <row r="18" spans="1:80" ht="15" customHeight="1">
      <c r="A18" s="57"/>
      <c r="B18" s="431"/>
      <c r="C18" s="431"/>
      <c r="D18" s="432"/>
      <c r="E18" s="424"/>
      <c r="F18" s="425"/>
      <c r="G18" s="425"/>
      <c r="H18" s="425"/>
      <c r="I18" s="425"/>
      <c r="J18" s="393" t="e">
        <f>IF(AND(' RIESGOS DE GESTION'!#REF!="Alta",' RIESGOS DE GESTION'!#REF!="Leve"),CONCATENATE("R",' RIESGOS DE GESTION'!#REF!),"")</f>
        <v>#REF!</v>
      </c>
      <c r="K18" s="394"/>
      <c r="L18" s="394" t="e">
        <f>IF(AND(' RIESGOS DE GESTION'!#REF!="Alta",' RIESGOS DE GESTION'!#REF!="Leve"),CONCATENATE("R",' RIESGOS DE GESTION'!#REF!),"")</f>
        <v>#REF!</v>
      </c>
      <c r="M18" s="394"/>
      <c r="N18" s="394" t="e">
        <f>IF(AND(' RIESGOS DE GESTION'!#REF!="Alta",' RIESGOS DE GESTION'!#REF!="Leve"),CONCATENATE("R",' RIESGOS DE GESTION'!#REF!),"")</f>
        <v>#REF!</v>
      </c>
      <c r="O18" s="395"/>
      <c r="P18" s="393" t="e">
        <f>IF(AND(' RIESGOS DE GESTION'!#REF!="Alta",' RIESGOS DE GESTION'!#REF!="Menor"),CONCATENATE("R",' RIESGOS DE GESTION'!#REF!),"")</f>
        <v>#REF!</v>
      </c>
      <c r="Q18" s="394"/>
      <c r="R18" s="394" t="e">
        <f>IF(AND(' RIESGOS DE GESTION'!#REF!="Alta",' RIESGOS DE GESTION'!#REF!="Menor"),CONCATENATE("R",' RIESGOS DE GESTION'!#REF!),"")</f>
        <v>#REF!</v>
      </c>
      <c r="S18" s="394"/>
      <c r="T18" s="394" t="e">
        <f>IF(AND(' RIESGOS DE GESTION'!#REF!="Alta",' RIESGOS DE GESTION'!#REF!="Menor"),CONCATENATE("R",' RIESGOS DE GESTION'!#REF!),"")</f>
        <v>#REF!</v>
      </c>
      <c r="U18" s="395"/>
      <c r="V18" s="411" t="e">
        <f>IF(AND(' RIESGOS DE GESTION'!#REF!="Alta",' RIESGOS DE GESTION'!#REF!="Moderado"),CONCATENATE("R",' RIESGOS DE GESTION'!#REF!),"")</f>
        <v>#REF!</v>
      </c>
      <c r="W18" s="412"/>
      <c r="X18" s="412" t="e">
        <f>IF(AND(' RIESGOS DE GESTION'!#REF!="Alta",' RIESGOS DE GESTION'!#REF!="Moderado"),CONCATENATE("R",' RIESGOS DE GESTION'!#REF!),"")</f>
        <v>#REF!</v>
      </c>
      <c r="Y18" s="412"/>
      <c r="Z18" s="412" t="e">
        <f>IF(AND(' RIESGOS DE GESTION'!#REF!="Alta",' RIESGOS DE GESTION'!#REF!="Moderado"),CONCATENATE("R",' RIESGOS DE GESTION'!#REF!),"")</f>
        <v>#REF!</v>
      </c>
      <c r="AA18" s="413"/>
      <c r="AB18" s="411" t="e">
        <f>IF(AND(' RIESGOS DE GESTION'!#REF!="Alta",' RIESGOS DE GESTION'!#REF!="Mayor"),CONCATENATE("R",' RIESGOS DE GESTION'!#REF!),"")</f>
        <v>#REF!</v>
      </c>
      <c r="AC18" s="412"/>
      <c r="AD18" s="412" t="e">
        <f>IF(AND(' RIESGOS DE GESTION'!#REF!="Alta",' RIESGOS DE GESTION'!#REF!="Mayor"),CONCATENATE("R",' RIESGOS DE GESTION'!#REF!),"")</f>
        <v>#REF!</v>
      </c>
      <c r="AE18" s="412"/>
      <c r="AF18" s="412" t="e">
        <f>IF(AND(' RIESGOS DE GESTION'!#REF!="Alta",' RIESGOS DE GESTION'!#REF!="Mayor"),CONCATENATE("R",' RIESGOS DE GESTION'!#REF!),"")</f>
        <v>#REF!</v>
      </c>
      <c r="AG18" s="413"/>
      <c r="AH18" s="402" t="e">
        <f>IF(AND(' RIESGOS DE GESTION'!#REF!="Alta",' RIESGOS DE GESTION'!#REF!="Catastrófico"),CONCATENATE("R",' RIESGOS DE GESTION'!#REF!),"")</f>
        <v>#REF!</v>
      </c>
      <c r="AI18" s="403"/>
      <c r="AJ18" s="403" t="e">
        <f>IF(AND(' RIESGOS DE GESTION'!#REF!="Alta",' RIESGOS DE GESTION'!#REF!="Catastrófico"),CONCATENATE("R",' RIESGOS DE GESTION'!#REF!),"")</f>
        <v>#REF!</v>
      </c>
      <c r="AK18" s="403"/>
      <c r="AL18" s="403" t="e">
        <f>IF(AND(' RIESGOS DE GESTION'!#REF!="Alta",' RIESGOS DE GESTION'!#REF!="Catastrófico"),CONCATENATE("R",' RIESGOS DE GESTION'!#REF!),"")</f>
        <v>#REF!</v>
      </c>
      <c r="AM18" s="404"/>
      <c r="AN18" s="57"/>
      <c r="AO18" s="445"/>
      <c r="AP18" s="446"/>
      <c r="AQ18" s="446"/>
      <c r="AR18" s="446"/>
      <c r="AS18" s="446"/>
      <c r="AT18" s="44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row>
    <row r="19" spans="1:80" ht="15" customHeight="1">
      <c r="A19" s="57"/>
      <c r="B19" s="431"/>
      <c r="C19" s="431"/>
      <c r="D19" s="432"/>
      <c r="E19" s="424"/>
      <c r="F19" s="425"/>
      <c r="G19" s="425"/>
      <c r="H19" s="425"/>
      <c r="I19" s="425"/>
      <c r="J19" s="393"/>
      <c r="K19" s="394"/>
      <c r="L19" s="394"/>
      <c r="M19" s="394"/>
      <c r="N19" s="394"/>
      <c r="O19" s="395"/>
      <c r="P19" s="393"/>
      <c r="Q19" s="394"/>
      <c r="R19" s="394"/>
      <c r="S19" s="394"/>
      <c r="T19" s="394"/>
      <c r="U19" s="395"/>
      <c r="V19" s="411"/>
      <c r="W19" s="412"/>
      <c r="X19" s="412"/>
      <c r="Y19" s="412"/>
      <c r="Z19" s="412"/>
      <c r="AA19" s="413"/>
      <c r="AB19" s="411"/>
      <c r="AC19" s="412"/>
      <c r="AD19" s="412"/>
      <c r="AE19" s="412"/>
      <c r="AF19" s="412"/>
      <c r="AG19" s="413"/>
      <c r="AH19" s="402"/>
      <c r="AI19" s="403"/>
      <c r="AJ19" s="403"/>
      <c r="AK19" s="403"/>
      <c r="AL19" s="403"/>
      <c r="AM19" s="404"/>
      <c r="AN19" s="57"/>
      <c r="AO19" s="445"/>
      <c r="AP19" s="446"/>
      <c r="AQ19" s="446"/>
      <c r="AR19" s="446"/>
      <c r="AS19" s="446"/>
      <c r="AT19" s="44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row>
    <row r="20" spans="1:80" ht="15" customHeight="1">
      <c r="A20" s="57"/>
      <c r="B20" s="431"/>
      <c r="C20" s="431"/>
      <c r="D20" s="432"/>
      <c r="E20" s="424"/>
      <c r="F20" s="425"/>
      <c r="G20" s="425"/>
      <c r="H20" s="425"/>
      <c r="I20" s="425"/>
      <c r="J20" s="393" t="e">
        <f>IF(AND(' RIESGOS DE GESTION'!#REF!="Alta",' RIESGOS DE GESTION'!#REF!="Leve"),CONCATENATE("R",' RIESGOS DE GESTION'!#REF!),"")</f>
        <v>#REF!</v>
      </c>
      <c r="K20" s="394"/>
      <c r="L20" s="394" t="e">
        <f>IF(AND(' RIESGOS DE GESTION'!#REF!="Alta",' RIESGOS DE GESTION'!#REF!="Leve"),CONCATENATE("R",' RIESGOS DE GESTION'!#REF!),"")</f>
        <v>#REF!</v>
      </c>
      <c r="M20" s="394"/>
      <c r="N20" s="394" t="e">
        <f>IF(AND(' RIESGOS DE GESTION'!#REF!="Alta",' RIESGOS DE GESTION'!#REF!="Leve"),CONCATENATE("R",' RIESGOS DE GESTION'!#REF!),"")</f>
        <v>#REF!</v>
      </c>
      <c r="O20" s="395"/>
      <c r="P20" s="393" t="e">
        <f>IF(AND(' RIESGOS DE GESTION'!#REF!="Alta",' RIESGOS DE GESTION'!#REF!="Menor"),CONCATENATE("R",' RIESGOS DE GESTION'!#REF!),"")</f>
        <v>#REF!</v>
      </c>
      <c r="Q20" s="394"/>
      <c r="R20" s="394" t="e">
        <f>IF(AND(' RIESGOS DE GESTION'!#REF!="Alta",' RIESGOS DE GESTION'!#REF!="Menor"),CONCATENATE("R",' RIESGOS DE GESTION'!#REF!),"")</f>
        <v>#REF!</v>
      </c>
      <c r="S20" s="394"/>
      <c r="T20" s="394" t="e">
        <f>IF(AND(' RIESGOS DE GESTION'!#REF!="Alta",' RIESGOS DE GESTION'!#REF!="Menor"),CONCATENATE("R",' RIESGOS DE GESTION'!#REF!),"")</f>
        <v>#REF!</v>
      </c>
      <c r="U20" s="395"/>
      <c r="V20" s="411" t="e">
        <f>IF(AND(' RIESGOS DE GESTION'!#REF!="Alta",' RIESGOS DE GESTION'!#REF!="Moderado"),CONCATENATE("R",' RIESGOS DE GESTION'!#REF!),"")</f>
        <v>#REF!</v>
      </c>
      <c r="W20" s="412"/>
      <c r="X20" s="412" t="e">
        <f>IF(AND(' RIESGOS DE GESTION'!#REF!="Alta",' RIESGOS DE GESTION'!#REF!="Moderado"),CONCATENATE("R",' RIESGOS DE GESTION'!#REF!),"")</f>
        <v>#REF!</v>
      </c>
      <c r="Y20" s="412"/>
      <c r="Z20" s="412" t="e">
        <f>IF(AND(' RIESGOS DE GESTION'!#REF!="Alta",' RIESGOS DE GESTION'!#REF!="Moderado"),CONCATENATE("R",' RIESGOS DE GESTION'!#REF!),"")</f>
        <v>#REF!</v>
      </c>
      <c r="AA20" s="413"/>
      <c r="AB20" s="411" t="e">
        <f>IF(AND(' RIESGOS DE GESTION'!#REF!="Alta",' RIESGOS DE GESTION'!#REF!="Mayor"),CONCATENATE("R",' RIESGOS DE GESTION'!#REF!),"")</f>
        <v>#REF!</v>
      </c>
      <c r="AC20" s="412"/>
      <c r="AD20" s="412" t="e">
        <f>IF(AND(' RIESGOS DE GESTION'!#REF!="Alta",' RIESGOS DE GESTION'!#REF!="Mayor"),CONCATENATE("R",' RIESGOS DE GESTION'!#REF!),"")</f>
        <v>#REF!</v>
      </c>
      <c r="AE20" s="412"/>
      <c r="AF20" s="412" t="e">
        <f>IF(AND(' RIESGOS DE GESTION'!#REF!="Alta",' RIESGOS DE GESTION'!#REF!="Mayor"),CONCATENATE("R",' RIESGOS DE GESTION'!#REF!),"")</f>
        <v>#REF!</v>
      </c>
      <c r="AG20" s="413"/>
      <c r="AH20" s="402" t="e">
        <f>IF(AND(' RIESGOS DE GESTION'!#REF!="Alta",' RIESGOS DE GESTION'!#REF!="Catastrófico"),CONCATENATE("R",' RIESGOS DE GESTION'!#REF!),"")</f>
        <v>#REF!</v>
      </c>
      <c r="AI20" s="403"/>
      <c r="AJ20" s="403" t="e">
        <f>IF(AND(' RIESGOS DE GESTION'!#REF!="Alta",' RIESGOS DE GESTION'!#REF!="Catastrófico"),CONCATENATE("R",' RIESGOS DE GESTION'!#REF!),"")</f>
        <v>#REF!</v>
      </c>
      <c r="AK20" s="403"/>
      <c r="AL20" s="403" t="e">
        <f>IF(AND(' RIESGOS DE GESTION'!#REF!="Alta",' RIESGOS DE GESTION'!#REF!="Catastrófico"),CONCATENATE("R",' RIESGOS DE GESTION'!#REF!),"")</f>
        <v>#REF!</v>
      </c>
      <c r="AM20" s="404"/>
      <c r="AN20" s="57"/>
      <c r="AO20" s="445"/>
      <c r="AP20" s="446"/>
      <c r="AQ20" s="446"/>
      <c r="AR20" s="446"/>
      <c r="AS20" s="446"/>
      <c r="AT20" s="44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row>
    <row r="21" spans="1:80" ht="15.75" customHeight="1" thickBot="1">
      <c r="A21" s="57"/>
      <c r="B21" s="431"/>
      <c r="C21" s="431"/>
      <c r="D21" s="432"/>
      <c r="E21" s="427"/>
      <c r="F21" s="428"/>
      <c r="G21" s="428"/>
      <c r="H21" s="428"/>
      <c r="I21" s="428"/>
      <c r="J21" s="396"/>
      <c r="K21" s="397"/>
      <c r="L21" s="397"/>
      <c r="M21" s="397"/>
      <c r="N21" s="397"/>
      <c r="O21" s="398"/>
      <c r="P21" s="396"/>
      <c r="Q21" s="397"/>
      <c r="R21" s="397"/>
      <c r="S21" s="397"/>
      <c r="T21" s="397"/>
      <c r="U21" s="398"/>
      <c r="V21" s="414"/>
      <c r="W21" s="415"/>
      <c r="X21" s="415"/>
      <c r="Y21" s="415"/>
      <c r="Z21" s="415"/>
      <c r="AA21" s="416"/>
      <c r="AB21" s="414"/>
      <c r="AC21" s="415"/>
      <c r="AD21" s="415"/>
      <c r="AE21" s="415"/>
      <c r="AF21" s="415"/>
      <c r="AG21" s="416"/>
      <c r="AH21" s="405"/>
      <c r="AI21" s="406"/>
      <c r="AJ21" s="406"/>
      <c r="AK21" s="406"/>
      <c r="AL21" s="406"/>
      <c r="AM21" s="407"/>
      <c r="AN21" s="57"/>
      <c r="AO21" s="448"/>
      <c r="AP21" s="449"/>
      <c r="AQ21" s="449"/>
      <c r="AR21" s="449"/>
      <c r="AS21" s="449"/>
      <c r="AT21" s="450"/>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row>
    <row r="22" spans="1:80">
      <c r="A22" s="57"/>
      <c r="B22" s="431"/>
      <c r="C22" s="431"/>
      <c r="D22" s="432"/>
      <c r="E22" s="421" t="s">
        <v>294</v>
      </c>
      <c r="F22" s="422"/>
      <c r="G22" s="422"/>
      <c r="H22" s="422"/>
      <c r="I22" s="423"/>
      <c r="J22" s="399" t="e">
        <f>IF(AND(' RIESGOS DE GESTION'!#REF!="Media",' RIESGOS DE GESTION'!#REF!="Leve"),CONCATENATE("R",' RIESGOS DE GESTION'!#REF!),"")</f>
        <v>#REF!</v>
      </c>
      <c r="K22" s="400"/>
      <c r="L22" s="400" t="e">
        <f>IF(AND(' RIESGOS DE GESTION'!#REF!="Media",' RIESGOS DE GESTION'!#REF!="Leve"),CONCATENATE("R",' RIESGOS DE GESTION'!#REF!),"")</f>
        <v>#REF!</v>
      </c>
      <c r="M22" s="400"/>
      <c r="N22" s="400" t="e">
        <f>IF(AND(' RIESGOS DE GESTION'!#REF!="Media",' RIESGOS DE GESTION'!#REF!="Leve"),CONCATENATE("R",' RIESGOS DE GESTION'!#REF!),"")</f>
        <v>#REF!</v>
      </c>
      <c r="O22" s="401"/>
      <c r="P22" s="399" t="e">
        <f>IF(AND(' RIESGOS DE GESTION'!#REF!="Media",' RIESGOS DE GESTION'!#REF!="Menor"),CONCATENATE("R",' RIESGOS DE GESTION'!#REF!),"")</f>
        <v>#REF!</v>
      </c>
      <c r="Q22" s="400"/>
      <c r="R22" s="400" t="e">
        <f>IF(AND(' RIESGOS DE GESTION'!#REF!="Media",' RIESGOS DE GESTION'!#REF!="Menor"),CONCATENATE("R",' RIESGOS DE GESTION'!#REF!),"")</f>
        <v>#REF!</v>
      </c>
      <c r="S22" s="400"/>
      <c r="T22" s="400" t="e">
        <f>IF(AND(' RIESGOS DE GESTION'!#REF!="Media",' RIESGOS DE GESTION'!#REF!="Menor"),CONCATENATE("R",' RIESGOS DE GESTION'!#REF!),"")</f>
        <v>#REF!</v>
      </c>
      <c r="U22" s="401"/>
      <c r="V22" s="399" t="e">
        <f>IF(AND(' RIESGOS DE GESTION'!#REF!="Media",' RIESGOS DE GESTION'!#REF!="Moderado"),CONCATENATE("R",' RIESGOS DE GESTION'!#REF!),"")</f>
        <v>#REF!</v>
      </c>
      <c r="W22" s="400"/>
      <c r="X22" s="400" t="e">
        <f>IF(AND(' RIESGOS DE GESTION'!#REF!="Media",' RIESGOS DE GESTION'!#REF!="Moderado"),CONCATENATE("R",' RIESGOS DE GESTION'!#REF!),"")</f>
        <v>#REF!</v>
      </c>
      <c r="Y22" s="400"/>
      <c r="Z22" s="400" t="e">
        <f>IF(AND(' RIESGOS DE GESTION'!#REF!="Media",' RIESGOS DE GESTION'!#REF!="Moderado"),CONCATENATE("R",' RIESGOS DE GESTION'!#REF!),"")</f>
        <v>#REF!</v>
      </c>
      <c r="AA22" s="401"/>
      <c r="AB22" s="417" t="e">
        <f>IF(AND(' RIESGOS DE GESTION'!#REF!="Media",' RIESGOS DE GESTION'!#REF!="Mayor"),CONCATENATE("R",' RIESGOS DE GESTION'!#REF!),"")</f>
        <v>#REF!</v>
      </c>
      <c r="AC22" s="418"/>
      <c r="AD22" s="418" t="e">
        <f>IF(AND(' RIESGOS DE GESTION'!#REF!="Media",' RIESGOS DE GESTION'!#REF!="Mayor"),CONCATENATE("R",' RIESGOS DE GESTION'!#REF!),"")</f>
        <v>#REF!</v>
      </c>
      <c r="AE22" s="418"/>
      <c r="AF22" s="418" t="e">
        <f>IF(AND(' RIESGOS DE GESTION'!#REF!="Media",' RIESGOS DE GESTION'!#REF!="Mayor"),CONCATENATE("R",' RIESGOS DE GESTION'!#REF!),"")</f>
        <v>#REF!</v>
      </c>
      <c r="AG22" s="419"/>
      <c r="AH22" s="408" t="e">
        <f>IF(AND(' RIESGOS DE GESTION'!#REF!="Media",' RIESGOS DE GESTION'!#REF!="Catastrófico"),CONCATENATE("R",' RIESGOS DE GESTION'!#REF!),"")</f>
        <v>#REF!</v>
      </c>
      <c r="AI22" s="409"/>
      <c r="AJ22" s="409" t="e">
        <f>IF(AND(' RIESGOS DE GESTION'!#REF!="Media",' RIESGOS DE GESTION'!#REF!="Catastrófico"),CONCATENATE("R",' RIESGOS DE GESTION'!#REF!),"")</f>
        <v>#REF!</v>
      </c>
      <c r="AK22" s="409"/>
      <c r="AL22" s="409" t="e">
        <f>IF(AND(' RIESGOS DE GESTION'!#REF!="Media",' RIESGOS DE GESTION'!#REF!="Catastrófico"),CONCATENATE("R",' RIESGOS DE GESTION'!#REF!),"")</f>
        <v>#REF!</v>
      </c>
      <c r="AM22" s="410"/>
      <c r="AN22" s="57"/>
      <c r="AO22" s="451" t="s">
        <v>295</v>
      </c>
      <c r="AP22" s="452"/>
      <c r="AQ22" s="452"/>
      <c r="AR22" s="452"/>
      <c r="AS22" s="452"/>
      <c r="AT22" s="453"/>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row>
    <row r="23" spans="1:80">
      <c r="A23" s="57"/>
      <c r="B23" s="431"/>
      <c r="C23" s="431"/>
      <c r="D23" s="432"/>
      <c r="E23" s="424"/>
      <c r="F23" s="425"/>
      <c r="G23" s="425"/>
      <c r="H23" s="425"/>
      <c r="I23" s="426"/>
      <c r="J23" s="393"/>
      <c r="K23" s="394"/>
      <c r="L23" s="394"/>
      <c r="M23" s="394"/>
      <c r="N23" s="394"/>
      <c r="O23" s="395"/>
      <c r="P23" s="393"/>
      <c r="Q23" s="394"/>
      <c r="R23" s="394"/>
      <c r="S23" s="394"/>
      <c r="T23" s="394"/>
      <c r="U23" s="395"/>
      <c r="V23" s="393"/>
      <c r="W23" s="394"/>
      <c r="X23" s="394"/>
      <c r="Y23" s="394"/>
      <c r="Z23" s="394"/>
      <c r="AA23" s="395"/>
      <c r="AB23" s="411"/>
      <c r="AC23" s="412"/>
      <c r="AD23" s="412"/>
      <c r="AE23" s="412"/>
      <c r="AF23" s="412"/>
      <c r="AG23" s="413"/>
      <c r="AH23" s="402"/>
      <c r="AI23" s="403"/>
      <c r="AJ23" s="403"/>
      <c r="AK23" s="403"/>
      <c r="AL23" s="403"/>
      <c r="AM23" s="404"/>
      <c r="AN23" s="57"/>
      <c r="AO23" s="454"/>
      <c r="AP23" s="455"/>
      <c r="AQ23" s="455"/>
      <c r="AR23" s="455"/>
      <c r="AS23" s="455"/>
      <c r="AT23" s="456"/>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row>
    <row r="24" spans="1:80">
      <c r="A24" s="57"/>
      <c r="B24" s="431"/>
      <c r="C24" s="431"/>
      <c r="D24" s="432"/>
      <c r="E24" s="424"/>
      <c r="F24" s="425"/>
      <c r="G24" s="425"/>
      <c r="H24" s="425"/>
      <c r="I24" s="426"/>
      <c r="J24" s="393" t="e">
        <f>IF(AND(' RIESGOS DE GESTION'!#REF!="Media",' RIESGOS DE GESTION'!#REF!="Leve"),CONCATENATE("R",' RIESGOS DE GESTION'!#REF!),"")</f>
        <v>#REF!</v>
      </c>
      <c r="K24" s="394"/>
      <c r="L24" s="394" t="e">
        <f>IF(AND(' RIESGOS DE GESTION'!#REF!="Media",' RIESGOS DE GESTION'!#REF!="Leve"),CONCATENATE("R",' RIESGOS DE GESTION'!#REF!),"")</f>
        <v>#REF!</v>
      </c>
      <c r="M24" s="394"/>
      <c r="N24" s="394" t="e">
        <f>IF(AND(' RIESGOS DE GESTION'!#REF!="Media",' RIESGOS DE GESTION'!#REF!="Leve"),CONCATENATE("R",' RIESGOS DE GESTION'!#REF!),"")</f>
        <v>#REF!</v>
      </c>
      <c r="O24" s="395"/>
      <c r="P24" s="393" t="e">
        <f>IF(AND(' RIESGOS DE GESTION'!#REF!="Media",' RIESGOS DE GESTION'!#REF!="Menor"),CONCATENATE("R",' RIESGOS DE GESTION'!#REF!),"")</f>
        <v>#REF!</v>
      </c>
      <c r="Q24" s="394"/>
      <c r="R24" s="394" t="e">
        <f>IF(AND(' RIESGOS DE GESTION'!#REF!="Media",' RIESGOS DE GESTION'!#REF!="Menor"),CONCATENATE("R",' RIESGOS DE GESTION'!#REF!),"")</f>
        <v>#REF!</v>
      </c>
      <c r="S24" s="394"/>
      <c r="T24" s="394" t="e">
        <f>IF(AND(' RIESGOS DE GESTION'!#REF!="Media",' RIESGOS DE GESTION'!#REF!="Menor"),CONCATENATE("R",' RIESGOS DE GESTION'!#REF!),"")</f>
        <v>#REF!</v>
      </c>
      <c r="U24" s="395"/>
      <c r="V24" s="393" t="e">
        <f>IF(AND(' RIESGOS DE GESTION'!#REF!="Media",' RIESGOS DE GESTION'!#REF!="Moderado"),CONCATENATE("R",' RIESGOS DE GESTION'!#REF!),"")</f>
        <v>#REF!</v>
      </c>
      <c r="W24" s="394"/>
      <c r="X24" s="394" t="e">
        <f>IF(AND(' RIESGOS DE GESTION'!#REF!="Media",' RIESGOS DE GESTION'!#REF!="Moderado"),CONCATENATE("R",' RIESGOS DE GESTION'!#REF!),"")</f>
        <v>#REF!</v>
      </c>
      <c r="Y24" s="394"/>
      <c r="Z24" s="394" t="e">
        <f>IF(AND(' RIESGOS DE GESTION'!#REF!="Media",' RIESGOS DE GESTION'!#REF!="Moderado"),CONCATENATE("R",' RIESGOS DE GESTION'!#REF!),"")</f>
        <v>#REF!</v>
      </c>
      <c r="AA24" s="395"/>
      <c r="AB24" s="411" t="e">
        <f>IF(AND(' RIESGOS DE GESTION'!#REF!="Media",' RIESGOS DE GESTION'!#REF!="Mayor"),CONCATENATE("R",' RIESGOS DE GESTION'!#REF!),"")</f>
        <v>#REF!</v>
      </c>
      <c r="AC24" s="412"/>
      <c r="AD24" s="412" t="e">
        <f>IF(AND(' RIESGOS DE GESTION'!#REF!="Media",' RIESGOS DE GESTION'!#REF!="Mayor"),CONCATENATE("R",' RIESGOS DE GESTION'!#REF!),"")</f>
        <v>#REF!</v>
      </c>
      <c r="AE24" s="412"/>
      <c r="AF24" s="412" t="e">
        <f>IF(AND(' RIESGOS DE GESTION'!#REF!="Media",' RIESGOS DE GESTION'!#REF!="Mayor"),CONCATENATE("R",' RIESGOS DE GESTION'!#REF!),"")</f>
        <v>#REF!</v>
      </c>
      <c r="AG24" s="413"/>
      <c r="AH24" s="402" t="e">
        <f>IF(AND(' RIESGOS DE GESTION'!#REF!="Media",' RIESGOS DE GESTION'!#REF!="Catastrófico"),CONCATENATE("R",' RIESGOS DE GESTION'!#REF!),"")</f>
        <v>#REF!</v>
      </c>
      <c r="AI24" s="403"/>
      <c r="AJ24" s="403" t="e">
        <f>IF(AND(' RIESGOS DE GESTION'!#REF!="Media",' RIESGOS DE GESTION'!#REF!="Catastrófico"),CONCATENATE("R",' RIESGOS DE GESTION'!#REF!),"")</f>
        <v>#REF!</v>
      </c>
      <c r="AK24" s="403"/>
      <c r="AL24" s="403" t="e">
        <f>IF(AND(' RIESGOS DE GESTION'!#REF!="Media",' RIESGOS DE GESTION'!#REF!="Catastrófico"),CONCATENATE("R",' RIESGOS DE GESTION'!#REF!),"")</f>
        <v>#REF!</v>
      </c>
      <c r="AM24" s="404"/>
      <c r="AN24" s="57"/>
      <c r="AO24" s="454"/>
      <c r="AP24" s="455"/>
      <c r="AQ24" s="455"/>
      <c r="AR24" s="455"/>
      <c r="AS24" s="455"/>
      <c r="AT24" s="456"/>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row>
    <row r="25" spans="1:80">
      <c r="A25" s="57"/>
      <c r="B25" s="431"/>
      <c r="C25" s="431"/>
      <c r="D25" s="432"/>
      <c r="E25" s="424"/>
      <c r="F25" s="425"/>
      <c r="G25" s="425"/>
      <c r="H25" s="425"/>
      <c r="I25" s="426"/>
      <c r="J25" s="393"/>
      <c r="K25" s="394"/>
      <c r="L25" s="394"/>
      <c r="M25" s="394"/>
      <c r="N25" s="394"/>
      <c r="O25" s="395"/>
      <c r="P25" s="393"/>
      <c r="Q25" s="394"/>
      <c r="R25" s="394"/>
      <c r="S25" s="394"/>
      <c r="T25" s="394"/>
      <c r="U25" s="395"/>
      <c r="V25" s="393"/>
      <c r="W25" s="394"/>
      <c r="X25" s="394"/>
      <c r="Y25" s="394"/>
      <c r="Z25" s="394"/>
      <c r="AA25" s="395"/>
      <c r="AB25" s="411"/>
      <c r="AC25" s="412"/>
      <c r="AD25" s="412"/>
      <c r="AE25" s="412"/>
      <c r="AF25" s="412"/>
      <c r="AG25" s="413"/>
      <c r="AH25" s="402"/>
      <c r="AI25" s="403"/>
      <c r="AJ25" s="403"/>
      <c r="AK25" s="403"/>
      <c r="AL25" s="403"/>
      <c r="AM25" s="404"/>
      <c r="AN25" s="57"/>
      <c r="AO25" s="454"/>
      <c r="AP25" s="455"/>
      <c r="AQ25" s="455"/>
      <c r="AR25" s="455"/>
      <c r="AS25" s="455"/>
      <c r="AT25" s="456"/>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row>
    <row r="26" spans="1:80">
      <c r="A26" s="57"/>
      <c r="B26" s="431"/>
      <c r="C26" s="431"/>
      <c r="D26" s="432"/>
      <c r="E26" s="424"/>
      <c r="F26" s="425"/>
      <c r="G26" s="425"/>
      <c r="H26" s="425"/>
      <c r="I26" s="426"/>
      <c r="J26" s="393" t="e">
        <f>IF(AND(' RIESGOS DE GESTION'!#REF!="Media",' RIESGOS DE GESTION'!#REF!="Leve"),CONCATENATE("R",' RIESGOS DE GESTION'!#REF!),"")</f>
        <v>#REF!</v>
      </c>
      <c r="K26" s="394"/>
      <c r="L26" s="394" t="e">
        <f>IF(AND(' RIESGOS DE GESTION'!#REF!="Media",' RIESGOS DE GESTION'!#REF!="Leve"),CONCATENATE("R",' RIESGOS DE GESTION'!#REF!),"")</f>
        <v>#REF!</v>
      </c>
      <c r="M26" s="394"/>
      <c r="N26" s="394" t="e">
        <f>IF(AND(' RIESGOS DE GESTION'!#REF!="Media",' RIESGOS DE GESTION'!#REF!="Leve"),CONCATENATE("R",' RIESGOS DE GESTION'!#REF!),"")</f>
        <v>#REF!</v>
      </c>
      <c r="O26" s="395"/>
      <c r="P26" s="393" t="e">
        <f>IF(AND(' RIESGOS DE GESTION'!#REF!="Media",' RIESGOS DE GESTION'!#REF!="Menor"),CONCATENATE("R",' RIESGOS DE GESTION'!#REF!),"")</f>
        <v>#REF!</v>
      </c>
      <c r="Q26" s="394"/>
      <c r="R26" s="394" t="e">
        <f>IF(AND(' RIESGOS DE GESTION'!#REF!="Media",' RIESGOS DE GESTION'!#REF!="Menor"),CONCATENATE("R",' RIESGOS DE GESTION'!#REF!),"")</f>
        <v>#REF!</v>
      </c>
      <c r="S26" s="394"/>
      <c r="T26" s="394" t="e">
        <f>IF(AND(' RIESGOS DE GESTION'!#REF!="Media",' RIESGOS DE GESTION'!#REF!="Menor"),CONCATENATE("R",' RIESGOS DE GESTION'!#REF!),"")</f>
        <v>#REF!</v>
      </c>
      <c r="U26" s="395"/>
      <c r="V26" s="393" t="e">
        <f>IF(AND(' RIESGOS DE GESTION'!#REF!="Media",' RIESGOS DE GESTION'!#REF!="Moderado"),CONCATENATE("R",' RIESGOS DE GESTION'!#REF!),"")</f>
        <v>#REF!</v>
      </c>
      <c r="W26" s="394"/>
      <c r="X26" s="394" t="e">
        <f>IF(AND(' RIESGOS DE GESTION'!#REF!="Media",' RIESGOS DE GESTION'!#REF!="Moderado"),CONCATENATE("R",' RIESGOS DE GESTION'!#REF!),"")</f>
        <v>#REF!</v>
      </c>
      <c r="Y26" s="394"/>
      <c r="Z26" s="394" t="e">
        <f>IF(AND(' RIESGOS DE GESTION'!#REF!="Media",' RIESGOS DE GESTION'!#REF!="Moderado"),CONCATENATE("R",' RIESGOS DE GESTION'!#REF!),"")</f>
        <v>#REF!</v>
      </c>
      <c r="AA26" s="395"/>
      <c r="AB26" s="411" t="e">
        <f>IF(AND(' RIESGOS DE GESTION'!#REF!="Media",' RIESGOS DE GESTION'!#REF!="Mayor"),CONCATENATE("R",' RIESGOS DE GESTION'!#REF!),"")</f>
        <v>#REF!</v>
      </c>
      <c r="AC26" s="412"/>
      <c r="AD26" s="412" t="e">
        <f>IF(AND(' RIESGOS DE GESTION'!#REF!="Media",' RIESGOS DE GESTION'!#REF!="Mayor"),CONCATENATE("R",' RIESGOS DE GESTION'!#REF!),"")</f>
        <v>#REF!</v>
      </c>
      <c r="AE26" s="412"/>
      <c r="AF26" s="412" t="e">
        <f>IF(AND(' RIESGOS DE GESTION'!#REF!="Media",' RIESGOS DE GESTION'!#REF!="Mayor"),CONCATENATE("R",' RIESGOS DE GESTION'!#REF!),"")</f>
        <v>#REF!</v>
      </c>
      <c r="AG26" s="413"/>
      <c r="AH26" s="402" t="e">
        <f>IF(AND(' RIESGOS DE GESTION'!#REF!="Media",' RIESGOS DE GESTION'!#REF!="Catastrófico"),CONCATENATE("R",' RIESGOS DE GESTION'!#REF!),"")</f>
        <v>#REF!</v>
      </c>
      <c r="AI26" s="403"/>
      <c r="AJ26" s="403" t="e">
        <f>IF(AND(' RIESGOS DE GESTION'!#REF!="Media",' RIESGOS DE GESTION'!#REF!="Catastrófico"),CONCATENATE("R",' RIESGOS DE GESTION'!#REF!),"")</f>
        <v>#REF!</v>
      </c>
      <c r="AK26" s="403"/>
      <c r="AL26" s="403" t="e">
        <f>IF(AND(' RIESGOS DE GESTION'!#REF!="Media",' RIESGOS DE GESTION'!#REF!="Catastrófico"),CONCATENATE("R",' RIESGOS DE GESTION'!#REF!),"")</f>
        <v>#REF!</v>
      </c>
      <c r="AM26" s="404"/>
      <c r="AN26" s="57"/>
      <c r="AO26" s="454"/>
      <c r="AP26" s="455"/>
      <c r="AQ26" s="455"/>
      <c r="AR26" s="455"/>
      <c r="AS26" s="455"/>
      <c r="AT26" s="456"/>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row>
    <row r="27" spans="1:80">
      <c r="A27" s="57"/>
      <c r="B27" s="431"/>
      <c r="C27" s="431"/>
      <c r="D27" s="432"/>
      <c r="E27" s="424"/>
      <c r="F27" s="425"/>
      <c r="G27" s="425"/>
      <c r="H27" s="425"/>
      <c r="I27" s="426"/>
      <c r="J27" s="393"/>
      <c r="K27" s="394"/>
      <c r="L27" s="394"/>
      <c r="M27" s="394"/>
      <c r="N27" s="394"/>
      <c r="O27" s="395"/>
      <c r="P27" s="393"/>
      <c r="Q27" s="394"/>
      <c r="R27" s="394"/>
      <c r="S27" s="394"/>
      <c r="T27" s="394"/>
      <c r="U27" s="395"/>
      <c r="V27" s="393"/>
      <c r="W27" s="394"/>
      <c r="X27" s="394"/>
      <c r="Y27" s="394"/>
      <c r="Z27" s="394"/>
      <c r="AA27" s="395"/>
      <c r="AB27" s="411"/>
      <c r="AC27" s="412"/>
      <c r="AD27" s="412"/>
      <c r="AE27" s="412"/>
      <c r="AF27" s="412"/>
      <c r="AG27" s="413"/>
      <c r="AH27" s="402"/>
      <c r="AI27" s="403"/>
      <c r="AJ27" s="403"/>
      <c r="AK27" s="403"/>
      <c r="AL27" s="403"/>
      <c r="AM27" s="404"/>
      <c r="AN27" s="57"/>
      <c r="AO27" s="454"/>
      <c r="AP27" s="455"/>
      <c r="AQ27" s="455"/>
      <c r="AR27" s="455"/>
      <c r="AS27" s="455"/>
      <c r="AT27" s="456"/>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row>
    <row r="28" spans="1:80">
      <c r="A28" s="57"/>
      <c r="B28" s="431"/>
      <c r="C28" s="431"/>
      <c r="D28" s="432"/>
      <c r="E28" s="424"/>
      <c r="F28" s="425"/>
      <c r="G28" s="425"/>
      <c r="H28" s="425"/>
      <c r="I28" s="426"/>
      <c r="J28" s="393" t="e">
        <f>IF(AND(' RIESGOS DE GESTION'!#REF!="Media",' RIESGOS DE GESTION'!#REF!="Leve"),CONCATENATE("R",' RIESGOS DE GESTION'!#REF!),"")</f>
        <v>#REF!</v>
      </c>
      <c r="K28" s="394"/>
      <c r="L28" s="394" t="e">
        <f>IF(AND(' RIESGOS DE GESTION'!#REF!="Media",' RIESGOS DE GESTION'!#REF!="Leve"),CONCATENATE("R",' RIESGOS DE GESTION'!#REF!),"")</f>
        <v>#REF!</v>
      </c>
      <c r="M28" s="394"/>
      <c r="N28" s="394" t="e">
        <f>IF(AND(' RIESGOS DE GESTION'!#REF!="Media",' RIESGOS DE GESTION'!#REF!="Leve"),CONCATENATE("R",' RIESGOS DE GESTION'!#REF!),"")</f>
        <v>#REF!</v>
      </c>
      <c r="O28" s="395"/>
      <c r="P28" s="393" t="e">
        <f>IF(AND(' RIESGOS DE GESTION'!#REF!="Media",' RIESGOS DE GESTION'!#REF!="Menor"),CONCATENATE("R",' RIESGOS DE GESTION'!#REF!),"")</f>
        <v>#REF!</v>
      </c>
      <c r="Q28" s="394"/>
      <c r="R28" s="394" t="e">
        <f>IF(AND(' RIESGOS DE GESTION'!#REF!="Media",' RIESGOS DE GESTION'!#REF!="Menor"),CONCATENATE("R",' RIESGOS DE GESTION'!#REF!),"")</f>
        <v>#REF!</v>
      </c>
      <c r="S28" s="394"/>
      <c r="T28" s="394" t="e">
        <f>IF(AND(' RIESGOS DE GESTION'!#REF!="Media",' RIESGOS DE GESTION'!#REF!="Menor"),CONCATENATE("R",' RIESGOS DE GESTION'!#REF!),"")</f>
        <v>#REF!</v>
      </c>
      <c r="U28" s="395"/>
      <c r="V28" s="393" t="e">
        <f>IF(AND(' RIESGOS DE GESTION'!#REF!="Media",' RIESGOS DE GESTION'!#REF!="Moderado"),CONCATENATE("R",' RIESGOS DE GESTION'!#REF!),"")</f>
        <v>#REF!</v>
      </c>
      <c r="W28" s="394"/>
      <c r="X28" s="394" t="e">
        <f>IF(AND(' RIESGOS DE GESTION'!#REF!="Media",' RIESGOS DE GESTION'!#REF!="Moderado"),CONCATENATE("R",' RIESGOS DE GESTION'!#REF!),"")</f>
        <v>#REF!</v>
      </c>
      <c r="Y28" s="394"/>
      <c r="Z28" s="394" t="e">
        <f>IF(AND(' RIESGOS DE GESTION'!#REF!="Media",' RIESGOS DE GESTION'!#REF!="Moderado"),CONCATENATE("R",' RIESGOS DE GESTION'!#REF!),"")</f>
        <v>#REF!</v>
      </c>
      <c r="AA28" s="395"/>
      <c r="AB28" s="411" t="e">
        <f>IF(AND(' RIESGOS DE GESTION'!#REF!="Media",' RIESGOS DE GESTION'!#REF!="Mayor"),CONCATENATE("R",' RIESGOS DE GESTION'!#REF!),"")</f>
        <v>#REF!</v>
      </c>
      <c r="AC28" s="412"/>
      <c r="AD28" s="412" t="e">
        <f>IF(AND(' RIESGOS DE GESTION'!#REF!="Media",' RIESGOS DE GESTION'!#REF!="Mayor"),CONCATENATE("R",' RIESGOS DE GESTION'!#REF!),"")</f>
        <v>#REF!</v>
      </c>
      <c r="AE28" s="412"/>
      <c r="AF28" s="412" t="e">
        <f>IF(AND(' RIESGOS DE GESTION'!#REF!="Media",' RIESGOS DE GESTION'!#REF!="Mayor"),CONCATENATE("R",' RIESGOS DE GESTION'!#REF!),"")</f>
        <v>#REF!</v>
      </c>
      <c r="AG28" s="413"/>
      <c r="AH28" s="402" t="e">
        <f>IF(AND(' RIESGOS DE GESTION'!#REF!="Media",' RIESGOS DE GESTION'!#REF!="Catastrófico"),CONCATENATE("R",' RIESGOS DE GESTION'!#REF!),"")</f>
        <v>#REF!</v>
      </c>
      <c r="AI28" s="403"/>
      <c r="AJ28" s="403" t="e">
        <f>IF(AND(' RIESGOS DE GESTION'!#REF!="Media",' RIESGOS DE GESTION'!#REF!="Catastrófico"),CONCATENATE("R",' RIESGOS DE GESTION'!#REF!),"")</f>
        <v>#REF!</v>
      </c>
      <c r="AK28" s="403"/>
      <c r="AL28" s="403" t="e">
        <f>IF(AND(' RIESGOS DE GESTION'!#REF!="Media",' RIESGOS DE GESTION'!#REF!="Catastrófico"),CONCATENATE("R",' RIESGOS DE GESTION'!#REF!),"")</f>
        <v>#REF!</v>
      </c>
      <c r="AM28" s="404"/>
      <c r="AN28" s="57"/>
      <c r="AO28" s="454"/>
      <c r="AP28" s="455"/>
      <c r="AQ28" s="455"/>
      <c r="AR28" s="455"/>
      <c r="AS28" s="455"/>
      <c r="AT28" s="456"/>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row>
    <row r="29" spans="1:80" ht="15.75" thickBot="1">
      <c r="A29" s="57"/>
      <c r="B29" s="431"/>
      <c r="C29" s="431"/>
      <c r="D29" s="432"/>
      <c r="E29" s="427"/>
      <c r="F29" s="428"/>
      <c r="G29" s="428"/>
      <c r="H29" s="428"/>
      <c r="I29" s="429"/>
      <c r="J29" s="393"/>
      <c r="K29" s="394"/>
      <c r="L29" s="394"/>
      <c r="M29" s="394"/>
      <c r="N29" s="394"/>
      <c r="O29" s="395"/>
      <c r="P29" s="396"/>
      <c r="Q29" s="397"/>
      <c r="R29" s="397"/>
      <c r="S29" s="397"/>
      <c r="T29" s="397"/>
      <c r="U29" s="398"/>
      <c r="V29" s="396"/>
      <c r="W29" s="397"/>
      <c r="X29" s="397"/>
      <c r="Y29" s="397"/>
      <c r="Z29" s="397"/>
      <c r="AA29" s="398"/>
      <c r="AB29" s="414"/>
      <c r="AC29" s="415"/>
      <c r="AD29" s="415"/>
      <c r="AE29" s="415"/>
      <c r="AF29" s="415"/>
      <c r="AG29" s="416"/>
      <c r="AH29" s="405"/>
      <c r="AI29" s="406"/>
      <c r="AJ29" s="406"/>
      <c r="AK29" s="406"/>
      <c r="AL29" s="406"/>
      <c r="AM29" s="407"/>
      <c r="AN29" s="57"/>
      <c r="AO29" s="457"/>
      <c r="AP29" s="458"/>
      <c r="AQ29" s="458"/>
      <c r="AR29" s="458"/>
      <c r="AS29" s="458"/>
      <c r="AT29" s="459"/>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row>
    <row r="30" spans="1:80">
      <c r="A30" s="57"/>
      <c r="B30" s="431"/>
      <c r="C30" s="431"/>
      <c r="D30" s="432"/>
      <c r="E30" s="421" t="s">
        <v>296</v>
      </c>
      <c r="F30" s="422"/>
      <c r="G30" s="422"/>
      <c r="H30" s="422"/>
      <c r="I30" s="422"/>
      <c r="J30" s="390" t="e">
        <f>IF(AND(' RIESGOS DE GESTION'!#REF!="Baja",' RIESGOS DE GESTION'!#REF!="Leve"),CONCATENATE("R",' RIESGOS DE GESTION'!#REF!),"")</f>
        <v>#REF!</v>
      </c>
      <c r="K30" s="391"/>
      <c r="L30" s="391" t="e">
        <f>IF(AND(' RIESGOS DE GESTION'!#REF!="Baja",' RIESGOS DE GESTION'!#REF!="Leve"),CONCATENATE("R",' RIESGOS DE GESTION'!#REF!),"")</f>
        <v>#REF!</v>
      </c>
      <c r="M30" s="391"/>
      <c r="N30" s="391" t="e">
        <f>IF(AND(' RIESGOS DE GESTION'!#REF!="Baja",' RIESGOS DE GESTION'!#REF!="Leve"),CONCATENATE("R",' RIESGOS DE GESTION'!#REF!),"")</f>
        <v>#REF!</v>
      </c>
      <c r="O30" s="392"/>
      <c r="P30" s="400" t="e">
        <f>IF(AND(' RIESGOS DE GESTION'!#REF!="Baja",' RIESGOS DE GESTION'!#REF!="Menor"),CONCATENATE("R",' RIESGOS DE GESTION'!#REF!),"")</f>
        <v>#REF!</v>
      </c>
      <c r="Q30" s="400"/>
      <c r="R30" s="400" t="e">
        <f>IF(AND(' RIESGOS DE GESTION'!#REF!="Baja",' RIESGOS DE GESTION'!#REF!="Menor"),CONCATENATE("R",' RIESGOS DE GESTION'!#REF!),"")</f>
        <v>#REF!</v>
      </c>
      <c r="S30" s="400"/>
      <c r="T30" s="400" t="e">
        <f>IF(AND(' RIESGOS DE GESTION'!#REF!="Baja",' RIESGOS DE GESTION'!#REF!="Menor"),CONCATENATE("R",' RIESGOS DE GESTION'!#REF!),"")</f>
        <v>#REF!</v>
      </c>
      <c r="U30" s="401"/>
      <c r="V30" s="399" t="e">
        <f>IF(AND(' RIESGOS DE GESTION'!#REF!="Baja",' RIESGOS DE GESTION'!#REF!="Moderado"),CONCATENATE("R",' RIESGOS DE GESTION'!#REF!),"")</f>
        <v>#REF!</v>
      </c>
      <c r="W30" s="400"/>
      <c r="X30" s="400" t="e">
        <f>IF(AND(' RIESGOS DE GESTION'!#REF!="Baja",' RIESGOS DE GESTION'!#REF!="Moderado"),CONCATENATE("R",' RIESGOS DE GESTION'!#REF!),"")</f>
        <v>#REF!</v>
      </c>
      <c r="Y30" s="400"/>
      <c r="Z30" s="400" t="e">
        <f>IF(AND(' RIESGOS DE GESTION'!#REF!="Baja",' RIESGOS DE GESTION'!#REF!="Moderado"),CONCATENATE("R",' RIESGOS DE GESTION'!#REF!),"")</f>
        <v>#REF!</v>
      </c>
      <c r="AA30" s="401"/>
      <c r="AB30" s="417" t="e">
        <f>IF(AND(' RIESGOS DE GESTION'!#REF!="Baja",' RIESGOS DE GESTION'!#REF!="Mayor"),CONCATENATE("R",' RIESGOS DE GESTION'!#REF!),"")</f>
        <v>#REF!</v>
      </c>
      <c r="AC30" s="418"/>
      <c r="AD30" s="418" t="e">
        <f>IF(AND(' RIESGOS DE GESTION'!#REF!="Baja",' RIESGOS DE GESTION'!#REF!="Mayor"),CONCATENATE("R",' RIESGOS DE GESTION'!#REF!),"")</f>
        <v>#REF!</v>
      </c>
      <c r="AE30" s="418"/>
      <c r="AF30" s="418" t="e">
        <f>IF(AND(' RIESGOS DE GESTION'!#REF!="Baja",' RIESGOS DE GESTION'!#REF!="Mayor"),CONCATENATE("R",' RIESGOS DE GESTION'!#REF!),"")</f>
        <v>#REF!</v>
      </c>
      <c r="AG30" s="419"/>
      <c r="AH30" s="408" t="e">
        <f>IF(AND(' RIESGOS DE GESTION'!#REF!="Baja",' RIESGOS DE GESTION'!#REF!="Catastrófico"),CONCATENATE("R",' RIESGOS DE GESTION'!#REF!),"")</f>
        <v>#REF!</v>
      </c>
      <c r="AI30" s="409"/>
      <c r="AJ30" s="409" t="e">
        <f>IF(AND(' RIESGOS DE GESTION'!#REF!="Baja",' RIESGOS DE GESTION'!#REF!="Catastrófico"),CONCATENATE("R",' RIESGOS DE GESTION'!#REF!),"")</f>
        <v>#REF!</v>
      </c>
      <c r="AK30" s="409"/>
      <c r="AL30" s="409" t="e">
        <f>IF(AND(' RIESGOS DE GESTION'!#REF!="Baja",' RIESGOS DE GESTION'!#REF!="Catastrófico"),CONCATENATE("R",' RIESGOS DE GESTION'!#REF!),"")</f>
        <v>#REF!</v>
      </c>
      <c r="AM30" s="410"/>
      <c r="AN30" s="57"/>
      <c r="AO30" s="460" t="s">
        <v>297</v>
      </c>
      <c r="AP30" s="461"/>
      <c r="AQ30" s="461"/>
      <c r="AR30" s="461"/>
      <c r="AS30" s="461"/>
      <c r="AT30" s="462"/>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row>
    <row r="31" spans="1:80">
      <c r="A31" s="57"/>
      <c r="B31" s="431"/>
      <c r="C31" s="431"/>
      <c r="D31" s="432"/>
      <c r="E31" s="424"/>
      <c r="F31" s="425"/>
      <c r="G31" s="425"/>
      <c r="H31" s="425"/>
      <c r="I31" s="425"/>
      <c r="J31" s="384"/>
      <c r="K31" s="385"/>
      <c r="L31" s="385"/>
      <c r="M31" s="385"/>
      <c r="N31" s="385"/>
      <c r="O31" s="386"/>
      <c r="P31" s="394"/>
      <c r="Q31" s="394"/>
      <c r="R31" s="394"/>
      <c r="S31" s="394"/>
      <c r="T31" s="394"/>
      <c r="U31" s="395"/>
      <c r="V31" s="393"/>
      <c r="W31" s="394"/>
      <c r="X31" s="394"/>
      <c r="Y31" s="394"/>
      <c r="Z31" s="394"/>
      <c r="AA31" s="395"/>
      <c r="AB31" s="411"/>
      <c r="AC31" s="412"/>
      <c r="AD31" s="412"/>
      <c r="AE31" s="412"/>
      <c r="AF31" s="412"/>
      <c r="AG31" s="413"/>
      <c r="AH31" s="402"/>
      <c r="AI31" s="403"/>
      <c r="AJ31" s="403"/>
      <c r="AK31" s="403"/>
      <c r="AL31" s="403"/>
      <c r="AM31" s="404"/>
      <c r="AN31" s="57"/>
      <c r="AO31" s="463"/>
      <c r="AP31" s="464"/>
      <c r="AQ31" s="464"/>
      <c r="AR31" s="464"/>
      <c r="AS31" s="464"/>
      <c r="AT31" s="465"/>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row>
    <row r="32" spans="1:80">
      <c r="A32" s="57"/>
      <c r="B32" s="431"/>
      <c r="C32" s="431"/>
      <c r="D32" s="432"/>
      <c r="E32" s="424"/>
      <c r="F32" s="425"/>
      <c r="G32" s="425"/>
      <c r="H32" s="425"/>
      <c r="I32" s="425"/>
      <c r="J32" s="384" t="e">
        <f>IF(AND(' RIESGOS DE GESTION'!#REF!="Baja",' RIESGOS DE GESTION'!#REF!="Leve"),CONCATENATE("R",' RIESGOS DE GESTION'!#REF!),"")</f>
        <v>#REF!</v>
      </c>
      <c r="K32" s="385"/>
      <c r="L32" s="385" t="e">
        <f>IF(AND(' RIESGOS DE GESTION'!#REF!="Baja",' RIESGOS DE GESTION'!#REF!="Leve"),CONCATENATE("R",' RIESGOS DE GESTION'!#REF!),"")</f>
        <v>#REF!</v>
      </c>
      <c r="M32" s="385"/>
      <c r="N32" s="385" t="e">
        <f>IF(AND(' RIESGOS DE GESTION'!#REF!="Baja",' RIESGOS DE GESTION'!#REF!="Leve"),CONCATENATE("R",' RIESGOS DE GESTION'!#REF!),"")</f>
        <v>#REF!</v>
      </c>
      <c r="O32" s="386"/>
      <c r="P32" s="394" t="e">
        <f>IF(AND(' RIESGOS DE GESTION'!#REF!="Baja",' RIESGOS DE GESTION'!#REF!="Menor"),CONCATENATE("R",' RIESGOS DE GESTION'!#REF!),"")</f>
        <v>#REF!</v>
      </c>
      <c r="Q32" s="394"/>
      <c r="R32" s="394" t="e">
        <f>IF(AND(' RIESGOS DE GESTION'!#REF!="Baja",' RIESGOS DE GESTION'!#REF!="Menor"),CONCATENATE("R",' RIESGOS DE GESTION'!#REF!),"")</f>
        <v>#REF!</v>
      </c>
      <c r="S32" s="394"/>
      <c r="T32" s="394" t="e">
        <f>IF(AND(' RIESGOS DE GESTION'!#REF!="Baja",' RIESGOS DE GESTION'!#REF!="Menor"),CONCATENATE("R",' RIESGOS DE GESTION'!#REF!),"")</f>
        <v>#REF!</v>
      </c>
      <c r="U32" s="395"/>
      <c r="V32" s="393" t="e">
        <f>IF(AND(' RIESGOS DE GESTION'!#REF!="Baja",' RIESGOS DE GESTION'!#REF!="Moderado"),CONCATENATE("R",' RIESGOS DE GESTION'!#REF!),"")</f>
        <v>#REF!</v>
      </c>
      <c r="W32" s="394"/>
      <c r="X32" s="394" t="e">
        <f>IF(AND(' RIESGOS DE GESTION'!#REF!="Baja",' RIESGOS DE GESTION'!#REF!="Moderado"),CONCATENATE("R",' RIESGOS DE GESTION'!#REF!),"")</f>
        <v>#REF!</v>
      </c>
      <c r="Y32" s="394"/>
      <c r="Z32" s="394" t="e">
        <f>IF(AND(' RIESGOS DE GESTION'!#REF!="Baja",' RIESGOS DE GESTION'!#REF!="Moderado"),CONCATENATE("R",' RIESGOS DE GESTION'!#REF!),"")</f>
        <v>#REF!</v>
      </c>
      <c r="AA32" s="395"/>
      <c r="AB32" s="411" t="e">
        <f>IF(AND(' RIESGOS DE GESTION'!#REF!="Baja",' RIESGOS DE GESTION'!#REF!="Mayor"),CONCATENATE("R",' RIESGOS DE GESTION'!#REF!),"")</f>
        <v>#REF!</v>
      </c>
      <c r="AC32" s="412"/>
      <c r="AD32" s="412" t="e">
        <f>IF(AND(' RIESGOS DE GESTION'!#REF!="Baja",' RIESGOS DE GESTION'!#REF!="Mayor"),CONCATENATE("R",' RIESGOS DE GESTION'!#REF!),"")</f>
        <v>#REF!</v>
      </c>
      <c r="AE32" s="412"/>
      <c r="AF32" s="412" t="e">
        <f>IF(AND(' RIESGOS DE GESTION'!#REF!="Baja",' RIESGOS DE GESTION'!#REF!="Mayor"),CONCATENATE("R",' RIESGOS DE GESTION'!#REF!),"")</f>
        <v>#REF!</v>
      </c>
      <c r="AG32" s="413"/>
      <c r="AH32" s="402" t="e">
        <f>IF(AND(' RIESGOS DE GESTION'!#REF!="Baja",' RIESGOS DE GESTION'!#REF!="Catastrófico"),CONCATENATE("R",' RIESGOS DE GESTION'!#REF!),"")</f>
        <v>#REF!</v>
      </c>
      <c r="AI32" s="403"/>
      <c r="AJ32" s="403" t="e">
        <f>IF(AND(' RIESGOS DE GESTION'!#REF!="Baja",' RIESGOS DE GESTION'!#REF!="Catastrófico"),CONCATENATE("R",' RIESGOS DE GESTION'!#REF!),"")</f>
        <v>#REF!</v>
      </c>
      <c r="AK32" s="403"/>
      <c r="AL32" s="403" t="e">
        <f>IF(AND(' RIESGOS DE GESTION'!#REF!="Baja",' RIESGOS DE GESTION'!#REF!="Catastrófico"),CONCATENATE("R",' RIESGOS DE GESTION'!#REF!),"")</f>
        <v>#REF!</v>
      </c>
      <c r="AM32" s="404"/>
      <c r="AN32" s="57"/>
      <c r="AO32" s="463"/>
      <c r="AP32" s="464"/>
      <c r="AQ32" s="464"/>
      <c r="AR32" s="464"/>
      <c r="AS32" s="464"/>
      <c r="AT32" s="465"/>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row>
    <row r="33" spans="1:80">
      <c r="A33" s="57"/>
      <c r="B33" s="431"/>
      <c r="C33" s="431"/>
      <c r="D33" s="432"/>
      <c r="E33" s="424"/>
      <c r="F33" s="425"/>
      <c r="G33" s="425"/>
      <c r="H33" s="425"/>
      <c r="I33" s="425"/>
      <c r="J33" s="384"/>
      <c r="K33" s="385"/>
      <c r="L33" s="385"/>
      <c r="M33" s="385"/>
      <c r="N33" s="385"/>
      <c r="O33" s="386"/>
      <c r="P33" s="394"/>
      <c r="Q33" s="394"/>
      <c r="R33" s="394"/>
      <c r="S33" s="394"/>
      <c r="T33" s="394"/>
      <c r="U33" s="395"/>
      <c r="V33" s="393"/>
      <c r="W33" s="394"/>
      <c r="X33" s="394"/>
      <c r="Y33" s="394"/>
      <c r="Z33" s="394"/>
      <c r="AA33" s="395"/>
      <c r="AB33" s="411"/>
      <c r="AC33" s="412"/>
      <c r="AD33" s="412"/>
      <c r="AE33" s="412"/>
      <c r="AF33" s="412"/>
      <c r="AG33" s="413"/>
      <c r="AH33" s="402"/>
      <c r="AI33" s="403"/>
      <c r="AJ33" s="403"/>
      <c r="AK33" s="403"/>
      <c r="AL33" s="403"/>
      <c r="AM33" s="404"/>
      <c r="AN33" s="57"/>
      <c r="AO33" s="463"/>
      <c r="AP33" s="464"/>
      <c r="AQ33" s="464"/>
      <c r="AR33" s="464"/>
      <c r="AS33" s="464"/>
      <c r="AT33" s="465"/>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row>
    <row r="34" spans="1:80">
      <c r="A34" s="57"/>
      <c r="B34" s="431"/>
      <c r="C34" s="431"/>
      <c r="D34" s="432"/>
      <c r="E34" s="424"/>
      <c r="F34" s="425"/>
      <c r="G34" s="425"/>
      <c r="H34" s="425"/>
      <c r="I34" s="425"/>
      <c r="J34" s="384" t="e">
        <f>IF(AND(' RIESGOS DE GESTION'!#REF!="Baja",' RIESGOS DE GESTION'!#REF!="Leve"),CONCATENATE("R",' RIESGOS DE GESTION'!#REF!),"")</f>
        <v>#REF!</v>
      </c>
      <c r="K34" s="385"/>
      <c r="L34" s="385" t="e">
        <f>IF(AND(' RIESGOS DE GESTION'!#REF!="Baja",' RIESGOS DE GESTION'!#REF!="Leve"),CONCATENATE("R",' RIESGOS DE GESTION'!#REF!),"")</f>
        <v>#REF!</v>
      </c>
      <c r="M34" s="385"/>
      <c r="N34" s="385" t="e">
        <f>IF(AND(' RIESGOS DE GESTION'!#REF!="Baja",' RIESGOS DE GESTION'!#REF!="Leve"),CONCATENATE("R",' RIESGOS DE GESTION'!#REF!),"")</f>
        <v>#REF!</v>
      </c>
      <c r="O34" s="386"/>
      <c r="P34" s="394" t="e">
        <f>IF(AND(' RIESGOS DE GESTION'!#REF!="Baja",' RIESGOS DE GESTION'!#REF!="Menor"),CONCATENATE("R",' RIESGOS DE GESTION'!#REF!),"")</f>
        <v>#REF!</v>
      </c>
      <c r="Q34" s="394"/>
      <c r="R34" s="394" t="e">
        <f>IF(AND(' RIESGOS DE GESTION'!#REF!="Baja",' RIESGOS DE GESTION'!#REF!="Menor"),CONCATENATE("R",' RIESGOS DE GESTION'!#REF!),"")</f>
        <v>#REF!</v>
      </c>
      <c r="S34" s="394"/>
      <c r="T34" s="394" t="e">
        <f>IF(AND(' RIESGOS DE GESTION'!#REF!="Baja",' RIESGOS DE GESTION'!#REF!="Menor"),CONCATENATE("R",' RIESGOS DE GESTION'!#REF!),"")</f>
        <v>#REF!</v>
      </c>
      <c r="U34" s="395"/>
      <c r="V34" s="393" t="e">
        <f>IF(AND(' RIESGOS DE GESTION'!#REF!="Baja",' RIESGOS DE GESTION'!#REF!="Moderado"),CONCATENATE("R",' RIESGOS DE GESTION'!#REF!),"")</f>
        <v>#REF!</v>
      </c>
      <c r="W34" s="394"/>
      <c r="X34" s="394" t="e">
        <f>IF(AND(' RIESGOS DE GESTION'!#REF!="Baja",' RIESGOS DE GESTION'!#REF!="Moderado"),CONCATENATE("R",' RIESGOS DE GESTION'!#REF!),"")</f>
        <v>#REF!</v>
      </c>
      <c r="Y34" s="394"/>
      <c r="Z34" s="394" t="e">
        <f>IF(AND(' RIESGOS DE GESTION'!#REF!="Baja",' RIESGOS DE GESTION'!#REF!="Moderado"),CONCATENATE("R",' RIESGOS DE GESTION'!#REF!),"")</f>
        <v>#REF!</v>
      </c>
      <c r="AA34" s="395"/>
      <c r="AB34" s="411" t="e">
        <f>IF(AND(' RIESGOS DE GESTION'!#REF!="Baja",' RIESGOS DE GESTION'!#REF!="Mayor"),CONCATENATE("R",' RIESGOS DE GESTION'!#REF!),"")</f>
        <v>#REF!</v>
      </c>
      <c r="AC34" s="412"/>
      <c r="AD34" s="412" t="e">
        <f>IF(AND(' RIESGOS DE GESTION'!#REF!="Baja",' RIESGOS DE GESTION'!#REF!="Mayor"),CONCATENATE("R",' RIESGOS DE GESTION'!#REF!),"")</f>
        <v>#REF!</v>
      </c>
      <c r="AE34" s="412"/>
      <c r="AF34" s="412" t="e">
        <f>IF(AND(' RIESGOS DE GESTION'!#REF!="Baja",' RIESGOS DE GESTION'!#REF!="Mayor"),CONCATENATE("R",' RIESGOS DE GESTION'!#REF!),"")</f>
        <v>#REF!</v>
      </c>
      <c r="AG34" s="413"/>
      <c r="AH34" s="402" t="e">
        <f>IF(AND(' RIESGOS DE GESTION'!#REF!="Baja",' RIESGOS DE GESTION'!#REF!="Catastrófico"),CONCATENATE("R",' RIESGOS DE GESTION'!#REF!),"")</f>
        <v>#REF!</v>
      </c>
      <c r="AI34" s="403"/>
      <c r="AJ34" s="403" t="e">
        <f>IF(AND(' RIESGOS DE GESTION'!#REF!="Baja",' RIESGOS DE GESTION'!#REF!="Catastrófico"),CONCATENATE("R",' RIESGOS DE GESTION'!#REF!),"")</f>
        <v>#REF!</v>
      </c>
      <c r="AK34" s="403"/>
      <c r="AL34" s="403" t="e">
        <f>IF(AND(' RIESGOS DE GESTION'!#REF!="Baja",' RIESGOS DE GESTION'!#REF!="Catastrófico"),CONCATENATE("R",' RIESGOS DE GESTION'!#REF!),"")</f>
        <v>#REF!</v>
      </c>
      <c r="AM34" s="404"/>
      <c r="AN34" s="57"/>
      <c r="AO34" s="463"/>
      <c r="AP34" s="464"/>
      <c r="AQ34" s="464"/>
      <c r="AR34" s="464"/>
      <c r="AS34" s="464"/>
      <c r="AT34" s="465"/>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row>
    <row r="35" spans="1:80">
      <c r="A35" s="57"/>
      <c r="B35" s="431"/>
      <c r="C35" s="431"/>
      <c r="D35" s="432"/>
      <c r="E35" s="424"/>
      <c r="F35" s="425"/>
      <c r="G35" s="425"/>
      <c r="H35" s="425"/>
      <c r="I35" s="425"/>
      <c r="J35" s="384"/>
      <c r="K35" s="385"/>
      <c r="L35" s="385"/>
      <c r="M35" s="385"/>
      <c r="N35" s="385"/>
      <c r="O35" s="386"/>
      <c r="P35" s="394"/>
      <c r="Q35" s="394"/>
      <c r="R35" s="394"/>
      <c r="S35" s="394"/>
      <c r="T35" s="394"/>
      <c r="U35" s="395"/>
      <c r="V35" s="393"/>
      <c r="W35" s="394"/>
      <c r="X35" s="394"/>
      <c r="Y35" s="394"/>
      <c r="Z35" s="394"/>
      <c r="AA35" s="395"/>
      <c r="AB35" s="411"/>
      <c r="AC35" s="412"/>
      <c r="AD35" s="412"/>
      <c r="AE35" s="412"/>
      <c r="AF35" s="412"/>
      <c r="AG35" s="413"/>
      <c r="AH35" s="402"/>
      <c r="AI35" s="403"/>
      <c r="AJ35" s="403"/>
      <c r="AK35" s="403"/>
      <c r="AL35" s="403"/>
      <c r="AM35" s="404"/>
      <c r="AN35" s="57"/>
      <c r="AO35" s="463"/>
      <c r="AP35" s="464"/>
      <c r="AQ35" s="464"/>
      <c r="AR35" s="464"/>
      <c r="AS35" s="464"/>
      <c r="AT35" s="465"/>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row>
    <row r="36" spans="1:80">
      <c r="A36" s="57"/>
      <c r="B36" s="431"/>
      <c r="C36" s="431"/>
      <c r="D36" s="432"/>
      <c r="E36" s="424"/>
      <c r="F36" s="425"/>
      <c r="G36" s="425"/>
      <c r="H36" s="425"/>
      <c r="I36" s="425"/>
      <c r="J36" s="384" t="e">
        <f>IF(AND(' RIESGOS DE GESTION'!#REF!="Baja",' RIESGOS DE GESTION'!#REF!="Leve"),CONCATENATE("R",' RIESGOS DE GESTION'!#REF!),"")</f>
        <v>#REF!</v>
      </c>
      <c r="K36" s="385"/>
      <c r="L36" s="385" t="e">
        <f>IF(AND(' RIESGOS DE GESTION'!#REF!="Baja",' RIESGOS DE GESTION'!#REF!="Leve"),CONCATENATE("R",' RIESGOS DE GESTION'!#REF!),"")</f>
        <v>#REF!</v>
      </c>
      <c r="M36" s="385"/>
      <c r="N36" s="385" t="e">
        <f>IF(AND(' RIESGOS DE GESTION'!#REF!="Baja",' RIESGOS DE GESTION'!#REF!="Leve"),CONCATENATE("R",' RIESGOS DE GESTION'!#REF!),"")</f>
        <v>#REF!</v>
      </c>
      <c r="O36" s="386"/>
      <c r="P36" s="394" t="e">
        <f>IF(AND(' RIESGOS DE GESTION'!#REF!="Baja",' RIESGOS DE GESTION'!#REF!="Menor"),CONCATENATE("R",' RIESGOS DE GESTION'!#REF!),"")</f>
        <v>#REF!</v>
      </c>
      <c r="Q36" s="394"/>
      <c r="R36" s="394" t="e">
        <f>IF(AND(' RIESGOS DE GESTION'!#REF!="Baja",' RIESGOS DE GESTION'!#REF!="Menor"),CONCATENATE("R",' RIESGOS DE GESTION'!#REF!),"")</f>
        <v>#REF!</v>
      </c>
      <c r="S36" s="394"/>
      <c r="T36" s="394" t="e">
        <f>IF(AND(' RIESGOS DE GESTION'!#REF!="Baja",' RIESGOS DE GESTION'!#REF!="Menor"),CONCATENATE("R",' RIESGOS DE GESTION'!#REF!),"")</f>
        <v>#REF!</v>
      </c>
      <c r="U36" s="395"/>
      <c r="V36" s="393" t="e">
        <f>IF(AND(' RIESGOS DE GESTION'!#REF!="Baja",' RIESGOS DE GESTION'!#REF!="Moderado"),CONCATENATE("R",' RIESGOS DE GESTION'!#REF!),"")</f>
        <v>#REF!</v>
      </c>
      <c r="W36" s="394"/>
      <c r="X36" s="394" t="e">
        <f>IF(AND(' RIESGOS DE GESTION'!#REF!="Baja",' RIESGOS DE GESTION'!#REF!="Moderado"),CONCATENATE("R",' RIESGOS DE GESTION'!#REF!),"")</f>
        <v>#REF!</v>
      </c>
      <c r="Y36" s="394"/>
      <c r="Z36" s="394" t="e">
        <f>IF(AND(' RIESGOS DE GESTION'!#REF!="Baja",' RIESGOS DE GESTION'!#REF!="Moderado"),CONCATENATE("R",' RIESGOS DE GESTION'!#REF!),"")</f>
        <v>#REF!</v>
      </c>
      <c r="AA36" s="395"/>
      <c r="AB36" s="411" t="e">
        <f>IF(AND(' RIESGOS DE GESTION'!#REF!="Baja",' RIESGOS DE GESTION'!#REF!="Mayor"),CONCATENATE("R",' RIESGOS DE GESTION'!#REF!),"")</f>
        <v>#REF!</v>
      </c>
      <c r="AC36" s="412"/>
      <c r="AD36" s="412" t="e">
        <f>IF(AND(' RIESGOS DE GESTION'!#REF!="Baja",' RIESGOS DE GESTION'!#REF!="Mayor"),CONCATENATE("R",' RIESGOS DE GESTION'!#REF!),"")</f>
        <v>#REF!</v>
      </c>
      <c r="AE36" s="412"/>
      <c r="AF36" s="412" t="e">
        <f>IF(AND(' RIESGOS DE GESTION'!#REF!="Baja",' RIESGOS DE GESTION'!#REF!="Mayor"),CONCATENATE("R",' RIESGOS DE GESTION'!#REF!),"")</f>
        <v>#REF!</v>
      </c>
      <c r="AG36" s="413"/>
      <c r="AH36" s="402" t="e">
        <f>IF(AND(' RIESGOS DE GESTION'!#REF!="Baja",' RIESGOS DE GESTION'!#REF!="Catastrófico"),CONCATENATE("R",' RIESGOS DE GESTION'!#REF!),"")</f>
        <v>#REF!</v>
      </c>
      <c r="AI36" s="403"/>
      <c r="AJ36" s="403" t="e">
        <f>IF(AND(' RIESGOS DE GESTION'!#REF!="Baja",' RIESGOS DE GESTION'!#REF!="Catastrófico"),CONCATENATE("R",' RIESGOS DE GESTION'!#REF!),"")</f>
        <v>#REF!</v>
      </c>
      <c r="AK36" s="403"/>
      <c r="AL36" s="403" t="e">
        <f>IF(AND(' RIESGOS DE GESTION'!#REF!="Baja",' RIESGOS DE GESTION'!#REF!="Catastrófico"),CONCATENATE("R",' RIESGOS DE GESTION'!#REF!),"")</f>
        <v>#REF!</v>
      </c>
      <c r="AM36" s="404"/>
      <c r="AN36" s="57"/>
      <c r="AO36" s="463"/>
      <c r="AP36" s="464"/>
      <c r="AQ36" s="464"/>
      <c r="AR36" s="464"/>
      <c r="AS36" s="464"/>
      <c r="AT36" s="465"/>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row>
    <row r="37" spans="1:80" ht="15.75" thickBot="1">
      <c r="A37" s="57"/>
      <c r="B37" s="431"/>
      <c r="C37" s="431"/>
      <c r="D37" s="432"/>
      <c r="E37" s="427"/>
      <c r="F37" s="428"/>
      <c r="G37" s="428"/>
      <c r="H37" s="428"/>
      <c r="I37" s="428"/>
      <c r="J37" s="387"/>
      <c r="K37" s="388"/>
      <c r="L37" s="388"/>
      <c r="M37" s="388"/>
      <c r="N37" s="388"/>
      <c r="O37" s="389"/>
      <c r="P37" s="397"/>
      <c r="Q37" s="397"/>
      <c r="R37" s="397"/>
      <c r="S37" s="397"/>
      <c r="T37" s="397"/>
      <c r="U37" s="398"/>
      <c r="V37" s="396"/>
      <c r="W37" s="397"/>
      <c r="X37" s="397"/>
      <c r="Y37" s="397"/>
      <c r="Z37" s="397"/>
      <c r="AA37" s="398"/>
      <c r="AB37" s="414"/>
      <c r="AC37" s="415"/>
      <c r="AD37" s="415"/>
      <c r="AE37" s="415"/>
      <c r="AF37" s="415"/>
      <c r="AG37" s="416"/>
      <c r="AH37" s="405"/>
      <c r="AI37" s="406"/>
      <c r="AJ37" s="406"/>
      <c r="AK37" s="406"/>
      <c r="AL37" s="406"/>
      <c r="AM37" s="407"/>
      <c r="AN37" s="57"/>
      <c r="AO37" s="466"/>
      <c r="AP37" s="467"/>
      <c r="AQ37" s="467"/>
      <c r="AR37" s="467"/>
      <c r="AS37" s="467"/>
      <c r="AT37" s="468"/>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row>
    <row r="38" spans="1:80">
      <c r="A38" s="57"/>
      <c r="B38" s="431"/>
      <c r="C38" s="431"/>
      <c r="D38" s="432"/>
      <c r="E38" s="421" t="s">
        <v>298</v>
      </c>
      <c r="F38" s="422"/>
      <c r="G38" s="422"/>
      <c r="H38" s="422"/>
      <c r="I38" s="423"/>
      <c r="J38" s="390" t="e">
        <f>IF(AND(' RIESGOS DE GESTION'!#REF!="Muy Baja",' RIESGOS DE GESTION'!#REF!="Leve"),CONCATENATE("R",' RIESGOS DE GESTION'!#REF!),"")</f>
        <v>#REF!</v>
      </c>
      <c r="K38" s="391"/>
      <c r="L38" s="391" t="e">
        <f>IF(AND(' RIESGOS DE GESTION'!#REF!="Muy Baja",' RIESGOS DE GESTION'!#REF!="Leve"),CONCATENATE("R",' RIESGOS DE GESTION'!#REF!),"")</f>
        <v>#REF!</v>
      </c>
      <c r="M38" s="391"/>
      <c r="N38" s="391" t="e">
        <f>IF(AND(' RIESGOS DE GESTION'!#REF!="Muy Baja",' RIESGOS DE GESTION'!#REF!="Leve"),CONCATENATE("R",' RIESGOS DE GESTION'!#REF!),"")</f>
        <v>#REF!</v>
      </c>
      <c r="O38" s="392"/>
      <c r="P38" s="390" t="e">
        <f>IF(AND(' RIESGOS DE GESTION'!#REF!="Muy Baja",' RIESGOS DE GESTION'!#REF!="Menor"),CONCATENATE("R",' RIESGOS DE GESTION'!#REF!),"")</f>
        <v>#REF!</v>
      </c>
      <c r="Q38" s="391"/>
      <c r="R38" s="391" t="e">
        <f>IF(AND(' RIESGOS DE GESTION'!#REF!="Muy Baja",' RIESGOS DE GESTION'!#REF!="Menor"),CONCATENATE("R",' RIESGOS DE GESTION'!#REF!),"")</f>
        <v>#REF!</v>
      </c>
      <c r="S38" s="391"/>
      <c r="T38" s="391" t="e">
        <f>IF(AND(' RIESGOS DE GESTION'!#REF!="Muy Baja",' RIESGOS DE GESTION'!#REF!="Menor"),CONCATENATE("R",' RIESGOS DE GESTION'!#REF!),"")</f>
        <v>#REF!</v>
      </c>
      <c r="U38" s="392"/>
      <c r="V38" s="399" t="e">
        <f>IF(AND(' RIESGOS DE GESTION'!#REF!="Muy Baja",' RIESGOS DE GESTION'!#REF!="Moderado"),CONCATENATE("R",' RIESGOS DE GESTION'!#REF!),"")</f>
        <v>#REF!</v>
      </c>
      <c r="W38" s="400"/>
      <c r="X38" s="400" t="e">
        <f>IF(AND(' RIESGOS DE GESTION'!#REF!="Muy Baja",' RIESGOS DE GESTION'!#REF!="Moderado"),CONCATENATE("R",' RIESGOS DE GESTION'!#REF!),"")</f>
        <v>#REF!</v>
      </c>
      <c r="Y38" s="400"/>
      <c r="Z38" s="400" t="e">
        <f>IF(AND(' RIESGOS DE GESTION'!#REF!="Muy Baja",' RIESGOS DE GESTION'!#REF!="Moderado"),CONCATENATE("R",' RIESGOS DE GESTION'!#REF!),"")</f>
        <v>#REF!</v>
      </c>
      <c r="AA38" s="401"/>
      <c r="AB38" s="417" t="e">
        <f>IF(AND(' RIESGOS DE GESTION'!#REF!="Muy Baja",' RIESGOS DE GESTION'!#REF!="Mayor"),CONCATENATE("R",' RIESGOS DE GESTION'!#REF!),"")</f>
        <v>#REF!</v>
      </c>
      <c r="AC38" s="418"/>
      <c r="AD38" s="418" t="e">
        <f>IF(AND(' RIESGOS DE GESTION'!#REF!="Muy Baja",' RIESGOS DE GESTION'!#REF!="Mayor"),CONCATENATE("R",' RIESGOS DE GESTION'!#REF!),"")</f>
        <v>#REF!</v>
      </c>
      <c r="AE38" s="418"/>
      <c r="AF38" s="418" t="e">
        <f>IF(AND(' RIESGOS DE GESTION'!#REF!="Muy Baja",' RIESGOS DE GESTION'!#REF!="Mayor"),CONCATENATE("R",' RIESGOS DE GESTION'!#REF!),"")</f>
        <v>#REF!</v>
      </c>
      <c r="AG38" s="419"/>
      <c r="AH38" s="408" t="e">
        <f>IF(AND(' RIESGOS DE GESTION'!#REF!="Muy Baja",' RIESGOS DE GESTION'!#REF!="Catastrófico"),CONCATENATE("R",' RIESGOS DE GESTION'!#REF!),"")</f>
        <v>#REF!</v>
      </c>
      <c r="AI38" s="409"/>
      <c r="AJ38" s="409" t="e">
        <f>IF(AND(' RIESGOS DE GESTION'!#REF!="Muy Baja",' RIESGOS DE GESTION'!#REF!="Catastrófico"),CONCATENATE("R",' RIESGOS DE GESTION'!#REF!),"")</f>
        <v>#REF!</v>
      </c>
      <c r="AK38" s="409"/>
      <c r="AL38" s="409" t="e">
        <f>IF(AND(' RIESGOS DE GESTION'!#REF!="Muy Baja",' RIESGOS DE GESTION'!#REF!="Catastrófico"),CONCATENATE("R",' RIESGOS DE GESTION'!#REF!),"")</f>
        <v>#REF!</v>
      </c>
      <c r="AM38" s="410"/>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row>
    <row r="39" spans="1:80">
      <c r="A39" s="57"/>
      <c r="B39" s="431"/>
      <c r="C39" s="431"/>
      <c r="D39" s="432"/>
      <c r="E39" s="424"/>
      <c r="F39" s="425"/>
      <c r="G39" s="425"/>
      <c r="H39" s="425"/>
      <c r="I39" s="426"/>
      <c r="J39" s="384"/>
      <c r="K39" s="385"/>
      <c r="L39" s="385"/>
      <c r="M39" s="385"/>
      <c r="N39" s="385"/>
      <c r="O39" s="386"/>
      <c r="P39" s="384"/>
      <c r="Q39" s="385"/>
      <c r="R39" s="385"/>
      <c r="S39" s="385"/>
      <c r="T39" s="385"/>
      <c r="U39" s="386"/>
      <c r="V39" s="393"/>
      <c r="W39" s="394"/>
      <c r="X39" s="394"/>
      <c r="Y39" s="394"/>
      <c r="Z39" s="394"/>
      <c r="AA39" s="395"/>
      <c r="AB39" s="411"/>
      <c r="AC39" s="412"/>
      <c r="AD39" s="412"/>
      <c r="AE39" s="412"/>
      <c r="AF39" s="412"/>
      <c r="AG39" s="413"/>
      <c r="AH39" s="402"/>
      <c r="AI39" s="403"/>
      <c r="AJ39" s="403"/>
      <c r="AK39" s="403"/>
      <c r="AL39" s="403"/>
      <c r="AM39" s="404"/>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row>
    <row r="40" spans="1:80">
      <c r="A40" s="57"/>
      <c r="B40" s="431"/>
      <c r="C40" s="431"/>
      <c r="D40" s="432"/>
      <c r="E40" s="424"/>
      <c r="F40" s="425"/>
      <c r="G40" s="425"/>
      <c r="H40" s="425"/>
      <c r="I40" s="426"/>
      <c r="J40" s="384" t="e">
        <f>IF(AND(' RIESGOS DE GESTION'!#REF!="Muy Baja",' RIESGOS DE GESTION'!#REF!="Leve"),CONCATENATE("R",' RIESGOS DE GESTION'!#REF!),"")</f>
        <v>#REF!</v>
      </c>
      <c r="K40" s="385"/>
      <c r="L40" s="385" t="e">
        <f>IF(AND(' RIESGOS DE GESTION'!#REF!="Muy Baja",' RIESGOS DE GESTION'!#REF!="Leve"),CONCATENATE("R",' RIESGOS DE GESTION'!#REF!),"")</f>
        <v>#REF!</v>
      </c>
      <c r="M40" s="385"/>
      <c r="N40" s="385" t="e">
        <f>IF(AND(' RIESGOS DE GESTION'!#REF!="Muy Baja",' RIESGOS DE GESTION'!#REF!="Leve"),CONCATENATE("R",' RIESGOS DE GESTION'!#REF!),"")</f>
        <v>#REF!</v>
      </c>
      <c r="O40" s="386"/>
      <c r="P40" s="384" t="e">
        <f>IF(AND(' RIESGOS DE GESTION'!#REF!="Muy Baja",' RIESGOS DE GESTION'!#REF!="Menor"),CONCATENATE("R",' RIESGOS DE GESTION'!#REF!),"")</f>
        <v>#REF!</v>
      </c>
      <c r="Q40" s="385"/>
      <c r="R40" s="385" t="e">
        <f>IF(AND(' RIESGOS DE GESTION'!#REF!="Muy Baja",' RIESGOS DE GESTION'!#REF!="Menor"),CONCATENATE("R",' RIESGOS DE GESTION'!#REF!),"")</f>
        <v>#REF!</v>
      </c>
      <c r="S40" s="385"/>
      <c r="T40" s="385" t="e">
        <f>IF(AND(' RIESGOS DE GESTION'!#REF!="Muy Baja",' RIESGOS DE GESTION'!#REF!="Menor"),CONCATENATE("R",' RIESGOS DE GESTION'!#REF!),"")</f>
        <v>#REF!</v>
      </c>
      <c r="U40" s="386"/>
      <c r="V40" s="393" t="e">
        <f>IF(AND(' RIESGOS DE GESTION'!#REF!="Muy Baja",' RIESGOS DE GESTION'!#REF!="Moderado"),CONCATENATE("R",' RIESGOS DE GESTION'!#REF!),"")</f>
        <v>#REF!</v>
      </c>
      <c r="W40" s="394"/>
      <c r="X40" s="394" t="e">
        <f>IF(AND(' RIESGOS DE GESTION'!#REF!="Muy Baja",' RIESGOS DE GESTION'!#REF!="Moderado"),CONCATENATE("R",' RIESGOS DE GESTION'!#REF!),"")</f>
        <v>#REF!</v>
      </c>
      <c r="Y40" s="394"/>
      <c r="Z40" s="394" t="e">
        <f>IF(AND(' RIESGOS DE GESTION'!#REF!="Muy Baja",' RIESGOS DE GESTION'!#REF!="Moderado"),CONCATENATE("R",' RIESGOS DE GESTION'!#REF!),"")</f>
        <v>#REF!</v>
      </c>
      <c r="AA40" s="395"/>
      <c r="AB40" s="411" t="e">
        <f>IF(AND(' RIESGOS DE GESTION'!#REF!="Muy Baja",' RIESGOS DE GESTION'!#REF!="Mayor"),CONCATENATE("R",' RIESGOS DE GESTION'!#REF!),"")</f>
        <v>#REF!</v>
      </c>
      <c r="AC40" s="412"/>
      <c r="AD40" s="412" t="e">
        <f>IF(AND(' RIESGOS DE GESTION'!#REF!="Muy Baja",' RIESGOS DE GESTION'!#REF!="Mayor"),CONCATENATE("R",' RIESGOS DE GESTION'!#REF!),"")</f>
        <v>#REF!</v>
      </c>
      <c r="AE40" s="412"/>
      <c r="AF40" s="412" t="e">
        <f>IF(AND(' RIESGOS DE GESTION'!#REF!="Muy Baja",' RIESGOS DE GESTION'!#REF!="Mayor"),CONCATENATE("R",' RIESGOS DE GESTION'!#REF!),"")</f>
        <v>#REF!</v>
      </c>
      <c r="AG40" s="413"/>
      <c r="AH40" s="402" t="e">
        <f>IF(AND(' RIESGOS DE GESTION'!#REF!="Muy Baja",' RIESGOS DE GESTION'!#REF!="Catastrófico"),CONCATENATE("R",' RIESGOS DE GESTION'!#REF!),"")</f>
        <v>#REF!</v>
      </c>
      <c r="AI40" s="403"/>
      <c r="AJ40" s="403" t="e">
        <f>IF(AND(' RIESGOS DE GESTION'!#REF!="Muy Baja",' RIESGOS DE GESTION'!#REF!="Catastrófico"),CONCATENATE("R",' RIESGOS DE GESTION'!#REF!),"")</f>
        <v>#REF!</v>
      </c>
      <c r="AK40" s="403"/>
      <c r="AL40" s="403" t="e">
        <f>IF(AND(' RIESGOS DE GESTION'!#REF!="Muy Baja",' RIESGOS DE GESTION'!#REF!="Catastrófico"),CONCATENATE("R",' RIESGOS DE GESTION'!#REF!),"")</f>
        <v>#REF!</v>
      </c>
      <c r="AM40" s="404"/>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row>
    <row r="41" spans="1:80">
      <c r="A41" s="57"/>
      <c r="B41" s="431"/>
      <c r="C41" s="431"/>
      <c r="D41" s="432"/>
      <c r="E41" s="424"/>
      <c r="F41" s="425"/>
      <c r="G41" s="425"/>
      <c r="H41" s="425"/>
      <c r="I41" s="426"/>
      <c r="J41" s="384"/>
      <c r="K41" s="385"/>
      <c r="L41" s="385"/>
      <c r="M41" s="385"/>
      <c r="N41" s="385"/>
      <c r="O41" s="386"/>
      <c r="P41" s="384"/>
      <c r="Q41" s="385"/>
      <c r="R41" s="385"/>
      <c r="S41" s="385"/>
      <c r="T41" s="385"/>
      <c r="U41" s="386"/>
      <c r="V41" s="393"/>
      <c r="W41" s="394"/>
      <c r="X41" s="394"/>
      <c r="Y41" s="394"/>
      <c r="Z41" s="394"/>
      <c r="AA41" s="395"/>
      <c r="AB41" s="411"/>
      <c r="AC41" s="412"/>
      <c r="AD41" s="412"/>
      <c r="AE41" s="412"/>
      <c r="AF41" s="412"/>
      <c r="AG41" s="413"/>
      <c r="AH41" s="402"/>
      <c r="AI41" s="403"/>
      <c r="AJ41" s="403"/>
      <c r="AK41" s="403"/>
      <c r="AL41" s="403"/>
      <c r="AM41" s="404"/>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row>
    <row r="42" spans="1:80">
      <c r="A42" s="57"/>
      <c r="B42" s="431"/>
      <c r="C42" s="431"/>
      <c r="D42" s="432"/>
      <c r="E42" s="424"/>
      <c r="F42" s="425"/>
      <c r="G42" s="425"/>
      <c r="H42" s="425"/>
      <c r="I42" s="426"/>
      <c r="J42" s="384" t="e">
        <f>IF(AND(' RIESGOS DE GESTION'!#REF!="Muy Baja",' RIESGOS DE GESTION'!#REF!="Leve"),CONCATENATE("R",' RIESGOS DE GESTION'!#REF!),"")</f>
        <v>#REF!</v>
      </c>
      <c r="K42" s="385"/>
      <c r="L42" s="385" t="e">
        <f>IF(AND(' RIESGOS DE GESTION'!#REF!="Muy Baja",' RIESGOS DE GESTION'!#REF!="Leve"),CONCATENATE("R",' RIESGOS DE GESTION'!#REF!),"")</f>
        <v>#REF!</v>
      </c>
      <c r="M42" s="385"/>
      <c r="N42" s="385" t="e">
        <f>IF(AND(' RIESGOS DE GESTION'!#REF!="Muy Baja",' RIESGOS DE GESTION'!#REF!="Leve"),CONCATENATE("R",' RIESGOS DE GESTION'!#REF!),"")</f>
        <v>#REF!</v>
      </c>
      <c r="O42" s="386"/>
      <c r="P42" s="384" t="e">
        <f>IF(AND(' RIESGOS DE GESTION'!#REF!="Muy Baja",' RIESGOS DE GESTION'!#REF!="Menor"),CONCATENATE("R",' RIESGOS DE GESTION'!#REF!),"")</f>
        <v>#REF!</v>
      </c>
      <c r="Q42" s="385"/>
      <c r="R42" s="385" t="e">
        <f>IF(AND(' RIESGOS DE GESTION'!#REF!="Muy Baja",' RIESGOS DE GESTION'!#REF!="Menor"),CONCATENATE("R",' RIESGOS DE GESTION'!#REF!),"")</f>
        <v>#REF!</v>
      </c>
      <c r="S42" s="385"/>
      <c r="T42" s="385" t="e">
        <f>IF(AND(' RIESGOS DE GESTION'!#REF!="Muy Baja",' RIESGOS DE GESTION'!#REF!="Menor"),CONCATENATE("R",' RIESGOS DE GESTION'!#REF!),"")</f>
        <v>#REF!</v>
      </c>
      <c r="U42" s="386"/>
      <c r="V42" s="393" t="e">
        <f>IF(AND(' RIESGOS DE GESTION'!#REF!="Muy Baja",' RIESGOS DE GESTION'!#REF!="Moderado"),CONCATENATE("R",' RIESGOS DE GESTION'!#REF!),"")</f>
        <v>#REF!</v>
      </c>
      <c r="W42" s="394"/>
      <c r="X42" s="394" t="e">
        <f>IF(AND(' RIESGOS DE GESTION'!#REF!="Muy Baja",' RIESGOS DE GESTION'!#REF!="Moderado"),CONCATENATE("R",' RIESGOS DE GESTION'!#REF!),"")</f>
        <v>#REF!</v>
      </c>
      <c r="Y42" s="394"/>
      <c r="Z42" s="394" t="e">
        <f>IF(AND(' RIESGOS DE GESTION'!#REF!="Muy Baja",' RIESGOS DE GESTION'!#REF!="Moderado"),CONCATENATE("R",' RIESGOS DE GESTION'!#REF!),"")</f>
        <v>#REF!</v>
      </c>
      <c r="AA42" s="395"/>
      <c r="AB42" s="411" t="e">
        <f>IF(AND(' RIESGOS DE GESTION'!#REF!="Muy Baja",' RIESGOS DE GESTION'!#REF!="Mayor"),CONCATENATE("R",' RIESGOS DE GESTION'!#REF!),"")</f>
        <v>#REF!</v>
      </c>
      <c r="AC42" s="412"/>
      <c r="AD42" s="412" t="e">
        <f>IF(AND(' RIESGOS DE GESTION'!#REF!="Muy Baja",' RIESGOS DE GESTION'!#REF!="Mayor"),CONCATENATE("R",' RIESGOS DE GESTION'!#REF!),"")</f>
        <v>#REF!</v>
      </c>
      <c r="AE42" s="412"/>
      <c r="AF42" s="412" t="e">
        <f>IF(AND(' RIESGOS DE GESTION'!#REF!="Muy Baja",' RIESGOS DE GESTION'!#REF!="Mayor"),CONCATENATE("R",' RIESGOS DE GESTION'!#REF!),"")</f>
        <v>#REF!</v>
      </c>
      <c r="AG42" s="413"/>
      <c r="AH42" s="402" t="e">
        <f>IF(AND(' RIESGOS DE GESTION'!#REF!="Muy Baja",' RIESGOS DE GESTION'!#REF!="Catastrófico"),CONCATENATE("R",' RIESGOS DE GESTION'!#REF!),"")</f>
        <v>#REF!</v>
      </c>
      <c r="AI42" s="403"/>
      <c r="AJ42" s="403" t="e">
        <f>IF(AND(' RIESGOS DE GESTION'!#REF!="Muy Baja",' RIESGOS DE GESTION'!#REF!="Catastrófico"),CONCATENATE("R",' RIESGOS DE GESTION'!#REF!),"")</f>
        <v>#REF!</v>
      </c>
      <c r="AK42" s="403"/>
      <c r="AL42" s="403" t="e">
        <f>IF(AND(' RIESGOS DE GESTION'!#REF!="Muy Baja",' RIESGOS DE GESTION'!#REF!="Catastrófico"),CONCATENATE("R",' RIESGOS DE GESTION'!#REF!),"")</f>
        <v>#REF!</v>
      </c>
      <c r="AM42" s="404"/>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row>
    <row r="43" spans="1:80">
      <c r="A43" s="57"/>
      <c r="B43" s="431"/>
      <c r="C43" s="431"/>
      <c r="D43" s="432"/>
      <c r="E43" s="424"/>
      <c r="F43" s="425"/>
      <c r="G43" s="425"/>
      <c r="H43" s="425"/>
      <c r="I43" s="426"/>
      <c r="J43" s="384"/>
      <c r="K43" s="385"/>
      <c r="L43" s="385"/>
      <c r="M43" s="385"/>
      <c r="N43" s="385"/>
      <c r="O43" s="386"/>
      <c r="P43" s="384"/>
      <c r="Q43" s="385"/>
      <c r="R43" s="385"/>
      <c r="S43" s="385"/>
      <c r="T43" s="385"/>
      <c r="U43" s="386"/>
      <c r="V43" s="393"/>
      <c r="W43" s="394"/>
      <c r="X43" s="394"/>
      <c r="Y43" s="394"/>
      <c r="Z43" s="394"/>
      <c r="AA43" s="395"/>
      <c r="AB43" s="411"/>
      <c r="AC43" s="412"/>
      <c r="AD43" s="412"/>
      <c r="AE43" s="412"/>
      <c r="AF43" s="412"/>
      <c r="AG43" s="413"/>
      <c r="AH43" s="402"/>
      <c r="AI43" s="403"/>
      <c r="AJ43" s="403"/>
      <c r="AK43" s="403"/>
      <c r="AL43" s="403"/>
      <c r="AM43" s="404"/>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row>
    <row r="44" spans="1:80">
      <c r="A44" s="57"/>
      <c r="B44" s="431"/>
      <c r="C44" s="431"/>
      <c r="D44" s="432"/>
      <c r="E44" s="424"/>
      <c r="F44" s="425"/>
      <c r="G44" s="425"/>
      <c r="H44" s="425"/>
      <c r="I44" s="426"/>
      <c r="J44" s="384" t="e">
        <f>IF(AND(' RIESGOS DE GESTION'!#REF!="Muy Baja",' RIESGOS DE GESTION'!#REF!="Leve"),CONCATENATE("R",' RIESGOS DE GESTION'!#REF!),"")</f>
        <v>#REF!</v>
      </c>
      <c r="K44" s="385"/>
      <c r="L44" s="385" t="e">
        <f>IF(AND(' RIESGOS DE GESTION'!#REF!="Muy Baja",' RIESGOS DE GESTION'!#REF!="Leve"),CONCATENATE("R",' RIESGOS DE GESTION'!#REF!),"")</f>
        <v>#REF!</v>
      </c>
      <c r="M44" s="385"/>
      <c r="N44" s="385" t="e">
        <f>IF(AND(' RIESGOS DE GESTION'!#REF!="Muy Baja",' RIESGOS DE GESTION'!#REF!="Leve"),CONCATENATE("R",' RIESGOS DE GESTION'!#REF!),"")</f>
        <v>#REF!</v>
      </c>
      <c r="O44" s="386"/>
      <c r="P44" s="384" t="e">
        <f>IF(AND(' RIESGOS DE GESTION'!#REF!="Muy Baja",' RIESGOS DE GESTION'!#REF!="Menor"),CONCATENATE("R",' RIESGOS DE GESTION'!#REF!),"")</f>
        <v>#REF!</v>
      </c>
      <c r="Q44" s="385"/>
      <c r="R44" s="385" t="e">
        <f>IF(AND(' RIESGOS DE GESTION'!#REF!="Muy Baja",' RIESGOS DE GESTION'!#REF!="Menor"),CONCATENATE("R",' RIESGOS DE GESTION'!#REF!),"")</f>
        <v>#REF!</v>
      </c>
      <c r="S44" s="385"/>
      <c r="T44" s="385" t="e">
        <f>IF(AND(' RIESGOS DE GESTION'!#REF!="Muy Baja",' RIESGOS DE GESTION'!#REF!="Menor"),CONCATENATE("R",' RIESGOS DE GESTION'!#REF!),"")</f>
        <v>#REF!</v>
      </c>
      <c r="U44" s="386"/>
      <c r="V44" s="393" t="e">
        <f>IF(AND(' RIESGOS DE GESTION'!#REF!="Muy Baja",' RIESGOS DE GESTION'!#REF!="Moderado"),CONCATENATE("R",' RIESGOS DE GESTION'!#REF!),"")</f>
        <v>#REF!</v>
      </c>
      <c r="W44" s="394"/>
      <c r="X44" s="394" t="e">
        <f>IF(AND(' RIESGOS DE GESTION'!#REF!="Muy Baja",' RIESGOS DE GESTION'!#REF!="Moderado"),CONCATENATE("R",' RIESGOS DE GESTION'!#REF!),"")</f>
        <v>#REF!</v>
      </c>
      <c r="Y44" s="394"/>
      <c r="Z44" s="394" t="e">
        <f>IF(AND(' RIESGOS DE GESTION'!#REF!="Muy Baja",' RIESGOS DE GESTION'!#REF!="Moderado"),CONCATENATE("R",' RIESGOS DE GESTION'!#REF!),"")</f>
        <v>#REF!</v>
      </c>
      <c r="AA44" s="395"/>
      <c r="AB44" s="411" t="e">
        <f>IF(AND(' RIESGOS DE GESTION'!#REF!="Muy Baja",' RIESGOS DE GESTION'!#REF!="Mayor"),CONCATENATE("R",' RIESGOS DE GESTION'!#REF!),"")</f>
        <v>#REF!</v>
      </c>
      <c r="AC44" s="412"/>
      <c r="AD44" s="412" t="e">
        <f>IF(AND(' RIESGOS DE GESTION'!#REF!="Muy Baja",' RIESGOS DE GESTION'!#REF!="Mayor"),CONCATENATE("R",' RIESGOS DE GESTION'!#REF!),"")</f>
        <v>#REF!</v>
      </c>
      <c r="AE44" s="412"/>
      <c r="AF44" s="412" t="e">
        <f>IF(AND(' RIESGOS DE GESTION'!#REF!="Muy Baja",' RIESGOS DE GESTION'!#REF!="Mayor"),CONCATENATE("R",' RIESGOS DE GESTION'!#REF!),"")</f>
        <v>#REF!</v>
      </c>
      <c r="AG44" s="413"/>
      <c r="AH44" s="402" t="e">
        <f>IF(AND(' RIESGOS DE GESTION'!#REF!="Muy Baja",' RIESGOS DE GESTION'!#REF!="Catastrófico"),CONCATENATE("R",' RIESGOS DE GESTION'!#REF!),"")</f>
        <v>#REF!</v>
      </c>
      <c r="AI44" s="403"/>
      <c r="AJ44" s="403" t="e">
        <f>IF(AND(' RIESGOS DE GESTION'!#REF!="Muy Baja",' RIESGOS DE GESTION'!#REF!="Catastrófico"),CONCATENATE("R",' RIESGOS DE GESTION'!#REF!),"")</f>
        <v>#REF!</v>
      </c>
      <c r="AK44" s="403"/>
      <c r="AL44" s="403" t="e">
        <f>IF(AND(' RIESGOS DE GESTION'!#REF!="Muy Baja",' RIESGOS DE GESTION'!#REF!="Catastrófico"),CONCATENATE("R",' RIESGOS DE GESTION'!#REF!),"")</f>
        <v>#REF!</v>
      </c>
      <c r="AM44" s="404"/>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row>
    <row r="45" spans="1:80" ht="15.75" thickBot="1">
      <c r="A45" s="57"/>
      <c r="B45" s="431"/>
      <c r="C45" s="431"/>
      <c r="D45" s="432"/>
      <c r="E45" s="427"/>
      <c r="F45" s="428"/>
      <c r="G45" s="428"/>
      <c r="H45" s="428"/>
      <c r="I45" s="429"/>
      <c r="J45" s="387"/>
      <c r="K45" s="388"/>
      <c r="L45" s="388"/>
      <c r="M45" s="388"/>
      <c r="N45" s="388"/>
      <c r="O45" s="389"/>
      <c r="P45" s="387"/>
      <c r="Q45" s="388"/>
      <c r="R45" s="388"/>
      <c r="S45" s="388"/>
      <c r="T45" s="388"/>
      <c r="U45" s="389"/>
      <c r="V45" s="396"/>
      <c r="W45" s="397"/>
      <c r="X45" s="397"/>
      <c r="Y45" s="397"/>
      <c r="Z45" s="397"/>
      <c r="AA45" s="398"/>
      <c r="AB45" s="414"/>
      <c r="AC45" s="415"/>
      <c r="AD45" s="415"/>
      <c r="AE45" s="415"/>
      <c r="AF45" s="415"/>
      <c r="AG45" s="416"/>
      <c r="AH45" s="405"/>
      <c r="AI45" s="406"/>
      <c r="AJ45" s="406"/>
      <c r="AK45" s="406"/>
      <c r="AL45" s="406"/>
      <c r="AM45" s="40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row>
    <row r="46" spans="1:80">
      <c r="A46" s="57"/>
      <c r="B46" s="57"/>
      <c r="C46" s="57"/>
      <c r="D46" s="57"/>
      <c r="E46" s="57"/>
      <c r="F46" s="57"/>
      <c r="G46" s="57"/>
      <c r="H46" s="57"/>
      <c r="I46" s="57"/>
      <c r="J46" s="421" t="s">
        <v>299</v>
      </c>
      <c r="K46" s="422"/>
      <c r="L46" s="422"/>
      <c r="M46" s="422"/>
      <c r="N46" s="422"/>
      <c r="O46" s="423"/>
      <c r="P46" s="421" t="s">
        <v>300</v>
      </c>
      <c r="Q46" s="422"/>
      <c r="R46" s="422"/>
      <c r="S46" s="422"/>
      <c r="T46" s="422"/>
      <c r="U46" s="423"/>
      <c r="V46" s="421" t="s">
        <v>301</v>
      </c>
      <c r="W46" s="422"/>
      <c r="X46" s="422"/>
      <c r="Y46" s="422"/>
      <c r="Z46" s="422"/>
      <c r="AA46" s="423"/>
      <c r="AB46" s="421" t="s">
        <v>302</v>
      </c>
      <c r="AC46" s="430"/>
      <c r="AD46" s="422"/>
      <c r="AE46" s="422"/>
      <c r="AF46" s="422"/>
      <c r="AG46" s="423"/>
      <c r="AH46" s="421" t="s">
        <v>303</v>
      </c>
      <c r="AI46" s="422"/>
      <c r="AJ46" s="422"/>
      <c r="AK46" s="422"/>
      <c r="AL46" s="422"/>
      <c r="AM46" s="423"/>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row>
    <row r="47" spans="1:80">
      <c r="A47" s="57"/>
      <c r="B47" s="57"/>
      <c r="C47" s="57"/>
      <c r="D47" s="57"/>
      <c r="E47" s="57"/>
      <c r="F47" s="57"/>
      <c r="G47" s="57"/>
      <c r="H47" s="57"/>
      <c r="I47" s="57"/>
      <c r="J47" s="424"/>
      <c r="K47" s="425"/>
      <c r="L47" s="425"/>
      <c r="M47" s="425"/>
      <c r="N47" s="425"/>
      <c r="O47" s="426"/>
      <c r="P47" s="424"/>
      <c r="Q47" s="425"/>
      <c r="R47" s="425"/>
      <c r="S47" s="425"/>
      <c r="T47" s="425"/>
      <c r="U47" s="426"/>
      <c r="V47" s="424"/>
      <c r="W47" s="425"/>
      <c r="X47" s="425"/>
      <c r="Y47" s="425"/>
      <c r="Z47" s="425"/>
      <c r="AA47" s="426"/>
      <c r="AB47" s="424"/>
      <c r="AC47" s="425"/>
      <c r="AD47" s="425"/>
      <c r="AE47" s="425"/>
      <c r="AF47" s="425"/>
      <c r="AG47" s="426"/>
      <c r="AH47" s="424"/>
      <c r="AI47" s="425"/>
      <c r="AJ47" s="425"/>
      <c r="AK47" s="425"/>
      <c r="AL47" s="425"/>
      <c r="AM47" s="426"/>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row>
    <row r="48" spans="1:80">
      <c r="A48" s="57"/>
      <c r="B48" s="57"/>
      <c r="C48" s="57"/>
      <c r="D48" s="57"/>
      <c r="E48" s="57"/>
      <c r="F48" s="57"/>
      <c r="G48" s="57"/>
      <c r="H48" s="57"/>
      <c r="I48" s="57"/>
      <c r="J48" s="424"/>
      <c r="K48" s="425"/>
      <c r="L48" s="425"/>
      <c r="M48" s="425"/>
      <c r="N48" s="425"/>
      <c r="O48" s="426"/>
      <c r="P48" s="424"/>
      <c r="Q48" s="425"/>
      <c r="R48" s="425"/>
      <c r="S48" s="425"/>
      <c r="T48" s="425"/>
      <c r="U48" s="426"/>
      <c r="V48" s="424"/>
      <c r="W48" s="425"/>
      <c r="X48" s="425"/>
      <c r="Y48" s="425"/>
      <c r="Z48" s="425"/>
      <c r="AA48" s="426"/>
      <c r="AB48" s="424"/>
      <c r="AC48" s="425"/>
      <c r="AD48" s="425"/>
      <c r="AE48" s="425"/>
      <c r="AF48" s="425"/>
      <c r="AG48" s="426"/>
      <c r="AH48" s="424"/>
      <c r="AI48" s="425"/>
      <c r="AJ48" s="425"/>
      <c r="AK48" s="425"/>
      <c r="AL48" s="425"/>
      <c r="AM48" s="426"/>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row>
    <row r="49" spans="1:80">
      <c r="A49" s="57"/>
      <c r="B49" s="57"/>
      <c r="C49" s="57"/>
      <c r="D49" s="57"/>
      <c r="E49" s="57"/>
      <c r="F49" s="57"/>
      <c r="G49" s="57"/>
      <c r="H49" s="57"/>
      <c r="I49" s="57"/>
      <c r="J49" s="424"/>
      <c r="K49" s="425"/>
      <c r="L49" s="425"/>
      <c r="M49" s="425"/>
      <c r="N49" s="425"/>
      <c r="O49" s="426"/>
      <c r="P49" s="424"/>
      <c r="Q49" s="425"/>
      <c r="R49" s="425"/>
      <c r="S49" s="425"/>
      <c r="T49" s="425"/>
      <c r="U49" s="426"/>
      <c r="V49" s="424"/>
      <c r="W49" s="425"/>
      <c r="X49" s="425"/>
      <c r="Y49" s="425"/>
      <c r="Z49" s="425"/>
      <c r="AA49" s="426"/>
      <c r="AB49" s="424"/>
      <c r="AC49" s="425"/>
      <c r="AD49" s="425"/>
      <c r="AE49" s="425"/>
      <c r="AF49" s="425"/>
      <c r="AG49" s="426"/>
      <c r="AH49" s="424"/>
      <c r="AI49" s="425"/>
      <c r="AJ49" s="425"/>
      <c r="AK49" s="425"/>
      <c r="AL49" s="425"/>
      <c r="AM49" s="426"/>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row>
    <row r="50" spans="1:80">
      <c r="A50" s="57"/>
      <c r="B50" s="57"/>
      <c r="C50" s="57"/>
      <c r="D50" s="57"/>
      <c r="E50" s="57"/>
      <c r="F50" s="57"/>
      <c r="G50" s="57"/>
      <c r="H50" s="57"/>
      <c r="I50" s="57"/>
      <c r="J50" s="424"/>
      <c r="K50" s="425"/>
      <c r="L50" s="425"/>
      <c r="M50" s="425"/>
      <c r="N50" s="425"/>
      <c r="O50" s="426"/>
      <c r="P50" s="424"/>
      <c r="Q50" s="425"/>
      <c r="R50" s="425"/>
      <c r="S50" s="425"/>
      <c r="T50" s="425"/>
      <c r="U50" s="426"/>
      <c r="V50" s="424"/>
      <c r="W50" s="425"/>
      <c r="X50" s="425"/>
      <c r="Y50" s="425"/>
      <c r="Z50" s="425"/>
      <c r="AA50" s="426"/>
      <c r="AB50" s="424"/>
      <c r="AC50" s="425"/>
      <c r="AD50" s="425"/>
      <c r="AE50" s="425"/>
      <c r="AF50" s="425"/>
      <c r="AG50" s="426"/>
      <c r="AH50" s="424"/>
      <c r="AI50" s="425"/>
      <c r="AJ50" s="425"/>
      <c r="AK50" s="425"/>
      <c r="AL50" s="425"/>
      <c r="AM50" s="426"/>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row>
    <row r="51" spans="1:80" ht="15.75" thickBot="1">
      <c r="A51" s="57"/>
      <c r="B51" s="57"/>
      <c r="C51" s="57"/>
      <c r="D51" s="57"/>
      <c r="E51" s="57"/>
      <c r="F51" s="57"/>
      <c r="G51" s="57"/>
      <c r="H51" s="57"/>
      <c r="I51" s="57"/>
      <c r="J51" s="427"/>
      <c r="K51" s="428"/>
      <c r="L51" s="428"/>
      <c r="M51" s="428"/>
      <c r="N51" s="428"/>
      <c r="O51" s="429"/>
      <c r="P51" s="427"/>
      <c r="Q51" s="428"/>
      <c r="R51" s="428"/>
      <c r="S51" s="428"/>
      <c r="T51" s="428"/>
      <c r="U51" s="429"/>
      <c r="V51" s="427"/>
      <c r="W51" s="428"/>
      <c r="X51" s="428"/>
      <c r="Y51" s="428"/>
      <c r="Z51" s="428"/>
      <c r="AA51" s="429"/>
      <c r="AB51" s="427"/>
      <c r="AC51" s="428"/>
      <c r="AD51" s="428"/>
      <c r="AE51" s="428"/>
      <c r="AF51" s="428"/>
      <c r="AG51" s="429"/>
      <c r="AH51" s="427"/>
      <c r="AI51" s="428"/>
      <c r="AJ51" s="428"/>
      <c r="AK51" s="428"/>
      <c r="AL51" s="428"/>
      <c r="AM51" s="429"/>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row>
    <row r="52" spans="1:80">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row>
    <row r="53" spans="1:80" ht="15" customHeight="1">
      <c r="A53" s="57"/>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row>
    <row r="54" spans="1:80" ht="15" customHeight="1">
      <c r="A54" s="57"/>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row>
    <row r="55" spans="1:80">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row>
    <row r="56" spans="1:80">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row>
    <row r="57" spans="1:80">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row>
    <row r="58" spans="1:80">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row>
    <row r="59" spans="1:80">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row>
    <row r="60" spans="1:80">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row>
    <row r="61" spans="1:80">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row>
    <row r="62" spans="1:80">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row>
    <row r="63" spans="1:80">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row>
    <row r="64" spans="1:80">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row>
    <row r="65" spans="1:80">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row>
    <row r="66" spans="1:80">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row>
    <row r="67" spans="1:80">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row>
    <row r="68" spans="1:80">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row>
    <row r="69" spans="1:80">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row>
    <row r="70" spans="1:80">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row>
    <row r="71" spans="1:80">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row>
    <row r="72" spans="1:80">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c r="CA72" s="57"/>
      <c r="CB72" s="57"/>
    </row>
    <row r="73" spans="1:80">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row>
    <row r="74" spans="1:80">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row>
    <row r="75" spans="1:80">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row>
    <row r="76" spans="1:80">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row>
    <row r="77" spans="1:80">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row>
    <row r="78" spans="1:80">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c r="BR78" s="57"/>
      <c r="BS78" s="57"/>
      <c r="BT78" s="57"/>
      <c r="BU78" s="57"/>
      <c r="BV78" s="57"/>
      <c r="BW78" s="57"/>
      <c r="BX78" s="57"/>
      <c r="BY78" s="57"/>
      <c r="BZ78" s="57"/>
      <c r="CA78" s="57"/>
      <c r="CB78" s="57"/>
    </row>
    <row r="79" spans="1:80">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row>
    <row r="80" spans="1:80">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row>
    <row r="81" spans="1:63">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row>
    <row r="82" spans="1:63">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row>
    <row r="83" spans="1:63">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row>
    <row r="84" spans="1:63">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row>
    <row r="85" spans="1:63">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row>
    <row r="86" spans="1:63">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row>
    <row r="87" spans="1:63">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row>
    <row r="88" spans="1:63">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row>
    <row r="89" spans="1:63">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row>
    <row r="90" spans="1:63">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row>
    <row r="91" spans="1:63">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row>
    <row r="92" spans="1:63">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row>
    <row r="93" spans="1:63">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row>
    <row r="94" spans="1:63">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row>
    <row r="95" spans="1:63">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row>
    <row r="96" spans="1:63">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row>
    <row r="97" spans="1:63">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row>
    <row r="98" spans="1:63">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row>
    <row r="99" spans="1:63">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row>
    <row r="100" spans="1:63">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row>
    <row r="101" spans="1:63">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row>
    <row r="102" spans="1:63">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row>
    <row r="103" spans="1:63">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row>
    <row r="104" spans="1:63">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row>
    <row r="105" spans="1:63">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row>
    <row r="106" spans="1:63">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row>
    <row r="107" spans="1:63">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row>
    <row r="108" spans="1:63">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row>
    <row r="109" spans="1:63">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row>
    <row r="110" spans="1:63">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row>
    <row r="111" spans="1:63">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row>
    <row r="112" spans="1:63">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row>
    <row r="113" spans="1:63">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row>
    <row r="114" spans="1:63">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row>
    <row r="115" spans="1:63">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row>
    <row r="116" spans="1:63">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57"/>
    </row>
    <row r="117" spans="1:63">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row>
    <row r="118" spans="1:63">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row>
    <row r="119" spans="1:63">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row>
    <row r="120" spans="1:63">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row>
    <row r="121" spans="1:63">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row>
    <row r="122" spans="1:63">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c r="BI122" s="57"/>
      <c r="BJ122" s="57"/>
      <c r="BK122" s="57"/>
    </row>
    <row r="123" spans="1:63">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c r="BI123" s="57"/>
      <c r="BJ123" s="57"/>
      <c r="BK123" s="57"/>
    </row>
    <row r="124" spans="1:63">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c r="BK124" s="57"/>
    </row>
    <row r="125" spans="1:63">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c r="BI125" s="57"/>
      <c r="BJ125" s="57"/>
      <c r="BK125" s="57"/>
    </row>
    <row r="126" spans="1:63">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c r="BI126" s="57"/>
      <c r="BJ126" s="57"/>
      <c r="BK126" s="57"/>
    </row>
    <row r="127" spans="1:63">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c r="BI127" s="57"/>
      <c r="BJ127" s="57"/>
      <c r="BK127" s="57"/>
    </row>
    <row r="128" spans="1:63">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c r="BI128" s="57"/>
      <c r="BJ128" s="57"/>
      <c r="BK128" s="57"/>
    </row>
    <row r="129" spans="2:63">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c r="BI129" s="57"/>
      <c r="BJ129" s="57"/>
      <c r="BK129" s="57"/>
    </row>
    <row r="130" spans="2:63">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57"/>
      <c r="BK130" s="57"/>
    </row>
    <row r="131" spans="2:63">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c r="BI131" s="57"/>
      <c r="BJ131" s="57"/>
      <c r="BK131" s="57"/>
    </row>
    <row r="132" spans="2:63">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c r="BI132" s="57"/>
      <c r="BJ132" s="57"/>
      <c r="BK132" s="57"/>
    </row>
    <row r="133" spans="2:63">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c r="BI133" s="57"/>
      <c r="BJ133" s="57"/>
      <c r="BK133" s="57"/>
    </row>
    <row r="134" spans="2:63">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c r="BI134" s="57"/>
      <c r="BJ134" s="57"/>
      <c r="BK134" s="57"/>
    </row>
    <row r="135" spans="2:63">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57"/>
      <c r="BK135" s="57"/>
    </row>
    <row r="136" spans="2:63">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row>
    <row r="137" spans="2:63">
      <c r="B137" s="57"/>
      <c r="C137" s="57"/>
      <c r="D137" s="57"/>
      <c r="E137" s="57"/>
      <c r="F137" s="57"/>
      <c r="G137" s="57"/>
      <c r="H137" s="57"/>
      <c r="I137" s="57"/>
    </row>
    <row r="138" spans="2:63">
      <c r="B138" s="57"/>
      <c r="C138" s="57"/>
      <c r="D138" s="57"/>
      <c r="E138" s="57"/>
      <c r="F138" s="57"/>
      <c r="G138" s="57"/>
      <c r="H138" s="57"/>
      <c r="I138" s="57"/>
    </row>
    <row r="139" spans="2:63">
      <c r="B139" s="57"/>
      <c r="C139" s="57"/>
      <c r="D139" s="57"/>
      <c r="E139" s="57"/>
      <c r="F139" s="57"/>
      <c r="G139" s="57"/>
      <c r="H139" s="57"/>
      <c r="I139" s="57"/>
    </row>
    <row r="140" spans="2:63">
      <c r="B140" s="57"/>
      <c r="C140" s="57"/>
      <c r="D140" s="57"/>
      <c r="E140" s="57"/>
      <c r="F140" s="57"/>
      <c r="G140" s="57"/>
      <c r="H140" s="57"/>
      <c r="I140" s="57"/>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A2" sqref="A2"/>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row>
    <row r="2" spans="1:91" ht="18" customHeight="1">
      <c r="A2" s="57"/>
      <c r="B2" s="498" t="s">
        <v>304</v>
      </c>
      <c r="C2" s="499"/>
      <c r="D2" s="499"/>
      <c r="E2" s="499"/>
      <c r="F2" s="499"/>
      <c r="G2" s="499"/>
      <c r="H2" s="499"/>
      <c r="I2" s="499"/>
      <c r="J2" s="420" t="s">
        <v>15</v>
      </c>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row>
    <row r="3" spans="1:91" ht="18.75" customHeight="1">
      <c r="A3" s="57"/>
      <c r="B3" s="499"/>
      <c r="C3" s="499"/>
      <c r="D3" s="499"/>
      <c r="E3" s="499"/>
      <c r="F3" s="499"/>
      <c r="G3" s="499"/>
      <c r="H3" s="499"/>
      <c r="I3" s="499"/>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row>
    <row r="4" spans="1:91" ht="15" customHeight="1">
      <c r="A4" s="57"/>
      <c r="B4" s="499"/>
      <c r="C4" s="499"/>
      <c r="D4" s="499"/>
      <c r="E4" s="499"/>
      <c r="F4" s="499"/>
      <c r="G4" s="499"/>
      <c r="H4" s="499"/>
      <c r="I4" s="499"/>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row>
    <row r="5" spans="1:91" ht="15.75" thickBot="1">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row>
    <row r="6" spans="1:91" ht="15" customHeight="1">
      <c r="A6" s="57"/>
      <c r="B6" s="431" t="s">
        <v>214</v>
      </c>
      <c r="C6" s="431"/>
      <c r="D6" s="432"/>
      <c r="E6" s="469" t="s">
        <v>290</v>
      </c>
      <c r="F6" s="470"/>
      <c r="G6" s="470"/>
      <c r="H6" s="470"/>
      <c r="I6" s="471"/>
      <c r="J6" s="20" t="e">
        <f>IF(AND(' RIESGOS DE GESTION'!#REF!="Muy Alta",' RIESGOS DE GESTION'!#REF!="Leve"),CONCATENATE("R1C",' RIESGOS DE GESTION'!#REF!),"")</f>
        <v>#REF!</v>
      </c>
      <c r="K6" s="21" t="e">
        <f>IF(AND(' RIESGOS DE GESTION'!#REF!="Muy Alta",' RIESGOS DE GESTION'!#REF!="Leve"),CONCATENATE("R1C",' RIESGOS DE GESTION'!#REF!),"")</f>
        <v>#REF!</v>
      </c>
      <c r="L6" s="21" t="e">
        <f>IF(AND(' RIESGOS DE GESTION'!#REF!="Muy Alta",' RIESGOS DE GESTION'!#REF!="Leve"),CONCATENATE("R1C",' RIESGOS DE GESTION'!#REF!),"")</f>
        <v>#REF!</v>
      </c>
      <c r="M6" s="21" t="e">
        <f>IF(AND(' RIESGOS DE GESTION'!#REF!="Muy Alta",' RIESGOS DE GESTION'!#REF!="Leve"),CONCATENATE("R1C",' RIESGOS DE GESTION'!#REF!),"")</f>
        <v>#REF!</v>
      </c>
      <c r="N6" s="21" t="e">
        <f>IF(AND(' RIESGOS DE GESTION'!#REF!="Muy Alta",' RIESGOS DE GESTION'!#REF!="Leve"),CONCATENATE("R1C",' RIESGOS DE GESTION'!#REF!),"")</f>
        <v>#REF!</v>
      </c>
      <c r="O6" s="22" t="e">
        <f>IF(AND(' RIESGOS DE GESTION'!#REF!="Muy Alta",' RIESGOS DE GESTION'!#REF!="Leve"),CONCATENATE("R1C",' RIESGOS DE GESTION'!#REF!),"")</f>
        <v>#REF!</v>
      </c>
      <c r="P6" s="20" t="e">
        <f>IF(AND(' RIESGOS DE GESTION'!#REF!="Muy Alta",' RIESGOS DE GESTION'!#REF!="Menor"),CONCATENATE("R1C",' RIESGOS DE GESTION'!#REF!),"")</f>
        <v>#REF!</v>
      </c>
      <c r="Q6" s="21" t="e">
        <f>IF(AND(' RIESGOS DE GESTION'!#REF!="Muy Alta",' RIESGOS DE GESTION'!#REF!="Menor"),CONCATENATE("R1C",' RIESGOS DE GESTION'!#REF!),"")</f>
        <v>#REF!</v>
      </c>
      <c r="R6" s="21" t="e">
        <f>IF(AND(' RIESGOS DE GESTION'!#REF!="Muy Alta",' RIESGOS DE GESTION'!#REF!="Menor"),CONCATENATE("R1C",' RIESGOS DE GESTION'!#REF!),"")</f>
        <v>#REF!</v>
      </c>
      <c r="S6" s="21" t="e">
        <f>IF(AND(' RIESGOS DE GESTION'!#REF!="Muy Alta",' RIESGOS DE GESTION'!#REF!="Menor"),CONCATENATE("R1C",' RIESGOS DE GESTION'!#REF!),"")</f>
        <v>#REF!</v>
      </c>
      <c r="T6" s="21" t="e">
        <f>IF(AND(' RIESGOS DE GESTION'!#REF!="Muy Alta",' RIESGOS DE GESTION'!#REF!="Menor"),CONCATENATE("R1C",' RIESGOS DE GESTION'!#REF!),"")</f>
        <v>#REF!</v>
      </c>
      <c r="U6" s="22" t="e">
        <f>IF(AND(' RIESGOS DE GESTION'!#REF!="Muy Alta",' RIESGOS DE GESTION'!#REF!="Menor"),CONCATENATE("R1C",' RIESGOS DE GESTION'!#REF!),"")</f>
        <v>#REF!</v>
      </c>
      <c r="V6" s="20" t="e">
        <f>IF(AND(' RIESGOS DE GESTION'!#REF!="Muy Alta",' RIESGOS DE GESTION'!#REF!="Moderado"),CONCATENATE("R1C",' RIESGOS DE GESTION'!#REF!),"")</f>
        <v>#REF!</v>
      </c>
      <c r="W6" s="21" t="e">
        <f>IF(AND(' RIESGOS DE GESTION'!#REF!="Muy Alta",' RIESGOS DE GESTION'!#REF!="Moderado"),CONCATENATE("R1C",' RIESGOS DE GESTION'!#REF!),"")</f>
        <v>#REF!</v>
      </c>
      <c r="X6" s="21" t="e">
        <f>IF(AND(' RIESGOS DE GESTION'!#REF!="Muy Alta",' RIESGOS DE GESTION'!#REF!="Moderado"),CONCATENATE("R1C",' RIESGOS DE GESTION'!#REF!),"")</f>
        <v>#REF!</v>
      </c>
      <c r="Y6" s="21" t="e">
        <f>IF(AND(' RIESGOS DE GESTION'!#REF!="Muy Alta",' RIESGOS DE GESTION'!#REF!="Moderado"),CONCATENATE("R1C",' RIESGOS DE GESTION'!#REF!),"")</f>
        <v>#REF!</v>
      </c>
      <c r="Z6" s="21" t="e">
        <f>IF(AND(' RIESGOS DE GESTION'!#REF!="Muy Alta",' RIESGOS DE GESTION'!#REF!="Moderado"),CONCATENATE("R1C",' RIESGOS DE GESTION'!#REF!),"")</f>
        <v>#REF!</v>
      </c>
      <c r="AA6" s="22" t="e">
        <f>IF(AND(' RIESGOS DE GESTION'!#REF!="Muy Alta",' RIESGOS DE GESTION'!#REF!="Moderado"),CONCATENATE("R1C",' RIESGOS DE GESTION'!#REF!),"")</f>
        <v>#REF!</v>
      </c>
      <c r="AB6" s="20" t="e">
        <f>IF(AND(' RIESGOS DE GESTION'!#REF!="Muy Alta",' RIESGOS DE GESTION'!#REF!="Mayor"),CONCATENATE("R1C",' RIESGOS DE GESTION'!#REF!),"")</f>
        <v>#REF!</v>
      </c>
      <c r="AC6" s="21" t="e">
        <f>IF(AND(' RIESGOS DE GESTION'!#REF!="Muy Alta",' RIESGOS DE GESTION'!#REF!="Mayor"),CONCATENATE("R1C",' RIESGOS DE GESTION'!#REF!),"")</f>
        <v>#REF!</v>
      </c>
      <c r="AD6" s="21" t="e">
        <f>IF(AND(' RIESGOS DE GESTION'!#REF!="Muy Alta",' RIESGOS DE GESTION'!#REF!="Mayor"),CONCATENATE("R1C",' RIESGOS DE GESTION'!#REF!),"")</f>
        <v>#REF!</v>
      </c>
      <c r="AE6" s="21" t="e">
        <f>IF(AND(' RIESGOS DE GESTION'!#REF!="Muy Alta",' RIESGOS DE GESTION'!#REF!="Mayor"),CONCATENATE("R1C",' RIESGOS DE GESTION'!#REF!),"")</f>
        <v>#REF!</v>
      </c>
      <c r="AF6" s="21" t="e">
        <f>IF(AND(' RIESGOS DE GESTION'!#REF!="Muy Alta",' RIESGOS DE GESTION'!#REF!="Mayor"),CONCATENATE("R1C",' RIESGOS DE GESTION'!#REF!),"")</f>
        <v>#REF!</v>
      </c>
      <c r="AG6" s="22" t="e">
        <f>IF(AND(' RIESGOS DE GESTION'!#REF!="Muy Alta",' RIESGOS DE GESTION'!#REF!="Mayor"),CONCATENATE("R1C",' RIESGOS DE GESTION'!#REF!),"")</f>
        <v>#REF!</v>
      </c>
      <c r="AH6" s="23" t="e">
        <f>IF(AND(' RIESGOS DE GESTION'!#REF!="Muy Alta",' RIESGOS DE GESTION'!#REF!="Catastrófico"),CONCATENATE("R1C",' RIESGOS DE GESTION'!#REF!),"")</f>
        <v>#REF!</v>
      </c>
      <c r="AI6" s="24" t="e">
        <f>IF(AND(' RIESGOS DE GESTION'!#REF!="Muy Alta",' RIESGOS DE GESTION'!#REF!="Catastrófico"),CONCATENATE("R1C",' RIESGOS DE GESTION'!#REF!),"")</f>
        <v>#REF!</v>
      </c>
      <c r="AJ6" s="24" t="e">
        <f>IF(AND(' RIESGOS DE GESTION'!#REF!="Muy Alta",' RIESGOS DE GESTION'!#REF!="Catastrófico"),CONCATENATE("R1C",' RIESGOS DE GESTION'!#REF!),"")</f>
        <v>#REF!</v>
      </c>
      <c r="AK6" s="24" t="e">
        <f>IF(AND(' RIESGOS DE GESTION'!#REF!="Muy Alta",' RIESGOS DE GESTION'!#REF!="Catastrófico"),CONCATENATE("R1C",' RIESGOS DE GESTION'!#REF!),"")</f>
        <v>#REF!</v>
      </c>
      <c r="AL6" s="24" t="e">
        <f>IF(AND(' RIESGOS DE GESTION'!#REF!="Muy Alta",' RIESGOS DE GESTION'!#REF!="Catastrófico"),CONCATENATE("R1C",' RIESGOS DE GESTION'!#REF!),"")</f>
        <v>#REF!</v>
      </c>
      <c r="AM6" s="25" t="e">
        <f>IF(AND(' RIESGOS DE GESTION'!#REF!="Muy Alta",' RIESGOS DE GESTION'!#REF!="Catastrófico"),CONCATENATE("R1C",' RIESGOS DE GESTION'!#REF!),"")</f>
        <v>#REF!</v>
      </c>
      <c r="AN6" s="57"/>
      <c r="AO6" s="489" t="s">
        <v>291</v>
      </c>
      <c r="AP6" s="490"/>
      <c r="AQ6" s="490"/>
      <c r="AR6" s="490"/>
      <c r="AS6" s="490"/>
      <c r="AT6" s="491"/>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row>
    <row r="7" spans="1:91" ht="15" customHeight="1">
      <c r="A7" s="57"/>
      <c r="B7" s="431"/>
      <c r="C7" s="431"/>
      <c r="D7" s="432"/>
      <c r="E7" s="472"/>
      <c r="F7" s="473"/>
      <c r="G7" s="473"/>
      <c r="H7" s="473"/>
      <c r="I7" s="474"/>
      <c r="J7" s="26" t="e">
        <f>IF(AND(' RIESGOS DE GESTION'!#REF!="Muy Alta",' RIESGOS DE GESTION'!#REF!="Leve"),CONCATENATE("R2C",' RIESGOS DE GESTION'!#REF!),"")</f>
        <v>#REF!</v>
      </c>
      <c r="K7" s="27" t="e">
        <f>IF(AND(' RIESGOS DE GESTION'!#REF!="Muy Alta",' RIESGOS DE GESTION'!#REF!="Leve"),CONCATENATE("R2C",' RIESGOS DE GESTION'!#REF!),"")</f>
        <v>#REF!</v>
      </c>
      <c r="L7" s="27" t="e">
        <f>IF(AND(' RIESGOS DE GESTION'!#REF!="Muy Alta",' RIESGOS DE GESTION'!#REF!="Leve"),CONCATENATE("R2C",' RIESGOS DE GESTION'!#REF!),"")</f>
        <v>#REF!</v>
      </c>
      <c r="M7" s="27" t="e">
        <f>IF(AND(' RIESGOS DE GESTION'!#REF!="Muy Alta",' RIESGOS DE GESTION'!#REF!="Leve"),CONCATENATE("R2C",' RIESGOS DE GESTION'!#REF!),"")</f>
        <v>#REF!</v>
      </c>
      <c r="N7" s="27" t="e">
        <f>IF(AND(' RIESGOS DE GESTION'!#REF!="Muy Alta",' RIESGOS DE GESTION'!#REF!="Leve"),CONCATENATE("R2C",' RIESGOS DE GESTION'!#REF!),"")</f>
        <v>#REF!</v>
      </c>
      <c r="O7" s="28" t="e">
        <f>IF(AND(' RIESGOS DE GESTION'!#REF!="Muy Alta",' RIESGOS DE GESTION'!#REF!="Leve"),CONCATENATE("R2C",' RIESGOS DE GESTION'!#REF!),"")</f>
        <v>#REF!</v>
      </c>
      <c r="P7" s="26" t="e">
        <f>IF(AND(' RIESGOS DE GESTION'!#REF!="Muy Alta",' RIESGOS DE GESTION'!#REF!="Menor"),CONCATENATE("R2C",' RIESGOS DE GESTION'!#REF!),"")</f>
        <v>#REF!</v>
      </c>
      <c r="Q7" s="27" t="e">
        <f>IF(AND(' RIESGOS DE GESTION'!#REF!="Muy Alta",' RIESGOS DE GESTION'!#REF!="Menor"),CONCATENATE("R2C",' RIESGOS DE GESTION'!#REF!),"")</f>
        <v>#REF!</v>
      </c>
      <c r="R7" s="27" t="e">
        <f>IF(AND(' RIESGOS DE GESTION'!#REF!="Muy Alta",' RIESGOS DE GESTION'!#REF!="Menor"),CONCATENATE("R2C",' RIESGOS DE GESTION'!#REF!),"")</f>
        <v>#REF!</v>
      </c>
      <c r="S7" s="27" t="e">
        <f>IF(AND(' RIESGOS DE GESTION'!#REF!="Muy Alta",' RIESGOS DE GESTION'!#REF!="Menor"),CONCATENATE("R2C",' RIESGOS DE GESTION'!#REF!),"")</f>
        <v>#REF!</v>
      </c>
      <c r="T7" s="27" t="e">
        <f>IF(AND(' RIESGOS DE GESTION'!#REF!="Muy Alta",' RIESGOS DE GESTION'!#REF!="Menor"),CONCATENATE("R2C",' RIESGOS DE GESTION'!#REF!),"")</f>
        <v>#REF!</v>
      </c>
      <c r="U7" s="28" t="e">
        <f>IF(AND(' RIESGOS DE GESTION'!#REF!="Muy Alta",' RIESGOS DE GESTION'!#REF!="Menor"),CONCATENATE("R2C",' RIESGOS DE GESTION'!#REF!),"")</f>
        <v>#REF!</v>
      </c>
      <c r="V7" s="26" t="e">
        <f>IF(AND(' RIESGOS DE GESTION'!#REF!="Muy Alta",' RIESGOS DE GESTION'!#REF!="Moderado"),CONCATENATE("R2C",' RIESGOS DE GESTION'!#REF!),"")</f>
        <v>#REF!</v>
      </c>
      <c r="W7" s="27" t="e">
        <f>IF(AND(' RIESGOS DE GESTION'!#REF!="Muy Alta",' RIESGOS DE GESTION'!#REF!="Moderado"),CONCATENATE("R2C",' RIESGOS DE GESTION'!#REF!),"")</f>
        <v>#REF!</v>
      </c>
      <c r="X7" s="27" t="e">
        <f>IF(AND(' RIESGOS DE GESTION'!#REF!="Muy Alta",' RIESGOS DE GESTION'!#REF!="Moderado"),CONCATENATE("R2C",' RIESGOS DE GESTION'!#REF!),"")</f>
        <v>#REF!</v>
      </c>
      <c r="Y7" s="27" t="e">
        <f>IF(AND(' RIESGOS DE GESTION'!#REF!="Muy Alta",' RIESGOS DE GESTION'!#REF!="Moderado"),CONCATENATE("R2C",' RIESGOS DE GESTION'!#REF!),"")</f>
        <v>#REF!</v>
      </c>
      <c r="Z7" s="27" t="e">
        <f>IF(AND(' RIESGOS DE GESTION'!#REF!="Muy Alta",' RIESGOS DE GESTION'!#REF!="Moderado"),CONCATENATE("R2C",' RIESGOS DE GESTION'!#REF!),"")</f>
        <v>#REF!</v>
      </c>
      <c r="AA7" s="28" t="e">
        <f>IF(AND(' RIESGOS DE GESTION'!#REF!="Muy Alta",' RIESGOS DE GESTION'!#REF!="Moderado"),CONCATENATE("R2C",' RIESGOS DE GESTION'!#REF!),"")</f>
        <v>#REF!</v>
      </c>
      <c r="AB7" s="26" t="e">
        <f>IF(AND(' RIESGOS DE GESTION'!#REF!="Muy Alta",' RIESGOS DE GESTION'!#REF!="Mayor"),CONCATENATE("R2C",' RIESGOS DE GESTION'!#REF!),"")</f>
        <v>#REF!</v>
      </c>
      <c r="AC7" s="27" t="e">
        <f>IF(AND(' RIESGOS DE GESTION'!#REF!="Muy Alta",' RIESGOS DE GESTION'!#REF!="Mayor"),CONCATENATE("R2C",' RIESGOS DE GESTION'!#REF!),"")</f>
        <v>#REF!</v>
      </c>
      <c r="AD7" s="27" t="e">
        <f>IF(AND(' RIESGOS DE GESTION'!#REF!="Muy Alta",' RIESGOS DE GESTION'!#REF!="Mayor"),CONCATENATE("R2C",' RIESGOS DE GESTION'!#REF!),"")</f>
        <v>#REF!</v>
      </c>
      <c r="AE7" s="27" t="e">
        <f>IF(AND(' RIESGOS DE GESTION'!#REF!="Muy Alta",' RIESGOS DE GESTION'!#REF!="Mayor"),CONCATENATE("R2C",' RIESGOS DE GESTION'!#REF!),"")</f>
        <v>#REF!</v>
      </c>
      <c r="AF7" s="27" t="e">
        <f>IF(AND(' RIESGOS DE GESTION'!#REF!="Muy Alta",' RIESGOS DE GESTION'!#REF!="Mayor"),CONCATENATE("R2C",' RIESGOS DE GESTION'!#REF!),"")</f>
        <v>#REF!</v>
      </c>
      <c r="AG7" s="28" t="e">
        <f>IF(AND(' RIESGOS DE GESTION'!#REF!="Muy Alta",' RIESGOS DE GESTION'!#REF!="Mayor"),CONCATENATE("R2C",' RIESGOS DE GESTION'!#REF!),"")</f>
        <v>#REF!</v>
      </c>
      <c r="AH7" s="29" t="e">
        <f>IF(AND(' RIESGOS DE GESTION'!#REF!="Muy Alta",' RIESGOS DE GESTION'!#REF!="Catastrófico"),CONCATENATE("R2C",' RIESGOS DE GESTION'!#REF!),"")</f>
        <v>#REF!</v>
      </c>
      <c r="AI7" s="30" t="e">
        <f>IF(AND(' RIESGOS DE GESTION'!#REF!="Muy Alta",' RIESGOS DE GESTION'!#REF!="Catastrófico"),CONCATENATE("R2C",' RIESGOS DE GESTION'!#REF!),"")</f>
        <v>#REF!</v>
      </c>
      <c r="AJ7" s="30" t="e">
        <f>IF(AND(' RIESGOS DE GESTION'!#REF!="Muy Alta",' RIESGOS DE GESTION'!#REF!="Catastrófico"),CONCATENATE("R2C",' RIESGOS DE GESTION'!#REF!),"")</f>
        <v>#REF!</v>
      </c>
      <c r="AK7" s="30" t="e">
        <f>IF(AND(' RIESGOS DE GESTION'!#REF!="Muy Alta",' RIESGOS DE GESTION'!#REF!="Catastrófico"),CONCATENATE("R2C",' RIESGOS DE GESTION'!#REF!),"")</f>
        <v>#REF!</v>
      </c>
      <c r="AL7" s="30" t="e">
        <f>IF(AND(' RIESGOS DE GESTION'!#REF!="Muy Alta",' RIESGOS DE GESTION'!#REF!="Catastrófico"),CONCATENATE("R2C",' RIESGOS DE GESTION'!#REF!),"")</f>
        <v>#REF!</v>
      </c>
      <c r="AM7" s="31" t="e">
        <f>IF(AND(' RIESGOS DE GESTION'!#REF!="Muy Alta",' RIESGOS DE GESTION'!#REF!="Catastrófico"),CONCATENATE("R2C",' RIESGOS DE GESTION'!#REF!),"")</f>
        <v>#REF!</v>
      </c>
      <c r="AN7" s="57"/>
      <c r="AO7" s="492"/>
      <c r="AP7" s="493"/>
      <c r="AQ7" s="493"/>
      <c r="AR7" s="493"/>
      <c r="AS7" s="493"/>
      <c r="AT7" s="494"/>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row>
    <row r="8" spans="1:91" ht="15" customHeight="1">
      <c r="A8" s="57"/>
      <c r="B8" s="431"/>
      <c r="C8" s="431"/>
      <c r="D8" s="432"/>
      <c r="E8" s="472"/>
      <c r="F8" s="473"/>
      <c r="G8" s="473"/>
      <c r="H8" s="473"/>
      <c r="I8" s="474"/>
      <c r="J8" s="26" t="e">
        <f>IF(AND(' RIESGOS DE GESTION'!#REF!="Muy Alta",' RIESGOS DE GESTION'!#REF!="Leve"),CONCATENATE("R3C",' RIESGOS DE GESTION'!#REF!),"")</f>
        <v>#REF!</v>
      </c>
      <c r="K8" s="27" t="e">
        <f>IF(AND(' RIESGOS DE GESTION'!#REF!="Muy Alta",' RIESGOS DE GESTION'!#REF!="Leve"),CONCATENATE("R3C",' RIESGOS DE GESTION'!#REF!),"")</f>
        <v>#REF!</v>
      </c>
      <c r="L8" s="27" t="e">
        <f>IF(AND(' RIESGOS DE GESTION'!#REF!="Muy Alta",' RIESGOS DE GESTION'!#REF!="Leve"),CONCATENATE("R3C",' RIESGOS DE GESTION'!#REF!),"")</f>
        <v>#REF!</v>
      </c>
      <c r="M8" s="27" t="e">
        <f>IF(AND(' RIESGOS DE GESTION'!#REF!="Muy Alta",' RIESGOS DE GESTION'!#REF!="Leve"),CONCATENATE("R3C",' RIESGOS DE GESTION'!#REF!),"")</f>
        <v>#REF!</v>
      </c>
      <c r="N8" s="27" t="e">
        <f>IF(AND(' RIESGOS DE GESTION'!#REF!="Muy Alta",' RIESGOS DE GESTION'!#REF!="Leve"),CONCATENATE("R3C",' RIESGOS DE GESTION'!#REF!),"")</f>
        <v>#REF!</v>
      </c>
      <c r="O8" s="28" t="e">
        <f>IF(AND(' RIESGOS DE GESTION'!#REF!="Muy Alta",' RIESGOS DE GESTION'!#REF!="Leve"),CONCATENATE("R3C",' RIESGOS DE GESTION'!#REF!),"")</f>
        <v>#REF!</v>
      </c>
      <c r="P8" s="26" t="e">
        <f>IF(AND(' RIESGOS DE GESTION'!#REF!="Muy Alta",' RIESGOS DE GESTION'!#REF!="Menor"),CONCATENATE("R3C",' RIESGOS DE GESTION'!#REF!),"")</f>
        <v>#REF!</v>
      </c>
      <c r="Q8" s="27" t="e">
        <f>IF(AND(' RIESGOS DE GESTION'!#REF!="Muy Alta",' RIESGOS DE GESTION'!#REF!="Menor"),CONCATENATE("R3C",' RIESGOS DE GESTION'!#REF!),"")</f>
        <v>#REF!</v>
      </c>
      <c r="R8" s="27" t="e">
        <f>IF(AND(' RIESGOS DE GESTION'!#REF!="Muy Alta",' RIESGOS DE GESTION'!#REF!="Menor"),CONCATENATE("R3C",' RIESGOS DE GESTION'!#REF!),"")</f>
        <v>#REF!</v>
      </c>
      <c r="S8" s="27" t="e">
        <f>IF(AND(' RIESGOS DE GESTION'!#REF!="Muy Alta",' RIESGOS DE GESTION'!#REF!="Menor"),CONCATENATE("R3C",' RIESGOS DE GESTION'!#REF!),"")</f>
        <v>#REF!</v>
      </c>
      <c r="T8" s="27" t="e">
        <f>IF(AND(' RIESGOS DE GESTION'!#REF!="Muy Alta",' RIESGOS DE GESTION'!#REF!="Menor"),CONCATENATE("R3C",' RIESGOS DE GESTION'!#REF!),"")</f>
        <v>#REF!</v>
      </c>
      <c r="U8" s="28" t="e">
        <f>IF(AND(' RIESGOS DE GESTION'!#REF!="Muy Alta",' RIESGOS DE GESTION'!#REF!="Menor"),CONCATENATE("R3C",' RIESGOS DE GESTION'!#REF!),"")</f>
        <v>#REF!</v>
      </c>
      <c r="V8" s="26" t="e">
        <f>IF(AND(' RIESGOS DE GESTION'!#REF!="Muy Alta",' RIESGOS DE GESTION'!#REF!="Moderado"),CONCATENATE("R3C",' RIESGOS DE GESTION'!#REF!),"")</f>
        <v>#REF!</v>
      </c>
      <c r="W8" s="27" t="e">
        <f>IF(AND(' RIESGOS DE GESTION'!#REF!="Muy Alta",' RIESGOS DE GESTION'!#REF!="Moderado"),CONCATENATE("R3C",' RIESGOS DE GESTION'!#REF!),"")</f>
        <v>#REF!</v>
      </c>
      <c r="X8" s="27" t="e">
        <f>IF(AND(' RIESGOS DE GESTION'!#REF!="Muy Alta",' RIESGOS DE GESTION'!#REF!="Moderado"),CONCATENATE("R3C",' RIESGOS DE GESTION'!#REF!),"")</f>
        <v>#REF!</v>
      </c>
      <c r="Y8" s="27" t="e">
        <f>IF(AND(' RIESGOS DE GESTION'!#REF!="Muy Alta",' RIESGOS DE GESTION'!#REF!="Moderado"),CONCATENATE("R3C",' RIESGOS DE GESTION'!#REF!),"")</f>
        <v>#REF!</v>
      </c>
      <c r="Z8" s="27" t="e">
        <f>IF(AND(' RIESGOS DE GESTION'!#REF!="Muy Alta",' RIESGOS DE GESTION'!#REF!="Moderado"),CONCATENATE("R3C",' RIESGOS DE GESTION'!#REF!),"")</f>
        <v>#REF!</v>
      </c>
      <c r="AA8" s="28" t="e">
        <f>IF(AND(' RIESGOS DE GESTION'!#REF!="Muy Alta",' RIESGOS DE GESTION'!#REF!="Moderado"),CONCATENATE("R3C",' RIESGOS DE GESTION'!#REF!),"")</f>
        <v>#REF!</v>
      </c>
      <c r="AB8" s="26" t="e">
        <f>IF(AND(' RIESGOS DE GESTION'!#REF!="Muy Alta",' RIESGOS DE GESTION'!#REF!="Mayor"),CONCATENATE("R3C",' RIESGOS DE GESTION'!#REF!),"")</f>
        <v>#REF!</v>
      </c>
      <c r="AC8" s="27" t="e">
        <f>IF(AND(' RIESGOS DE GESTION'!#REF!="Muy Alta",' RIESGOS DE GESTION'!#REF!="Mayor"),CONCATENATE("R3C",' RIESGOS DE GESTION'!#REF!),"")</f>
        <v>#REF!</v>
      </c>
      <c r="AD8" s="27" t="e">
        <f>IF(AND(' RIESGOS DE GESTION'!#REF!="Muy Alta",' RIESGOS DE GESTION'!#REF!="Mayor"),CONCATENATE("R3C",' RIESGOS DE GESTION'!#REF!),"")</f>
        <v>#REF!</v>
      </c>
      <c r="AE8" s="27" t="e">
        <f>IF(AND(' RIESGOS DE GESTION'!#REF!="Muy Alta",' RIESGOS DE GESTION'!#REF!="Mayor"),CONCATENATE("R3C",' RIESGOS DE GESTION'!#REF!),"")</f>
        <v>#REF!</v>
      </c>
      <c r="AF8" s="27" t="e">
        <f>IF(AND(' RIESGOS DE GESTION'!#REF!="Muy Alta",' RIESGOS DE GESTION'!#REF!="Mayor"),CONCATENATE("R3C",' RIESGOS DE GESTION'!#REF!),"")</f>
        <v>#REF!</v>
      </c>
      <c r="AG8" s="28" t="e">
        <f>IF(AND(' RIESGOS DE GESTION'!#REF!="Muy Alta",' RIESGOS DE GESTION'!#REF!="Mayor"),CONCATENATE("R3C",' RIESGOS DE GESTION'!#REF!),"")</f>
        <v>#REF!</v>
      </c>
      <c r="AH8" s="29" t="e">
        <f>IF(AND(' RIESGOS DE GESTION'!#REF!="Muy Alta",' RIESGOS DE GESTION'!#REF!="Catastrófico"),CONCATENATE("R3C",' RIESGOS DE GESTION'!#REF!),"")</f>
        <v>#REF!</v>
      </c>
      <c r="AI8" s="30" t="e">
        <f>IF(AND(' RIESGOS DE GESTION'!#REF!="Muy Alta",' RIESGOS DE GESTION'!#REF!="Catastrófico"),CONCATENATE("R3C",' RIESGOS DE GESTION'!#REF!),"")</f>
        <v>#REF!</v>
      </c>
      <c r="AJ8" s="30" t="e">
        <f>IF(AND(' RIESGOS DE GESTION'!#REF!="Muy Alta",' RIESGOS DE GESTION'!#REF!="Catastrófico"),CONCATENATE("R3C",' RIESGOS DE GESTION'!#REF!),"")</f>
        <v>#REF!</v>
      </c>
      <c r="AK8" s="30" t="e">
        <f>IF(AND(' RIESGOS DE GESTION'!#REF!="Muy Alta",' RIESGOS DE GESTION'!#REF!="Catastrófico"),CONCATENATE("R3C",' RIESGOS DE GESTION'!#REF!),"")</f>
        <v>#REF!</v>
      </c>
      <c r="AL8" s="30" t="e">
        <f>IF(AND(' RIESGOS DE GESTION'!#REF!="Muy Alta",' RIESGOS DE GESTION'!#REF!="Catastrófico"),CONCATENATE("R3C",' RIESGOS DE GESTION'!#REF!),"")</f>
        <v>#REF!</v>
      </c>
      <c r="AM8" s="31" t="e">
        <f>IF(AND(' RIESGOS DE GESTION'!#REF!="Muy Alta",' RIESGOS DE GESTION'!#REF!="Catastrófico"),CONCATENATE("R3C",' RIESGOS DE GESTION'!#REF!),"")</f>
        <v>#REF!</v>
      </c>
      <c r="AN8" s="57"/>
      <c r="AO8" s="492"/>
      <c r="AP8" s="493"/>
      <c r="AQ8" s="493"/>
      <c r="AR8" s="493"/>
      <c r="AS8" s="493"/>
      <c r="AT8" s="494"/>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row>
    <row r="9" spans="1:91" ht="15" customHeight="1">
      <c r="A9" s="57"/>
      <c r="B9" s="431"/>
      <c r="C9" s="431"/>
      <c r="D9" s="432"/>
      <c r="E9" s="472"/>
      <c r="F9" s="473"/>
      <c r="G9" s="473"/>
      <c r="H9" s="473"/>
      <c r="I9" s="474"/>
      <c r="J9" s="26" t="e">
        <f>IF(AND(' RIESGOS DE GESTION'!#REF!="Muy Alta",' RIESGOS DE GESTION'!#REF!="Leve"),CONCATENATE("R4C",' RIESGOS DE GESTION'!#REF!),"")</f>
        <v>#REF!</v>
      </c>
      <c r="K9" s="27" t="e">
        <f>IF(AND(' RIESGOS DE GESTION'!#REF!="Muy Alta",' RIESGOS DE GESTION'!#REF!="Leve"),CONCATENATE("R4C",' RIESGOS DE GESTION'!#REF!),"")</f>
        <v>#REF!</v>
      </c>
      <c r="L9" s="27" t="e">
        <f>IF(AND(' RIESGOS DE GESTION'!#REF!="Muy Alta",' RIESGOS DE GESTION'!#REF!="Leve"),CONCATENATE("R4C",' RIESGOS DE GESTION'!#REF!),"")</f>
        <v>#REF!</v>
      </c>
      <c r="M9" s="27" t="e">
        <f>IF(AND(' RIESGOS DE GESTION'!#REF!="Muy Alta",' RIESGOS DE GESTION'!#REF!="Leve"),CONCATENATE("R4C",' RIESGOS DE GESTION'!#REF!),"")</f>
        <v>#REF!</v>
      </c>
      <c r="N9" s="27" t="e">
        <f>IF(AND(' RIESGOS DE GESTION'!#REF!="Muy Alta",' RIESGOS DE GESTION'!#REF!="Leve"),CONCATENATE("R4C",' RIESGOS DE GESTION'!#REF!),"")</f>
        <v>#REF!</v>
      </c>
      <c r="O9" s="28" t="e">
        <f>IF(AND(' RIESGOS DE GESTION'!#REF!="Muy Alta",' RIESGOS DE GESTION'!#REF!="Leve"),CONCATENATE("R4C",' RIESGOS DE GESTION'!#REF!),"")</f>
        <v>#REF!</v>
      </c>
      <c r="P9" s="26" t="e">
        <f>IF(AND(' RIESGOS DE GESTION'!#REF!="Muy Alta",' RIESGOS DE GESTION'!#REF!="Menor"),CONCATENATE("R4C",' RIESGOS DE GESTION'!#REF!),"")</f>
        <v>#REF!</v>
      </c>
      <c r="Q9" s="27" t="e">
        <f>IF(AND(' RIESGOS DE GESTION'!#REF!="Muy Alta",' RIESGOS DE GESTION'!#REF!="Menor"),CONCATENATE("R4C",' RIESGOS DE GESTION'!#REF!),"")</f>
        <v>#REF!</v>
      </c>
      <c r="R9" s="27" t="e">
        <f>IF(AND(' RIESGOS DE GESTION'!#REF!="Muy Alta",' RIESGOS DE GESTION'!#REF!="Menor"),CONCATENATE("R4C",' RIESGOS DE GESTION'!#REF!),"")</f>
        <v>#REF!</v>
      </c>
      <c r="S9" s="27" t="e">
        <f>IF(AND(' RIESGOS DE GESTION'!#REF!="Muy Alta",' RIESGOS DE GESTION'!#REF!="Menor"),CONCATENATE("R4C",' RIESGOS DE GESTION'!#REF!),"")</f>
        <v>#REF!</v>
      </c>
      <c r="T9" s="27" t="e">
        <f>IF(AND(' RIESGOS DE GESTION'!#REF!="Muy Alta",' RIESGOS DE GESTION'!#REF!="Menor"),CONCATENATE("R4C",' RIESGOS DE GESTION'!#REF!),"")</f>
        <v>#REF!</v>
      </c>
      <c r="U9" s="28" t="e">
        <f>IF(AND(' RIESGOS DE GESTION'!#REF!="Muy Alta",' RIESGOS DE GESTION'!#REF!="Menor"),CONCATENATE("R4C",' RIESGOS DE GESTION'!#REF!),"")</f>
        <v>#REF!</v>
      </c>
      <c r="V9" s="26" t="e">
        <f>IF(AND(' RIESGOS DE GESTION'!#REF!="Muy Alta",' RIESGOS DE GESTION'!#REF!="Moderado"),CONCATENATE("R4C",' RIESGOS DE GESTION'!#REF!),"")</f>
        <v>#REF!</v>
      </c>
      <c r="W9" s="27" t="e">
        <f>IF(AND(' RIESGOS DE GESTION'!#REF!="Muy Alta",' RIESGOS DE GESTION'!#REF!="Moderado"),CONCATENATE("R4C",' RIESGOS DE GESTION'!#REF!),"")</f>
        <v>#REF!</v>
      </c>
      <c r="X9" s="27" t="e">
        <f>IF(AND(' RIESGOS DE GESTION'!#REF!="Muy Alta",' RIESGOS DE GESTION'!#REF!="Moderado"),CONCATENATE("R4C",' RIESGOS DE GESTION'!#REF!),"")</f>
        <v>#REF!</v>
      </c>
      <c r="Y9" s="27" t="e">
        <f>IF(AND(' RIESGOS DE GESTION'!#REF!="Muy Alta",' RIESGOS DE GESTION'!#REF!="Moderado"),CONCATENATE("R4C",' RIESGOS DE GESTION'!#REF!),"")</f>
        <v>#REF!</v>
      </c>
      <c r="Z9" s="27" t="e">
        <f>IF(AND(' RIESGOS DE GESTION'!#REF!="Muy Alta",' RIESGOS DE GESTION'!#REF!="Moderado"),CONCATENATE("R4C",' RIESGOS DE GESTION'!#REF!),"")</f>
        <v>#REF!</v>
      </c>
      <c r="AA9" s="28" t="e">
        <f>IF(AND(' RIESGOS DE GESTION'!#REF!="Muy Alta",' RIESGOS DE GESTION'!#REF!="Moderado"),CONCATENATE("R4C",' RIESGOS DE GESTION'!#REF!),"")</f>
        <v>#REF!</v>
      </c>
      <c r="AB9" s="26" t="e">
        <f>IF(AND(' RIESGOS DE GESTION'!#REF!="Muy Alta",' RIESGOS DE GESTION'!#REF!="Mayor"),CONCATENATE("R4C",' RIESGOS DE GESTION'!#REF!),"")</f>
        <v>#REF!</v>
      </c>
      <c r="AC9" s="27" t="e">
        <f>IF(AND(' RIESGOS DE GESTION'!#REF!="Muy Alta",' RIESGOS DE GESTION'!#REF!="Mayor"),CONCATENATE("R4C",' RIESGOS DE GESTION'!#REF!),"")</f>
        <v>#REF!</v>
      </c>
      <c r="AD9" s="27" t="e">
        <f>IF(AND(' RIESGOS DE GESTION'!#REF!="Muy Alta",' RIESGOS DE GESTION'!#REF!="Mayor"),CONCATENATE("R4C",' RIESGOS DE GESTION'!#REF!),"")</f>
        <v>#REF!</v>
      </c>
      <c r="AE9" s="27" t="e">
        <f>IF(AND(' RIESGOS DE GESTION'!#REF!="Muy Alta",' RIESGOS DE GESTION'!#REF!="Mayor"),CONCATENATE("R4C",' RIESGOS DE GESTION'!#REF!),"")</f>
        <v>#REF!</v>
      </c>
      <c r="AF9" s="27" t="e">
        <f>IF(AND(' RIESGOS DE GESTION'!#REF!="Muy Alta",' RIESGOS DE GESTION'!#REF!="Mayor"),CONCATENATE("R4C",' RIESGOS DE GESTION'!#REF!),"")</f>
        <v>#REF!</v>
      </c>
      <c r="AG9" s="28" t="e">
        <f>IF(AND(' RIESGOS DE GESTION'!#REF!="Muy Alta",' RIESGOS DE GESTION'!#REF!="Mayor"),CONCATENATE("R4C",' RIESGOS DE GESTION'!#REF!),"")</f>
        <v>#REF!</v>
      </c>
      <c r="AH9" s="29" t="e">
        <f>IF(AND(' RIESGOS DE GESTION'!#REF!="Muy Alta",' RIESGOS DE GESTION'!#REF!="Catastrófico"),CONCATENATE("R4C",' RIESGOS DE GESTION'!#REF!),"")</f>
        <v>#REF!</v>
      </c>
      <c r="AI9" s="30" t="e">
        <f>IF(AND(' RIESGOS DE GESTION'!#REF!="Muy Alta",' RIESGOS DE GESTION'!#REF!="Catastrófico"),CONCATENATE("R4C",' RIESGOS DE GESTION'!#REF!),"")</f>
        <v>#REF!</v>
      </c>
      <c r="AJ9" s="30" t="e">
        <f>IF(AND(' RIESGOS DE GESTION'!#REF!="Muy Alta",' RIESGOS DE GESTION'!#REF!="Catastrófico"),CONCATENATE("R4C",' RIESGOS DE GESTION'!#REF!),"")</f>
        <v>#REF!</v>
      </c>
      <c r="AK9" s="30" t="e">
        <f>IF(AND(' RIESGOS DE GESTION'!#REF!="Muy Alta",' RIESGOS DE GESTION'!#REF!="Catastrófico"),CONCATENATE("R4C",' RIESGOS DE GESTION'!#REF!),"")</f>
        <v>#REF!</v>
      </c>
      <c r="AL9" s="30" t="e">
        <f>IF(AND(' RIESGOS DE GESTION'!#REF!="Muy Alta",' RIESGOS DE GESTION'!#REF!="Catastrófico"),CONCATENATE("R4C",' RIESGOS DE GESTION'!#REF!),"")</f>
        <v>#REF!</v>
      </c>
      <c r="AM9" s="31" t="e">
        <f>IF(AND(' RIESGOS DE GESTION'!#REF!="Muy Alta",' RIESGOS DE GESTION'!#REF!="Catastrófico"),CONCATENATE("R4C",' RIESGOS DE GESTION'!#REF!),"")</f>
        <v>#REF!</v>
      </c>
      <c r="AN9" s="57"/>
      <c r="AO9" s="492"/>
      <c r="AP9" s="493"/>
      <c r="AQ9" s="493"/>
      <c r="AR9" s="493"/>
      <c r="AS9" s="493"/>
      <c r="AT9" s="494"/>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row>
    <row r="10" spans="1:91" ht="15" customHeight="1">
      <c r="A10" s="57"/>
      <c r="B10" s="431"/>
      <c r="C10" s="431"/>
      <c r="D10" s="432"/>
      <c r="E10" s="472"/>
      <c r="F10" s="473"/>
      <c r="G10" s="473"/>
      <c r="H10" s="473"/>
      <c r="I10" s="474"/>
      <c r="J10" s="26" t="e">
        <f>IF(AND(' RIESGOS DE GESTION'!#REF!="Muy Alta",' RIESGOS DE GESTION'!#REF!="Leve"),CONCATENATE("R5C",' RIESGOS DE GESTION'!#REF!),"")</f>
        <v>#REF!</v>
      </c>
      <c r="K10" s="27" t="e">
        <f>IF(AND(' RIESGOS DE GESTION'!#REF!="Muy Alta",' RIESGOS DE GESTION'!#REF!="Leve"),CONCATENATE("R5C",' RIESGOS DE GESTION'!#REF!),"")</f>
        <v>#REF!</v>
      </c>
      <c r="L10" s="27" t="e">
        <f>IF(AND(' RIESGOS DE GESTION'!#REF!="Muy Alta",' RIESGOS DE GESTION'!#REF!="Leve"),CONCATENATE("R5C",' RIESGOS DE GESTION'!#REF!),"")</f>
        <v>#REF!</v>
      </c>
      <c r="M10" s="27" t="e">
        <f>IF(AND(' RIESGOS DE GESTION'!#REF!="Muy Alta",' RIESGOS DE GESTION'!#REF!="Leve"),CONCATENATE("R5C",' RIESGOS DE GESTION'!#REF!),"")</f>
        <v>#REF!</v>
      </c>
      <c r="N10" s="27" t="e">
        <f>IF(AND(' RIESGOS DE GESTION'!#REF!="Muy Alta",' RIESGOS DE GESTION'!#REF!="Leve"),CONCATENATE("R5C",' RIESGOS DE GESTION'!#REF!),"")</f>
        <v>#REF!</v>
      </c>
      <c r="O10" s="28" t="e">
        <f>IF(AND(' RIESGOS DE GESTION'!#REF!="Muy Alta",' RIESGOS DE GESTION'!#REF!="Leve"),CONCATENATE("R5C",' RIESGOS DE GESTION'!#REF!),"")</f>
        <v>#REF!</v>
      </c>
      <c r="P10" s="26" t="e">
        <f>IF(AND(' RIESGOS DE GESTION'!#REF!="Muy Alta",' RIESGOS DE GESTION'!#REF!="Menor"),CONCATENATE("R5C",' RIESGOS DE GESTION'!#REF!),"")</f>
        <v>#REF!</v>
      </c>
      <c r="Q10" s="27" t="e">
        <f>IF(AND(' RIESGOS DE GESTION'!#REF!="Muy Alta",' RIESGOS DE GESTION'!#REF!="Menor"),CONCATENATE("R5C",' RIESGOS DE GESTION'!#REF!),"")</f>
        <v>#REF!</v>
      </c>
      <c r="R10" s="27" t="e">
        <f>IF(AND(' RIESGOS DE GESTION'!#REF!="Muy Alta",' RIESGOS DE GESTION'!#REF!="Menor"),CONCATENATE("R5C",' RIESGOS DE GESTION'!#REF!),"")</f>
        <v>#REF!</v>
      </c>
      <c r="S10" s="27" t="e">
        <f>IF(AND(' RIESGOS DE GESTION'!#REF!="Muy Alta",' RIESGOS DE GESTION'!#REF!="Menor"),CONCATENATE("R5C",' RIESGOS DE GESTION'!#REF!),"")</f>
        <v>#REF!</v>
      </c>
      <c r="T10" s="27" t="e">
        <f>IF(AND(' RIESGOS DE GESTION'!#REF!="Muy Alta",' RIESGOS DE GESTION'!#REF!="Menor"),CONCATENATE("R5C",' RIESGOS DE GESTION'!#REF!),"")</f>
        <v>#REF!</v>
      </c>
      <c r="U10" s="28" t="e">
        <f>IF(AND(' RIESGOS DE GESTION'!#REF!="Muy Alta",' RIESGOS DE GESTION'!#REF!="Menor"),CONCATENATE("R5C",' RIESGOS DE GESTION'!#REF!),"")</f>
        <v>#REF!</v>
      </c>
      <c r="V10" s="26" t="e">
        <f>IF(AND(' RIESGOS DE GESTION'!#REF!="Muy Alta",' RIESGOS DE GESTION'!#REF!="Moderado"),CONCATENATE("R5C",' RIESGOS DE GESTION'!#REF!),"")</f>
        <v>#REF!</v>
      </c>
      <c r="W10" s="27" t="e">
        <f>IF(AND(' RIESGOS DE GESTION'!#REF!="Muy Alta",' RIESGOS DE GESTION'!#REF!="Moderado"),CONCATENATE("R5C",' RIESGOS DE GESTION'!#REF!),"")</f>
        <v>#REF!</v>
      </c>
      <c r="X10" s="27" t="e">
        <f>IF(AND(' RIESGOS DE GESTION'!#REF!="Muy Alta",' RIESGOS DE GESTION'!#REF!="Moderado"),CONCATENATE("R5C",' RIESGOS DE GESTION'!#REF!),"")</f>
        <v>#REF!</v>
      </c>
      <c r="Y10" s="27" t="e">
        <f>IF(AND(' RIESGOS DE GESTION'!#REF!="Muy Alta",' RIESGOS DE GESTION'!#REF!="Moderado"),CONCATENATE("R5C",' RIESGOS DE GESTION'!#REF!),"")</f>
        <v>#REF!</v>
      </c>
      <c r="Z10" s="27" t="e">
        <f>IF(AND(' RIESGOS DE GESTION'!#REF!="Muy Alta",' RIESGOS DE GESTION'!#REF!="Moderado"),CONCATENATE("R5C",' RIESGOS DE GESTION'!#REF!),"")</f>
        <v>#REF!</v>
      </c>
      <c r="AA10" s="28" t="e">
        <f>IF(AND(' RIESGOS DE GESTION'!#REF!="Muy Alta",' RIESGOS DE GESTION'!#REF!="Moderado"),CONCATENATE("R5C",' RIESGOS DE GESTION'!#REF!),"")</f>
        <v>#REF!</v>
      </c>
      <c r="AB10" s="26" t="e">
        <f>IF(AND(' RIESGOS DE GESTION'!#REF!="Muy Alta",' RIESGOS DE GESTION'!#REF!="Mayor"),CONCATENATE("R5C",' RIESGOS DE GESTION'!#REF!),"")</f>
        <v>#REF!</v>
      </c>
      <c r="AC10" s="27" t="e">
        <f>IF(AND(' RIESGOS DE GESTION'!#REF!="Muy Alta",' RIESGOS DE GESTION'!#REF!="Mayor"),CONCATENATE("R5C",' RIESGOS DE GESTION'!#REF!),"")</f>
        <v>#REF!</v>
      </c>
      <c r="AD10" s="27" t="e">
        <f>IF(AND(' RIESGOS DE GESTION'!#REF!="Muy Alta",' RIESGOS DE GESTION'!#REF!="Mayor"),CONCATENATE("R5C",' RIESGOS DE GESTION'!#REF!),"")</f>
        <v>#REF!</v>
      </c>
      <c r="AE10" s="27" t="e">
        <f>IF(AND(' RIESGOS DE GESTION'!#REF!="Muy Alta",' RIESGOS DE GESTION'!#REF!="Mayor"),CONCATENATE("R5C",' RIESGOS DE GESTION'!#REF!),"")</f>
        <v>#REF!</v>
      </c>
      <c r="AF10" s="27" t="e">
        <f>IF(AND(' RIESGOS DE GESTION'!#REF!="Muy Alta",' RIESGOS DE GESTION'!#REF!="Mayor"),CONCATENATE("R5C",' RIESGOS DE GESTION'!#REF!),"")</f>
        <v>#REF!</v>
      </c>
      <c r="AG10" s="28" t="e">
        <f>IF(AND(' RIESGOS DE GESTION'!#REF!="Muy Alta",' RIESGOS DE GESTION'!#REF!="Mayor"),CONCATENATE("R5C",' RIESGOS DE GESTION'!#REF!),"")</f>
        <v>#REF!</v>
      </c>
      <c r="AH10" s="29" t="e">
        <f>IF(AND(' RIESGOS DE GESTION'!#REF!="Muy Alta",' RIESGOS DE GESTION'!#REF!="Catastrófico"),CONCATENATE("R5C",' RIESGOS DE GESTION'!#REF!),"")</f>
        <v>#REF!</v>
      </c>
      <c r="AI10" s="30" t="e">
        <f>IF(AND(' RIESGOS DE GESTION'!#REF!="Muy Alta",' RIESGOS DE GESTION'!#REF!="Catastrófico"),CONCATENATE("R5C",' RIESGOS DE GESTION'!#REF!),"")</f>
        <v>#REF!</v>
      </c>
      <c r="AJ10" s="30" t="e">
        <f>IF(AND(' RIESGOS DE GESTION'!#REF!="Muy Alta",' RIESGOS DE GESTION'!#REF!="Catastrófico"),CONCATENATE("R5C",' RIESGOS DE GESTION'!#REF!),"")</f>
        <v>#REF!</v>
      </c>
      <c r="AK10" s="30" t="e">
        <f>IF(AND(' RIESGOS DE GESTION'!#REF!="Muy Alta",' RIESGOS DE GESTION'!#REF!="Catastrófico"),CONCATENATE("R5C",' RIESGOS DE GESTION'!#REF!),"")</f>
        <v>#REF!</v>
      </c>
      <c r="AL10" s="30" t="e">
        <f>IF(AND(' RIESGOS DE GESTION'!#REF!="Muy Alta",' RIESGOS DE GESTION'!#REF!="Catastrófico"),CONCATENATE("R5C",' RIESGOS DE GESTION'!#REF!),"")</f>
        <v>#REF!</v>
      </c>
      <c r="AM10" s="31" t="e">
        <f>IF(AND(' RIESGOS DE GESTION'!#REF!="Muy Alta",' RIESGOS DE GESTION'!#REF!="Catastrófico"),CONCATENATE("R5C",' RIESGOS DE GESTION'!#REF!),"")</f>
        <v>#REF!</v>
      </c>
      <c r="AN10" s="57"/>
      <c r="AO10" s="492"/>
      <c r="AP10" s="493"/>
      <c r="AQ10" s="493"/>
      <c r="AR10" s="493"/>
      <c r="AS10" s="493"/>
      <c r="AT10" s="494"/>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row>
    <row r="11" spans="1:91" ht="15" customHeight="1">
      <c r="A11" s="57"/>
      <c r="B11" s="431"/>
      <c r="C11" s="431"/>
      <c r="D11" s="432"/>
      <c r="E11" s="472"/>
      <c r="F11" s="473"/>
      <c r="G11" s="473"/>
      <c r="H11" s="473"/>
      <c r="I11" s="474"/>
      <c r="J11" s="26" t="e">
        <f>IF(AND(' RIESGOS DE GESTION'!#REF!="Muy Alta",' RIESGOS DE GESTION'!#REF!="Leve"),CONCATENATE("R6C",' RIESGOS DE GESTION'!#REF!),"")</f>
        <v>#REF!</v>
      </c>
      <c r="K11" s="27" t="e">
        <f>IF(AND(' RIESGOS DE GESTION'!#REF!="Muy Alta",' RIESGOS DE GESTION'!#REF!="Leve"),CONCATENATE("R6C",' RIESGOS DE GESTION'!#REF!),"")</f>
        <v>#REF!</v>
      </c>
      <c r="L11" s="27" t="e">
        <f>IF(AND(' RIESGOS DE GESTION'!#REF!="Muy Alta",' RIESGOS DE GESTION'!#REF!="Leve"),CONCATENATE("R6C",' RIESGOS DE GESTION'!#REF!),"")</f>
        <v>#REF!</v>
      </c>
      <c r="M11" s="27" t="e">
        <f>IF(AND(' RIESGOS DE GESTION'!#REF!="Muy Alta",' RIESGOS DE GESTION'!#REF!="Leve"),CONCATENATE("R6C",' RIESGOS DE GESTION'!#REF!),"")</f>
        <v>#REF!</v>
      </c>
      <c r="N11" s="27" t="e">
        <f>IF(AND(' RIESGOS DE GESTION'!#REF!="Muy Alta",' RIESGOS DE GESTION'!#REF!="Leve"),CONCATENATE("R6C",' RIESGOS DE GESTION'!#REF!),"")</f>
        <v>#REF!</v>
      </c>
      <c r="O11" s="28" t="e">
        <f>IF(AND(' RIESGOS DE GESTION'!#REF!="Muy Alta",' RIESGOS DE GESTION'!#REF!="Leve"),CONCATENATE("R6C",' RIESGOS DE GESTION'!#REF!),"")</f>
        <v>#REF!</v>
      </c>
      <c r="P11" s="26" t="e">
        <f>IF(AND(' RIESGOS DE GESTION'!#REF!="Muy Alta",' RIESGOS DE GESTION'!#REF!="Menor"),CONCATENATE("R6C",' RIESGOS DE GESTION'!#REF!),"")</f>
        <v>#REF!</v>
      </c>
      <c r="Q11" s="27" t="e">
        <f>IF(AND(' RIESGOS DE GESTION'!#REF!="Muy Alta",' RIESGOS DE GESTION'!#REF!="Menor"),CONCATENATE("R6C",' RIESGOS DE GESTION'!#REF!),"")</f>
        <v>#REF!</v>
      </c>
      <c r="R11" s="27" t="e">
        <f>IF(AND(' RIESGOS DE GESTION'!#REF!="Muy Alta",' RIESGOS DE GESTION'!#REF!="Menor"),CONCATENATE("R6C",' RIESGOS DE GESTION'!#REF!),"")</f>
        <v>#REF!</v>
      </c>
      <c r="S11" s="27" t="e">
        <f>IF(AND(' RIESGOS DE GESTION'!#REF!="Muy Alta",' RIESGOS DE GESTION'!#REF!="Menor"),CONCATENATE("R6C",' RIESGOS DE GESTION'!#REF!),"")</f>
        <v>#REF!</v>
      </c>
      <c r="T11" s="27" t="e">
        <f>IF(AND(' RIESGOS DE GESTION'!#REF!="Muy Alta",' RIESGOS DE GESTION'!#REF!="Menor"),CONCATENATE("R6C",' RIESGOS DE GESTION'!#REF!),"")</f>
        <v>#REF!</v>
      </c>
      <c r="U11" s="28" t="e">
        <f>IF(AND(' RIESGOS DE GESTION'!#REF!="Muy Alta",' RIESGOS DE GESTION'!#REF!="Menor"),CONCATENATE("R6C",' RIESGOS DE GESTION'!#REF!),"")</f>
        <v>#REF!</v>
      </c>
      <c r="V11" s="26" t="e">
        <f>IF(AND(' RIESGOS DE GESTION'!#REF!="Muy Alta",' RIESGOS DE GESTION'!#REF!="Moderado"),CONCATENATE("R6C",' RIESGOS DE GESTION'!#REF!),"")</f>
        <v>#REF!</v>
      </c>
      <c r="W11" s="27" t="e">
        <f>IF(AND(' RIESGOS DE GESTION'!#REF!="Muy Alta",' RIESGOS DE GESTION'!#REF!="Moderado"),CONCATENATE("R6C",' RIESGOS DE GESTION'!#REF!),"")</f>
        <v>#REF!</v>
      </c>
      <c r="X11" s="27" t="e">
        <f>IF(AND(' RIESGOS DE GESTION'!#REF!="Muy Alta",' RIESGOS DE GESTION'!#REF!="Moderado"),CONCATENATE("R6C",' RIESGOS DE GESTION'!#REF!),"")</f>
        <v>#REF!</v>
      </c>
      <c r="Y11" s="27" t="e">
        <f>IF(AND(' RIESGOS DE GESTION'!#REF!="Muy Alta",' RIESGOS DE GESTION'!#REF!="Moderado"),CONCATENATE("R6C",' RIESGOS DE GESTION'!#REF!),"")</f>
        <v>#REF!</v>
      </c>
      <c r="Z11" s="27" t="e">
        <f>IF(AND(' RIESGOS DE GESTION'!#REF!="Muy Alta",' RIESGOS DE GESTION'!#REF!="Moderado"),CONCATENATE("R6C",' RIESGOS DE GESTION'!#REF!),"")</f>
        <v>#REF!</v>
      </c>
      <c r="AA11" s="28" t="e">
        <f>IF(AND(' RIESGOS DE GESTION'!#REF!="Muy Alta",' RIESGOS DE GESTION'!#REF!="Moderado"),CONCATENATE("R6C",' RIESGOS DE GESTION'!#REF!),"")</f>
        <v>#REF!</v>
      </c>
      <c r="AB11" s="26" t="e">
        <f>IF(AND(' RIESGOS DE GESTION'!#REF!="Muy Alta",' RIESGOS DE GESTION'!#REF!="Mayor"),CONCATENATE("R6C",' RIESGOS DE GESTION'!#REF!),"")</f>
        <v>#REF!</v>
      </c>
      <c r="AC11" s="27" t="e">
        <f>IF(AND(' RIESGOS DE GESTION'!#REF!="Muy Alta",' RIESGOS DE GESTION'!#REF!="Mayor"),CONCATENATE("R6C",' RIESGOS DE GESTION'!#REF!),"")</f>
        <v>#REF!</v>
      </c>
      <c r="AD11" s="27" t="e">
        <f>IF(AND(' RIESGOS DE GESTION'!#REF!="Muy Alta",' RIESGOS DE GESTION'!#REF!="Mayor"),CONCATENATE("R6C",' RIESGOS DE GESTION'!#REF!),"")</f>
        <v>#REF!</v>
      </c>
      <c r="AE11" s="27" t="e">
        <f>IF(AND(' RIESGOS DE GESTION'!#REF!="Muy Alta",' RIESGOS DE GESTION'!#REF!="Mayor"),CONCATENATE("R6C",' RIESGOS DE GESTION'!#REF!),"")</f>
        <v>#REF!</v>
      </c>
      <c r="AF11" s="27" t="e">
        <f>IF(AND(' RIESGOS DE GESTION'!#REF!="Muy Alta",' RIESGOS DE GESTION'!#REF!="Mayor"),CONCATENATE("R6C",' RIESGOS DE GESTION'!#REF!),"")</f>
        <v>#REF!</v>
      </c>
      <c r="AG11" s="28" t="e">
        <f>IF(AND(' RIESGOS DE GESTION'!#REF!="Muy Alta",' RIESGOS DE GESTION'!#REF!="Mayor"),CONCATENATE("R6C",' RIESGOS DE GESTION'!#REF!),"")</f>
        <v>#REF!</v>
      </c>
      <c r="AH11" s="29" t="e">
        <f>IF(AND(' RIESGOS DE GESTION'!#REF!="Muy Alta",' RIESGOS DE GESTION'!#REF!="Catastrófico"),CONCATENATE("R6C",' RIESGOS DE GESTION'!#REF!),"")</f>
        <v>#REF!</v>
      </c>
      <c r="AI11" s="30" t="e">
        <f>IF(AND(' RIESGOS DE GESTION'!#REF!="Muy Alta",' RIESGOS DE GESTION'!#REF!="Catastrófico"),CONCATENATE("R6C",' RIESGOS DE GESTION'!#REF!),"")</f>
        <v>#REF!</v>
      </c>
      <c r="AJ11" s="30" t="e">
        <f>IF(AND(' RIESGOS DE GESTION'!#REF!="Muy Alta",' RIESGOS DE GESTION'!#REF!="Catastrófico"),CONCATENATE("R6C",' RIESGOS DE GESTION'!#REF!),"")</f>
        <v>#REF!</v>
      </c>
      <c r="AK11" s="30" t="e">
        <f>IF(AND(' RIESGOS DE GESTION'!#REF!="Muy Alta",' RIESGOS DE GESTION'!#REF!="Catastrófico"),CONCATENATE("R6C",' RIESGOS DE GESTION'!#REF!),"")</f>
        <v>#REF!</v>
      </c>
      <c r="AL11" s="30" t="e">
        <f>IF(AND(' RIESGOS DE GESTION'!#REF!="Muy Alta",' RIESGOS DE GESTION'!#REF!="Catastrófico"),CONCATENATE("R6C",' RIESGOS DE GESTION'!#REF!),"")</f>
        <v>#REF!</v>
      </c>
      <c r="AM11" s="31" t="e">
        <f>IF(AND(' RIESGOS DE GESTION'!#REF!="Muy Alta",' RIESGOS DE GESTION'!#REF!="Catastrófico"),CONCATENATE("R6C",' RIESGOS DE GESTION'!#REF!),"")</f>
        <v>#REF!</v>
      </c>
      <c r="AN11" s="57"/>
      <c r="AO11" s="492"/>
      <c r="AP11" s="493"/>
      <c r="AQ11" s="493"/>
      <c r="AR11" s="493"/>
      <c r="AS11" s="493"/>
      <c r="AT11" s="494"/>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row>
    <row r="12" spans="1:91" ht="15" customHeight="1">
      <c r="A12" s="57"/>
      <c r="B12" s="431"/>
      <c r="C12" s="431"/>
      <c r="D12" s="432"/>
      <c r="E12" s="472"/>
      <c r="F12" s="473"/>
      <c r="G12" s="473"/>
      <c r="H12" s="473"/>
      <c r="I12" s="474"/>
      <c r="J12" s="26" t="e">
        <f>IF(AND(' RIESGOS DE GESTION'!#REF!="Muy Alta",' RIESGOS DE GESTION'!#REF!="Leve"),CONCATENATE("R7C",' RIESGOS DE GESTION'!#REF!),"")</f>
        <v>#REF!</v>
      </c>
      <c r="K12" s="27" t="e">
        <f>IF(AND(' RIESGOS DE GESTION'!#REF!="Muy Alta",' RIESGOS DE GESTION'!#REF!="Leve"),CONCATENATE("R7C",' RIESGOS DE GESTION'!#REF!),"")</f>
        <v>#REF!</v>
      </c>
      <c r="L12" s="27" t="e">
        <f>IF(AND(' RIESGOS DE GESTION'!#REF!="Muy Alta",' RIESGOS DE GESTION'!#REF!="Leve"),CONCATENATE("R7C",' RIESGOS DE GESTION'!#REF!),"")</f>
        <v>#REF!</v>
      </c>
      <c r="M12" s="27" t="e">
        <f>IF(AND(' RIESGOS DE GESTION'!#REF!="Muy Alta",' RIESGOS DE GESTION'!#REF!="Leve"),CONCATENATE("R7C",' RIESGOS DE GESTION'!#REF!),"")</f>
        <v>#REF!</v>
      </c>
      <c r="N12" s="27" t="e">
        <f>IF(AND(' RIESGOS DE GESTION'!#REF!="Muy Alta",' RIESGOS DE GESTION'!#REF!="Leve"),CONCATENATE("R7C",' RIESGOS DE GESTION'!#REF!),"")</f>
        <v>#REF!</v>
      </c>
      <c r="O12" s="28" t="e">
        <f>IF(AND(' RIESGOS DE GESTION'!#REF!="Muy Alta",' RIESGOS DE GESTION'!#REF!="Leve"),CONCATENATE("R7C",' RIESGOS DE GESTION'!#REF!),"")</f>
        <v>#REF!</v>
      </c>
      <c r="P12" s="26" t="e">
        <f>IF(AND(' RIESGOS DE GESTION'!#REF!="Muy Alta",' RIESGOS DE GESTION'!#REF!="Menor"),CONCATENATE("R7C",' RIESGOS DE GESTION'!#REF!),"")</f>
        <v>#REF!</v>
      </c>
      <c r="Q12" s="27" t="e">
        <f>IF(AND(' RIESGOS DE GESTION'!#REF!="Muy Alta",' RIESGOS DE GESTION'!#REF!="Menor"),CONCATENATE("R7C",' RIESGOS DE GESTION'!#REF!),"")</f>
        <v>#REF!</v>
      </c>
      <c r="R12" s="27" t="e">
        <f>IF(AND(' RIESGOS DE GESTION'!#REF!="Muy Alta",' RIESGOS DE GESTION'!#REF!="Menor"),CONCATENATE("R7C",' RIESGOS DE GESTION'!#REF!),"")</f>
        <v>#REF!</v>
      </c>
      <c r="S12" s="27" t="e">
        <f>IF(AND(' RIESGOS DE GESTION'!#REF!="Muy Alta",' RIESGOS DE GESTION'!#REF!="Menor"),CONCATENATE("R7C",' RIESGOS DE GESTION'!#REF!),"")</f>
        <v>#REF!</v>
      </c>
      <c r="T12" s="27" t="e">
        <f>IF(AND(' RIESGOS DE GESTION'!#REF!="Muy Alta",' RIESGOS DE GESTION'!#REF!="Menor"),CONCATENATE("R7C",' RIESGOS DE GESTION'!#REF!),"")</f>
        <v>#REF!</v>
      </c>
      <c r="U12" s="28" t="e">
        <f>IF(AND(' RIESGOS DE GESTION'!#REF!="Muy Alta",' RIESGOS DE GESTION'!#REF!="Menor"),CONCATENATE("R7C",' RIESGOS DE GESTION'!#REF!),"")</f>
        <v>#REF!</v>
      </c>
      <c r="V12" s="26" t="e">
        <f>IF(AND(' RIESGOS DE GESTION'!#REF!="Muy Alta",' RIESGOS DE GESTION'!#REF!="Moderado"),CONCATENATE("R7C",' RIESGOS DE GESTION'!#REF!),"")</f>
        <v>#REF!</v>
      </c>
      <c r="W12" s="27" t="e">
        <f>IF(AND(' RIESGOS DE GESTION'!#REF!="Muy Alta",' RIESGOS DE GESTION'!#REF!="Moderado"),CONCATENATE("R7C",' RIESGOS DE GESTION'!#REF!),"")</f>
        <v>#REF!</v>
      </c>
      <c r="X12" s="27" t="e">
        <f>IF(AND(' RIESGOS DE GESTION'!#REF!="Muy Alta",' RIESGOS DE GESTION'!#REF!="Moderado"),CONCATENATE("R7C",' RIESGOS DE GESTION'!#REF!),"")</f>
        <v>#REF!</v>
      </c>
      <c r="Y12" s="27" t="e">
        <f>IF(AND(' RIESGOS DE GESTION'!#REF!="Muy Alta",' RIESGOS DE GESTION'!#REF!="Moderado"),CONCATENATE("R7C",' RIESGOS DE GESTION'!#REF!),"")</f>
        <v>#REF!</v>
      </c>
      <c r="Z12" s="27" t="e">
        <f>IF(AND(' RIESGOS DE GESTION'!#REF!="Muy Alta",' RIESGOS DE GESTION'!#REF!="Moderado"),CONCATENATE("R7C",' RIESGOS DE GESTION'!#REF!),"")</f>
        <v>#REF!</v>
      </c>
      <c r="AA12" s="28" t="e">
        <f>IF(AND(' RIESGOS DE GESTION'!#REF!="Muy Alta",' RIESGOS DE GESTION'!#REF!="Moderado"),CONCATENATE("R7C",' RIESGOS DE GESTION'!#REF!),"")</f>
        <v>#REF!</v>
      </c>
      <c r="AB12" s="26" t="e">
        <f>IF(AND(' RIESGOS DE GESTION'!#REF!="Muy Alta",' RIESGOS DE GESTION'!#REF!="Mayor"),CONCATENATE("R7C",' RIESGOS DE GESTION'!#REF!),"")</f>
        <v>#REF!</v>
      </c>
      <c r="AC12" s="27" t="e">
        <f>IF(AND(' RIESGOS DE GESTION'!#REF!="Muy Alta",' RIESGOS DE GESTION'!#REF!="Mayor"),CONCATENATE("R7C",' RIESGOS DE GESTION'!#REF!),"")</f>
        <v>#REF!</v>
      </c>
      <c r="AD12" s="27" t="e">
        <f>IF(AND(' RIESGOS DE GESTION'!#REF!="Muy Alta",' RIESGOS DE GESTION'!#REF!="Mayor"),CONCATENATE("R7C",' RIESGOS DE GESTION'!#REF!),"")</f>
        <v>#REF!</v>
      </c>
      <c r="AE12" s="27" t="e">
        <f>IF(AND(' RIESGOS DE GESTION'!#REF!="Muy Alta",' RIESGOS DE GESTION'!#REF!="Mayor"),CONCATENATE("R7C",' RIESGOS DE GESTION'!#REF!),"")</f>
        <v>#REF!</v>
      </c>
      <c r="AF12" s="27" t="e">
        <f>IF(AND(' RIESGOS DE GESTION'!#REF!="Muy Alta",' RIESGOS DE GESTION'!#REF!="Mayor"),CONCATENATE("R7C",' RIESGOS DE GESTION'!#REF!),"")</f>
        <v>#REF!</v>
      </c>
      <c r="AG12" s="28" t="e">
        <f>IF(AND(' RIESGOS DE GESTION'!#REF!="Muy Alta",' RIESGOS DE GESTION'!#REF!="Mayor"),CONCATENATE("R7C",' RIESGOS DE GESTION'!#REF!),"")</f>
        <v>#REF!</v>
      </c>
      <c r="AH12" s="29" t="e">
        <f>IF(AND(' RIESGOS DE GESTION'!#REF!="Muy Alta",' RIESGOS DE GESTION'!#REF!="Catastrófico"),CONCATENATE("R7C",' RIESGOS DE GESTION'!#REF!),"")</f>
        <v>#REF!</v>
      </c>
      <c r="AI12" s="30" t="e">
        <f>IF(AND(' RIESGOS DE GESTION'!#REF!="Muy Alta",' RIESGOS DE GESTION'!#REF!="Catastrófico"),CONCATENATE("R7C",' RIESGOS DE GESTION'!#REF!),"")</f>
        <v>#REF!</v>
      </c>
      <c r="AJ12" s="30" t="e">
        <f>IF(AND(' RIESGOS DE GESTION'!#REF!="Muy Alta",' RIESGOS DE GESTION'!#REF!="Catastrófico"),CONCATENATE("R7C",' RIESGOS DE GESTION'!#REF!),"")</f>
        <v>#REF!</v>
      </c>
      <c r="AK12" s="30" t="e">
        <f>IF(AND(' RIESGOS DE GESTION'!#REF!="Muy Alta",' RIESGOS DE GESTION'!#REF!="Catastrófico"),CONCATENATE("R7C",' RIESGOS DE GESTION'!#REF!),"")</f>
        <v>#REF!</v>
      </c>
      <c r="AL12" s="30" t="e">
        <f>IF(AND(' RIESGOS DE GESTION'!#REF!="Muy Alta",' RIESGOS DE GESTION'!#REF!="Catastrófico"),CONCATENATE("R7C",' RIESGOS DE GESTION'!#REF!),"")</f>
        <v>#REF!</v>
      </c>
      <c r="AM12" s="31" t="e">
        <f>IF(AND(' RIESGOS DE GESTION'!#REF!="Muy Alta",' RIESGOS DE GESTION'!#REF!="Catastrófico"),CONCATENATE("R7C",' RIESGOS DE GESTION'!#REF!),"")</f>
        <v>#REF!</v>
      </c>
      <c r="AN12" s="57"/>
      <c r="AO12" s="492"/>
      <c r="AP12" s="493"/>
      <c r="AQ12" s="493"/>
      <c r="AR12" s="493"/>
      <c r="AS12" s="493"/>
      <c r="AT12" s="494"/>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row>
    <row r="13" spans="1:91" ht="15" customHeight="1">
      <c r="A13" s="57"/>
      <c r="B13" s="431"/>
      <c r="C13" s="431"/>
      <c r="D13" s="432"/>
      <c r="E13" s="472"/>
      <c r="F13" s="473"/>
      <c r="G13" s="473"/>
      <c r="H13" s="473"/>
      <c r="I13" s="474"/>
      <c r="J13" s="26" t="e">
        <f>IF(AND(' RIESGOS DE GESTION'!#REF!="Muy Alta",' RIESGOS DE GESTION'!#REF!="Leve"),CONCATENATE("R8C",' RIESGOS DE GESTION'!#REF!),"")</f>
        <v>#REF!</v>
      </c>
      <c r="K13" s="27" t="e">
        <f>IF(AND(' RIESGOS DE GESTION'!#REF!="Muy Alta",' RIESGOS DE GESTION'!#REF!="Leve"),CONCATENATE("R8C",' RIESGOS DE GESTION'!#REF!),"")</f>
        <v>#REF!</v>
      </c>
      <c r="L13" s="27" t="e">
        <f>IF(AND(' RIESGOS DE GESTION'!#REF!="Muy Alta",' RIESGOS DE GESTION'!#REF!="Leve"),CONCATENATE("R8C",' RIESGOS DE GESTION'!#REF!),"")</f>
        <v>#REF!</v>
      </c>
      <c r="M13" s="27" t="e">
        <f>IF(AND(' RIESGOS DE GESTION'!#REF!="Muy Alta",' RIESGOS DE GESTION'!#REF!="Leve"),CONCATENATE("R8C",' RIESGOS DE GESTION'!#REF!),"")</f>
        <v>#REF!</v>
      </c>
      <c r="N13" s="27" t="e">
        <f>IF(AND(' RIESGOS DE GESTION'!#REF!="Muy Alta",' RIESGOS DE GESTION'!#REF!="Leve"),CONCATENATE("R8C",' RIESGOS DE GESTION'!#REF!),"")</f>
        <v>#REF!</v>
      </c>
      <c r="O13" s="28" t="e">
        <f>IF(AND(' RIESGOS DE GESTION'!#REF!="Muy Alta",' RIESGOS DE GESTION'!#REF!="Leve"),CONCATENATE("R8C",' RIESGOS DE GESTION'!#REF!),"")</f>
        <v>#REF!</v>
      </c>
      <c r="P13" s="26" t="e">
        <f>IF(AND(' RIESGOS DE GESTION'!#REF!="Muy Alta",' RIESGOS DE GESTION'!#REF!="Menor"),CONCATENATE("R8C",' RIESGOS DE GESTION'!#REF!),"")</f>
        <v>#REF!</v>
      </c>
      <c r="Q13" s="27" t="e">
        <f>IF(AND(' RIESGOS DE GESTION'!#REF!="Muy Alta",' RIESGOS DE GESTION'!#REF!="Menor"),CONCATENATE("R8C",' RIESGOS DE GESTION'!#REF!),"")</f>
        <v>#REF!</v>
      </c>
      <c r="R13" s="27" t="e">
        <f>IF(AND(' RIESGOS DE GESTION'!#REF!="Muy Alta",' RIESGOS DE GESTION'!#REF!="Menor"),CONCATENATE("R8C",' RIESGOS DE GESTION'!#REF!),"")</f>
        <v>#REF!</v>
      </c>
      <c r="S13" s="27" t="e">
        <f>IF(AND(' RIESGOS DE GESTION'!#REF!="Muy Alta",' RIESGOS DE GESTION'!#REF!="Menor"),CONCATENATE("R8C",' RIESGOS DE GESTION'!#REF!),"")</f>
        <v>#REF!</v>
      </c>
      <c r="T13" s="27" t="e">
        <f>IF(AND(' RIESGOS DE GESTION'!#REF!="Muy Alta",' RIESGOS DE GESTION'!#REF!="Menor"),CONCATENATE("R8C",' RIESGOS DE GESTION'!#REF!),"")</f>
        <v>#REF!</v>
      </c>
      <c r="U13" s="28" t="e">
        <f>IF(AND(' RIESGOS DE GESTION'!#REF!="Muy Alta",' RIESGOS DE GESTION'!#REF!="Menor"),CONCATENATE("R8C",' RIESGOS DE GESTION'!#REF!),"")</f>
        <v>#REF!</v>
      </c>
      <c r="V13" s="26" t="e">
        <f>IF(AND(' RIESGOS DE GESTION'!#REF!="Muy Alta",' RIESGOS DE GESTION'!#REF!="Moderado"),CONCATENATE("R8C",' RIESGOS DE GESTION'!#REF!),"")</f>
        <v>#REF!</v>
      </c>
      <c r="W13" s="27" t="e">
        <f>IF(AND(' RIESGOS DE GESTION'!#REF!="Muy Alta",' RIESGOS DE GESTION'!#REF!="Moderado"),CONCATENATE("R8C",' RIESGOS DE GESTION'!#REF!),"")</f>
        <v>#REF!</v>
      </c>
      <c r="X13" s="27" t="e">
        <f>IF(AND(' RIESGOS DE GESTION'!#REF!="Muy Alta",' RIESGOS DE GESTION'!#REF!="Moderado"),CONCATENATE("R8C",' RIESGOS DE GESTION'!#REF!),"")</f>
        <v>#REF!</v>
      </c>
      <c r="Y13" s="27" t="e">
        <f>IF(AND(' RIESGOS DE GESTION'!#REF!="Muy Alta",' RIESGOS DE GESTION'!#REF!="Moderado"),CONCATENATE("R8C",' RIESGOS DE GESTION'!#REF!),"")</f>
        <v>#REF!</v>
      </c>
      <c r="Z13" s="27" t="e">
        <f>IF(AND(' RIESGOS DE GESTION'!#REF!="Muy Alta",' RIESGOS DE GESTION'!#REF!="Moderado"),CONCATENATE("R8C",' RIESGOS DE GESTION'!#REF!),"")</f>
        <v>#REF!</v>
      </c>
      <c r="AA13" s="28" t="e">
        <f>IF(AND(' RIESGOS DE GESTION'!#REF!="Muy Alta",' RIESGOS DE GESTION'!#REF!="Moderado"),CONCATENATE("R8C",' RIESGOS DE GESTION'!#REF!),"")</f>
        <v>#REF!</v>
      </c>
      <c r="AB13" s="26" t="e">
        <f>IF(AND(' RIESGOS DE GESTION'!#REF!="Muy Alta",' RIESGOS DE GESTION'!#REF!="Mayor"),CONCATENATE("R8C",' RIESGOS DE GESTION'!#REF!),"")</f>
        <v>#REF!</v>
      </c>
      <c r="AC13" s="27" t="e">
        <f>IF(AND(' RIESGOS DE GESTION'!#REF!="Muy Alta",' RIESGOS DE GESTION'!#REF!="Mayor"),CONCATENATE("R8C",' RIESGOS DE GESTION'!#REF!),"")</f>
        <v>#REF!</v>
      </c>
      <c r="AD13" s="27" t="e">
        <f>IF(AND(' RIESGOS DE GESTION'!#REF!="Muy Alta",' RIESGOS DE GESTION'!#REF!="Mayor"),CONCATENATE("R8C",' RIESGOS DE GESTION'!#REF!),"")</f>
        <v>#REF!</v>
      </c>
      <c r="AE13" s="27" t="e">
        <f>IF(AND(' RIESGOS DE GESTION'!#REF!="Muy Alta",' RIESGOS DE GESTION'!#REF!="Mayor"),CONCATENATE("R8C",' RIESGOS DE GESTION'!#REF!),"")</f>
        <v>#REF!</v>
      </c>
      <c r="AF13" s="27" t="e">
        <f>IF(AND(' RIESGOS DE GESTION'!#REF!="Muy Alta",' RIESGOS DE GESTION'!#REF!="Mayor"),CONCATENATE("R8C",' RIESGOS DE GESTION'!#REF!),"")</f>
        <v>#REF!</v>
      </c>
      <c r="AG13" s="28" t="e">
        <f>IF(AND(' RIESGOS DE GESTION'!#REF!="Muy Alta",' RIESGOS DE GESTION'!#REF!="Mayor"),CONCATENATE("R8C",' RIESGOS DE GESTION'!#REF!),"")</f>
        <v>#REF!</v>
      </c>
      <c r="AH13" s="29" t="e">
        <f>IF(AND(' RIESGOS DE GESTION'!#REF!="Muy Alta",' RIESGOS DE GESTION'!#REF!="Catastrófico"),CONCATENATE("R8C",' RIESGOS DE GESTION'!#REF!),"")</f>
        <v>#REF!</v>
      </c>
      <c r="AI13" s="30" t="e">
        <f>IF(AND(' RIESGOS DE GESTION'!#REF!="Muy Alta",' RIESGOS DE GESTION'!#REF!="Catastrófico"),CONCATENATE("R8C",' RIESGOS DE GESTION'!#REF!),"")</f>
        <v>#REF!</v>
      </c>
      <c r="AJ13" s="30" t="e">
        <f>IF(AND(' RIESGOS DE GESTION'!#REF!="Muy Alta",' RIESGOS DE GESTION'!#REF!="Catastrófico"),CONCATENATE("R8C",' RIESGOS DE GESTION'!#REF!),"")</f>
        <v>#REF!</v>
      </c>
      <c r="AK13" s="30" t="e">
        <f>IF(AND(' RIESGOS DE GESTION'!#REF!="Muy Alta",' RIESGOS DE GESTION'!#REF!="Catastrófico"),CONCATENATE("R8C",' RIESGOS DE GESTION'!#REF!),"")</f>
        <v>#REF!</v>
      </c>
      <c r="AL13" s="30" t="e">
        <f>IF(AND(' RIESGOS DE GESTION'!#REF!="Muy Alta",' RIESGOS DE GESTION'!#REF!="Catastrófico"),CONCATENATE("R8C",' RIESGOS DE GESTION'!#REF!),"")</f>
        <v>#REF!</v>
      </c>
      <c r="AM13" s="31" t="e">
        <f>IF(AND(' RIESGOS DE GESTION'!#REF!="Muy Alta",' RIESGOS DE GESTION'!#REF!="Catastrófico"),CONCATENATE("R8C",' RIESGOS DE GESTION'!#REF!),"")</f>
        <v>#REF!</v>
      </c>
      <c r="AN13" s="57"/>
      <c r="AO13" s="492"/>
      <c r="AP13" s="493"/>
      <c r="AQ13" s="493"/>
      <c r="AR13" s="493"/>
      <c r="AS13" s="493"/>
      <c r="AT13" s="494"/>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row>
    <row r="14" spans="1:91" ht="15" customHeight="1">
      <c r="A14" s="57"/>
      <c r="B14" s="431"/>
      <c r="C14" s="431"/>
      <c r="D14" s="432"/>
      <c r="E14" s="472"/>
      <c r="F14" s="473"/>
      <c r="G14" s="473"/>
      <c r="H14" s="473"/>
      <c r="I14" s="474"/>
      <c r="J14" s="26" t="e">
        <f>IF(AND(' RIESGOS DE GESTION'!#REF!="Muy Alta",' RIESGOS DE GESTION'!#REF!="Leve"),CONCATENATE("R9C",' RIESGOS DE GESTION'!#REF!),"")</f>
        <v>#REF!</v>
      </c>
      <c r="K14" s="27" t="e">
        <f>IF(AND(' RIESGOS DE GESTION'!#REF!="Muy Alta",' RIESGOS DE GESTION'!#REF!="Leve"),CONCATENATE("R9C",' RIESGOS DE GESTION'!#REF!),"")</f>
        <v>#REF!</v>
      </c>
      <c r="L14" s="27" t="e">
        <f>IF(AND(' RIESGOS DE GESTION'!#REF!="Muy Alta",' RIESGOS DE GESTION'!#REF!="Leve"),CONCATENATE("R9C",' RIESGOS DE GESTION'!#REF!),"")</f>
        <v>#REF!</v>
      </c>
      <c r="M14" s="27" t="e">
        <f>IF(AND(' RIESGOS DE GESTION'!#REF!="Muy Alta",' RIESGOS DE GESTION'!#REF!="Leve"),CONCATENATE("R9C",' RIESGOS DE GESTION'!#REF!),"")</f>
        <v>#REF!</v>
      </c>
      <c r="N14" s="27" t="e">
        <f>IF(AND(' RIESGOS DE GESTION'!#REF!="Muy Alta",' RIESGOS DE GESTION'!#REF!="Leve"),CONCATENATE("R9C",' RIESGOS DE GESTION'!#REF!),"")</f>
        <v>#REF!</v>
      </c>
      <c r="O14" s="28" t="e">
        <f>IF(AND(' RIESGOS DE GESTION'!#REF!="Muy Alta",' RIESGOS DE GESTION'!#REF!="Leve"),CONCATENATE("R9C",' RIESGOS DE GESTION'!#REF!),"")</f>
        <v>#REF!</v>
      </c>
      <c r="P14" s="26" t="e">
        <f>IF(AND(' RIESGOS DE GESTION'!#REF!="Muy Alta",' RIESGOS DE GESTION'!#REF!="Menor"),CONCATENATE("R9C",' RIESGOS DE GESTION'!#REF!),"")</f>
        <v>#REF!</v>
      </c>
      <c r="Q14" s="27" t="e">
        <f>IF(AND(' RIESGOS DE GESTION'!#REF!="Muy Alta",' RIESGOS DE GESTION'!#REF!="Menor"),CONCATENATE("R9C",' RIESGOS DE GESTION'!#REF!),"")</f>
        <v>#REF!</v>
      </c>
      <c r="R14" s="27" t="e">
        <f>IF(AND(' RIESGOS DE GESTION'!#REF!="Muy Alta",' RIESGOS DE GESTION'!#REF!="Menor"),CONCATENATE("R9C",' RIESGOS DE GESTION'!#REF!),"")</f>
        <v>#REF!</v>
      </c>
      <c r="S14" s="27" t="e">
        <f>IF(AND(' RIESGOS DE GESTION'!#REF!="Muy Alta",' RIESGOS DE GESTION'!#REF!="Menor"),CONCATENATE("R9C",' RIESGOS DE GESTION'!#REF!),"")</f>
        <v>#REF!</v>
      </c>
      <c r="T14" s="27" t="e">
        <f>IF(AND(' RIESGOS DE GESTION'!#REF!="Muy Alta",' RIESGOS DE GESTION'!#REF!="Menor"),CONCATENATE("R9C",' RIESGOS DE GESTION'!#REF!),"")</f>
        <v>#REF!</v>
      </c>
      <c r="U14" s="28" t="e">
        <f>IF(AND(' RIESGOS DE GESTION'!#REF!="Muy Alta",' RIESGOS DE GESTION'!#REF!="Menor"),CONCATENATE("R9C",' RIESGOS DE GESTION'!#REF!),"")</f>
        <v>#REF!</v>
      </c>
      <c r="V14" s="26" t="e">
        <f>IF(AND(' RIESGOS DE GESTION'!#REF!="Muy Alta",' RIESGOS DE GESTION'!#REF!="Moderado"),CONCATENATE("R9C",' RIESGOS DE GESTION'!#REF!),"")</f>
        <v>#REF!</v>
      </c>
      <c r="W14" s="27" t="e">
        <f>IF(AND(' RIESGOS DE GESTION'!#REF!="Muy Alta",' RIESGOS DE GESTION'!#REF!="Moderado"),CONCATENATE("R9C",' RIESGOS DE GESTION'!#REF!),"")</f>
        <v>#REF!</v>
      </c>
      <c r="X14" s="27" t="e">
        <f>IF(AND(' RIESGOS DE GESTION'!#REF!="Muy Alta",' RIESGOS DE GESTION'!#REF!="Moderado"),CONCATENATE("R9C",' RIESGOS DE GESTION'!#REF!),"")</f>
        <v>#REF!</v>
      </c>
      <c r="Y14" s="27" t="e">
        <f>IF(AND(' RIESGOS DE GESTION'!#REF!="Muy Alta",' RIESGOS DE GESTION'!#REF!="Moderado"),CONCATENATE("R9C",' RIESGOS DE GESTION'!#REF!),"")</f>
        <v>#REF!</v>
      </c>
      <c r="Z14" s="27" t="e">
        <f>IF(AND(' RIESGOS DE GESTION'!#REF!="Muy Alta",' RIESGOS DE GESTION'!#REF!="Moderado"),CONCATENATE("R9C",' RIESGOS DE GESTION'!#REF!),"")</f>
        <v>#REF!</v>
      </c>
      <c r="AA14" s="28" t="e">
        <f>IF(AND(' RIESGOS DE GESTION'!#REF!="Muy Alta",' RIESGOS DE GESTION'!#REF!="Moderado"),CONCATENATE("R9C",' RIESGOS DE GESTION'!#REF!),"")</f>
        <v>#REF!</v>
      </c>
      <c r="AB14" s="26" t="e">
        <f>IF(AND(' RIESGOS DE GESTION'!#REF!="Muy Alta",' RIESGOS DE GESTION'!#REF!="Mayor"),CONCATENATE("R9C",' RIESGOS DE GESTION'!#REF!),"")</f>
        <v>#REF!</v>
      </c>
      <c r="AC14" s="27" t="e">
        <f>IF(AND(' RIESGOS DE GESTION'!#REF!="Muy Alta",' RIESGOS DE GESTION'!#REF!="Mayor"),CONCATENATE("R9C",' RIESGOS DE GESTION'!#REF!),"")</f>
        <v>#REF!</v>
      </c>
      <c r="AD14" s="27" t="e">
        <f>IF(AND(' RIESGOS DE GESTION'!#REF!="Muy Alta",' RIESGOS DE GESTION'!#REF!="Mayor"),CONCATENATE("R9C",' RIESGOS DE GESTION'!#REF!),"")</f>
        <v>#REF!</v>
      </c>
      <c r="AE14" s="27" t="e">
        <f>IF(AND(' RIESGOS DE GESTION'!#REF!="Muy Alta",' RIESGOS DE GESTION'!#REF!="Mayor"),CONCATENATE("R9C",' RIESGOS DE GESTION'!#REF!),"")</f>
        <v>#REF!</v>
      </c>
      <c r="AF14" s="27" t="e">
        <f>IF(AND(' RIESGOS DE GESTION'!#REF!="Muy Alta",' RIESGOS DE GESTION'!#REF!="Mayor"),CONCATENATE("R9C",' RIESGOS DE GESTION'!#REF!),"")</f>
        <v>#REF!</v>
      </c>
      <c r="AG14" s="28" t="e">
        <f>IF(AND(' RIESGOS DE GESTION'!#REF!="Muy Alta",' RIESGOS DE GESTION'!#REF!="Mayor"),CONCATENATE("R9C",' RIESGOS DE GESTION'!#REF!),"")</f>
        <v>#REF!</v>
      </c>
      <c r="AH14" s="29" t="e">
        <f>IF(AND(' RIESGOS DE GESTION'!#REF!="Muy Alta",' RIESGOS DE GESTION'!#REF!="Catastrófico"),CONCATENATE("R9C",' RIESGOS DE GESTION'!#REF!),"")</f>
        <v>#REF!</v>
      </c>
      <c r="AI14" s="30" t="e">
        <f>IF(AND(' RIESGOS DE GESTION'!#REF!="Muy Alta",' RIESGOS DE GESTION'!#REF!="Catastrófico"),CONCATENATE("R9C",' RIESGOS DE GESTION'!#REF!),"")</f>
        <v>#REF!</v>
      </c>
      <c r="AJ14" s="30" t="e">
        <f>IF(AND(' RIESGOS DE GESTION'!#REF!="Muy Alta",' RIESGOS DE GESTION'!#REF!="Catastrófico"),CONCATENATE("R9C",' RIESGOS DE GESTION'!#REF!),"")</f>
        <v>#REF!</v>
      </c>
      <c r="AK14" s="30" t="e">
        <f>IF(AND(' RIESGOS DE GESTION'!#REF!="Muy Alta",' RIESGOS DE GESTION'!#REF!="Catastrófico"),CONCATENATE("R9C",' RIESGOS DE GESTION'!#REF!),"")</f>
        <v>#REF!</v>
      </c>
      <c r="AL14" s="30" t="e">
        <f>IF(AND(' RIESGOS DE GESTION'!#REF!="Muy Alta",' RIESGOS DE GESTION'!#REF!="Catastrófico"),CONCATENATE("R9C",' RIESGOS DE GESTION'!#REF!),"")</f>
        <v>#REF!</v>
      </c>
      <c r="AM14" s="31" t="e">
        <f>IF(AND(' RIESGOS DE GESTION'!#REF!="Muy Alta",' RIESGOS DE GESTION'!#REF!="Catastrófico"),CONCATENATE("R9C",' RIESGOS DE GESTION'!#REF!),"")</f>
        <v>#REF!</v>
      </c>
      <c r="AN14" s="57"/>
      <c r="AO14" s="492"/>
      <c r="AP14" s="493"/>
      <c r="AQ14" s="493"/>
      <c r="AR14" s="493"/>
      <c r="AS14" s="493"/>
      <c r="AT14" s="494"/>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row>
    <row r="15" spans="1:91" ht="15.75" customHeight="1" thickBot="1">
      <c r="A15" s="57"/>
      <c r="B15" s="431"/>
      <c r="C15" s="431"/>
      <c r="D15" s="432"/>
      <c r="E15" s="475"/>
      <c r="F15" s="476"/>
      <c r="G15" s="476"/>
      <c r="H15" s="476"/>
      <c r="I15" s="477"/>
      <c r="J15" s="32" t="e">
        <f>IF(AND(' RIESGOS DE GESTION'!#REF!="Muy Alta",' RIESGOS DE GESTION'!#REF!="Leve"),CONCATENATE("R10C",' RIESGOS DE GESTION'!#REF!),"")</f>
        <v>#REF!</v>
      </c>
      <c r="K15" s="33" t="e">
        <f>IF(AND(' RIESGOS DE GESTION'!#REF!="Muy Alta",' RIESGOS DE GESTION'!#REF!="Leve"),CONCATENATE("R10C",' RIESGOS DE GESTION'!#REF!),"")</f>
        <v>#REF!</v>
      </c>
      <c r="L15" s="33" t="e">
        <f>IF(AND(' RIESGOS DE GESTION'!#REF!="Muy Alta",' RIESGOS DE GESTION'!#REF!="Leve"),CONCATENATE("R10C",' RIESGOS DE GESTION'!#REF!),"")</f>
        <v>#REF!</v>
      </c>
      <c r="M15" s="33" t="e">
        <f>IF(AND(' RIESGOS DE GESTION'!#REF!="Muy Alta",' RIESGOS DE GESTION'!#REF!="Leve"),CONCATENATE("R10C",' RIESGOS DE GESTION'!#REF!),"")</f>
        <v>#REF!</v>
      </c>
      <c r="N15" s="33" t="e">
        <f>IF(AND(' RIESGOS DE GESTION'!#REF!="Muy Alta",' RIESGOS DE GESTION'!#REF!="Leve"),CONCATENATE("R10C",' RIESGOS DE GESTION'!#REF!),"")</f>
        <v>#REF!</v>
      </c>
      <c r="O15" s="34" t="e">
        <f>IF(AND(' RIESGOS DE GESTION'!#REF!="Muy Alta",' RIESGOS DE GESTION'!#REF!="Leve"),CONCATENATE("R10C",' RIESGOS DE GESTION'!#REF!),"")</f>
        <v>#REF!</v>
      </c>
      <c r="P15" s="26" t="e">
        <f>IF(AND(' RIESGOS DE GESTION'!#REF!="Muy Alta",' RIESGOS DE GESTION'!#REF!="Menor"),CONCATENATE("R10C",' RIESGOS DE GESTION'!#REF!),"")</f>
        <v>#REF!</v>
      </c>
      <c r="Q15" s="27" t="e">
        <f>IF(AND(' RIESGOS DE GESTION'!#REF!="Muy Alta",' RIESGOS DE GESTION'!#REF!="Menor"),CONCATENATE("R10C",' RIESGOS DE GESTION'!#REF!),"")</f>
        <v>#REF!</v>
      </c>
      <c r="R15" s="27" t="e">
        <f>IF(AND(' RIESGOS DE GESTION'!#REF!="Muy Alta",' RIESGOS DE GESTION'!#REF!="Menor"),CONCATENATE("R10C",' RIESGOS DE GESTION'!#REF!),"")</f>
        <v>#REF!</v>
      </c>
      <c r="S15" s="27" t="e">
        <f>IF(AND(' RIESGOS DE GESTION'!#REF!="Muy Alta",' RIESGOS DE GESTION'!#REF!="Menor"),CONCATENATE("R10C",' RIESGOS DE GESTION'!#REF!),"")</f>
        <v>#REF!</v>
      </c>
      <c r="T15" s="27" t="e">
        <f>IF(AND(' RIESGOS DE GESTION'!#REF!="Muy Alta",' RIESGOS DE GESTION'!#REF!="Menor"),CONCATENATE("R10C",' RIESGOS DE GESTION'!#REF!),"")</f>
        <v>#REF!</v>
      </c>
      <c r="U15" s="28" t="e">
        <f>IF(AND(' RIESGOS DE GESTION'!#REF!="Muy Alta",' RIESGOS DE GESTION'!#REF!="Menor"),CONCATENATE("R10C",' RIESGOS DE GESTION'!#REF!),"")</f>
        <v>#REF!</v>
      </c>
      <c r="V15" s="32" t="e">
        <f>IF(AND(' RIESGOS DE GESTION'!#REF!="Muy Alta",' RIESGOS DE GESTION'!#REF!="Moderado"),CONCATENATE("R10C",' RIESGOS DE GESTION'!#REF!),"")</f>
        <v>#REF!</v>
      </c>
      <c r="W15" s="33" t="e">
        <f>IF(AND(' RIESGOS DE GESTION'!#REF!="Muy Alta",' RIESGOS DE GESTION'!#REF!="Moderado"),CONCATENATE("R10C",' RIESGOS DE GESTION'!#REF!),"")</f>
        <v>#REF!</v>
      </c>
      <c r="X15" s="33" t="e">
        <f>IF(AND(' RIESGOS DE GESTION'!#REF!="Muy Alta",' RIESGOS DE GESTION'!#REF!="Moderado"),CONCATENATE("R10C",' RIESGOS DE GESTION'!#REF!),"")</f>
        <v>#REF!</v>
      </c>
      <c r="Y15" s="33" t="e">
        <f>IF(AND(' RIESGOS DE GESTION'!#REF!="Muy Alta",' RIESGOS DE GESTION'!#REF!="Moderado"),CONCATENATE("R10C",' RIESGOS DE GESTION'!#REF!),"")</f>
        <v>#REF!</v>
      </c>
      <c r="Z15" s="33" t="e">
        <f>IF(AND(' RIESGOS DE GESTION'!#REF!="Muy Alta",' RIESGOS DE GESTION'!#REF!="Moderado"),CONCATENATE("R10C",' RIESGOS DE GESTION'!#REF!),"")</f>
        <v>#REF!</v>
      </c>
      <c r="AA15" s="34" t="e">
        <f>IF(AND(' RIESGOS DE GESTION'!#REF!="Muy Alta",' RIESGOS DE GESTION'!#REF!="Moderado"),CONCATENATE("R10C",' RIESGOS DE GESTION'!#REF!),"")</f>
        <v>#REF!</v>
      </c>
      <c r="AB15" s="26" t="e">
        <f>IF(AND(' RIESGOS DE GESTION'!#REF!="Muy Alta",' RIESGOS DE GESTION'!#REF!="Mayor"),CONCATENATE("R10C",' RIESGOS DE GESTION'!#REF!),"")</f>
        <v>#REF!</v>
      </c>
      <c r="AC15" s="27" t="e">
        <f>IF(AND(' RIESGOS DE GESTION'!#REF!="Muy Alta",' RIESGOS DE GESTION'!#REF!="Mayor"),CONCATENATE("R10C",' RIESGOS DE GESTION'!#REF!),"")</f>
        <v>#REF!</v>
      </c>
      <c r="AD15" s="27" t="e">
        <f>IF(AND(' RIESGOS DE GESTION'!#REF!="Muy Alta",' RIESGOS DE GESTION'!#REF!="Mayor"),CONCATENATE("R10C",' RIESGOS DE GESTION'!#REF!),"")</f>
        <v>#REF!</v>
      </c>
      <c r="AE15" s="27" t="e">
        <f>IF(AND(' RIESGOS DE GESTION'!#REF!="Muy Alta",' RIESGOS DE GESTION'!#REF!="Mayor"),CONCATENATE("R10C",' RIESGOS DE GESTION'!#REF!),"")</f>
        <v>#REF!</v>
      </c>
      <c r="AF15" s="27" t="e">
        <f>IF(AND(' RIESGOS DE GESTION'!#REF!="Muy Alta",' RIESGOS DE GESTION'!#REF!="Mayor"),CONCATENATE("R10C",' RIESGOS DE GESTION'!#REF!),"")</f>
        <v>#REF!</v>
      </c>
      <c r="AG15" s="28" t="e">
        <f>IF(AND(' RIESGOS DE GESTION'!#REF!="Muy Alta",' RIESGOS DE GESTION'!#REF!="Mayor"),CONCATENATE("R10C",' RIESGOS DE GESTION'!#REF!),"")</f>
        <v>#REF!</v>
      </c>
      <c r="AH15" s="35" t="e">
        <f>IF(AND(' RIESGOS DE GESTION'!#REF!="Muy Alta",' RIESGOS DE GESTION'!#REF!="Catastrófico"),CONCATENATE("R10C",' RIESGOS DE GESTION'!#REF!),"")</f>
        <v>#REF!</v>
      </c>
      <c r="AI15" s="36" t="e">
        <f>IF(AND(' RIESGOS DE GESTION'!#REF!="Muy Alta",' RIESGOS DE GESTION'!#REF!="Catastrófico"),CONCATENATE("R10C",' RIESGOS DE GESTION'!#REF!),"")</f>
        <v>#REF!</v>
      </c>
      <c r="AJ15" s="36" t="e">
        <f>IF(AND(' RIESGOS DE GESTION'!#REF!="Muy Alta",' RIESGOS DE GESTION'!#REF!="Catastrófico"),CONCATENATE("R10C",' RIESGOS DE GESTION'!#REF!),"")</f>
        <v>#REF!</v>
      </c>
      <c r="AK15" s="36" t="e">
        <f>IF(AND(' RIESGOS DE GESTION'!#REF!="Muy Alta",' RIESGOS DE GESTION'!#REF!="Catastrófico"),CONCATENATE("R10C",' RIESGOS DE GESTION'!#REF!),"")</f>
        <v>#REF!</v>
      </c>
      <c r="AL15" s="36" t="e">
        <f>IF(AND(' RIESGOS DE GESTION'!#REF!="Muy Alta",' RIESGOS DE GESTION'!#REF!="Catastrófico"),CONCATENATE("R10C",' RIESGOS DE GESTION'!#REF!),"")</f>
        <v>#REF!</v>
      </c>
      <c r="AM15" s="37" t="e">
        <f>IF(AND(' RIESGOS DE GESTION'!#REF!="Muy Alta",' RIESGOS DE GESTION'!#REF!="Catastrófico"),CONCATENATE("R10C",' RIESGOS DE GESTION'!#REF!),"")</f>
        <v>#REF!</v>
      </c>
      <c r="AN15" s="57"/>
      <c r="AO15" s="495"/>
      <c r="AP15" s="496"/>
      <c r="AQ15" s="496"/>
      <c r="AR15" s="496"/>
      <c r="AS15" s="496"/>
      <c r="AT15" s="49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row>
    <row r="16" spans="1:91" ht="15" customHeight="1">
      <c r="A16" s="57"/>
      <c r="B16" s="431"/>
      <c r="C16" s="431"/>
      <c r="D16" s="432"/>
      <c r="E16" s="469" t="s">
        <v>292</v>
      </c>
      <c r="F16" s="470"/>
      <c r="G16" s="470"/>
      <c r="H16" s="470"/>
      <c r="I16" s="470"/>
      <c r="J16" s="38" t="e">
        <f>IF(AND(' RIESGOS DE GESTION'!#REF!="Alta",' RIESGOS DE GESTION'!#REF!="Leve"),CONCATENATE("R1C",' RIESGOS DE GESTION'!#REF!),"")</f>
        <v>#REF!</v>
      </c>
      <c r="K16" s="39" t="e">
        <f>IF(AND(' RIESGOS DE GESTION'!#REF!="Alta",' RIESGOS DE GESTION'!#REF!="Leve"),CONCATENATE("R1C",' RIESGOS DE GESTION'!#REF!),"")</f>
        <v>#REF!</v>
      </c>
      <c r="L16" s="39" t="e">
        <f>IF(AND(' RIESGOS DE GESTION'!#REF!="Alta",' RIESGOS DE GESTION'!#REF!="Leve"),CONCATENATE("R1C",' RIESGOS DE GESTION'!#REF!),"")</f>
        <v>#REF!</v>
      </c>
      <c r="M16" s="39" t="e">
        <f>IF(AND(' RIESGOS DE GESTION'!#REF!="Alta",' RIESGOS DE GESTION'!#REF!="Leve"),CONCATENATE("R1C",' RIESGOS DE GESTION'!#REF!),"")</f>
        <v>#REF!</v>
      </c>
      <c r="N16" s="39" t="e">
        <f>IF(AND(' RIESGOS DE GESTION'!#REF!="Alta",' RIESGOS DE GESTION'!#REF!="Leve"),CONCATENATE("R1C",' RIESGOS DE GESTION'!#REF!),"")</f>
        <v>#REF!</v>
      </c>
      <c r="O16" s="40" t="e">
        <f>IF(AND(' RIESGOS DE GESTION'!#REF!="Alta",' RIESGOS DE GESTION'!#REF!="Leve"),CONCATENATE("R1C",' RIESGOS DE GESTION'!#REF!),"")</f>
        <v>#REF!</v>
      </c>
      <c r="P16" s="38" t="e">
        <f>IF(AND(' RIESGOS DE GESTION'!#REF!="Alta",' RIESGOS DE GESTION'!#REF!="Menor"),CONCATENATE("R1C",' RIESGOS DE GESTION'!#REF!),"")</f>
        <v>#REF!</v>
      </c>
      <c r="Q16" s="39" t="e">
        <f>IF(AND(' RIESGOS DE GESTION'!#REF!="Alta",' RIESGOS DE GESTION'!#REF!="Menor"),CONCATENATE("R1C",' RIESGOS DE GESTION'!#REF!),"")</f>
        <v>#REF!</v>
      </c>
      <c r="R16" s="39" t="e">
        <f>IF(AND(' RIESGOS DE GESTION'!#REF!="Alta",' RIESGOS DE GESTION'!#REF!="Menor"),CONCATENATE("R1C",' RIESGOS DE GESTION'!#REF!),"")</f>
        <v>#REF!</v>
      </c>
      <c r="S16" s="39" t="e">
        <f>IF(AND(' RIESGOS DE GESTION'!#REF!="Alta",' RIESGOS DE GESTION'!#REF!="Menor"),CONCATENATE("R1C",' RIESGOS DE GESTION'!#REF!),"")</f>
        <v>#REF!</v>
      </c>
      <c r="T16" s="39" t="e">
        <f>IF(AND(' RIESGOS DE GESTION'!#REF!="Alta",' RIESGOS DE GESTION'!#REF!="Menor"),CONCATENATE("R1C",' RIESGOS DE GESTION'!#REF!),"")</f>
        <v>#REF!</v>
      </c>
      <c r="U16" s="40" t="e">
        <f>IF(AND(' RIESGOS DE GESTION'!#REF!="Alta",' RIESGOS DE GESTION'!#REF!="Menor"),CONCATENATE("R1C",' RIESGOS DE GESTION'!#REF!),"")</f>
        <v>#REF!</v>
      </c>
      <c r="V16" s="20" t="e">
        <f>IF(AND(' RIESGOS DE GESTION'!#REF!="Alta",' RIESGOS DE GESTION'!#REF!="Moderado"),CONCATENATE("R1C",' RIESGOS DE GESTION'!#REF!),"")</f>
        <v>#REF!</v>
      </c>
      <c r="W16" s="21" t="e">
        <f>IF(AND(' RIESGOS DE GESTION'!#REF!="Alta",' RIESGOS DE GESTION'!#REF!="Moderado"),CONCATENATE("R1C",' RIESGOS DE GESTION'!#REF!),"")</f>
        <v>#REF!</v>
      </c>
      <c r="X16" s="21" t="e">
        <f>IF(AND(' RIESGOS DE GESTION'!#REF!="Alta",' RIESGOS DE GESTION'!#REF!="Moderado"),CONCATENATE("R1C",' RIESGOS DE GESTION'!#REF!),"")</f>
        <v>#REF!</v>
      </c>
      <c r="Y16" s="21" t="e">
        <f>IF(AND(' RIESGOS DE GESTION'!#REF!="Alta",' RIESGOS DE GESTION'!#REF!="Moderado"),CONCATENATE("R1C",' RIESGOS DE GESTION'!#REF!),"")</f>
        <v>#REF!</v>
      </c>
      <c r="Z16" s="21" t="e">
        <f>IF(AND(' RIESGOS DE GESTION'!#REF!="Alta",' RIESGOS DE GESTION'!#REF!="Moderado"),CONCATENATE("R1C",' RIESGOS DE GESTION'!#REF!),"")</f>
        <v>#REF!</v>
      </c>
      <c r="AA16" s="22" t="e">
        <f>IF(AND(' RIESGOS DE GESTION'!#REF!="Alta",' RIESGOS DE GESTION'!#REF!="Moderado"),CONCATENATE("R1C",' RIESGOS DE GESTION'!#REF!),"")</f>
        <v>#REF!</v>
      </c>
      <c r="AB16" s="20" t="e">
        <f>IF(AND(' RIESGOS DE GESTION'!#REF!="Alta",' RIESGOS DE GESTION'!#REF!="Mayor"),CONCATENATE("R1C",' RIESGOS DE GESTION'!#REF!),"")</f>
        <v>#REF!</v>
      </c>
      <c r="AC16" s="21" t="e">
        <f>IF(AND(' RIESGOS DE GESTION'!#REF!="Alta",' RIESGOS DE GESTION'!#REF!="Mayor"),CONCATENATE("R1C",' RIESGOS DE GESTION'!#REF!),"")</f>
        <v>#REF!</v>
      </c>
      <c r="AD16" s="21" t="e">
        <f>IF(AND(' RIESGOS DE GESTION'!#REF!="Alta",' RIESGOS DE GESTION'!#REF!="Mayor"),CONCATENATE("R1C",' RIESGOS DE GESTION'!#REF!),"")</f>
        <v>#REF!</v>
      </c>
      <c r="AE16" s="21" t="e">
        <f>IF(AND(' RIESGOS DE GESTION'!#REF!="Alta",' RIESGOS DE GESTION'!#REF!="Mayor"),CONCATENATE("R1C",' RIESGOS DE GESTION'!#REF!),"")</f>
        <v>#REF!</v>
      </c>
      <c r="AF16" s="21" t="e">
        <f>IF(AND(' RIESGOS DE GESTION'!#REF!="Alta",' RIESGOS DE GESTION'!#REF!="Mayor"),CONCATENATE("R1C",' RIESGOS DE GESTION'!#REF!),"")</f>
        <v>#REF!</v>
      </c>
      <c r="AG16" s="22" t="e">
        <f>IF(AND(' RIESGOS DE GESTION'!#REF!="Alta",' RIESGOS DE GESTION'!#REF!="Mayor"),CONCATENATE("R1C",' RIESGOS DE GESTION'!#REF!),"")</f>
        <v>#REF!</v>
      </c>
      <c r="AH16" s="23" t="e">
        <f>IF(AND(' RIESGOS DE GESTION'!#REF!="Alta",' RIESGOS DE GESTION'!#REF!="Catastrófico"),CONCATENATE("R1C",' RIESGOS DE GESTION'!#REF!),"")</f>
        <v>#REF!</v>
      </c>
      <c r="AI16" s="24" t="e">
        <f>IF(AND(' RIESGOS DE GESTION'!#REF!="Alta",' RIESGOS DE GESTION'!#REF!="Catastrófico"),CONCATENATE("R1C",' RIESGOS DE GESTION'!#REF!),"")</f>
        <v>#REF!</v>
      </c>
      <c r="AJ16" s="24" t="e">
        <f>IF(AND(' RIESGOS DE GESTION'!#REF!="Alta",' RIESGOS DE GESTION'!#REF!="Catastrófico"),CONCATENATE("R1C",' RIESGOS DE GESTION'!#REF!),"")</f>
        <v>#REF!</v>
      </c>
      <c r="AK16" s="24" t="e">
        <f>IF(AND(' RIESGOS DE GESTION'!#REF!="Alta",' RIESGOS DE GESTION'!#REF!="Catastrófico"),CONCATENATE("R1C",' RIESGOS DE GESTION'!#REF!),"")</f>
        <v>#REF!</v>
      </c>
      <c r="AL16" s="24" t="e">
        <f>IF(AND(' RIESGOS DE GESTION'!#REF!="Alta",' RIESGOS DE GESTION'!#REF!="Catastrófico"),CONCATENATE("R1C",' RIESGOS DE GESTION'!#REF!),"")</f>
        <v>#REF!</v>
      </c>
      <c r="AM16" s="25" t="e">
        <f>IF(AND(' RIESGOS DE GESTION'!#REF!="Alta",' RIESGOS DE GESTION'!#REF!="Catastrófico"),CONCATENATE("R1C",' RIESGOS DE GESTION'!#REF!),"")</f>
        <v>#REF!</v>
      </c>
      <c r="AN16" s="57"/>
      <c r="AO16" s="479" t="s">
        <v>293</v>
      </c>
      <c r="AP16" s="480"/>
      <c r="AQ16" s="480"/>
      <c r="AR16" s="480"/>
      <c r="AS16" s="480"/>
      <c r="AT16" s="481"/>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row>
    <row r="17" spans="1:76" ht="15" customHeight="1">
      <c r="A17" s="57"/>
      <c r="B17" s="431"/>
      <c r="C17" s="431"/>
      <c r="D17" s="432"/>
      <c r="E17" s="488"/>
      <c r="F17" s="473"/>
      <c r="G17" s="473"/>
      <c r="H17" s="473"/>
      <c r="I17" s="473"/>
      <c r="J17" s="41" t="e">
        <f>IF(AND(' RIESGOS DE GESTION'!#REF!="Alta",' RIESGOS DE GESTION'!#REF!="Leve"),CONCATENATE("R2C",' RIESGOS DE GESTION'!#REF!),"")</f>
        <v>#REF!</v>
      </c>
      <c r="K17" s="42" t="e">
        <f>IF(AND(' RIESGOS DE GESTION'!#REF!="Alta",' RIESGOS DE GESTION'!#REF!="Leve"),CONCATENATE("R2C",' RIESGOS DE GESTION'!#REF!),"")</f>
        <v>#REF!</v>
      </c>
      <c r="L17" s="42" t="e">
        <f>IF(AND(' RIESGOS DE GESTION'!#REF!="Alta",' RIESGOS DE GESTION'!#REF!="Leve"),CONCATENATE("R2C",' RIESGOS DE GESTION'!#REF!),"")</f>
        <v>#REF!</v>
      </c>
      <c r="M17" s="42" t="e">
        <f>IF(AND(' RIESGOS DE GESTION'!#REF!="Alta",' RIESGOS DE GESTION'!#REF!="Leve"),CONCATENATE("R2C",' RIESGOS DE GESTION'!#REF!),"")</f>
        <v>#REF!</v>
      </c>
      <c r="N17" s="42" t="e">
        <f>IF(AND(' RIESGOS DE GESTION'!#REF!="Alta",' RIESGOS DE GESTION'!#REF!="Leve"),CONCATENATE("R2C",' RIESGOS DE GESTION'!#REF!),"")</f>
        <v>#REF!</v>
      </c>
      <c r="O17" s="43" t="e">
        <f>IF(AND(' RIESGOS DE GESTION'!#REF!="Alta",' RIESGOS DE GESTION'!#REF!="Leve"),CONCATENATE("R2C",' RIESGOS DE GESTION'!#REF!),"")</f>
        <v>#REF!</v>
      </c>
      <c r="P17" s="41" t="e">
        <f>IF(AND(' RIESGOS DE GESTION'!#REF!="Alta",' RIESGOS DE GESTION'!#REF!="Menor"),CONCATENATE("R2C",' RIESGOS DE GESTION'!#REF!),"")</f>
        <v>#REF!</v>
      </c>
      <c r="Q17" s="42" t="e">
        <f>IF(AND(' RIESGOS DE GESTION'!#REF!="Alta",' RIESGOS DE GESTION'!#REF!="Menor"),CONCATENATE("R2C",' RIESGOS DE GESTION'!#REF!),"")</f>
        <v>#REF!</v>
      </c>
      <c r="R17" s="42" t="e">
        <f>IF(AND(' RIESGOS DE GESTION'!#REF!="Alta",' RIESGOS DE GESTION'!#REF!="Menor"),CONCATENATE("R2C",' RIESGOS DE GESTION'!#REF!),"")</f>
        <v>#REF!</v>
      </c>
      <c r="S17" s="42" t="e">
        <f>IF(AND(' RIESGOS DE GESTION'!#REF!="Alta",' RIESGOS DE GESTION'!#REF!="Menor"),CONCATENATE("R2C",' RIESGOS DE GESTION'!#REF!),"")</f>
        <v>#REF!</v>
      </c>
      <c r="T17" s="42" t="e">
        <f>IF(AND(' RIESGOS DE GESTION'!#REF!="Alta",' RIESGOS DE GESTION'!#REF!="Menor"),CONCATENATE("R2C",' RIESGOS DE GESTION'!#REF!),"")</f>
        <v>#REF!</v>
      </c>
      <c r="U17" s="43" t="e">
        <f>IF(AND(' RIESGOS DE GESTION'!#REF!="Alta",' RIESGOS DE GESTION'!#REF!="Menor"),CONCATENATE("R2C",' RIESGOS DE GESTION'!#REF!),"")</f>
        <v>#REF!</v>
      </c>
      <c r="V17" s="26" t="e">
        <f>IF(AND(' RIESGOS DE GESTION'!#REF!="Alta",' RIESGOS DE GESTION'!#REF!="Moderado"),CONCATENATE("R2C",' RIESGOS DE GESTION'!#REF!),"")</f>
        <v>#REF!</v>
      </c>
      <c r="W17" s="27" t="e">
        <f>IF(AND(' RIESGOS DE GESTION'!#REF!="Alta",' RIESGOS DE GESTION'!#REF!="Moderado"),CONCATENATE("R2C",' RIESGOS DE GESTION'!#REF!),"")</f>
        <v>#REF!</v>
      </c>
      <c r="X17" s="27" t="e">
        <f>IF(AND(' RIESGOS DE GESTION'!#REF!="Alta",' RIESGOS DE GESTION'!#REF!="Moderado"),CONCATENATE("R2C",' RIESGOS DE GESTION'!#REF!),"")</f>
        <v>#REF!</v>
      </c>
      <c r="Y17" s="27" t="e">
        <f>IF(AND(' RIESGOS DE GESTION'!#REF!="Alta",' RIESGOS DE GESTION'!#REF!="Moderado"),CONCATENATE("R2C",' RIESGOS DE GESTION'!#REF!),"")</f>
        <v>#REF!</v>
      </c>
      <c r="Z17" s="27" t="e">
        <f>IF(AND(' RIESGOS DE GESTION'!#REF!="Alta",' RIESGOS DE GESTION'!#REF!="Moderado"),CONCATENATE("R2C",' RIESGOS DE GESTION'!#REF!),"")</f>
        <v>#REF!</v>
      </c>
      <c r="AA17" s="28" t="e">
        <f>IF(AND(' RIESGOS DE GESTION'!#REF!="Alta",' RIESGOS DE GESTION'!#REF!="Moderado"),CONCATENATE("R2C",' RIESGOS DE GESTION'!#REF!),"")</f>
        <v>#REF!</v>
      </c>
      <c r="AB17" s="26" t="e">
        <f>IF(AND(' RIESGOS DE GESTION'!#REF!="Alta",' RIESGOS DE GESTION'!#REF!="Mayor"),CONCATENATE("R2C",' RIESGOS DE GESTION'!#REF!),"")</f>
        <v>#REF!</v>
      </c>
      <c r="AC17" s="27" t="e">
        <f>IF(AND(' RIESGOS DE GESTION'!#REF!="Alta",' RIESGOS DE GESTION'!#REF!="Mayor"),CONCATENATE("R2C",' RIESGOS DE GESTION'!#REF!),"")</f>
        <v>#REF!</v>
      </c>
      <c r="AD17" s="27" t="e">
        <f>IF(AND(' RIESGOS DE GESTION'!#REF!="Alta",' RIESGOS DE GESTION'!#REF!="Mayor"),CONCATENATE("R2C",' RIESGOS DE GESTION'!#REF!),"")</f>
        <v>#REF!</v>
      </c>
      <c r="AE17" s="27" t="e">
        <f>IF(AND(' RIESGOS DE GESTION'!#REF!="Alta",' RIESGOS DE GESTION'!#REF!="Mayor"),CONCATENATE("R2C",' RIESGOS DE GESTION'!#REF!),"")</f>
        <v>#REF!</v>
      </c>
      <c r="AF17" s="27" t="e">
        <f>IF(AND(' RIESGOS DE GESTION'!#REF!="Alta",' RIESGOS DE GESTION'!#REF!="Mayor"),CONCATENATE("R2C",' RIESGOS DE GESTION'!#REF!),"")</f>
        <v>#REF!</v>
      </c>
      <c r="AG17" s="28" t="e">
        <f>IF(AND(' RIESGOS DE GESTION'!#REF!="Alta",' RIESGOS DE GESTION'!#REF!="Mayor"),CONCATENATE("R2C",' RIESGOS DE GESTION'!#REF!),"")</f>
        <v>#REF!</v>
      </c>
      <c r="AH17" s="29" t="e">
        <f>IF(AND(' RIESGOS DE GESTION'!#REF!="Alta",' RIESGOS DE GESTION'!#REF!="Catastrófico"),CONCATENATE("R2C",' RIESGOS DE GESTION'!#REF!),"")</f>
        <v>#REF!</v>
      </c>
      <c r="AI17" s="30" t="e">
        <f>IF(AND(' RIESGOS DE GESTION'!#REF!="Alta",' RIESGOS DE GESTION'!#REF!="Catastrófico"),CONCATENATE("R2C",' RIESGOS DE GESTION'!#REF!),"")</f>
        <v>#REF!</v>
      </c>
      <c r="AJ17" s="30" t="e">
        <f>IF(AND(' RIESGOS DE GESTION'!#REF!="Alta",' RIESGOS DE GESTION'!#REF!="Catastrófico"),CONCATENATE("R2C",' RIESGOS DE GESTION'!#REF!),"")</f>
        <v>#REF!</v>
      </c>
      <c r="AK17" s="30" t="e">
        <f>IF(AND(' RIESGOS DE GESTION'!#REF!="Alta",' RIESGOS DE GESTION'!#REF!="Catastrófico"),CONCATENATE("R2C",' RIESGOS DE GESTION'!#REF!),"")</f>
        <v>#REF!</v>
      </c>
      <c r="AL17" s="30" t="e">
        <f>IF(AND(' RIESGOS DE GESTION'!#REF!="Alta",' RIESGOS DE GESTION'!#REF!="Catastrófico"),CONCATENATE("R2C",' RIESGOS DE GESTION'!#REF!),"")</f>
        <v>#REF!</v>
      </c>
      <c r="AM17" s="31" t="e">
        <f>IF(AND(' RIESGOS DE GESTION'!#REF!="Alta",' RIESGOS DE GESTION'!#REF!="Catastrófico"),CONCATENATE("R2C",' RIESGOS DE GESTION'!#REF!),"")</f>
        <v>#REF!</v>
      </c>
      <c r="AN17" s="57"/>
      <c r="AO17" s="482"/>
      <c r="AP17" s="483"/>
      <c r="AQ17" s="483"/>
      <c r="AR17" s="483"/>
      <c r="AS17" s="483"/>
      <c r="AT17" s="484"/>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row>
    <row r="18" spans="1:76" ht="15" customHeight="1">
      <c r="A18" s="57"/>
      <c r="B18" s="431"/>
      <c r="C18" s="431"/>
      <c r="D18" s="432"/>
      <c r="E18" s="472"/>
      <c r="F18" s="473"/>
      <c r="G18" s="473"/>
      <c r="H18" s="473"/>
      <c r="I18" s="473"/>
      <c r="J18" s="41" t="e">
        <f>IF(AND(' RIESGOS DE GESTION'!#REF!="Alta",' RIESGOS DE GESTION'!#REF!="Leve"),CONCATENATE("R3C",' RIESGOS DE GESTION'!#REF!),"")</f>
        <v>#REF!</v>
      </c>
      <c r="K18" s="42" t="e">
        <f>IF(AND(' RIESGOS DE GESTION'!#REF!="Alta",' RIESGOS DE GESTION'!#REF!="Leve"),CONCATENATE("R3C",' RIESGOS DE GESTION'!#REF!),"")</f>
        <v>#REF!</v>
      </c>
      <c r="L18" s="42" t="e">
        <f>IF(AND(' RIESGOS DE GESTION'!#REF!="Alta",' RIESGOS DE GESTION'!#REF!="Leve"),CONCATENATE("R3C",' RIESGOS DE GESTION'!#REF!),"")</f>
        <v>#REF!</v>
      </c>
      <c r="M18" s="42" t="e">
        <f>IF(AND(' RIESGOS DE GESTION'!#REF!="Alta",' RIESGOS DE GESTION'!#REF!="Leve"),CONCATENATE("R3C",' RIESGOS DE GESTION'!#REF!),"")</f>
        <v>#REF!</v>
      </c>
      <c r="N18" s="42" t="e">
        <f>IF(AND(' RIESGOS DE GESTION'!#REF!="Alta",' RIESGOS DE GESTION'!#REF!="Leve"),CONCATENATE("R3C",' RIESGOS DE GESTION'!#REF!),"")</f>
        <v>#REF!</v>
      </c>
      <c r="O18" s="43" t="e">
        <f>IF(AND(' RIESGOS DE GESTION'!#REF!="Alta",' RIESGOS DE GESTION'!#REF!="Leve"),CONCATENATE("R3C",' RIESGOS DE GESTION'!#REF!),"")</f>
        <v>#REF!</v>
      </c>
      <c r="P18" s="41" t="e">
        <f>IF(AND(' RIESGOS DE GESTION'!#REF!="Alta",' RIESGOS DE GESTION'!#REF!="Menor"),CONCATENATE("R3C",' RIESGOS DE GESTION'!#REF!),"")</f>
        <v>#REF!</v>
      </c>
      <c r="Q18" s="42" t="e">
        <f>IF(AND(' RIESGOS DE GESTION'!#REF!="Alta",' RIESGOS DE GESTION'!#REF!="Menor"),CONCATENATE("R3C",' RIESGOS DE GESTION'!#REF!),"")</f>
        <v>#REF!</v>
      </c>
      <c r="R18" s="42" t="e">
        <f>IF(AND(' RIESGOS DE GESTION'!#REF!="Alta",' RIESGOS DE GESTION'!#REF!="Menor"),CONCATENATE("R3C",' RIESGOS DE GESTION'!#REF!),"")</f>
        <v>#REF!</v>
      </c>
      <c r="S18" s="42" t="e">
        <f>IF(AND(' RIESGOS DE GESTION'!#REF!="Alta",' RIESGOS DE GESTION'!#REF!="Menor"),CONCATENATE("R3C",' RIESGOS DE GESTION'!#REF!),"")</f>
        <v>#REF!</v>
      </c>
      <c r="T18" s="42" t="e">
        <f>IF(AND(' RIESGOS DE GESTION'!#REF!="Alta",' RIESGOS DE GESTION'!#REF!="Menor"),CONCATENATE("R3C",' RIESGOS DE GESTION'!#REF!),"")</f>
        <v>#REF!</v>
      </c>
      <c r="U18" s="43" t="e">
        <f>IF(AND(' RIESGOS DE GESTION'!#REF!="Alta",' RIESGOS DE GESTION'!#REF!="Menor"),CONCATENATE("R3C",' RIESGOS DE GESTION'!#REF!),"")</f>
        <v>#REF!</v>
      </c>
      <c r="V18" s="26" t="e">
        <f>IF(AND(' RIESGOS DE GESTION'!#REF!="Alta",' RIESGOS DE GESTION'!#REF!="Moderado"),CONCATENATE("R3C",' RIESGOS DE GESTION'!#REF!),"")</f>
        <v>#REF!</v>
      </c>
      <c r="W18" s="27" t="e">
        <f>IF(AND(' RIESGOS DE GESTION'!#REF!="Alta",' RIESGOS DE GESTION'!#REF!="Moderado"),CONCATENATE("R3C",' RIESGOS DE GESTION'!#REF!),"")</f>
        <v>#REF!</v>
      </c>
      <c r="X18" s="27" t="e">
        <f>IF(AND(' RIESGOS DE GESTION'!#REF!="Alta",' RIESGOS DE GESTION'!#REF!="Moderado"),CONCATENATE("R3C",' RIESGOS DE GESTION'!#REF!),"")</f>
        <v>#REF!</v>
      </c>
      <c r="Y18" s="27" t="e">
        <f>IF(AND(' RIESGOS DE GESTION'!#REF!="Alta",' RIESGOS DE GESTION'!#REF!="Moderado"),CONCATENATE("R3C",' RIESGOS DE GESTION'!#REF!),"")</f>
        <v>#REF!</v>
      </c>
      <c r="Z18" s="27" t="e">
        <f>IF(AND(' RIESGOS DE GESTION'!#REF!="Alta",' RIESGOS DE GESTION'!#REF!="Moderado"),CONCATENATE("R3C",' RIESGOS DE GESTION'!#REF!),"")</f>
        <v>#REF!</v>
      </c>
      <c r="AA18" s="28" t="e">
        <f>IF(AND(' RIESGOS DE GESTION'!#REF!="Alta",' RIESGOS DE GESTION'!#REF!="Moderado"),CONCATENATE("R3C",' RIESGOS DE GESTION'!#REF!),"")</f>
        <v>#REF!</v>
      </c>
      <c r="AB18" s="26" t="e">
        <f>IF(AND(' RIESGOS DE GESTION'!#REF!="Alta",' RIESGOS DE GESTION'!#REF!="Mayor"),CONCATENATE("R3C",' RIESGOS DE GESTION'!#REF!),"")</f>
        <v>#REF!</v>
      </c>
      <c r="AC18" s="27" t="e">
        <f>IF(AND(' RIESGOS DE GESTION'!#REF!="Alta",' RIESGOS DE GESTION'!#REF!="Mayor"),CONCATENATE("R3C",' RIESGOS DE GESTION'!#REF!),"")</f>
        <v>#REF!</v>
      </c>
      <c r="AD18" s="27" t="e">
        <f>IF(AND(' RIESGOS DE GESTION'!#REF!="Alta",' RIESGOS DE GESTION'!#REF!="Mayor"),CONCATENATE("R3C",' RIESGOS DE GESTION'!#REF!),"")</f>
        <v>#REF!</v>
      </c>
      <c r="AE18" s="27" t="e">
        <f>IF(AND(' RIESGOS DE GESTION'!#REF!="Alta",' RIESGOS DE GESTION'!#REF!="Mayor"),CONCATENATE("R3C",' RIESGOS DE GESTION'!#REF!),"")</f>
        <v>#REF!</v>
      </c>
      <c r="AF18" s="27" t="e">
        <f>IF(AND(' RIESGOS DE GESTION'!#REF!="Alta",' RIESGOS DE GESTION'!#REF!="Mayor"),CONCATENATE("R3C",' RIESGOS DE GESTION'!#REF!),"")</f>
        <v>#REF!</v>
      </c>
      <c r="AG18" s="28" t="e">
        <f>IF(AND(' RIESGOS DE GESTION'!#REF!="Alta",' RIESGOS DE GESTION'!#REF!="Mayor"),CONCATENATE("R3C",' RIESGOS DE GESTION'!#REF!),"")</f>
        <v>#REF!</v>
      </c>
      <c r="AH18" s="29" t="e">
        <f>IF(AND(' RIESGOS DE GESTION'!#REF!="Alta",' RIESGOS DE GESTION'!#REF!="Catastrófico"),CONCATENATE("R3C",' RIESGOS DE GESTION'!#REF!),"")</f>
        <v>#REF!</v>
      </c>
      <c r="AI18" s="30" t="e">
        <f>IF(AND(' RIESGOS DE GESTION'!#REF!="Alta",' RIESGOS DE GESTION'!#REF!="Catastrófico"),CONCATENATE("R3C",' RIESGOS DE GESTION'!#REF!),"")</f>
        <v>#REF!</v>
      </c>
      <c r="AJ18" s="30" t="e">
        <f>IF(AND(' RIESGOS DE GESTION'!#REF!="Alta",' RIESGOS DE GESTION'!#REF!="Catastrófico"),CONCATENATE("R3C",' RIESGOS DE GESTION'!#REF!),"")</f>
        <v>#REF!</v>
      </c>
      <c r="AK18" s="30" t="e">
        <f>IF(AND(' RIESGOS DE GESTION'!#REF!="Alta",' RIESGOS DE GESTION'!#REF!="Catastrófico"),CONCATENATE("R3C",' RIESGOS DE GESTION'!#REF!),"")</f>
        <v>#REF!</v>
      </c>
      <c r="AL18" s="30" t="e">
        <f>IF(AND(' RIESGOS DE GESTION'!#REF!="Alta",' RIESGOS DE GESTION'!#REF!="Catastrófico"),CONCATENATE("R3C",' RIESGOS DE GESTION'!#REF!),"")</f>
        <v>#REF!</v>
      </c>
      <c r="AM18" s="31" t="e">
        <f>IF(AND(' RIESGOS DE GESTION'!#REF!="Alta",' RIESGOS DE GESTION'!#REF!="Catastrófico"),CONCATENATE("R3C",' RIESGOS DE GESTION'!#REF!),"")</f>
        <v>#REF!</v>
      </c>
      <c r="AN18" s="57"/>
      <c r="AO18" s="482"/>
      <c r="AP18" s="483"/>
      <c r="AQ18" s="483"/>
      <c r="AR18" s="483"/>
      <c r="AS18" s="483"/>
      <c r="AT18" s="484"/>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row>
    <row r="19" spans="1:76" ht="15" customHeight="1">
      <c r="A19" s="57"/>
      <c r="B19" s="431"/>
      <c r="C19" s="431"/>
      <c r="D19" s="432"/>
      <c r="E19" s="472"/>
      <c r="F19" s="473"/>
      <c r="G19" s="473"/>
      <c r="H19" s="473"/>
      <c r="I19" s="473"/>
      <c r="J19" s="41" t="e">
        <f>IF(AND(' RIESGOS DE GESTION'!#REF!="Alta",' RIESGOS DE GESTION'!#REF!="Leve"),CONCATENATE("R4C",' RIESGOS DE GESTION'!#REF!),"")</f>
        <v>#REF!</v>
      </c>
      <c r="K19" s="42" t="e">
        <f>IF(AND(' RIESGOS DE GESTION'!#REF!="Alta",' RIESGOS DE GESTION'!#REF!="Leve"),CONCATENATE("R4C",' RIESGOS DE GESTION'!#REF!),"")</f>
        <v>#REF!</v>
      </c>
      <c r="L19" s="42" t="e">
        <f>IF(AND(' RIESGOS DE GESTION'!#REF!="Alta",' RIESGOS DE GESTION'!#REF!="Leve"),CONCATENATE("R4C",' RIESGOS DE GESTION'!#REF!),"")</f>
        <v>#REF!</v>
      </c>
      <c r="M19" s="42" t="e">
        <f>IF(AND(' RIESGOS DE GESTION'!#REF!="Alta",' RIESGOS DE GESTION'!#REF!="Leve"),CONCATENATE("R4C",' RIESGOS DE GESTION'!#REF!),"")</f>
        <v>#REF!</v>
      </c>
      <c r="N19" s="42" t="e">
        <f>IF(AND(' RIESGOS DE GESTION'!#REF!="Alta",' RIESGOS DE GESTION'!#REF!="Leve"),CONCATENATE("R4C",' RIESGOS DE GESTION'!#REF!),"")</f>
        <v>#REF!</v>
      </c>
      <c r="O19" s="43" t="e">
        <f>IF(AND(' RIESGOS DE GESTION'!#REF!="Alta",' RIESGOS DE GESTION'!#REF!="Leve"),CONCATENATE("R4C",' RIESGOS DE GESTION'!#REF!),"")</f>
        <v>#REF!</v>
      </c>
      <c r="P19" s="41" t="e">
        <f>IF(AND(' RIESGOS DE GESTION'!#REF!="Alta",' RIESGOS DE GESTION'!#REF!="Menor"),CONCATENATE("R4C",' RIESGOS DE GESTION'!#REF!),"")</f>
        <v>#REF!</v>
      </c>
      <c r="Q19" s="42" t="e">
        <f>IF(AND(' RIESGOS DE GESTION'!#REF!="Alta",' RIESGOS DE GESTION'!#REF!="Menor"),CONCATENATE("R4C",' RIESGOS DE GESTION'!#REF!),"")</f>
        <v>#REF!</v>
      </c>
      <c r="R19" s="42" t="e">
        <f>IF(AND(' RIESGOS DE GESTION'!#REF!="Alta",' RIESGOS DE GESTION'!#REF!="Menor"),CONCATENATE("R4C",' RIESGOS DE GESTION'!#REF!),"")</f>
        <v>#REF!</v>
      </c>
      <c r="S19" s="42" t="e">
        <f>IF(AND(' RIESGOS DE GESTION'!#REF!="Alta",' RIESGOS DE GESTION'!#REF!="Menor"),CONCATENATE("R4C",' RIESGOS DE GESTION'!#REF!),"")</f>
        <v>#REF!</v>
      </c>
      <c r="T19" s="42" t="e">
        <f>IF(AND(' RIESGOS DE GESTION'!#REF!="Alta",' RIESGOS DE GESTION'!#REF!="Menor"),CONCATENATE("R4C",' RIESGOS DE GESTION'!#REF!),"")</f>
        <v>#REF!</v>
      </c>
      <c r="U19" s="43" t="e">
        <f>IF(AND(' RIESGOS DE GESTION'!#REF!="Alta",' RIESGOS DE GESTION'!#REF!="Menor"),CONCATENATE("R4C",' RIESGOS DE GESTION'!#REF!),"")</f>
        <v>#REF!</v>
      </c>
      <c r="V19" s="26" t="e">
        <f>IF(AND(' RIESGOS DE GESTION'!#REF!="Alta",' RIESGOS DE GESTION'!#REF!="Moderado"),CONCATENATE("R4C",' RIESGOS DE GESTION'!#REF!),"")</f>
        <v>#REF!</v>
      </c>
      <c r="W19" s="27" t="e">
        <f>IF(AND(' RIESGOS DE GESTION'!#REF!="Alta",' RIESGOS DE GESTION'!#REF!="Moderado"),CONCATENATE("R4C",' RIESGOS DE GESTION'!#REF!),"")</f>
        <v>#REF!</v>
      </c>
      <c r="X19" s="27" t="e">
        <f>IF(AND(' RIESGOS DE GESTION'!#REF!="Alta",' RIESGOS DE GESTION'!#REF!="Moderado"),CONCATENATE("R4C",' RIESGOS DE GESTION'!#REF!),"")</f>
        <v>#REF!</v>
      </c>
      <c r="Y19" s="27" t="e">
        <f>IF(AND(' RIESGOS DE GESTION'!#REF!="Alta",' RIESGOS DE GESTION'!#REF!="Moderado"),CONCATENATE("R4C",' RIESGOS DE GESTION'!#REF!),"")</f>
        <v>#REF!</v>
      </c>
      <c r="Z19" s="27" t="e">
        <f>IF(AND(' RIESGOS DE GESTION'!#REF!="Alta",' RIESGOS DE GESTION'!#REF!="Moderado"),CONCATENATE("R4C",' RIESGOS DE GESTION'!#REF!),"")</f>
        <v>#REF!</v>
      </c>
      <c r="AA19" s="28" t="e">
        <f>IF(AND(' RIESGOS DE GESTION'!#REF!="Alta",' RIESGOS DE GESTION'!#REF!="Moderado"),CONCATENATE("R4C",' RIESGOS DE GESTION'!#REF!),"")</f>
        <v>#REF!</v>
      </c>
      <c r="AB19" s="26" t="e">
        <f>IF(AND(' RIESGOS DE GESTION'!#REF!="Alta",' RIESGOS DE GESTION'!#REF!="Mayor"),CONCATENATE("R4C",' RIESGOS DE GESTION'!#REF!),"")</f>
        <v>#REF!</v>
      </c>
      <c r="AC19" s="27" t="e">
        <f>IF(AND(' RIESGOS DE GESTION'!#REF!="Alta",' RIESGOS DE GESTION'!#REF!="Mayor"),CONCATENATE("R4C",' RIESGOS DE GESTION'!#REF!),"")</f>
        <v>#REF!</v>
      </c>
      <c r="AD19" s="27" t="e">
        <f>IF(AND(' RIESGOS DE GESTION'!#REF!="Alta",' RIESGOS DE GESTION'!#REF!="Mayor"),CONCATENATE("R4C",' RIESGOS DE GESTION'!#REF!),"")</f>
        <v>#REF!</v>
      </c>
      <c r="AE19" s="27" t="e">
        <f>IF(AND(' RIESGOS DE GESTION'!#REF!="Alta",' RIESGOS DE GESTION'!#REF!="Mayor"),CONCATENATE("R4C",' RIESGOS DE GESTION'!#REF!),"")</f>
        <v>#REF!</v>
      </c>
      <c r="AF19" s="27" t="e">
        <f>IF(AND(' RIESGOS DE GESTION'!#REF!="Alta",' RIESGOS DE GESTION'!#REF!="Mayor"),CONCATENATE("R4C",' RIESGOS DE GESTION'!#REF!),"")</f>
        <v>#REF!</v>
      </c>
      <c r="AG19" s="28" t="e">
        <f>IF(AND(' RIESGOS DE GESTION'!#REF!="Alta",' RIESGOS DE GESTION'!#REF!="Mayor"),CONCATENATE("R4C",' RIESGOS DE GESTION'!#REF!),"")</f>
        <v>#REF!</v>
      </c>
      <c r="AH19" s="29" t="e">
        <f>IF(AND(' RIESGOS DE GESTION'!#REF!="Alta",' RIESGOS DE GESTION'!#REF!="Catastrófico"),CONCATENATE("R4C",' RIESGOS DE GESTION'!#REF!),"")</f>
        <v>#REF!</v>
      </c>
      <c r="AI19" s="30" t="e">
        <f>IF(AND(' RIESGOS DE GESTION'!#REF!="Alta",' RIESGOS DE GESTION'!#REF!="Catastrófico"),CONCATENATE("R4C",' RIESGOS DE GESTION'!#REF!),"")</f>
        <v>#REF!</v>
      </c>
      <c r="AJ19" s="30" t="e">
        <f>IF(AND(' RIESGOS DE GESTION'!#REF!="Alta",' RIESGOS DE GESTION'!#REF!="Catastrófico"),CONCATENATE("R4C",' RIESGOS DE GESTION'!#REF!),"")</f>
        <v>#REF!</v>
      </c>
      <c r="AK19" s="30" t="e">
        <f>IF(AND(' RIESGOS DE GESTION'!#REF!="Alta",' RIESGOS DE GESTION'!#REF!="Catastrófico"),CONCATENATE("R4C",' RIESGOS DE GESTION'!#REF!),"")</f>
        <v>#REF!</v>
      </c>
      <c r="AL19" s="30" t="e">
        <f>IF(AND(' RIESGOS DE GESTION'!#REF!="Alta",' RIESGOS DE GESTION'!#REF!="Catastrófico"),CONCATENATE("R4C",' RIESGOS DE GESTION'!#REF!),"")</f>
        <v>#REF!</v>
      </c>
      <c r="AM19" s="31" t="e">
        <f>IF(AND(' RIESGOS DE GESTION'!#REF!="Alta",' RIESGOS DE GESTION'!#REF!="Catastrófico"),CONCATENATE("R4C",' RIESGOS DE GESTION'!#REF!),"")</f>
        <v>#REF!</v>
      </c>
      <c r="AN19" s="57"/>
      <c r="AO19" s="482"/>
      <c r="AP19" s="483"/>
      <c r="AQ19" s="483"/>
      <c r="AR19" s="483"/>
      <c r="AS19" s="483"/>
      <c r="AT19" s="484"/>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row>
    <row r="20" spans="1:76" ht="15" customHeight="1">
      <c r="A20" s="57"/>
      <c r="B20" s="431"/>
      <c r="C20" s="431"/>
      <c r="D20" s="432"/>
      <c r="E20" s="472"/>
      <c r="F20" s="473"/>
      <c r="G20" s="473"/>
      <c r="H20" s="473"/>
      <c r="I20" s="473"/>
      <c r="J20" s="41" t="e">
        <f>IF(AND(' RIESGOS DE GESTION'!#REF!="Alta",' RIESGOS DE GESTION'!#REF!="Leve"),CONCATENATE("R5C",' RIESGOS DE GESTION'!#REF!),"")</f>
        <v>#REF!</v>
      </c>
      <c r="K20" s="42" t="e">
        <f>IF(AND(' RIESGOS DE GESTION'!#REF!="Alta",' RIESGOS DE GESTION'!#REF!="Leve"),CONCATENATE("R5C",' RIESGOS DE GESTION'!#REF!),"")</f>
        <v>#REF!</v>
      </c>
      <c r="L20" s="42" t="e">
        <f>IF(AND(' RIESGOS DE GESTION'!#REF!="Alta",' RIESGOS DE GESTION'!#REF!="Leve"),CONCATENATE("R5C",' RIESGOS DE GESTION'!#REF!),"")</f>
        <v>#REF!</v>
      </c>
      <c r="M20" s="42" t="e">
        <f>IF(AND(' RIESGOS DE GESTION'!#REF!="Alta",' RIESGOS DE GESTION'!#REF!="Leve"),CONCATENATE("R5C",' RIESGOS DE GESTION'!#REF!),"")</f>
        <v>#REF!</v>
      </c>
      <c r="N20" s="42" t="e">
        <f>IF(AND(' RIESGOS DE GESTION'!#REF!="Alta",' RIESGOS DE GESTION'!#REF!="Leve"),CONCATENATE("R5C",' RIESGOS DE GESTION'!#REF!),"")</f>
        <v>#REF!</v>
      </c>
      <c r="O20" s="43" t="e">
        <f>IF(AND(' RIESGOS DE GESTION'!#REF!="Alta",' RIESGOS DE GESTION'!#REF!="Leve"),CONCATENATE("R5C",' RIESGOS DE GESTION'!#REF!),"")</f>
        <v>#REF!</v>
      </c>
      <c r="P20" s="41" t="e">
        <f>IF(AND(' RIESGOS DE GESTION'!#REF!="Alta",' RIESGOS DE GESTION'!#REF!="Menor"),CONCATENATE("R5C",' RIESGOS DE GESTION'!#REF!),"")</f>
        <v>#REF!</v>
      </c>
      <c r="Q20" s="42" t="e">
        <f>IF(AND(' RIESGOS DE GESTION'!#REF!="Alta",' RIESGOS DE GESTION'!#REF!="Menor"),CONCATENATE("R5C",' RIESGOS DE GESTION'!#REF!),"")</f>
        <v>#REF!</v>
      </c>
      <c r="R20" s="42" t="e">
        <f>IF(AND(' RIESGOS DE GESTION'!#REF!="Alta",' RIESGOS DE GESTION'!#REF!="Menor"),CONCATENATE("R5C",' RIESGOS DE GESTION'!#REF!),"")</f>
        <v>#REF!</v>
      </c>
      <c r="S20" s="42" t="e">
        <f>IF(AND(' RIESGOS DE GESTION'!#REF!="Alta",' RIESGOS DE GESTION'!#REF!="Menor"),CONCATENATE("R5C",' RIESGOS DE GESTION'!#REF!),"")</f>
        <v>#REF!</v>
      </c>
      <c r="T20" s="42" t="e">
        <f>IF(AND(' RIESGOS DE GESTION'!#REF!="Alta",' RIESGOS DE GESTION'!#REF!="Menor"),CONCATENATE("R5C",' RIESGOS DE GESTION'!#REF!),"")</f>
        <v>#REF!</v>
      </c>
      <c r="U20" s="43" t="e">
        <f>IF(AND(' RIESGOS DE GESTION'!#REF!="Alta",' RIESGOS DE GESTION'!#REF!="Menor"),CONCATENATE("R5C",' RIESGOS DE GESTION'!#REF!),"")</f>
        <v>#REF!</v>
      </c>
      <c r="V20" s="26" t="e">
        <f>IF(AND(' RIESGOS DE GESTION'!#REF!="Alta",' RIESGOS DE GESTION'!#REF!="Moderado"),CONCATENATE("R5C",' RIESGOS DE GESTION'!#REF!),"")</f>
        <v>#REF!</v>
      </c>
      <c r="W20" s="27" t="e">
        <f>IF(AND(' RIESGOS DE GESTION'!#REF!="Alta",' RIESGOS DE GESTION'!#REF!="Moderado"),CONCATENATE("R5C",' RIESGOS DE GESTION'!#REF!),"")</f>
        <v>#REF!</v>
      </c>
      <c r="X20" s="27" t="e">
        <f>IF(AND(' RIESGOS DE GESTION'!#REF!="Alta",' RIESGOS DE GESTION'!#REF!="Moderado"),CONCATENATE("R5C",' RIESGOS DE GESTION'!#REF!),"")</f>
        <v>#REF!</v>
      </c>
      <c r="Y20" s="27" t="e">
        <f>IF(AND(' RIESGOS DE GESTION'!#REF!="Alta",' RIESGOS DE GESTION'!#REF!="Moderado"),CONCATENATE("R5C",' RIESGOS DE GESTION'!#REF!),"")</f>
        <v>#REF!</v>
      </c>
      <c r="Z20" s="27" t="e">
        <f>IF(AND(' RIESGOS DE GESTION'!#REF!="Alta",' RIESGOS DE GESTION'!#REF!="Moderado"),CONCATENATE("R5C",' RIESGOS DE GESTION'!#REF!),"")</f>
        <v>#REF!</v>
      </c>
      <c r="AA20" s="28" t="e">
        <f>IF(AND(' RIESGOS DE GESTION'!#REF!="Alta",' RIESGOS DE GESTION'!#REF!="Moderado"),CONCATENATE("R5C",' RIESGOS DE GESTION'!#REF!),"")</f>
        <v>#REF!</v>
      </c>
      <c r="AB20" s="26" t="e">
        <f>IF(AND(' RIESGOS DE GESTION'!#REF!="Alta",' RIESGOS DE GESTION'!#REF!="Mayor"),CONCATENATE("R5C",' RIESGOS DE GESTION'!#REF!),"")</f>
        <v>#REF!</v>
      </c>
      <c r="AC20" s="27" t="e">
        <f>IF(AND(' RIESGOS DE GESTION'!#REF!="Alta",' RIESGOS DE GESTION'!#REF!="Mayor"),CONCATENATE("R5C",' RIESGOS DE GESTION'!#REF!),"")</f>
        <v>#REF!</v>
      </c>
      <c r="AD20" s="27" t="e">
        <f>IF(AND(' RIESGOS DE GESTION'!#REF!="Alta",' RIESGOS DE GESTION'!#REF!="Mayor"),CONCATENATE("R5C",' RIESGOS DE GESTION'!#REF!),"")</f>
        <v>#REF!</v>
      </c>
      <c r="AE20" s="27" t="e">
        <f>IF(AND(' RIESGOS DE GESTION'!#REF!="Alta",' RIESGOS DE GESTION'!#REF!="Mayor"),CONCATENATE("R5C",' RIESGOS DE GESTION'!#REF!),"")</f>
        <v>#REF!</v>
      </c>
      <c r="AF20" s="27" t="e">
        <f>IF(AND(' RIESGOS DE GESTION'!#REF!="Alta",' RIESGOS DE GESTION'!#REF!="Mayor"),CONCATENATE("R5C",' RIESGOS DE GESTION'!#REF!),"")</f>
        <v>#REF!</v>
      </c>
      <c r="AG20" s="28" t="e">
        <f>IF(AND(' RIESGOS DE GESTION'!#REF!="Alta",' RIESGOS DE GESTION'!#REF!="Mayor"),CONCATENATE("R5C",' RIESGOS DE GESTION'!#REF!),"")</f>
        <v>#REF!</v>
      </c>
      <c r="AH20" s="29" t="e">
        <f>IF(AND(' RIESGOS DE GESTION'!#REF!="Alta",' RIESGOS DE GESTION'!#REF!="Catastrófico"),CONCATENATE("R5C",' RIESGOS DE GESTION'!#REF!),"")</f>
        <v>#REF!</v>
      </c>
      <c r="AI20" s="30" t="e">
        <f>IF(AND(' RIESGOS DE GESTION'!#REF!="Alta",' RIESGOS DE GESTION'!#REF!="Catastrófico"),CONCATENATE("R5C",' RIESGOS DE GESTION'!#REF!),"")</f>
        <v>#REF!</v>
      </c>
      <c r="AJ20" s="30" t="e">
        <f>IF(AND(' RIESGOS DE GESTION'!#REF!="Alta",' RIESGOS DE GESTION'!#REF!="Catastrófico"),CONCATENATE("R5C",' RIESGOS DE GESTION'!#REF!),"")</f>
        <v>#REF!</v>
      </c>
      <c r="AK20" s="30" t="e">
        <f>IF(AND(' RIESGOS DE GESTION'!#REF!="Alta",' RIESGOS DE GESTION'!#REF!="Catastrófico"),CONCATENATE("R5C",' RIESGOS DE GESTION'!#REF!),"")</f>
        <v>#REF!</v>
      </c>
      <c r="AL20" s="30" t="e">
        <f>IF(AND(' RIESGOS DE GESTION'!#REF!="Alta",' RIESGOS DE GESTION'!#REF!="Catastrófico"),CONCATENATE("R5C",' RIESGOS DE GESTION'!#REF!),"")</f>
        <v>#REF!</v>
      </c>
      <c r="AM20" s="31" t="e">
        <f>IF(AND(' RIESGOS DE GESTION'!#REF!="Alta",' RIESGOS DE GESTION'!#REF!="Catastrófico"),CONCATENATE("R5C",' RIESGOS DE GESTION'!#REF!),"")</f>
        <v>#REF!</v>
      </c>
      <c r="AN20" s="57"/>
      <c r="AO20" s="482"/>
      <c r="AP20" s="483"/>
      <c r="AQ20" s="483"/>
      <c r="AR20" s="483"/>
      <c r="AS20" s="483"/>
      <c r="AT20" s="484"/>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row>
    <row r="21" spans="1:76" ht="15" customHeight="1">
      <c r="A21" s="57"/>
      <c r="B21" s="431"/>
      <c r="C21" s="431"/>
      <c r="D21" s="432"/>
      <c r="E21" s="472"/>
      <c r="F21" s="473"/>
      <c r="G21" s="473"/>
      <c r="H21" s="473"/>
      <c r="I21" s="473"/>
      <c r="J21" s="41" t="e">
        <f>IF(AND(' RIESGOS DE GESTION'!#REF!="Alta",' RIESGOS DE GESTION'!#REF!="Leve"),CONCATENATE("R6C",' RIESGOS DE GESTION'!#REF!),"")</f>
        <v>#REF!</v>
      </c>
      <c r="K21" s="42" t="e">
        <f>IF(AND(' RIESGOS DE GESTION'!#REF!="Alta",' RIESGOS DE GESTION'!#REF!="Leve"),CONCATENATE("R6C",' RIESGOS DE GESTION'!#REF!),"")</f>
        <v>#REF!</v>
      </c>
      <c r="L21" s="42" t="e">
        <f>IF(AND(' RIESGOS DE GESTION'!#REF!="Alta",' RIESGOS DE GESTION'!#REF!="Leve"),CONCATENATE("R6C",' RIESGOS DE GESTION'!#REF!),"")</f>
        <v>#REF!</v>
      </c>
      <c r="M21" s="42" t="e">
        <f>IF(AND(' RIESGOS DE GESTION'!#REF!="Alta",' RIESGOS DE GESTION'!#REF!="Leve"),CONCATENATE("R6C",' RIESGOS DE GESTION'!#REF!),"")</f>
        <v>#REF!</v>
      </c>
      <c r="N21" s="42" t="e">
        <f>IF(AND(' RIESGOS DE GESTION'!#REF!="Alta",' RIESGOS DE GESTION'!#REF!="Leve"),CONCATENATE("R6C",' RIESGOS DE GESTION'!#REF!),"")</f>
        <v>#REF!</v>
      </c>
      <c r="O21" s="43" t="e">
        <f>IF(AND(' RIESGOS DE GESTION'!#REF!="Alta",' RIESGOS DE GESTION'!#REF!="Leve"),CONCATENATE("R6C",' RIESGOS DE GESTION'!#REF!),"")</f>
        <v>#REF!</v>
      </c>
      <c r="P21" s="41" t="e">
        <f>IF(AND(' RIESGOS DE GESTION'!#REF!="Alta",' RIESGOS DE GESTION'!#REF!="Menor"),CONCATENATE("R6C",' RIESGOS DE GESTION'!#REF!),"")</f>
        <v>#REF!</v>
      </c>
      <c r="Q21" s="42" t="e">
        <f>IF(AND(' RIESGOS DE GESTION'!#REF!="Alta",' RIESGOS DE GESTION'!#REF!="Menor"),CONCATENATE("R6C",' RIESGOS DE GESTION'!#REF!),"")</f>
        <v>#REF!</v>
      </c>
      <c r="R21" s="42" t="e">
        <f>IF(AND(' RIESGOS DE GESTION'!#REF!="Alta",' RIESGOS DE GESTION'!#REF!="Menor"),CONCATENATE("R6C",' RIESGOS DE GESTION'!#REF!),"")</f>
        <v>#REF!</v>
      </c>
      <c r="S21" s="42" t="e">
        <f>IF(AND(' RIESGOS DE GESTION'!#REF!="Alta",' RIESGOS DE GESTION'!#REF!="Menor"),CONCATENATE("R6C",' RIESGOS DE GESTION'!#REF!),"")</f>
        <v>#REF!</v>
      </c>
      <c r="T21" s="42" t="e">
        <f>IF(AND(' RIESGOS DE GESTION'!#REF!="Alta",' RIESGOS DE GESTION'!#REF!="Menor"),CONCATENATE("R6C",' RIESGOS DE GESTION'!#REF!),"")</f>
        <v>#REF!</v>
      </c>
      <c r="U21" s="43" t="e">
        <f>IF(AND(' RIESGOS DE GESTION'!#REF!="Alta",' RIESGOS DE GESTION'!#REF!="Menor"),CONCATENATE("R6C",' RIESGOS DE GESTION'!#REF!),"")</f>
        <v>#REF!</v>
      </c>
      <c r="V21" s="26" t="e">
        <f>IF(AND(' RIESGOS DE GESTION'!#REF!="Alta",' RIESGOS DE GESTION'!#REF!="Moderado"),CONCATENATE("R6C",' RIESGOS DE GESTION'!#REF!),"")</f>
        <v>#REF!</v>
      </c>
      <c r="W21" s="27" t="e">
        <f>IF(AND(' RIESGOS DE GESTION'!#REF!="Alta",' RIESGOS DE GESTION'!#REF!="Moderado"),CONCATENATE("R6C",' RIESGOS DE GESTION'!#REF!),"")</f>
        <v>#REF!</v>
      </c>
      <c r="X21" s="27" t="e">
        <f>IF(AND(' RIESGOS DE GESTION'!#REF!="Alta",' RIESGOS DE GESTION'!#REF!="Moderado"),CONCATENATE("R6C",' RIESGOS DE GESTION'!#REF!),"")</f>
        <v>#REF!</v>
      </c>
      <c r="Y21" s="27" t="e">
        <f>IF(AND(' RIESGOS DE GESTION'!#REF!="Alta",' RIESGOS DE GESTION'!#REF!="Moderado"),CONCATENATE("R6C",' RIESGOS DE GESTION'!#REF!),"")</f>
        <v>#REF!</v>
      </c>
      <c r="Z21" s="27" t="e">
        <f>IF(AND(' RIESGOS DE GESTION'!#REF!="Alta",' RIESGOS DE GESTION'!#REF!="Moderado"),CONCATENATE("R6C",' RIESGOS DE GESTION'!#REF!),"")</f>
        <v>#REF!</v>
      </c>
      <c r="AA21" s="28" t="e">
        <f>IF(AND(' RIESGOS DE GESTION'!#REF!="Alta",' RIESGOS DE GESTION'!#REF!="Moderado"),CONCATENATE("R6C",' RIESGOS DE GESTION'!#REF!),"")</f>
        <v>#REF!</v>
      </c>
      <c r="AB21" s="26" t="e">
        <f>IF(AND(' RIESGOS DE GESTION'!#REF!="Alta",' RIESGOS DE GESTION'!#REF!="Mayor"),CONCATENATE("R6C",' RIESGOS DE GESTION'!#REF!),"")</f>
        <v>#REF!</v>
      </c>
      <c r="AC21" s="27" t="e">
        <f>IF(AND(' RIESGOS DE GESTION'!#REF!="Alta",' RIESGOS DE GESTION'!#REF!="Mayor"),CONCATENATE("R6C",' RIESGOS DE GESTION'!#REF!),"")</f>
        <v>#REF!</v>
      </c>
      <c r="AD21" s="27" t="e">
        <f>IF(AND(' RIESGOS DE GESTION'!#REF!="Alta",' RIESGOS DE GESTION'!#REF!="Mayor"),CONCATENATE("R6C",' RIESGOS DE GESTION'!#REF!),"")</f>
        <v>#REF!</v>
      </c>
      <c r="AE21" s="27" t="e">
        <f>IF(AND(' RIESGOS DE GESTION'!#REF!="Alta",' RIESGOS DE GESTION'!#REF!="Mayor"),CONCATENATE("R6C",' RIESGOS DE GESTION'!#REF!),"")</f>
        <v>#REF!</v>
      </c>
      <c r="AF21" s="27" t="e">
        <f>IF(AND(' RIESGOS DE GESTION'!#REF!="Alta",' RIESGOS DE GESTION'!#REF!="Mayor"),CONCATENATE("R6C",' RIESGOS DE GESTION'!#REF!),"")</f>
        <v>#REF!</v>
      </c>
      <c r="AG21" s="28" t="e">
        <f>IF(AND(' RIESGOS DE GESTION'!#REF!="Alta",' RIESGOS DE GESTION'!#REF!="Mayor"),CONCATENATE("R6C",' RIESGOS DE GESTION'!#REF!),"")</f>
        <v>#REF!</v>
      </c>
      <c r="AH21" s="29" t="e">
        <f>IF(AND(' RIESGOS DE GESTION'!#REF!="Alta",' RIESGOS DE GESTION'!#REF!="Catastrófico"),CONCATENATE("R6C",' RIESGOS DE GESTION'!#REF!),"")</f>
        <v>#REF!</v>
      </c>
      <c r="AI21" s="30" t="e">
        <f>IF(AND(' RIESGOS DE GESTION'!#REF!="Alta",' RIESGOS DE GESTION'!#REF!="Catastrófico"),CONCATENATE("R6C",' RIESGOS DE GESTION'!#REF!),"")</f>
        <v>#REF!</v>
      </c>
      <c r="AJ21" s="30" t="e">
        <f>IF(AND(' RIESGOS DE GESTION'!#REF!="Alta",' RIESGOS DE GESTION'!#REF!="Catastrófico"),CONCATENATE("R6C",' RIESGOS DE GESTION'!#REF!),"")</f>
        <v>#REF!</v>
      </c>
      <c r="AK21" s="30" t="e">
        <f>IF(AND(' RIESGOS DE GESTION'!#REF!="Alta",' RIESGOS DE GESTION'!#REF!="Catastrófico"),CONCATENATE("R6C",' RIESGOS DE GESTION'!#REF!),"")</f>
        <v>#REF!</v>
      </c>
      <c r="AL21" s="30" t="e">
        <f>IF(AND(' RIESGOS DE GESTION'!#REF!="Alta",' RIESGOS DE GESTION'!#REF!="Catastrófico"),CONCATENATE("R6C",' RIESGOS DE GESTION'!#REF!),"")</f>
        <v>#REF!</v>
      </c>
      <c r="AM21" s="31" t="e">
        <f>IF(AND(' RIESGOS DE GESTION'!#REF!="Alta",' RIESGOS DE GESTION'!#REF!="Catastrófico"),CONCATENATE("R6C",' RIESGOS DE GESTION'!#REF!),"")</f>
        <v>#REF!</v>
      </c>
      <c r="AN21" s="57"/>
      <c r="AO21" s="482"/>
      <c r="AP21" s="483"/>
      <c r="AQ21" s="483"/>
      <c r="AR21" s="483"/>
      <c r="AS21" s="483"/>
      <c r="AT21" s="484"/>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row>
    <row r="22" spans="1:76" ht="15" customHeight="1">
      <c r="A22" s="57"/>
      <c r="B22" s="431"/>
      <c r="C22" s="431"/>
      <c r="D22" s="432"/>
      <c r="E22" s="472"/>
      <c r="F22" s="473"/>
      <c r="G22" s="473"/>
      <c r="H22" s="473"/>
      <c r="I22" s="473"/>
      <c r="J22" s="41" t="e">
        <f>IF(AND(' RIESGOS DE GESTION'!#REF!="Alta",' RIESGOS DE GESTION'!#REF!="Leve"),CONCATENATE("R7C",' RIESGOS DE GESTION'!#REF!),"")</f>
        <v>#REF!</v>
      </c>
      <c r="K22" s="42" t="e">
        <f>IF(AND(' RIESGOS DE GESTION'!#REF!="Alta",' RIESGOS DE GESTION'!#REF!="Leve"),CONCATENATE("R7C",' RIESGOS DE GESTION'!#REF!),"")</f>
        <v>#REF!</v>
      </c>
      <c r="L22" s="42" t="e">
        <f>IF(AND(' RIESGOS DE GESTION'!#REF!="Alta",' RIESGOS DE GESTION'!#REF!="Leve"),CONCATENATE("R7C",' RIESGOS DE GESTION'!#REF!),"")</f>
        <v>#REF!</v>
      </c>
      <c r="M22" s="42" t="e">
        <f>IF(AND(' RIESGOS DE GESTION'!#REF!="Alta",' RIESGOS DE GESTION'!#REF!="Leve"),CONCATENATE("R7C",' RIESGOS DE GESTION'!#REF!),"")</f>
        <v>#REF!</v>
      </c>
      <c r="N22" s="42" t="e">
        <f>IF(AND(' RIESGOS DE GESTION'!#REF!="Alta",' RIESGOS DE GESTION'!#REF!="Leve"),CONCATENATE("R7C",' RIESGOS DE GESTION'!#REF!),"")</f>
        <v>#REF!</v>
      </c>
      <c r="O22" s="43" t="e">
        <f>IF(AND(' RIESGOS DE GESTION'!#REF!="Alta",' RIESGOS DE GESTION'!#REF!="Leve"),CONCATENATE("R7C",' RIESGOS DE GESTION'!#REF!),"")</f>
        <v>#REF!</v>
      </c>
      <c r="P22" s="41" t="e">
        <f>IF(AND(' RIESGOS DE GESTION'!#REF!="Alta",' RIESGOS DE GESTION'!#REF!="Menor"),CONCATENATE("R7C",' RIESGOS DE GESTION'!#REF!),"")</f>
        <v>#REF!</v>
      </c>
      <c r="Q22" s="42" t="e">
        <f>IF(AND(' RIESGOS DE GESTION'!#REF!="Alta",' RIESGOS DE GESTION'!#REF!="Menor"),CONCATENATE("R7C",' RIESGOS DE GESTION'!#REF!),"")</f>
        <v>#REF!</v>
      </c>
      <c r="R22" s="42" t="e">
        <f>IF(AND(' RIESGOS DE GESTION'!#REF!="Alta",' RIESGOS DE GESTION'!#REF!="Menor"),CONCATENATE("R7C",' RIESGOS DE GESTION'!#REF!),"")</f>
        <v>#REF!</v>
      </c>
      <c r="S22" s="42" t="e">
        <f>IF(AND(' RIESGOS DE GESTION'!#REF!="Alta",' RIESGOS DE GESTION'!#REF!="Menor"),CONCATENATE("R7C",' RIESGOS DE GESTION'!#REF!),"")</f>
        <v>#REF!</v>
      </c>
      <c r="T22" s="42" t="e">
        <f>IF(AND(' RIESGOS DE GESTION'!#REF!="Alta",' RIESGOS DE GESTION'!#REF!="Menor"),CONCATENATE("R7C",' RIESGOS DE GESTION'!#REF!),"")</f>
        <v>#REF!</v>
      </c>
      <c r="U22" s="43" t="e">
        <f>IF(AND(' RIESGOS DE GESTION'!#REF!="Alta",' RIESGOS DE GESTION'!#REF!="Menor"),CONCATENATE("R7C",' RIESGOS DE GESTION'!#REF!),"")</f>
        <v>#REF!</v>
      </c>
      <c r="V22" s="26" t="e">
        <f>IF(AND(' RIESGOS DE GESTION'!#REF!="Alta",' RIESGOS DE GESTION'!#REF!="Moderado"),CONCATENATE("R7C",' RIESGOS DE GESTION'!#REF!),"")</f>
        <v>#REF!</v>
      </c>
      <c r="W22" s="27" t="e">
        <f>IF(AND(' RIESGOS DE GESTION'!#REF!="Alta",' RIESGOS DE GESTION'!#REF!="Moderado"),CONCATENATE("R7C",' RIESGOS DE GESTION'!#REF!),"")</f>
        <v>#REF!</v>
      </c>
      <c r="X22" s="27" t="e">
        <f>IF(AND(' RIESGOS DE GESTION'!#REF!="Alta",' RIESGOS DE GESTION'!#REF!="Moderado"),CONCATENATE("R7C",' RIESGOS DE GESTION'!#REF!),"")</f>
        <v>#REF!</v>
      </c>
      <c r="Y22" s="27" t="e">
        <f>IF(AND(' RIESGOS DE GESTION'!#REF!="Alta",' RIESGOS DE GESTION'!#REF!="Moderado"),CONCATENATE("R7C",' RIESGOS DE GESTION'!#REF!),"")</f>
        <v>#REF!</v>
      </c>
      <c r="Z22" s="27" t="e">
        <f>IF(AND(' RIESGOS DE GESTION'!#REF!="Alta",' RIESGOS DE GESTION'!#REF!="Moderado"),CONCATENATE("R7C",' RIESGOS DE GESTION'!#REF!),"")</f>
        <v>#REF!</v>
      </c>
      <c r="AA22" s="28" t="e">
        <f>IF(AND(' RIESGOS DE GESTION'!#REF!="Alta",' RIESGOS DE GESTION'!#REF!="Moderado"),CONCATENATE("R7C",' RIESGOS DE GESTION'!#REF!),"")</f>
        <v>#REF!</v>
      </c>
      <c r="AB22" s="26" t="e">
        <f>IF(AND(' RIESGOS DE GESTION'!#REF!="Alta",' RIESGOS DE GESTION'!#REF!="Mayor"),CONCATENATE("R7C",' RIESGOS DE GESTION'!#REF!),"")</f>
        <v>#REF!</v>
      </c>
      <c r="AC22" s="27" t="e">
        <f>IF(AND(' RIESGOS DE GESTION'!#REF!="Alta",' RIESGOS DE GESTION'!#REF!="Mayor"),CONCATENATE("R7C",' RIESGOS DE GESTION'!#REF!),"")</f>
        <v>#REF!</v>
      </c>
      <c r="AD22" s="27" t="e">
        <f>IF(AND(' RIESGOS DE GESTION'!#REF!="Alta",' RIESGOS DE GESTION'!#REF!="Mayor"),CONCATENATE("R7C",' RIESGOS DE GESTION'!#REF!),"")</f>
        <v>#REF!</v>
      </c>
      <c r="AE22" s="27" t="e">
        <f>IF(AND(' RIESGOS DE GESTION'!#REF!="Alta",' RIESGOS DE GESTION'!#REF!="Mayor"),CONCATENATE("R7C",' RIESGOS DE GESTION'!#REF!),"")</f>
        <v>#REF!</v>
      </c>
      <c r="AF22" s="27" t="e">
        <f>IF(AND(' RIESGOS DE GESTION'!#REF!="Alta",' RIESGOS DE GESTION'!#REF!="Mayor"),CONCATENATE("R7C",' RIESGOS DE GESTION'!#REF!),"")</f>
        <v>#REF!</v>
      </c>
      <c r="AG22" s="28" t="e">
        <f>IF(AND(' RIESGOS DE GESTION'!#REF!="Alta",' RIESGOS DE GESTION'!#REF!="Mayor"),CONCATENATE("R7C",' RIESGOS DE GESTION'!#REF!),"")</f>
        <v>#REF!</v>
      </c>
      <c r="AH22" s="29" t="e">
        <f>IF(AND(' RIESGOS DE GESTION'!#REF!="Alta",' RIESGOS DE GESTION'!#REF!="Catastrófico"),CONCATENATE("R7C",' RIESGOS DE GESTION'!#REF!),"")</f>
        <v>#REF!</v>
      </c>
      <c r="AI22" s="30" t="e">
        <f>IF(AND(' RIESGOS DE GESTION'!#REF!="Alta",' RIESGOS DE GESTION'!#REF!="Catastrófico"),CONCATENATE("R7C",' RIESGOS DE GESTION'!#REF!),"")</f>
        <v>#REF!</v>
      </c>
      <c r="AJ22" s="30" t="e">
        <f>IF(AND(' RIESGOS DE GESTION'!#REF!="Alta",' RIESGOS DE GESTION'!#REF!="Catastrófico"),CONCATENATE("R7C",' RIESGOS DE GESTION'!#REF!),"")</f>
        <v>#REF!</v>
      </c>
      <c r="AK22" s="30" t="e">
        <f>IF(AND(' RIESGOS DE GESTION'!#REF!="Alta",' RIESGOS DE GESTION'!#REF!="Catastrófico"),CONCATENATE("R7C",' RIESGOS DE GESTION'!#REF!),"")</f>
        <v>#REF!</v>
      </c>
      <c r="AL22" s="30" t="e">
        <f>IF(AND(' RIESGOS DE GESTION'!#REF!="Alta",' RIESGOS DE GESTION'!#REF!="Catastrófico"),CONCATENATE("R7C",' RIESGOS DE GESTION'!#REF!),"")</f>
        <v>#REF!</v>
      </c>
      <c r="AM22" s="31" t="e">
        <f>IF(AND(' RIESGOS DE GESTION'!#REF!="Alta",' RIESGOS DE GESTION'!#REF!="Catastrófico"),CONCATENATE("R7C",' RIESGOS DE GESTION'!#REF!),"")</f>
        <v>#REF!</v>
      </c>
      <c r="AN22" s="57"/>
      <c r="AO22" s="482"/>
      <c r="AP22" s="483"/>
      <c r="AQ22" s="483"/>
      <c r="AR22" s="483"/>
      <c r="AS22" s="483"/>
      <c r="AT22" s="484"/>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row>
    <row r="23" spans="1:76" ht="15" customHeight="1">
      <c r="A23" s="57"/>
      <c r="B23" s="431"/>
      <c r="C23" s="431"/>
      <c r="D23" s="432"/>
      <c r="E23" s="472"/>
      <c r="F23" s="473"/>
      <c r="G23" s="473"/>
      <c r="H23" s="473"/>
      <c r="I23" s="473"/>
      <c r="J23" s="41" t="e">
        <f>IF(AND(' RIESGOS DE GESTION'!#REF!="Alta",' RIESGOS DE GESTION'!#REF!="Leve"),CONCATENATE("R8C",' RIESGOS DE GESTION'!#REF!),"")</f>
        <v>#REF!</v>
      </c>
      <c r="K23" s="42" t="e">
        <f>IF(AND(' RIESGOS DE GESTION'!#REF!="Alta",' RIESGOS DE GESTION'!#REF!="Leve"),CONCATENATE("R8C",' RIESGOS DE GESTION'!#REF!),"")</f>
        <v>#REF!</v>
      </c>
      <c r="L23" s="42" t="e">
        <f>IF(AND(' RIESGOS DE GESTION'!#REF!="Alta",' RIESGOS DE GESTION'!#REF!="Leve"),CONCATENATE("R8C",' RIESGOS DE GESTION'!#REF!),"")</f>
        <v>#REF!</v>
      </c>
      <c r="M23" s="42" t="e">
        <f>IF(AND(' RIESGOS DE GESTION'!#REF!="Alta",' RIESGOS DE GESTION'!#REF!="Leve"),CONCATENATE("R8C",' RIESGOS DE GESTION'!#REF!),"")</f>
        <v>#REF!</v>
      </c>
      <c r="N23" s="42" t="e">
        <f>IF(AND(' RIESGOS DE GESTION'!#REF!="Alta",' RIESGOS DE GESTION'!#REF!="Leve"),CONCATENATE("R8C",' RIESGOS DE GESTION'!#REF!),"")</f>
        <v>#REF!</v>
      </c>
      <c r="O23" s="43" t="e">
        <f>IF(AND(' RIESGOS DE GESTION'!#REF!="Alta",' RIESGOS DE GESTION'!#REF!="Leve"),CONCATENATE("R8C",' RIESGOS DE GESTION'!#REF!),"")</f>
        <v>#REF!</v>
      </c>
      <c r="P23" s="41" t="e">
        <f>IF(AND(' RIESGOS DE GESTION'!#REF!="Alta",' RIESGOS DE GESTION'!#REF!="Menor"),CONCATENATE("R8C",' RIESGOS DE GESTION'!#REF!),"")</f>
        <v>#REF!</v>
      </c>
      <c r="Q23" s="42" t="e">
        <f>IF(AND(' RIESGOS DE GESTION'!#REF!="Alta",' RIESGOS DE GESTION'!#REF!="Menor"),CONCATENATE("R8C",' RIESGOS DE GESTION'!#REF!),"")</f>
        <v>#REF!</v>
      </c>
      <c r="R23" s="42" t="e">
        <f>IF(AND(' RIESGOS DE GESTION'!#REF!="Alta",' RIESGOS DE GESTION'!#REF!="Menor"),CONCATENATE("R8C",' RIESGOS DE GESTION'!#REF!),"")</f>
        <v>#REF!</v>
      </c>
      <c r="S23" s="42" t="e">
        <f>IF(AND(' RIESGOS DE GESTION'!#REF!="Alta",' RIESGOS DE GESTION'!#REF!="Menor"),CONCATENATE("R8C",' RIESGOS DE GESTION'!#REF!),"")</f>
        <v>#REF!</v>
      </c>
      <c r="T23" s="42" t="e">
        <f>IF(AND(' RIESGOS DE GESTION'!#REF!="Alta",' RIESGOS DE GESTION'!#REF!="Menor"),CONCATENATE("R8C",' RIESGOS DE GESTION'!#REF!),"")</f>
        <v>#REF!</v>
      </c>
      <c r="U23" s="43" t="e">
        <f>IF(AND(' RIESGOS DE GESTION'!#REF!="Alta",' RIESGOS DE GESTION'!#REF!="Menor"),CONCATENATE("R8C",' RIESGOS DE GESTION'!#REF!),"")</f>
        <v>#REF!</v>
      </c>
      <c r="V23" s="26" t="e">
        <f>IF(AND(' RIESGOS DE GESTION'!#REF!="Alta",' RIESGOS DE GESTION'!#REF!="Moderado"),CONCATENATE("R8C",' RIESGOS DE GESTION'!#REF!),"")</f>
        <v>#REF!</v>
      </c>
      <c r="W23" s="27" t="e">
        <f>IF(AND(' RIESGOS DE GESTION'!#REF!="Alta",' RIESGOS DE GESTION'!#REF!="Moderado"),CONCATENATE("R8C",' RIESGOS DE GESTION'!#REF!),"")</f>
        <v>#REF!</v>
      </c>
      <c r="X23" s="27" t="e">
        <f>IF(AND(' RIESGOS DE GESTION'!#REF!="Alta",' RIESGOS DE GESTION'!#REF!="Moderado"),CONCATENATE("R8C",' RIESGOS DE GESTION'!#REF!),"")</f>
        <v>#REF!</v>
      </c>
      <c r="Y23" s="27" t="e">
        <f>IF(AND(' RIESGOS DE GESTION'!#REF!="Alta",' RIESGOS DE GESTION'!#REF!="Moderado"),CONCATENATE("R8C",' RIESGOS DE GESTION'!#REF!),"")</f>
        <v>#REF!</v>
      </c>
      <c r="Z23" s="27" t="e">
        <f>IF(AND(' RIESGOS DE GESTION'!#REF!="Alta",' RIESGOS DE GESTION'!#REF!="Moderado"),CONCATENATE("R8C",' RIESGOS DE GESTION'!#REF!),"")</f>
        <v>#REF!</v>
      </c>
      <c r="AA23" s="28" t="e">
        <f>IF(AND(' RIESGOS DE GESTION'!#REF!="Alta",' RIESGOS DE GESTION'!#REF!="Moderado"),CONCATENATE("R8C",' RIESGOS DE GESTION'!#REF!),"")</f>
        <v>#REF!</v>
      </c>
      <c r="AB23" s="26" t="e">
        <f>IF(AND(' RIESGOS DE GESTION'!#REF!="Alta",' RIESGOS DE GESTION'!#REF!="Mayor"),CONCATENATE("R8C",' RIESGOS DE GESTION'!#REF!),"")</f>
        <v>#REF!</v>
      </c>
      <c r="AC23" s="27" t="e">
        <f>IF(AND(' RIESGOS DE GESTION'!#REF!="Alta",' RIESGOS DE GESTION'!#REF!="Mayor"),CONCATENATE("R8C",' RIESGOS DE GESTION'!#REF!),"")</f>
        <v>#REF!</v>
      </c>
      <c r="AD23" s="27" t="e">
        <f>IF(AND(' RIESGOS DE GESTION'!#REF!="Alta",' RIESGOS DE GESTION'!#REF!="Mayor"),CONCATENATE("R8C",' RIESGOS DE GESTION'!#REF!),"")</f>
        <v>#REF!</v>
      </c>
      <c r="AE23" s="27" t="e">
        <f>IF(AND(' RIESGOS DE GESTION'!#REF!="Alta",' RIESGOS DE GESTION'!#REF!="Mayor"),CONCATENATE("R8C",' RIESGOS DE GESTION'!#REF!),"")</f>
        <v>#REF!</v>
      </c>
      <c r="AF23" s="27" t="e">
        <f>IF(AND(' RIESGOS DE GESTION'!#REF!="Alta",' RIESGOS DE GESTION'!#REF!="Mayor"),CONCATENATE("R8C",' RIESGOS DE GESTION'!#REF!),"")</f>
        <v>#REF!</v>
      </c>
      <c r="AG23" s="28" t="e">
        <f>IF(AND(' RIESGOS DE GESTION'!#REF!="Alta",' RIESGOS DE GESTION'!#REF!="Mayor"),CONCATENATE("R8C",' RIESGOS DE GESTION'!#REF!),"")</f>
        <v>#REF!</v>
      </c>
      <c r="AH23" s="29" t="e">
        <f>IF(AND(' RIESGOS DE GESTION'!#REF!="Alta",' RIESGOS DE GESTION'!#REF!="Catastrófico"),CONCATENATE("R8C",' RIESGOS DE GESTION'!#REF!),"")</f>
        <v>#REF!</v>
      </c>
      <c r="AI23" s="30" t="e">
        <f>IF(AND(' RIESGOS DE GESTION'!#REF!="Alta",' RIESGOS DE GESTION'!#REF!="Catastrófico"),CONCATENATE("R8C",' RIESGOS DE GESTION'!#REF!),"")</f>
        <v>#REF!</v>
      </c>
      <c r="AJ23" s="30" t="e">
        <f>IF(AND(' RIESGOS DE GESTION'!#REF!="Alta",' RIESGOS DE GESTION'!#REF!="Catastrófico"),CONCATENATE("R8C",' RIESGOS DE GESTION'!#REF!),"")</f>
        <v>#REF!</v>
      </c>
      <c r="AK23" s="30" t="e">
        <f>IF(AND(' RIESGOS DE GESTION'!#REF!="Alta",' RIESGOS DE GESTION'!#REF!="Catastrófico"),CONCATENATE("R8C",' RIESGOS DE GESTION'!#REF!),"")</f>
        <v>#REF!</v>
      </c>
      <c r="AL23" s="30" t="e">
        <f>IF(AND(' RIESGOS DE GESTION'!#REF!="Alta",' RIESGOS DE GESTION'!#REF!="Catastrófico"),CONCATENATE("R8C",' RIESGOS DE GESTION'!#REF!),"")</f>
        <v>#REF!</v>
      </c>
      <c r="AM23" s="31" t="e">
        <f>IF(AND(' RIESGOS DE GESTION'!#REF!="Alta",' RIESGOS DE GESTION'!#REF!="Catastrófico"),CONCATENATE("R8C",' RIESGOS DE GESTION'!#REF!),"")</f>
        <v>#REF!</v>
      </c>
      <c r="AN23" s="57"/>
      <c r="AO23" s="482"/>
      <c r="AP23" s="483"/>
      <c r="AQ23" s="483"/>
      <c r="AR23" s="483"/>
      <c r="AS23" s="483"/>
      <c r="AT23" s="484"/>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row>
    <row r="24" spans="1:76" ht="15" customHeight="1">
      <c r="A24" s="57"/>
      <c r="B24" s="431"/>
      <c r="C24" s="431"/>
      <c r="D24" s="432"/>
      <c r="E24" s="472"/>
      <c r="F24" s="473"/>
      <c r="G24" s="473"/>
      <c r="H24" s="473"/>
      <c r="I24" s="473"/>
      <c r="J24" s="41" t="e">
        <f>IF(AND(' RIESGOS DE GESTION'!#REF!="Alta",' RIESGOS DE GESTION'!#REF!="Leve"),CONCATENATE("R9C",' RIESGOS DE GESTION'!#REF!),"")</f>
        <v>#REF!</v>
      </c>
      <c r="K24" s="42" t="e">
        <f>IF(AND(' RIESGOS DE GESTION'!#REF!="Alta",' RIESGOS DE GESTION'!#REF!="Leve"),CONCATENATE("R9C",' RIESGOS DE GESTION'!#REF!),"")</f>
        <v>#REF!</v>
      </c>
      <c r="L24" s="42" t="e">
        <f>IF(AND(' RIESGOS DE GESTION'!#REF!="Alta",' RIESGOS DE GESTION'!#REF!="Leve"),CONCATENATE("R9C",' RIESGOS DE GESTION'!#REF!),"")</f>
        <v>#REF!</v>
      </c>
      <c r="M24" s="42" t="e">
        <f>IF(AND(' RIESGOS DE GESTION'!#REF!="Alta",' RIESGOS DE GESTION'!#REF!="Leve"),CONCATENATE("R9C",' RIESGOS DE GESTION'!#REF!),"")</f>
        <v>#REF!</v>
      </c>
      <c r="N24" s="42" t="e">
        <f>IF(AND(' RIESGOS DE GESTION'!#REF!="Alta",' RIESGOS DE GESTION'!#REF!="Leve"),CONCATENATE("R9C",' RIESGOS DE GESTION'!#REF!),"")</f>
        <v>#REF!</v>
      </c>
      <c r="O24" s="43" t="e">
        <f>IF(AND(' RIESGOS DE GESTION'!#REF!="Alta",' RIESGOS DE GESTION'!#REF!="Leve"),CONCATENATE("R9C",' RIESGOS DE GESTION'!#REF!),"")</f>
        <v>#REF!</v>
      </c>
      <c r="P24" s="41" t="e">
        <f>IF(AND(' RIESGOS DE GESTION'!#REF!="Alta",' RIESGOS DE GESTION'!#REF!="Menor"),CONCATENATE("R9C",' RIESGOS DE GESTION'!#REF!),"")</f>
        <v>#REF!</v>
      </c>
      <c r="Q24" s="42" t="e">
        <f>IF(AND(' RIESGOS DE GESTION'!#REF!="Alta",' RIESGOS DE GESTION'!#REF!="Menor"),CONCATENATE("R9C",' RIESGOS DE GESTION'!#REF!),"")</f>
        <v>#REF!</v>
      </c>
      <c r="R24" s="42" t="e">
        <f>IF(AND(' RIESGOS DE GESTION'!#REF!="Alta",' RIESGOS DE GESTION'!#REF!="Menor"),CONCATENATE("R9C",' RIESGOS DE GESTION'!#REF!),"")</f>
        <v>#REF!</v>
      </c>
      <c r="S24" s="42" t="e">
        <f>IF(AND(' RIESGOS DE GESTION'!#REF!="Alta",' RIESGOS DE GESTION'!#REF!="Menor"),CONCATENATE("R9C",' RIESGOS DE GESTION'!#REF!),"")</f>
        <v>#REF!</v>
      </c>
      <c r="T24" s="42" t="e">
        <f>IF(AND(' RIESGOS DE GESTION'!#REF!="Alta",' RIESGOS DE GESTION'!#REF!="Menor"),CONCATENATE("R9C",' RIESGOS DE GESTION'!#REF!),"")</f>
        <v>#REF!</v>
      </c>
      <c r="U24" s="43" t="e">
        <f>IF(AND(' RIESGOS DE GESTION'!#REF!="Alta",' RIESGOS DE GESTION'!#REF!="Menor"),CONCATENATE("R9C",' RIESGOS DE GESTION'!#REF!),"")</f>
        <v>#REF!</v>
      </c>
      <c r="V24" s="26" t="e">
        <f>IF(AND(' RIESGOS DE GESTION'!#REF!="Alta",' RIESGOS DE GESTION'!#REF!="Moderado"),CONCATENATE("R9C",' RIESGOS DE GESTION'!#REF!),"")</f>
        <v>#REF!</v>
      </c>
      <c r="W24" s="27" t="e">
        <f>IF(AND(' RIESGOS DE GESTION'!#REF!="Alta",' RIESGOS DE GESTION'!#REF!="Moderado"),CONCATENATE("R9C",' RIESGOS DE GESTION'!#REF!),"")</f>
        <v>#REF!</v>
      </c>
      <c r="X24" s="27" t="e">
        <f>IF(AND(' RIESGOS DE GESTION'!#REF!="Alta",' RIESGOS DE GESTION'!#REF!="Moderado"),CONCATENATE("R9C",' RIESGOS DE GESTION'!#REF!),"")</f>
        <v>#REF!</v>
      </c>
      <c r="Y24" s="27" t="e">
        <f>IF(AND(' RIESGOS DE GESTION'!#REF!="Alta",' RIESGOS DE GESTION'!#REF!="Moderado"),CONCATENATE("R9C",' RIESGOS DE GESTION'!#REF!),"")</f>
        <v>#REF!</v>
      </c>
      <c r="Z24" s="27" t="e">
        <f>IF(AND(' RIESGOS DE GESTION'!#REF!="Alta",' RIESGOS DE GESTION'!#REF!="Moderado"),CONCATENATE("R9C",' RIESGOS DE GESTION'!#REF!),"")</f>
        <v>#REF!</v>
      </c>
      <c r="AA24" s="28" t="e">
        <f>IF(AND(' RIESGOS DE GESTION'!#REF!="Alta",' RIESGOS DE GESTION'!#REF!="Moderado"),CONCATENATE("R9C",' RIESGOS DE GESTION'!#REF!),"")</f>
        <v>#REF!</v>
      </c>
      <c r="AB24" s="26" t="e">
        <f>IF(AND(' RIESGOS DE GESTION'!#REF!="Alta",' RIESGOS DE GESTION'!#REF!="Mayor"),CONCATENATE("R9C",' RIESGOS DE GESTION'!#REF!),"")</f>
        <v>#REF!</v>
      </c>
      <c r="AC24" s="27" t="e">
        <f>IF(AND(' RIESGOS DE GESTION'!#REF!="Alta",' RIESGOS DE GESTION'!#REF!="Mayor"),CONCATENATE("R9C",' RIESGOS DE GESTION'!#REF!),"")</f>
        <v>#REF!</v>
      </c>
      <c r="AD24" s="27" t="e">
        <f>IF(AND(' RIESGOS DE GESTION'!#REF!="Alta",' RIESGOS DE GESTION'!#REF!="Mayor"),CONCATENATE("R9C",' RIESGOS DE GESTION'!#REF!),"")</f>
        <v>#REF!</v>
      </c>
      <c r="AE24" s="27" t="e">
        <f>IF(AND(' RIESGOS DE GESTION'!#REF!="Alta",' RIESGOS DE GESTION'!#REF!="Mayor"),CONCATENATE("R9C",' RIESGOS DE GESTION'!#REF!),"")</f>
        <v>#REF!</v>
      </c>
      <c r="AF24" s="27" t="e">
        <f>IF(AND(' RIESGOS DE GESTION'!#REF!="Alta",' RIESGOS DE GESTION'!#REF!="Mayor"),CONCATENATE("R9C",' RIESGOS DE GESTION'!#REF!),"")</f>
        <v>#REF!</v>
      </c>
      <c r="AG24" s="28" t="e">
        <f>IF(AND(' RIESGOS DE GESTION'!#REF!="Alta",' RIESGOS DE GESTION'!#REF!="Mayor"),CONCATENATE("R9C",' RIESGOS DE GESTION'!#REF!),"")</f>
        <v>#REF!</v>
      </c>
      <c r="AH24" s="29" t="e">
        <f>IF(AND(' RIESGOS DE GESTION'!#REF!="Alta",' RIESGOS DE GESTION'!#REF!="Catastrófico"),CONCATENATE("R9C",' RIESGOS DE GESTION'!#REF!),"")</f>
        <v>#REF!</v>
      </c>
      <c r="AI24" s="30" t="e">
        <f>IF(AND(' RIESGOS DE GESTION'!#REF!="Alta",' RIESGOS DE GESTION'!#REF!="Catastrófico"),CONCATENATE("R9C",' RIESGOS DE GESTION'!#REF!),"")</f>
        <v>#REF!</v>
      </c>
      <c r="AJ24" s="30" t="e">
        <f>IF(AND(' RIESGOS DE GESTION'!#REF!="Alta",' RIESGOS DE GESTION'!#REF!="Catastrófico"),CONCATENATE("R9C",' RIESGOS DE GESTION'!#REF!),"")</f>
        <v>#REF!</v>
      </c>
      <c r="AK24" s="30" t="e">
        <f>IF(AND(' RIESGOS DE GESTION'!#REF!="Alta",' RIESGOS DE GESTION'!#REF!="Catastrófico"),CONCATENATE("R9C",' RIESGOS DE GESTION'!#REF!),"")</f>
        <v>#REF!</v>
      </c>
      <c r="AL24" s="30" t="e">
        <f>IF(AND(' RIESGOS DE GESTION'!#REF!="Alta",' RIESGOS DE GESTION'!#REF!="Catastrófico"),CONCATENATE("R9C",' RIESGOS DE GESTION'!#REF!),"")</f>
        <v>#REF!</v>
      </c>
      <c r="AM24" s="31" t="e">
        <f>IF(AND(' RIESGOS DE GESTION'!#REF!="Alta",' RIESGOS DE GESTION'!#REF!="Catastrófico"),CONCATENATE("R9C",' RIESGOS DE GESTION'!#REF!),"")</f>
        <v>#REF!</v>
      </c>
      <c r="AN24" s="57"/>
      <c r="AO24" s="482"/>
      <c r="AP24" s="483"/>
      <c r="AQ24" s="483"/>
      <c r="AR24" s="483"/>
      <c r="AS24" s="483"/>
      <c r="AT24" s="484"/>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row>
    <row r="25" spans="1:76" ht="15.75" customHeight="1" thickBot="1">
      <c r="A25" s="57"/>
      <c r="B25" s="431"/>
      <c r="C25" s="431"/>
      <c r="D25" s="432"/>
      <c r="E25" s="475"/>
      <c r="F25" s="476"/>
      <c r="G25" s="476"/>
      <c r="H25" s="476"/>
      <c r="I25" s="476"/>
      <c r="J25" s="44" t="e">
        <f>IF(AND(' RIESGOS DE GESTION'!#REF!="Alta",' RIESGOS DE GESTION'!#REF!="Leve"),CONCATENATE("R10C",' RIESGOS DE GESTION'!#REF!),"")</f>
        <v>#REF!</v>
      </c>
      <c r="K25" s="45" t="e">
        <f>IF(AND(' RIESGOS DE GESTION'!#REF!="Alta",' RIESGOS DE GESTION'!#REF!="Leve"),CONCATENATE("R10C",' RIESGOS DE GESTION'!#REF!),"")</f>
        <v>#REF!</v>
      </c>
      <c r="L25" s="45" t="e">
        <f>IF(AND(' RIESGOS DE GESTION'!#REF!="Alta",' RIESGOS DE GESTION'!#REF!="Leve"),CONCATENATE("R10C",' RIESGOS DE GESTION'!#REF!),"")</f>
        <v>#REF!</v>
      </c>
      <c r="M25" s="45" t="e">
        <f>IF(AND(' RIESGOS DE GESTION'!#REF!="Alta",' RIESGOS DE GESTION'!#REF!="Leve"),CONCATENATE("R10C",' RIESGOS DE GESTION'!#REF!),"")</f>
        <v>#REF!</v>
      </c>
      <c r="N25" s="45" t="e">
        <f>IF(AND(' RIESGOS DE GESTION'!#REF!="Alta",' RIESGOS DE GESTION'!#REF!="Leve"),CONCATENATE("R10C",' RIESGOS DE GESTION'!#REF!),"")</f>
        <v>#REF!</v>
      </c>
      <c r="O25" s="46" t="e">
        <f>IF(AND(' RIESGOS DE GESTION'!#REF!="Alta",' RIESGOS DE GESTION'!#REF!="Leve"),CONCATENATE("R10C",' RIESGOS DE GESTION'!#REF!),"")</f>
        <v>#REF!</v>
      </c>
      <c r="P25" s="44" t="e">
        <f>IF(AND(' RIESGOS DE GESTION'!#REF!="Alta",' RIESGOS DE GESTION'!#REF!="Menor"),CONCATENATE("R10C",' RIESGOS DE GESTION'!#REF!),"")</f>
        <v>#REF!</v>
      </c>
      <c r="Q25" s="45" t="e">
        <f>IF(AND(' RIESGOS DE GESTION'!#REF!="Alta",' RIESGOS DE GESTION'!#REF!="Menor"),CONCATENATE("R10C",' RIESGOS DE GESTION'!#REF!),"")</f>
        <v>#REF!</v>
      </c>
      <c r="R25" s="45" t="e">
        <f>IF(AND(' RIESGOS DE GESTION'!#REF!="Alta",' RIESGOS DE GESTION'!#REF!="Menor"),CONCATENATE("R10C",' RIESGOS DE GESTION'!#REF!),"")</f>
        <v>#REF!</v>
      </c>
      <c r="S25" s="45" t="e">
        <f>IF(AND(' RIESGOS DE GESTION'!#REF!="Alta",' RIESGOS DE GESTION'!#REF!="Menor"),CONCATENATE("R10C",' RIESGOS DE GESTION'!#REF!),"")</f>
        <v>#REF!</v>
      </c>
      <c r="T25" s="45" t="e">
        <f>IF(AND(' RIESGOS DE GESTION'!#REF!="Alta",' RIESGOS DE GESTION'!#REF!="Menor"),CONCATENATE("R10C",' RIESGOS DE GESTION'!#REF!),"")</f>
        <v>#REF!</v>
      </c>
      <c r="U25" s="46" t="e">
        <f>IF(AND(' RIESGOS DE GESTION'!#REF!="Alta",' RIESGOS DE GESTION'!#REF!="Menor"),CONCATENATE("R10C",' RIESGOS DE GESTION'!#REF!),"")</f>
        <v>#REF!</v>
      </c>
      <c r="V25" s="32" t="e">
        <f>IF(AND(' RIESGOS DE GESTION'!#REF!="Alta",' RIESGOS DE GESTION'!#REF!="Moderado"),CONCATENATE("R10C",' RIESGOS DE GESTION'!#REF!),"")</f>
        <v>#REF!</v>
      </c>
      <c r="W25" s="33" t="e">
        <f>IF(AND(' RIESGOS DE GESTION'!#REF!="Alta",' RIESGOS DE GESTION'!#REF!="Moderado"),CONCATENATE("R10C",' RIESGOS DE GESTION'!#REF!),"")</f>
        <v>#REF!</v>
      </c>
      <c r="X25" s="33" t="e">
        <f>IF(AND(' RIESGOS DE GESTION'!#REF!="Alta",' RIESGOS DE GESTION'!#REF!="Moderado"),CONCATENATE("R10C",' RIESGOS DE GESTION'!#REF!),"")</f>
        <v>#REF!</v>
      </c>
      <c r="Y25" s="33" t="e">
        <f>IF(AND(' RIESGOS DE GESTION'!#REF!="Alta",' RIESGOS DE GESTION'!#REF!="Moderado"),CONCATENATE("R10C",' RIESGOS DE GESTION'!#REF!),"")</f>
        <v>#REF!</v>
      </c>
      <c r="Z25" s="33" t="e">
        <f>IF(AND(' RIESGOS DE GESTION'!#REF!="Alta",' RIESGOS DE GESTION'!#REF!="Moderado"),CONCATENATE("R10C",' RIESGOS DE GESTION'!#REF!),"")</f>
        <v>#REF!</v>
      </c>
      <c r="AA25" s="34" t="e">
        <f>IF(AND(' RIESGOS DE GESTION'!#REF!="Alta",' RIESGOS DE GESTION'!#REF!="Moderado"),CONCATENATE("R10C",' RIESGOS DE GESTION'!#REF!),"")</f>
        <v>#REF!</v>
      </c>
      <c r="AB25" s="32" t="e">
        <f>IF(AND(' RIESGOS DE GESTION'!#REF!="Alta",' RIESGOS DE GESTION'!#REF!="Mayor"),CONCATENATE("R10C",' RIESGOS DE GESTION'!#REF!),"")</f>
        <v>#REF!</v>
      </c>
      <c r="AC25" s="33" t="e">
        <f>IF(AND(' RIESGOS DE GESTION'!#REF!="Alta",' RIESGOS DE GESTION'!#REF!="Mayor"),CONCATENATE("R10C",' RIESGOS DE GESTION'!#REF!),"")</f>
        <v>#REF!</v>
      </c>
      <c r="AD25" s="33" t="e">
        <f>IF(AND(' RIESGOS DE GESTION'!#REF!="Alta",' RIESGOS DE GESTION'!#REF!="Mayor"),CONCATENATE("R10C",' RIESGOS DE GESTION'!#REF!),"")</f>
        <v>#REF!</v>
      </c>
      <c r="AE25" s="33" t="e">
        <f>IF(AND(' RIESGOS DE GESTION'!#REF!="Alta",' RIESGOS DE GESTION'!#REF!="Mayor"),CONCATENATE("R10C",' RIESGOS DE GESTION'!#REF!),"")</f>
        <v>#REF!</v>
      </c>
      <c r="AF25" s="33" t="e">
        <f>IF(AND(' RIESGOS DE GESTION'!#REF!="Alta",' RIESGOS DE GESTION'!#REF!="Mayor"),CONCATENATE("R10C",' RIESGOS DE GESTION'!#REF!),"")</f>
        <v>#REF!</v>
      </c>
      <c r="AG25" s="34" t="e">
        <f>IF(AND(' RIESGOS DE GESTION'!#REF!="Alta",' RIESGOS DE GESTION'!#REF!="Mayor"),CONCATENATE("R10C",' RIESGOS DE GESTION'!#REF!),"")</f>
        <v>#REF!</v>
      </c>
      <c r="AH25" s="35" t="e">
        <f>IF(AND(' RIESGOS DE GESTION'!#REF!="Alta",' RIESGOS DE GESTION'!#REF!="Catastrófico"),CONCATENATE("R10C",' RIESGOS DE GESTION'!#REF!),"")</f>
        <v>#REF!</v>
      </c>
      <c r="AI25" s="36" t="e">
        <f>IF(AND(' RIESGOS DE GESTION'!#REF!="Alta",' RIESGOS DE GESTION'!#REF!="Catastrófico"),CONCATENATE("R10C",' RIESGOS DE GESTION'!#REF!),"")</f>
        <v>#REF!</v>
      </c>
      <c r="AJ25" s="36" t="e">
        <f>IF(AND(' RIESGOS DE GESTION'!#REF!="Alta",' RIESGOS DE GESTION'!#REF!="Catastrófico"),CONCATENATE("R10C",' RIESGOS DE GESTION'!#REF!),"")</f>
        <v>#REF!</v>
      </c>
      <c r="AK25" s="36" t="e">
        <f>IF(AND(' RIESGOS DE GESTION'!#REF!="Alta",' RIESGOS DE GESTION'!#REF!="Catastrófico"),CONCATENATE("R10C",' RIESGOS DE GESTION'!#REF!),"")</f>
        <v>#REF!</v>
      </c>
      <c r="AL25" s="36" t="e">
        <f>IF(AND(' RIESGOS DE GESTION'!#REF!="Alta",' RIESGOS DE GESTION'!#REF!="Catastrófico"),CONCATENATE("R10C",' RIESGOS DE GESTION'!#REF!),"")</f>
        <v>#REF!</v>
      </c>
      <c r="AM25" s="37" t="e">
        <f>IF(AND(' RIESGOS DE GESTION'!#REF!="Alta",' RIESGOS DE GESTION'!#REF!="Catastrófico"),CONCATENATE("R10C",' RIESGOS DE GESTION'!#REF!),"")</f>
        <v>#REF!</v>
      </c>
      <c r="AN25" s="57"/>
      <c r="AO25" s="485"/>
      <c r="AP25" s="486"/>
      <c r="AQ25" s="486"/>
      <c r="AR25" s="486"/>
      <c r="AS25" s="486"/>
      <c r="AT25" s="48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row>
    <row r="26" spans="1:76" ht="15" customHeight="1">
      <c r="A26" s="57"/>
      <c r="B26" s="431"/>
      <c r="C26" s="431"/>
      <c r="D26" s="432"/>
      <c r="E26" s="469" t="s">
        <v>294</v>
      </c>
      <c r="F26" s="470"/>
      <c r="G26" s="470"/>
      <c r="H26" s="470"/>
      <c r="I26" s="471"/>
      <c r="J26" s="38" t="e">
        <f>IF(AND(' RIESGOS DE GESTION'!#REF!="Media",' RIESGOS DE GESTION'!#REF!="Leve"),CONCATENATE("R1C",' RIESGOS DE GESTION'!#REF!),"")</f>
        <v>#REF!</v>
      </c>
      <c r="K26" s="39" t="e">
        <f>IF(AND(' RIESGOS DE GESTION'!#REF!="Media",' RIESGOS DE GESTION'!#REF!="Leve"),CONCATENATE("R1C",' RIESGOS DE GESTION'!#REF!),"")</f>
        <v>#REF!</v>
      </c>
      <c r="L26" s="39" t="e">
        <f>IF(AND(' RIESGOS DE GESTION'!#REF!="Media",' RIESGOS DE GESTION'!#REF!="Leve"),CONCATENATE("R1C",' RIESGOS DE GESTION'!#REF!),"")</f>
        <v>#REF!</v>
      </c>
      <c r="M26" s="39" t="e">
        <f>IF(AND(' RIESGOS DE GESTION'!#REF!="Media",' RIESGOS DE GESTION'!#REF!="Leve"),CONCATENATE("R1C",' RIESGOS DE GESTION'!#REF!),"")</f>
        <v>#REF!</v>
      </c>
      <c r="N26" s="39" t="e">
        <f>IF(AND(' RIESGOS DE GESTION'!#REF!="Media",' RIESGOS DE GESTION'!#REF!="Leve"),CONCATENATE("R1C",' RIESGOS DE GESTION'!#REF!),"")</f>
        <v>#REF!</v>
      </c>
      <c r="O26" s="40" t="e">
        <f>IF(AND(' RIESGOS DE GESTION'!#REF!="Media",' RIESGOS DE GESTION'!#REF!="Leve"),CONCATENATE("R1C",' RIESGOS DE GESTION'!#REF!),"")</f>
        <v>#REF!</v>
      </c>
      <c r="P26" s="38" t="e">
        <f>IF(AND(' RIESGOS DE GESTION'!#REF!="Media",' RIESGOS DE GESTION'!#REF!="Menor"),CONCATENATE("R1C",' RIESGOS DE GESTION'!#REF!),"")</f>
        <v>#REF!</v>
      </c>
      <c r="Q26" s="39" t="e">
        <f>IF(AND(' RIESGOS DE GESTION'!#REF!="Media",' RIESGOS DE GESTION'!#REF!="Menor"),CONCATENATE("R1C",' RIESGOS DE GESTION'!#REF!),"")</f>
        <v>#REF!</v>
      </c>
      <c r="R26" s="39" t="e">
        <f>IF(AND(' RIESGOS DE GESTION'!#REF!="Media",' RIESGOS DE GESTION'!#REF!="Menor"),CONCATENATE("R1C",' RIESGOS DE GESTION'!#REF!),"")</f>
        <v>#REF!</v>
      </c>
      <c r="S26" s="39" t="e">
        <f>IF(AND(' RIESGOS DE GESTION'!#REF!="Media",' RIESGOS DE GESTION'!#REF!="Menor"),CONCATENATE("R1C",' RIESGOS DE GESTION'!#REF!),"")</f>
        <v>#REF!</v>
      </c>
      <c r="T26" s="39" t="e">
        <f>IF(AND(' RIESGOS DE GESTION'!#REF!="Media",' RIESGOS DE GESTION'!#REF!="Menor"),CONCATENATE("R1C",' RIESGOS DE GESTION'!#REF!),"")</f>
        <v>#REF!</v>
      </c>
      <c r="U26" s="40" t="e">
        <f>IF(AND(' RIESGOS DE GESTION'!#REF!="Media",' RIESGOS DE GESTION'!#REF!="Menor"),CONCATENATE("R1C",' RIESGOS DE GESTION'!#REF!),"")</f>
        <v>#REF!</v>
      </c>
      <c r="V26" s="38" t="e">
        <f>IF(AND(' RIESGOS DE GESTION'!#REF!="Media",' RIESGOS DE GESTION'!#REF!="Moderado"),CONCATENATE("R1C",' RIESGOS DE GESTION'!#REF!),"")</f>
        <v>#REF!</v>
      </c>
      <c r="W26" s="39" t="e">
        <f>IF(AND(' RIESGOS DE GESTION'!#REF!="Media",' RIESGOS DE GESTION'!#REF!="Moderado"),CONCATENATE("R1C",' RIESGOS DE GESTION'!#REF!),"")</f>
        <v>#REF!</v>
      </c>
      <c r="X26" s="39" t="e">
        <f>IF(AND(' RIESGOS DE GESTION'!#REF!="Media",' RIESGOS DE GESTION'!#REF!="Moderado"),CONCATENATE("R1C",' RIESGOS DE GESTION'!#REF!),"")</f>
        <v>#REF!</v>
      </c>
      <c r="Y26" s="39" t="e">
        <f>IF(AND(' RIESGOS DE GESTION'!#REF!="Media",' RIESGOS DE GESTION'!#REF!="Moderado"),CONCATENATE("R1C",' RIESGOS DE GESTION'!#REF!),"")</f>
        <v>#REF!</v>
      </c>
      <c r="Z26" s="39" t="e">
        <f>IF(AND(' RIESGOS DE GESTION'!#REF!="Media",' RIESGOS DE GESTION'!#REF!="Moderado"),CONCATENATE("R1C",' RIESGOS DE GESTION'!#REF!),"")</f>
        <v>#REF!</v>
      </c>
      <c r="AA26" s="40" t="e">
        <f>IF(AND(' RIESGOS DE GESTION'!#REF!="Media",' RIESGOS DE GESTION'!#REF!="Moderado"),CONCATENATE("R1C",' RIESGOS DE GESTION'!#REF!),"")</f>
        <v>#REF!</v>
      </c>
      <c r="AB26" s="20" t="e">
        <f>IF(AND(' RIESGOS DE GESTION'!#REF!="Media",' RIESGOS DE GESTION'!#REF!="Mayor"),CONCATENATE("R1C",' RIESGOS DE GESTION'!#REF!),"")</f>
        <v>#REF!</v>
      </c>
      <c r="AC26" s="21" t="e">
        <f>IF(AND(' RIESGOS DE GESTION'!#REF!="Media",' RIESGOS DE GESTION'!#REF!="Mayor"),CONCATENATE("R1C",' RIESGOS DE GESTION'!#REF!),"")</f>
        <v>#REF!</v>
      </c>
      <c r="AD26" s="21" t="e">
        <f>IF(AND(' RIESGOS DE GESTION'!#REF!="Media",' RIESGOS DE GESTION'!#REF!="Mayor"),CONCATENATE("R1C",' RIESGOS DE GESTION'!#REF!),"")</f>
        <v>#REF!</v>
      </c>
      <c r="AE26" s="21" t="e">
        <f>IF(AND(' RIESGOS DE GESTION'!#REF!="Media",' RIESGOS DE GESTION'!#REF!="Mayor"),CONCATENATE("R1C",' RIESGOS DE GESTION'!#REF!),"")</f>
        <v>#REF!</v>
      </c>
      <c r="AF26" s="21" t="e">
        <f>IF(AND(' RIESGOS DE GESTION'!#REF!="Media",' RIESGOS DE GESTION'!#REF!="Mayor"),CONCATENATE("R1C",' RIESGOS DE GESTION'!#REF!),"")</f>
        <v>#REF!</v>
      </c>
      <c r="AG26" s="22" t="e">
        <f>IF(AND(' RIESGOS DE GESTION'!#REF!="Media",' RIESGOS DE GESTION'!#REF!="Mayor"),CONCATENATE("R1C",' RIESGOS DE GESTION'!#REF!),"")</f>
        <v>#REF!</v>
      </c>
      <c r="AH26" s="23" t="e">
        <f>IF(AND(' RIESGOS DE GESTION'!#REF!="Media",' RIESGOS DE GESTION'!#REF!="Catastrófico"),CONCATENATE("R1C",' RIESGOS DE GESTION'!#REF!),"")</f>
        <v>#REF!</v>
      </c>
      <c r="AI26" s="24" t="e">
        <f>IF(AND(' RIESGOS DE GESTION'!#REF!="Media",' RIESGOS DE GESTION'!#REF!="Catastrófico"),CONCATENATE("R1C",' RIESGOS DE GESTION'!#REF!),"")</f>
        <v>#REF!</v>
      </c>
      <c r="AJ26" s="24" t="e">
        <f>IF(AND(' RIESGOS DE GESTION'!#REF!="Media",' RIESGOS DE GESTION'!#REF!="Catastrófico"),CONCATENATE("R1C",' RIESGOS DE GESTION'!#REF!),"")</f>
        <v>#REF!</v>
      </c>
      <c r="AK26" s="24" t="e">
        <f>IF(AND(' RIESGOS DE GESTION'!#REF!="Media",' RIESGOS DE GESTION'!#REF!="Catastrófico"),CONCATENATE("R1C",' RIESGOS DE GESTION'!#REF!),"")</f>
        <v>#REF!</v>
      </c>
      <c r="AL26" s="24" t="e">
        <f>IF(AND(' RIESGOS DE GESTION'!#REF!="Media",' RIESGOS DE GESTION'!#REF!="Catastrófico"),CONCATENATE("R1C",' RIESGOS DE GESTION'!#REF!),"")</f>
        <v>#REF!</v>
      </c>
      <c r="AM26" s="25" t="e">
        <f>IF(AND(' RIESGOS DE GESTION'!#REF!="Media",' RIESGOS DE GESTION'!#REF!="Catastrófico"),CONCATENATE("R1C",' RIESGOS DE GESTION'!#REF!),"")</f>
        <v>#REF!</v>
      </c>
      <c r="AN26" s="57"/>
      <c r="AO26" s="509" t="s">
        <v>295</v>
      </c>
      <c r="AP26" s="510"/>
      <c r="AQ26" s="510"/>
      <c r="AR26" s="510"/>
      <c r="AS26" s="510"/>
      <c r="AT26" s="511"/>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row>
    <row r="27" spans="1:76" ht="15" customHeight="1">
      <c r="A27" s="57"/>
      <c r="B27" s="431"/>
      <c r="C27" s="431"/>
      <c r="D27" s="432"/>
      <c r="E27" s="488"/>
      <c r="F27" s="473"/>
      <c r="G27" s="473"/>
      <c r="H27" s="473"/>
      <c r="I27" s="474"/>
      <c r="J27" s="41" t="e">
        <f>IF(AND(' RIESGOS DE GESTION'!#REF!="Media",' RIESGOS DE GESTION'!#REF!="Leve"),CONCATENATE("R2C",' RIESGOS DE GESTION'!#REF!),"")</f>
        <v>#REF!</v>
      </c>
      <c r="K27" s="42" t="e">
        <f>IF(AND(' RIESGOS DE GESTION'!#REF!="Media",' RIESGOS DE GESTION'!#REF!="Leve"),CONCATENATE("R2C",' RIESGOS DE GESTION'!#REF!),"")</f>
        <v>#REF!</v>
      </c>
      <c r="L27" s="42" t="e">
        <f>IF(AND(' RIESGOS DE GESTION'!#REF!="Media",' RIESGOS DE GESTION'!#REF!="Leve"),CONCATENATE("R2C",' RIESGOS DE GESTION'!#REF!),"")</f>
        <v>#REF!</v>
      </c>
      <c r="M27" s="42" t="e">
        <f>IF(AND(' RIESGOS DE GESTION'!#REF!="Media",' RIESGOS DE GESTION'!#REF!="Leve"),CONCATENATE("R2C",' RIESGOS DE GESTION'!#REF!),"")</f>
        <v>#REF!</v>
      </c>
      <c r="N27" s="42" t="e">
        <f>IF(AND(' RIESGOS DE GESTION'!#REF!="Media",' RIESGOS DE GESTION'!#REF!="Leve"),CONCATENATE("R2C",' RIESGOS DE GESTION'!#REF!),"")</f>
        <v>#REF!</v>
      </c>
      <c r="O27" s="43" t="e">
        <f>IF(AND(' RIESGOS DE GESTION'!#REF!="Media",' RIESGOS DE GESTION'!#REF!="Leve"),CONCATENATE("R2C",' RIESGOS DE GESTION'!#REF!),"")</f>
        <v>#REF!</v>
      </c>
      <c r="P27" s="41" t="e">
        <f>IF(AND(' RIESGOS DE GESTION'!#REF!="Media",' RIESGOS DE GESTION'!#REF!="Menor"),CONCATENATE("R2C",' RIESGOS DE GESTION'!#REF!),"")</f>
        <v>#REF!</v>
      </c>
      <c r="Q27" s="42" t="e">
        <f>IF(AND(' RIESGOS DE GESTION'!#REF!="Media",' RIESGOS DE GESTION'!#REF!="Menor"),CONCATENATE("R2C",' RIESGOS DE GESTION'!#REF!),"")</f>
        <v>#REF!</v>
      </c>
      <c r="R27" s="42" t="e">
        <f>IF(AND(' RIESGOS DE GESTION'!#REF!="Media",' RIESGOS DE GESTION'!#REF!="Menor"),CONCATENATE("R2C",' RIESGOS DE GESTION'!#REF!),"")</f>
        <v>#REF!</v>
      </c>
      <c r="S27" s="42" t="e">
        <f>IF(AND(' RIESGOS DE GESTION'!#REF!="Media",' RIESGOS DE GESTION'!#REF!="Menor"),CONCATENATE("R2C",' RIESGOS DE GESTION'!#REF!),"")</f>
        <v>#REF!</v>
      </c>
      <c r="T27" s="42" t="e">
        <f>IF(AND(' RIESGOS DE GESTION'!#REF!="Media",' RIESGOS DE GESTION'!#REF!="Menor"),CONCATENATE("R2C",' RIESGOS DE GESTION'!#REF!),"")</f>
        <v>#REF!</v>
      </c>
      <c r="U27" s="43" t="e">
        <f>IF(AND(' RIESGOS DE GESTION'!#REF!="Media",' RIESGOS DE GESTION'!#REF!="Menor"),CONCATENATE("R2C",' RIESGOS DE GESTION'!#REF!),"")</f>
        <v>#REF!</v>
      </c>
      <c r="V27" s="41" t="e">
        <f>IF(AND(' RIESGOS DE GESTION'!#REF!="Media",' RIESGOS DE GESTION'!#REF!="Moderado"),CONCATENATE("R2C",' RIESGOS DE GESTION'!#REF!),"")</f>
        <v>#REF!</v>
      </c>
      <c r="W27" s="42" t="e">
        <f>IF(AND(' RIESGOS DE GESTION'!#REF!="Media",' RIESGOS DE GESTION'!#REF!="Moderado"),CONCATENATE("R2C",' RIESGOS DE GESTION'!#REF!),"")</f>
        <v>#REF!</v>
      </c>
      <c r="X27" s="42" t="e">
        <f>IF(AND(' RIESGOS DE GESTION'!#REF!="Media",' RIESGOS DE GESTION'!#REF!="Moderado"),CONCATENATE("R2C",' RIESGOS DE GESTION'!#REF!),"")</f>
        <v>#REF!</v>
      </c>
      <c r="Y27" s="42" t="e">
        <f>IF(AND(' RIESGOS DE GESTION'!#REF!="Media",' RIESGOS DE GESTION'!#REF!="Moderado"),CONCATENATE("R2C",' RIESGOS DE GESTION'!#REF!),"")</f>
        <v>#REF!</v>
      </c>
      <c r="Z27" s="42" t="e">
        <f>IF(AND(' RIESGOS DE GESTION'!#REF!="Media",' RIESGOS DE GESTION'!#REF!="Moderado"),CONCATENATE("R2C",' RIESGOS DE GESTION'!#REF!),"")</f>
        <v>#REF!</v>
      </c>
      <c r="AA27" s="43" t="e">
        <f>IF(AND(' RIESGOS DE GESTION'!#REF!="Media",' RIESGOS DE GESTION'!#REF!="Moderado"),CONCATENATE("R2C",' RIESGOS DE GESTION'!#REF!),"")</f>
        <v>#REF!</v>
      </c>
      <c r="AB27" s="26" t="e">
        <f>IF(AND(' RIESGOS DE GESTION'!#REF!="Media",' RIESGOS DE GESTION'!#REF!="Mayor"),CONCATENATE("R2C",' RIESGOS DE GESTION'!#REF!),"")</f>
        <v>#REF!</v>
      </c>
      <c r="AC27" s="27" t="e">
        <f>IF(AND(' RIESGOS DE GESTION'!#REF!="Media",' RIESGOS DE GESTION'!#REF!="Mayor"),CONCATENATE("R2C",' RIESGOS DE GESTION'!#REF!),"")</f>
        <v>#REF!</v>
      </c>
      <c r="AD27" s="27" t="e">
        <f>IF(AND(' RIESGOS DE GESTION'!#REF!="Media",' RIESGOS DE GESTION'!#REF!="Mayor"),CONCATENATE("R2C",' RIESGOS DE GESTION'!#REF!),"")</f>
        <v>#REF!</v>
      </c>
      <c r="AE27" s="27" t="e">
        <f>IF(AND(' RIESGOS DE GESTION'!#REF!="Media",' RIESGOS DE GESTION'!#REF!="Mayor"),CONCATENATE("R2C",' RIESGOS DE GESTION'!#REF!),"")</f>
        <v>#REF!</v>
      </c>
      <c r="AF27" s="27" t="e">
        <f>IF(AND(' RIESGOS DE GESTION'!#REF!="Media",' RIESGOS DE GESTION'!#REF!="Mayor"),CONCATENATE("R2C",' RIESGOS DE GESTION'!#REF!),"")</f>
        <v>#REF!</v>
      </c>
      <c r="AG27" s="28" t="e">
        <f>IF(AND(' RIESGOS DE GESTION'!#REF!="Media",' RIESGOS DE GESTION'!#REF!="Mayor"),CONCATENATE("R2C",' RIESGOS DE GESTION'!#REF!),"")</f>
        <v>#REF!</v>
      </c>
      <c r="AH27" s="29" t="e">
        <f>IF(AND(' RIESGOS DE GESTION'!#REF!="Media",' RIESGOS DE GESTION'!#REF!="Catastrófico"),CONCATENATE("R2C",' RIESGOS DE GESTION'!#REF!),"")</f>
        <v>#REF!</v>
      </c>
      <c r="AI27" s="30" t="e">
        <f>IF(AND(' RIESGOS DE GESTION'!#REF!="Media",' RIESGOS DE GESTION'!#REF!="Catastrófico"),CONCATENATE("R2C",' RIESGOS DE GESTION'!#REF!),"")</f>
        <v>#REF!</v>
      </c>
      <c r="AJ27" s="30" t="e">
        <f>IF(AND(' RIESGOS DE GESTION'!#REF!="Media",' RIESGOS DE GESTION'!#REF!="Catastrófico"),CONCATENATE("R2C",' RIESGOS DE GESTION'!#REF!),"")</f>
        <v>#REF!</v>
      </c>
      <c r="AK27" s="30" t="e">
        <f>IF(AND(' RIESGOS DE GESTION'!#REF!="Media",' RIESGOS DE GESTION'!#REF!="Catastrófico"),CONCATENATE("R2C",' RIESGOS DE GESTION'!#REF!),"")</f>
        <v>#REF!</v>
      </c>
      <c r="AL27" s="30" t="e">
        <f>IF(AND(' RIESGOS DE GESTION'!#REF!="Media",' RIESGOS DE GESTION'!#REF!="Catastrófico"),CONCATENATE("R2C",' RIESGOS DE GESTION'!#REF!),"")</f>
        <v>#REF!</v>
      </c>
      <c r="AM27" s="31" t="e">
        <f>IF(AND(' RIESGOS DE GESTION'!#REF!="Media",' RIESGOS DE GESTION'!#REF!="Catastrófico"),CONCATENATE("R2C",' RIESGOS DE GESTION'!#REF!),"")</f>
        <v>#REF!</v>
      </c>
      <c r="AN27" s="57"/>
      <c r="AO27" s="512"/>
      <c r="AP27" s="513"/>
      <c r="AQ27" s="513"/>
      <c r="AR27" s="513"/>
      <c r="AS27" s="513"/>
      <c r="AT27" s="514"/>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row>
    <row r="28" spans="1:76" ht="15" customHeight="1">
      <c r="A28" s="57"/>
      <c r="B28" s="431"/>
      <c r="C28" s="431"/>
      <c r="D28" s="432"/>
      <c r="E28" s="472"/>
      <c r="F28" s="473"/>
      <c r="G28" s="473"/>
      <c r="H28" s="473"/>
      <c r="I28" s="474"/>
      <c r="J28" s="41" t="e">
        <f>IF(AND(' RIESGOS DE GESTION'!#REF!="Media",' RIESGOS DE GESTION'!#REF!="Leve"),CONCATENATE("R3C",' RIESGOS DE GESTION'!#REF!),"")</f>
        <v>#REF!</v>
      </c>
      <c r="K28" s="42" t="e">
        <f>IF(AND(' RIESGOS DE GESTION'!#REF!="Media",' RIESGOS DE GESTION'!#REF!="Leve"),CONCATENATE("R3C",' RIESGOS DE GESTION'!#REF!),"")</f>
        <v>#REF!</v>
      </c>
      <c r="L28" s="42" t="e">
        <f>IF(AND(' RIESGOS DE GESTION'!#REF!="Media",' RIESGOS DE GESTION'!#REF!="Leve"),CONCATENATE("R3C",' RIESGOS DE GESTION'!#REF!),"")</f>
        <v>#REF!</v>
      </c>
      <c r="M28" s="42" t="e">
        <f>IF(AND(' RIESGOS DE GESTION'!#REF!="Media",' RIESGOS DE GESTION'!#REF!="Leve"),CONCATENATE("R3C",' RIESGOS DE GESTION'!#REF!),"")</f>
        <v>#REF!</v>
      </c>
      <c r="N28" s="42" t="e">
        <f>IF(AND(' RIESGOS DE GESTION'!#REF!="Media",' RIESGOS DE GESTION'!#REF!="Leve"),CONCATENATE("R3C",' RIESGOS DE GESTION'!#REF!),"")</f>
        <v>#REF!</v>
      </c>
      <c r="O28" s="43" t="e">
        <f>IF(AND(' RIESGOS DE GESTION'!#REF!="Media",' RIESGOS DE GESTION'!#REF!="Leve"),CONCATENATE("R3C",' RIESGOS DE GESTION'!#REF!),"")</f>
        <v>#REF!</v>
      </c>
      <c r="P28" s="41" t="e">
        <f>IF(AND(' RIESGOS DE GESTION'!#REF!="Media",' RIESGOS DE GESTION'!#REF!="Menor"),CONCATENATE("R3C",' RIESGOS DE GESTION'!#REF!),"")</f>
        <v>#REF!</v>
      </c>
      <c r="Q28" s="42" t="e">
        <f>IF(AND(' RIESGOS DE GESTION'!#REF!="Media",' RIESGOS DE GESTION'!#REF!="Menor"),CONCATENATE("R3C",' RIESGOS DE GESTION'!#REF!),"")</f>
        <v>#REF!</v>
      </c>
      <c r="R28" s="42" t="e">
        <f>IF(AND(' RIESGOS DE GESTION'!#REF!="Media",' RIESGOS DE GESTION'!#REF!="Menor"),CONCATENATE("R3C",' RIESGOS DE GESTION'!#REF!),"")</f>
        <v>#REF!</v>
      </c>
      <c r="S28" s="42" t="e">
        <f>IF(AND(' RIESGOS DE GESTION'!#REF!="Media",' RIESGOS DE GESTION'!#REF!="Menor"),CONCATENATE("R3C",' RIESGOS DE GESTION'!#REF!),"")</f>
        <v>#REF!</v>
      </c>
      <c r="T28" s="42" t="e">
        <f>IF(AND(' RIESGOS DE GESTION'!#REF!="Media",' RIESGOS DE GESTION'!#REF!="Menor"),CONCATENATE("R3C",' RIESGOS DE GESTION'!#REF!),"")</f>
        <v>#REF!</v>
      </c>
      <c r="U28" s="43" t="e">
        <f>IF(AND(' RIESGOS DE GESTION'!#REF!="Media",' RIESGOS DE GESTION'!#REF!="Menor"),CONCATENATE("R3C",' RIESGOS DE GESTION'!#REF!),"")</f>
        <v>#REF!</v>
      </c>
      <c r="V28" s="41" t="e">
        <f>IF(AND(' RIESGOS DE GESTION'!#REF!="Media",' RIESGOS DE GESTION'!#REF!="Moderado"),CONCATENATE("R3C",' RIESGOS DE GESTION'!#REF!),"")</f>
        <v>#REF!</v>
      </c>
      <c r="W28" s="42" t="e">
        <f>IF(AND(' RIESGOS DE GESTION'!#REF!="Media",' RIESGOS DE GESTION'!#REF!="Moderado"),CONCATENATE("R3C",' RIESGOS DE GESTION'!#REF!),"")</f>
        <v>#REF!</v>
      </c>
      <c r="X28" s="42" t="e">
        <f>IF(AND(' RIESGOS DE GESTION'!#REF!="Media",' RIESGOS DE GESTION'!#REF!="Moderado"),CONCATENATE("R3C",' RIESGOS DE GESTION'!#REF!),"")</f>
        <v>#REF!</v>
      </c>
      <c r="Y28" s="42" t="e">
        <f>IF(AND(' RIESGOS DE GESTION'!#REF!="Media",' RIESGOS DE GESTION'!#REF!="Moderado"),CONCATENATE("R3C",' RIESGOS DE GESTION'!#REF!),"")</f>
        <v>#REF!</v>
      </c>
      <c r="Z28" s="42" t="e">
        <f>IF(AND(' RIESGOS DE GESTION'!#REF!="Media",' RIESGOS DE GESTION'!#REF!="Moderado"),CONCATENATE("R3C",' RIESGOS DE GESTION'!#REF!),"")</f>
        <v>#REF!</v>
      </c>
      <c r="AA28" s="43" t="e">
        <f>IF(AND(' RIESGOS DE GESTION'!#REF!="Media",' RIESGOS DE GESTION'!#REF!="Moderado"),CONCATENATE("R3C",' RIESGOS DE GESTION'!#REF!),"")</f>
        <v>#REF!</v>
      </c>
      <c r="AB28" s="26" t="e">
        <f>IF(AND(' RIESGOS DE GESTION'!#REF!="Media",' RIESGOS DE GESTION'!#REF!="Mayor"),CONCATENATE("R3C",' RIESGOS DE GESTION'!#REF!),"")</f>
        <v>#REF!</v>
      </c>
      <c r="AC28" s="27" t="e">
        <f>IF(AND(' RIESGOS DE GESTION'!#REF!="Media",' RIESGOS DE GESTION'!#REF!="Mayor"),CONCATENATE("R3C",' RIESGOS DE GESTION'!#REF!),"")</f>
        <v>#REF!</v>
      </c>
      <c r="AD28" s="27" t="e">
        <f>IF(AND(' RIESGOS DE GESTION'!#REF!="Media",' RIESGOS DE GESTION'!#REF!="Mayor"),CONCATENATE("R3C",' RIESGOS DE GESTION'!#REF!),"")</f>
        <v>#REF!</v>
      </c>
      <c r="AE28" s="27" t="e">
        <f>IF(AND(' RIESGOS DE GESTION'!#REF!="Media",' RIESGOS DE GESTION'!#REF!="Mayor"),CONCATENATE("R3C",' RIESGOS DE GESTION'!#REF!),"")</f>
        <v>#REF!</v>
      </c>
      <c r="AF28" s="27" t="e">
        <f>IF(AND(' RIESGOS DE GESTION'!#REF!="Media",' RIESGOS DE GESTION'!#REF!="Mayor"),CONCATENATE("R3C",' RIESGOS DE GESTION'!#REF!),"")</f>
        <v>#REF!</v>
      </c>
      <c r="AG28" s="28" t="e">
        <f>IF(AND(' RIESGOS DE GESTION'!#REF!="Media",' RIESGOS DE GESTION'!#REF!="Mayor"),CONCATENATE("R3C",' RIESGOS DE GESTION'!#REF!),"")</f>
        <v>#REF!</v>
      </c>
      <c r="AH28" s="29" t="e">
        <f>IF(AND(' RIESGOS DE GESTION'!#REF!="Media",' RIESGOS DE GESTION'!#REF!="Catastrófico"),CONCATENATE("R3C",' RIESGOS DE GESTION'!#REF!),"")</f>
        <v>#REF!</v>
      </c>
      <c r="AI28" s="30" t="e">
        <f>IF(AND(' RIESGOS DE GESTION'!#REF!="Media",' RIESGOS DE GESTION'!#REF!="Catastrófico"),CONCATENATE("R3C",' RIESGOS DE GESTION'!#REF!),"")</f>
        <v>#REF!</v>
      </c>
      <c r="AJ28" s="30" t="e">
        <f>IF(AND(' RIESGOS DE GESTION'!#REF!="Media",' RIESGOS DE GESTION'!#REF!="Catastrófico"),CONCATENATE("R3C",' RIESGOS DE GESTION'!#REF!),"")</f>
        <v>#REF!</v>
      </c>
      <c r="AK28" s="30" t="e">
        <f>IF(AND(' RIESGOS DE GESTION'!#REF!="Media",' RIESGOS DE GESTION'!#REF!="Catastrófico"),CONCATENATE("R3C",' RIESGOS DE GESTION'!#REF!),"")</f>
        <v>#REF!</v>
      </c>
      <c r="AL28" s="30" t="e">
        <f>IF(AND(' RIESGOS DE GESTION'!#REF!="Media",' RIESGOS DE GESTION'!#REF!="Catastrófico"),CONCATENATE("R3C",' RIESGOS DE GESTION'!#REF!),"")</f>
        <v>#REF!</v>
      </c>
      <c r="AM28" s="31" t="e">
        <f>IF(AND(' RIESGOS DE GESTION'!#REF!="Media",' RIESGOS DE GESTION'!#REF!="Catastrófico"),CONCATENATE("R3C",' RIESGOS DE GESTION'!#REF!),"")</f>
        <v>#REF!</v>
      </c>
      <c r="AN28" s="57"/>
      <c r="AO28" s="512"/>
      <c r="AP28" s="513"/>
      <c r="AQ28" s="513"/>
      <c r="AR28" s="513"/>
      <c r="AS28" s="513"/>
      <c r="AT28" s="514"/>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row>
    <row r="29" spans="1:76" ht="15" customHeight="1">
      <c r="A29" s="57"/>
      <c r="B29" s="431"/>
      <c r="C29" s="431"/>
      <c r="D29" s="432"/>
      <c r="E29" s="472"/>
      <c r="F29" s="473"/>
      <c r="G29" s="473"/>
      <c r="H29" s="473"/>
      <c r="I29" s="474"/>
      <c r="J29" s="41" t="e">
        <f>IF(AND(' RIESGOS DE GESTION'!#REF!="Media",' RIESGOS DE GESTION'!#REF!="Leve"),CONCATENATE("R4C",' RIESGOS DE GESTION'!#REF!),"")</f>
        <v>#REF!</v>
      </c>
      <c r="K29" s="42" t="e">
        <f>IF(AND(' RIESGOS DE GESTION'!#REF!="Media",' RIESGOS DE GESTION'!#REF!="Leve"),CONCATENATE("R4C",' RIESGOS DE GESTION'!#REF!),"")</f>
        <v>#REF!</v>
      </c>
      <c r="L29" s="42" t="e">
        <f>IF(AND(' RIESGOS DE GESTION'!#REF!="Media",' RIESGOS DE GESTION'!#REF!="Leve"),CONCATENATE("R4C",' RIESGOS DE GESTION'!#REF!),"")</f>
        <v>#REF!</v>
      </c>
      <c r="M29" s="42" t="e">
        <f>IF(AND(' RIESGOS DE GESTION'!#REF!="Media",' RIESGOS DE GESTION'!#REF!="Leve"),CONCATENATE("R4C",' RIESGOS DE GESTION'!#REF!),"")</f>
        <v>#REF!</v>
      </c>
      <c r="N29" s="42" t="e">
        <f>IF(AND(' RIESGOS DE GESTION'!#REF!="Media",' RIESGOS DE GESTION'!#REF!="Leve"),CONCATENATE("R4C",' RIESGOS DE GESTION'!#REF!),"")</f>
        <v>#REF!</v>
      </c>
      <c r="O29" s="43" t="e">
        <f>IF(AND(' RIESGOS DE GESTION'!#REF!="Media",' RIESGOS DE GESTION'!#REF!="Leve"),CONCATENATE("R4C",' RIESGOS DE GESTION'!#REF!),"")</f>
        <v>#REF!</v>
      </c>
      <c r="P29" s="41" t="e">
        <f>IF(AND(' RIESGOS DE GESTION'!#REF!="Media",' RIESGOS DE GESTION'!#REF!="Menor"),CONCATENATE("R4C",' RIESGOS DE GESTION'!#REF!),"")</f>
        <v>#REF!</v>
      </c>
      <c r="Q29" s="42" t="e">
        <f>IF(AND(' RIESGOS DE GESTION'!#REF!="Media",' RIESGOS DE GESTION'!#REF!="Menor"),CONCATENATE("R4C",' RIESGOS DE GESTION'!#REF!),"")</f>
        <v>#REF!</v>
      </c>
      <c r="R29" s="42" t="e">
        <f>IF(AND(' RIESGOS DE GESTION'!#REF!="Media",' RIESGOS DE GESTION'!#REF!="Menor"),CONCATENATE("R4C",' RIESGOS DE GESTION'!#REF!),"")</f>
        <v>#REF!</v>
      </c>
      <c r="S29" s="42" t="e">
        <f>IF(AND(' RIESGOS DE GESTION'!#REF!="Media",' RIESGOS DE GESTION'!#REF!="Menor"),CONCATENATE("R4C",' RIESGOS DE GESTION'!#REF!),"")</f>
        <v>#REF!</v>
      </c>
      <c r="T29" s="42" t="e">
        <f>IF(AND(' RIESGOS DE GESTION'!#REF!="Media",' RIESGOS DE GESTION'!#REF!="Menor"),CONCATENATE("R4C",' RIESGOS DE GESTION'!#REF!),"")</f>
        <v>#REF!</v>
      </c>
      <c r="U29" s="43" t="e">
        <f>IF(AND(' RIESGOS DE GESTION'!#REF!="Media",' RIESGOS DE GESTION'!#REF!="Menor"),CONCATENATE("R4C",' RIESGOS DE GESTION'!#REF!),"")</f>
        <v>#REF!</v>
      </c>
      <c r="V29" s="41" t="e">
        <f>IF(AND(' RIESGOS DE GESTION'!#REF!="Media",' RIESGOS DE GESTION'!#REF!="Moderado"),CONCATENATE("R4C",' RIESGOS DE GESTION'!#REF!),"")</f>
        <v>#REF!</v>
      </c>
      <c r="W29" s="42" t="e">
        <f>IF(AND(' RIESGOS DE GESTION'!#REF!="Media",' RIESGOS DE GESTION'!#REF!="Moderado"),CONCATENATE("R4C",' RIESGOS DE GESTION'!#REF!),"")</f>
        <v>#REF!</v>
      </c>
      <c r="X29" s="42" t="e">
        <f>IF(AND(' RIESGOS DE GESTION'!#REF!="Media",' RIESGOS DE GESTION'!#REF!="Moderado"),CONCATENATE("R4C",' RIESGOS DE GESTION'!#REF!),"")</f>
        <v>#REF!</v>
      </c>
      <c r="Y29" s="42" t="e">
        <f>IF(AND(' RIESGOS DE GESTION'!#REF!="Media",' RIESGOS DE GESTION'!#REF!="Moderado"),CONCATENATE("R4C",' RIESGOS DE GESTION'!#REF!),"")</f>
        <v>#REF!</v>
      </c>
      <c r="Z29" s="42" t="e">
        <f>IF(AND(' RIESGOS DE GESTION'!#REF!="Media",' RIESGOS DE GESTION'!#REF!="Moderado"),CONCATENATE("R4C",' RIESGOS DE GESTION'!#REF!),"")</f>
        <v>#REF!</v>
      </c>
      <c r="AA29" s="43" t="e">
        <f>IF(AND(' RIESGOS DE GESTION'!#REF!="Media",' RIESGOS DE GESTION'!#REF!="Moderado"),CONCATENATE("R4C",' RIESGOS DE GESTION'!#REF!),"")</f>
        <v>#REF!</v>
      </c>
      <c r="AB29" s="26" t="e">
        <f>IF(AND(' RIESGOS DE GESTION'!#REF!="Media",' RIESGOS DE GESTION'!#REF!="Mayor"),CONCATENATE("R4C",' RIESGOS DE GESTION'!#REF!),"")</f>
        <v>#REF!</v>
      </c>
      <c r="AC29" s="27" t="e">
        <f>IF(AND(' RIESGOS DE GESTION'!#REF!="Media",' RIESGOS DE GESTION'!#REF!="Mayor"),CONCATENATE("R4C",' RIESGOS DE GESTION'!#REF!),"")</f>
        <v>#REF!</v>
      </c>
      <c r="AD29" s="27" t="e">
        <f>IF(AND(' RIESGOS DE GESTION'!#REF!="Media",' RIESGOS DE GESTION'!#REF!="Mayor"),CONCATENATE("R4C",' RIESGOS DE GESTION'!#REF!),"")</f>
        <v>#REF!</v>
      </c>
      <c r="AE29" s="27" t="e">
        <f>IF(AND(' RIESGOS DE GESTION'!#REF!="Media",' RIESGOS DE GESTION'!#REF!="Mayor"),CONCATENATE("R4C",' RIESGOS DE GESTION'!#REF!),"")</f>
        <v>#REF!</v>
      </c>
      <c r="AF29" s="27" t="e">
        <f>IF(AND(' RIESGOS DE GESTION'!#REF!="Media",' RIESGOS DE GESTION'!#REF!="Mayor"),CONCATENATE("R4C",' RIESGOS DE GESTION'!#REF!),"")</f>
        <v>#REF!</v>
      </c>
      <c r="AG29" s="28" t="e">
        <f>IF(AND(' RIESGOS DE GESTION'!#REF!="Media",' RIESGOS DE GESTION'!#REF!="Mayor"),CONCATENATE("R4C",' RIESGOS DE GESTION'!#REF!),"")</f>
        <v>#REF!</v>
      </c>
      <c r="AH29" s="29" t="e">
        <f>IF(AND(' RIESGOS DE GESTION'!#REF!="Media",' RIESGOS DE GESTION'!#REF!="Catastrófico"),CONCATENATE("R4C",' RIESGOS DE GESTION'!#REF!),"")</f>
        <v>#REF!</v>
      </c>
      <c r="AI29" s="30" t="e">
        <f>IF(AND(' RIESGOS DE GESTION'!#REF!="Media",' RIESGOS DE GESTION'!#REF!="Catastrófico"),CONCATENATE("R4C",' RIESGOS DE GESTION'!#REF!),"")</f>
        <v>#REF!</v>
      </c>
      <c r="AJ29" s="30" t="e">
        <f>IF(AND(' RIESGOS DE GESTION'!#REF!="Media",' RIESGOS DE GESTION'!#REF!="Catastrófico"),CONCATENATE("R4C",' RIESGOS DE GESTION'!#REF!),"")</f>
        <v>#REF!</v>
      </c>
      <c r="AK29" s="30" t="e">
        <f>IF(AND(' RIESGOS DE GESTION'!#REF!="Media",' RIESGOS DE GESTION'!#REF!="Catastrófico"),CONCATENATE("R4C",' RIESGOS DE GESTION'!#REF!),"")</f>
        <v>#REF!</v>
      </c>
      <c r="AL29" s="30" t="e">
        <f>IF(AND(' RIESGOS DE GESTION'!#REF!="Media",' RIESGOS DE GESTION'!#REF!="Catastrófico"),CONCATENATE("R4C",' RIESGOS DE GESTION'!#REF!),"")</f>
        <v>#REF!</v>
      </c>
      <c r="AM29" s="31" t="e">
        <f>IF(AND(' RIESGOS DE GESTION'!#REF!="Media",' RIESGOS DE GESTION'!#REF!="Catastrófico"),CONCATENATE("R4C",' RIESGOS DE GESTION'!#REF!),"")</f>
        <v>#REF!</v>
      </c>
      <c r="AN29" s="57"/>
      <c r="AO29" s="512"/>
      <c r="AP29" s="513"/>
      <c r="AQ29" s="513"/>
      <c r="AR29" s="513"/>
      <c r="AS29" s="513"/>
      <c r="AT29" s="514"/>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row>
    <row r="30" spans="1:76" ht="15" customHeight="1">
      <c r="A30" s="57"/>
      <c r="B30" s="431"/>
      <c r="C30" s="431"/>
      <c r="D30" s="432"/>
      <c r="E30" s="472"/>
      <c r="F30" s="473"/>
      <c r="G30" s="473"/>
      <c r="H30" s="473"/>
      <c r="I30" s="474"/>
      <c r="J30" s="41" t="e">
        <f>IF(AND(' RIESGOS DE GESTION'!#REF!="Media",' RIESGOS DE GESTION'!#REF!="Leve"),CONCATENATE("R5C",' RIESGOS DE GESTION'!#REF!),"")</f>
        <v>#REF!</v>
      </c>
      <c r="K30" s="42" t="e">
        <f>IF(AND(' RIESGOS DE GESTION'!#REF!="Media",' RIESGOS DE GESTION'!#REF!="Leve"),CONCATENATE("R5C",' RIESGOS DE GESTION'!#REF!),"")</f>
        <v>#REF!</v>
      </c>
      <c r="L30" s="42" t="e">
        <f>IF(AND(' RIESGOS DE GESTION'!#REF!="Media",' RIESGOS DE GESTION'!#REF!="Leve"),CONCATENATE("R5C",' RIESGOS DE GESTION'!#REF!),"")</f>
        <v>#REF!</v>
      </c>
      <c r="M30" s="42" t="e">
        <f>IF(AND(' RIESGOS DE GESTION'!#REF!="Media",' RIESGOS DE GESTION'!#REF!="Leve"),CONCATENATE("R5C",' RIESGOS DE GESTION'!#REF!),"")</f>
        <v>#REF!</v>
      </c>
      <c r="N30" s="42" t="e">
        <f>IF(AND(' RIESGOS DE GESTION'!#REF!="Media",' RIESGOS DE GESTION'!#REF!="Leve"),CONCATENATE("R5C",' RIESGOS DE GESTION'!#REF!),"")</f>
        <v>#REF!</v>
      </c>
      <c r="O30" s="43" t="e">
        <f>IF(AND(' RIESGOS DE GESTION'!#REF!="Media",' RIESGOS DE GESTION'!#REF!="Leve"),CONCATENATE("R5C",' RIESGOS DE GESTION'!#REF!),"")</f>
        <v>#REF!</v>
      </c>
      <c r="P30" s="41" t="e">
        <f>IF(AND(' RIESGOS DE GESTION'!#REF!="Media",' RIESGOS DE GESTION'!#REF!="Menor"),CONCATENATE("R5C",' RIESGOS DE GESTION'!#REF!),"")</f>
        <v>#REF!</v>
      </c>
      <c r="Q30" s="42" t="e">
        <f>IF(AND(' RIESGOS DE GESTION'!#REF!="Media",' RIESGOS DE GESTION'!#REF!="Menor"),CONCATENATE("R5C",' RIESGOS DE GESTION'!#REF!),"")</f>
        <v>#REF!</v>
      </c>
      <c r="R30" s="42" t="e">
        <f>IF(AND(' RIESGOS DE GESTION'!#REF!="Media",' RIESGOS DE GESTION'!#REF!="Menor"),CONCATENATE("R5C",' RIESGOS DE GESTION'!#REF!),"")</f>
        <v>#REF!</v>
      </c>
      <c r="S30" s="42" t="e">
        <f>IF(AND(' RIESGOS DE GESTION'!#REF!="Media",' RIESGOS DE GESTION'!#REF!="Menor"),CONCATENATE("R5C",' RIESGOS DE GESTION'!#REF!),"")</f>
        <v>#REF!</v>
      </c>
      <c r="T30" s="42" t="e">
        <f>IF(AND(' RIESGOS DE GESTION'!#REF!="Media",' RIESGOS DE GESTION'!#REF!="Menor"),CONCATENATE("R5C",' RIESGOS DE GESTION'!#REF!),"")</f>
        <v>#REF!</v>
      </c>
      <c r="U30" s="43" t="e">
        <f>IF(AND(' RIESGOS DE GESTION'!#REF!="Media",' RIESGOS DE GESTION'!#REF!="Menor"),CONCATENATE("R5C",' RIESGOS DE GESTION'!#REF!),"")</f>
        <v>#REF!</v>
      </c>
      <c r="V30" s="41" t="e">
        <f>IF(AND(' RIESGOS DE GESTION'!#REF!="Media",' RIESGOS DE GESTION'!#REF!="Moderado"),CONCATENATE("R5C",' RIESGOS DE GESTION'!#REF!),"")</f>
        <v>#REF!</v>
      </c>
      <c r="W30" s="42" t="e">
        <f>IF(AND(' RIESGOS DE GESTION'!#REF!="Media",' RIESGOS DE GESTION'!#REF!="Moderado"),CONCATENATE("R5C",' RIESGOS DE GESTION'!#REF!),"")</f>
        <v>#REF!</v>
      </c>
      <c r="X30" s="42" t="e">
        <f>IF(AND(' RIESGOS DE GESTION'!#REF!="Media",' RIESGOS DE GESTION'!#REF!="Moderado"),CONCATENATE("R5C",' RIESGOS DE GESTION'!#REF!),"")</f>
        <v>#REF!</v>
      </c>
      <c r="Y30" s="42" t="e">
        <f>IF(AND(' RIESGOS DE GESTION'!#REF!="Media",' RIESGOS DE GESTION'!#REF!="Moderado"),CONCATENATE("R5C",' RIESGOS DE GESTION'!#REF!),"")</f>
        <v>#REF!</v>
      </c>
      <c r="Z30" s="42" t="e">
        <f>IF(AND(' RIESGOS DE GESTION'!#REF!="Media",' RIESGOS DE GESTION'!#REF!="Moderado"),CONCATENATE("R5C",' RIESGOS DE GESTION'!#REF!),"")</f>
        <v>#REF!</v>
      </c>
      <c r="AA30" s="43" t="e">
        <f>IF(AND(' RIESGOS DE GESTION'!#REF!="Media",' RIESGOS DE GESTION'!#REF!="Moderado"),CONCATENATE("R5C",' RIESGOS DE GESTION'!#REF!),"")</f>
        <v>#REF!</v>
      </c>
      <c r="AB30" s="26" t="e">
        <f>IF(AND(' RIESGOS DE GESTION'!#REF!="Media",' RIESGOS DE GESTION'!#REF!="Mayor"),CONCATENATE("R5C",' RIESGOS DE GESTION'!#REF!),"")</f>
        <v>#REF!</v>
      </c>
      <c r="AC30" s="27" t="e">
        <f>IF(AND(' RIESGOS DE GESTION'!#REF!="Media",' RIESGOS DE GESTION'!#REF!="Mayor"),CONCATENATE("R5C",' RIESGOS DE GESTION'!#REF!),"")</f>
        <v>#REF!</v>
      </c>
      <c r="AD30" s="27" t="e">
        <f>IF(AND(' RIESGOS DE GESTION'!#REF!="Media",' RIESGOS DE GESTION'!#REF!="Mayor"),CONCATENATE("R5C",' RIESGOS DE GESTION'!#REF!),"")</f>
        <v>#REF!</v>
      </c>
      <c r="AE30" s="27" t="e">
        <f>IF(AND(' RIESGOS DE GESTION'!#REF!="Media",' RIESGOS DE GESTION'!#REF!="Mayor"),CONCATENATE("R5C",' RIESGOS DE GESTION'!#REF!),"")</f>
        <v>#REF!</v>
      </c>
      <c r="AF30" s="27" t="e">
        <f>IF(AND(' RIESGOS DE GESTION'!#REF!="Media",' RIESGOS DE GESTION'!#REF!="Mayor"),CONCATENATE("R5C",' RIESGOS DE GESTION'!#REF!),"")</f>
        <v>#REF!</v>
      </c>
      <c r="AG30" s="28" t="e">
        <f>IF(AND(' RIESGOS DE GESTION'!#REF!="Media",' RIESGOS DE GESTION'!#REF!="Mayor"),CONCATENATE("R5C",' RIESGOS DE GESTION'!#REF!),"")</f>
        <v>#REF!</v>
      </c>
      <c r="AH30" s="29" t="e">
        <f>IF(AND(' RIESGOS DE GESTION'!#REF!="Media",' RIESGOS DE GESTION'!#REF!="Catastrófico"),CONCATENATE("R5C",' RIESGOS DE GESTION'!#REF!),"")</f>
        <v>#REF!</v>
      </c>
      <c r="AI30" s="30" t="e">
        <f>IF(AND(' RIESGOS DE GESTION'!#REF!="Media",' RIESGOS DE GESTION'!#REF!="Catastrófico"),CONCATENATE("R5C",' RIESGOS DE GESTION'!#REF!),"")</f>
        <v>#REF!</v>
      </c>
      <c r="AJ30" s="30" t="e">
        <f>IF(AND(' RIESGOS DE GESTION'!#REF!="Media",' RIESGOS DE GESTION'!#REF!="Catastrófico"),CONCATENATE("R5C",' RIESGOS DE GESTION'!#REF!),"")</f>
        <v>#REF!</v>
      </c>
      <c r="AK30" s="30" t="e">
        <f>IF(AND(' RIESGOS DE GESTION'!#REF!="Media",' RIESGOS DE GESTION'!#REF!="Catastrófico"),CONCATENATE("R5C",' RIESGOS DE GESTION'!#REF!),"")</f>
        <v>#REF!</v>
      </c>
      <c r="AL30" s="30" t="e">
        <f>IF(AND(' RIESGOS DE GESTION'!#REF!="Media",' RIESGOS DE GESTION'!#REF!="Catastrófico"),CONCATENATE("R5C",' RIESGOS DE GESTION'!#REF!),"")</f>
        <v>#REF!</v>
      </c>
      <c r="AM30" s="31" t="e">
        <f>IF(AND(' RIESGOS DE GESTION'!#REF!="Media",' RIESGOS DE GESTION'!#REF!="Catastrófico"),CONCATENATE("R5C",' RIESGOS DE GESTION'!#REF!),"")</f>
        <v>#REF!</v>
      </c>
      <c r="AN30" s="57"/>
      <c r="AO30" s="512"/>
      <c r="AP30" s="513"/>
      <c r="AQ30" s="513"/>
      <c r="AR30" s="513"/>
      <c r="AS30" s="513"/>
      <c r="AT30" s="514"/>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row>
    <row r="31" spans="1:76" ht="15" customHeight="1">
      <c r="A31" s="57"/>
      <c r="B31" s="431"/>
      <c r="C31" s="431"/>
      <c r="D31" s="432"/>
      <c r="E31" s="472"/>
      <c r="F31" s="473"/>
      <c r="G31" s="473"/>
      <c r="H31" s="473"/>
      <c r="I31" s="474"/>
      <c r="J31" s="41" t="e">
        <f>IF(AND(' RIESGOS DE GESTION'!#REF!="Media",' RIESGOS DE GESTION'!#REF!="Leve"),CONCATENATE("R6C",' RIESGOS DE GESTION'!#REF!),"")</f>
        <v>#REF!</v>
      </c>
      <c r="K31" s="42" t="e">
        <f>IF(AND(' RIESGOS DE GESTION'!#REF!="Media",' RIESGOS DE GESTION'!#REF!="Leve"),CONCATENATE("R6C",' RIESGOS DE GESTION'!#REF!),"")</f>
        <v>#REF!</v>
      </c>
      <c r="L31" s="42" t="e">
        <f>IF(AND(' RIESGOS DE GESTION'!#REF!="Media",' RIESGOS DE GESTION'!#REF!="Leve"),CONCATENATE("R6C",' RIESGOS DE GESTION'!#REF!),"")</f>
        <v>#REF!</v>
      </c>
      <c r="M31" s="42" t="e">
        <f>IF(AND(' RIESGOS DE GESTION'!#REF!="Media",' RIESGOS DE GESTION'!#REF!="Leve"),CONCATENATE("R6C",' RIESGOS DE GESTION'!#REF!),"")</f>
        <v>#REF!</v>
      </c>
      <c r="N31" s="42" t="e">
        <f>IF(AND(' RIESGOS DE GESTION'!#REF!="Media",' RIESGOS DE GESTION'!#REF!="Leve"),CONCATENATE("R6C",' RIESGOS DE GESTION'!#REF!),"")</f>
        <v>#REF!</v>
      </c>
      <c r="O31" s="43" t="e">
        <f>IF(AND(' RIESGOS DE GESTION'!#REF!="Media",' RIESGOS DE GESTION'!#REF!="Leve"),CONCATENATE("R6C",' RIESGOS DE GESTION'!#REF!),"")</f>
        <v>#REF!</v>
      </c>
      <c r="P31" s="41" t="e">
        <f>IF(AND(' RIESGOS DE GESTION'!#REF!="Media",' RIESGOS DE GESTION'!#REF!="Menor"),CONCATENATE("R6C",' RIESGOS DE GESTION'!#REF!),"")</f>
        <v>#REF!</v>
      </c>
      <c r="Q31" s="42" t="e">
        <f>IF(AND(' RIESGOS DE GESTION'!#REF!="Media",' RIESGOS DE GESTION'!#REF!="Menor"),CONCATENATE("R6C",' RIESGOS DE GESTION'!#REF!),"")</f>
        <v>#REF!</v>
      </c>
      <c r="R31" s="42" t="e">
        <f>IF(AND(' RIESGOS DE GESTION'!#REF!="Media",' RIESGOS DE GESTION'!#REF!="Menor"),CONCATENATE("R6C",' RIESGOS DE GESTION'!#REF!),"")</f>
        <v>#REF!</v>
      </c>
      <c r="S31" s="42" t="e">
        <f>IF(AND(' RIESGOS DE GESTION'!#REF!="Media",' RIESGOS DE GESTION'!#REF!="Menor"),CONCATENATE("R6C",' RIESGOS DE GESTION'!#REF!),"")</f>
        <v>#REF!</v>
      </c>
      <c r="T31" s="42" t="e">
        <f>IF(AND(' RIESGOS DE GESTION'!#REF!="Media",' RIESGOS DE GESTION'!#REF!="Menor"),CONCATENATE("R6C",' RIESGOS DE GESTION'!#REF!),"")</f>
        <v>#REF!</v>
      </c>
      <c r="U31" s="43" t="e">
        <f>IF(AND(' RIESGOS DE GESTION'!#REF!="Media",' RIESGOS DE GESTION'!#REF!="Menor"),CONCATENATE("R6C",' RIESGOS DE GESTION'!#REF!),"")</f>
        <v>#REF!</v>
      </c>
      <c r="V31" s="41" t="e">
        <f>IF(AND(' RIESGOS DE GESTION'!#REF!="Media",' RIESGOS DE GESTION'!#REF!="Moderado"),CONCATENATE("R6C",' RIESGOS DE GESTION'!#REF!),"")</f>
        <v>#REF!</v>
      </c>
      <c r="W31" s="42" t="e">
        <f>IF(AND(' RIESGOS DE GESTION'!#REF!="Media",' RIESGOS DE GESTION'!#REF!="Moderado"),CONCATENATE("R6C",' RIESGOS DE GESTION'!#REF!),"")</f>
        <v>#REF!</v>
      </c>
      <c r="X31" s="42" t="e">
        <f>IF(AND(' RIESGOS DE GESTION'!#REF!="Media",' RIESGOS DE GESTION'!#REF!="Moderado"),CONCATENATE("R6C",' RIESGOS DE GESTION'!#REF!),"")</f>
        <v>#REF!</v>
      </c>
      <c r="Y31" s="42" t="e">
        <f>IF(AND(' RIESGOS DE GESTION'!#REF!="Media",' RIESGOS DE GESTION'!#REF!="Moderado"),CONCATENATE("R6C",' RIESGOS DE GESTION'!#REF!),"")</f>
        <v>#REF!</v>
      </c>
      <c r="Z31" s="42" t="e">
        <f>IF(AND(' RIESGOS DE GESTION'!#REF!="Media",' RIESGOS DE GESTION'!#REF!="Moderado"),CONCATENATE("R6C",' RIESGOS DE GESTION'!#REF!),"")</f>
        <v>#REF!</v>
      </c>
      <c r="AA31" s="43" t="e">
        <f>IF(AND(' RIESGOS DE GESTION'!#REF!="Media",' RIESGOS DE GESTION'!#REF!="Moderado"),CONCATENATE("R6C",' RIESGOS DE GESTION'!#REF!),"")</f>
        <v>#REF!</v>
      </c>
      <c r="AB31" s="26" t="e">
        <f>IF(AND(' RIESGOS DE GESTION'!#REF!="Media",' RIESGOS DE GESTION'!#REF!="Mayor"),CONCATENATE("R6C",' RIESGOS DE GESTION'!#REF!),"")</f>
        <v>#REF!</v>
      </c>
      <c r="AC31" s="27" t="e">
        <f>IF(AND(' RIESGOS DE GESTION'!#REF!="Media",' RIESGOS DE GESTION'!#REF!="Mayor"),CONCATENATE("R6C",' RIESGOS DE GESTION'!#REF!),"")</f>
        <v>#REF!</v>
      </c>
      <c r="AD31" s="27" t="e">
        <f>IF(AND(' RIESGOS DE GESTION'!#REF!="Media",' RIESGOS DE GESTION'!#REF!="Mayor"),CONCATENATE("R6C",' RIESGOS DE GESTION'!#REF!),"")</f>
        <v>#REF!</v>
      </c>
      <c r="AE31" s="27" t="e">
        <f>IF(AND(' RIESGOS DE GESTION'!#REF!="Media",' RIESGOS DE GESTION'!#REF!="Mayor"),CONCATENATE("R6C",' RIESGOS DE GESTION'!#REF!),"")</f>
        <v>#REF!</v>
      </c>
      <c r="AF31" s="27" t="e">
        <f>IF(AND(' RIESGOS DE GESTION'!#REF!="Media",' RIESGOS DE GESTION'!#REF!="Mayor"),CONCATENATE("R6C",' RIESGOS DE GESTION'!#REF!),"")</f>
        <v>#REF!</v>
      </c>
      <c r="AG31" s="28" t="e">
        <f>IF(AND(' RIESGOS DE GESTION'!#REF!="Media",' RIESGOS DE GESTION'!#REF!="Mayor"),CONCATENATE("R6C",' RIESGOS DE GESTION'!#REF!),"")</f>
        <v>#REF!</v>
      </c>
      <c r="AH31" s="29" t="e">
        <f>IF(AND(' RIESGOS DE GESTION'!#REF!="Media",' RIESGOS DE GESTION'!#REF!="Catastrófico"),CONCATENATE("R6C",' RIESGOS DE GESTION'!#REF!),"")</f>
        <v>#REF!</v>
      </c>
      <c r="AI31" s="30" t="e">
        <f>IF(AND(' RIESGOS DE GESTION'!#REF!="Media",' RIESGOS DE GESTION'!#REF!="Catastrófico"),CONCATENATE("R6C",' RIESGOS DE GESTION'!#REF!),"")</f>
        <v>#REF!</v>
      </c>
      <c r="AJ31" s="30" t="e">
        <f>IF(AND(' RIESGOS DE GESTION'!#REF!="Media",' RIESGOS DE GESTION'!#REF!="Catastrófico"),CONCATENATE("R6C",' RIESGOS DE GESTION'!#REF!),"")</f>
        <v>#REF!</v>
      </c>
      <c r="AK31" s="30" t="e">
        <f>IF(AND(' RIESGOS DE GESTION'!#REF!="Media",' RIESGOS DE GESTION'!#REF!="Catastrófico"),CONCATENATE("R6C",' RIESGOS DE GESTION'!#REF!),"")</f>
        <v>#REF!</v>
      </c>
      <c r="AL31" s="30" t="e">
        <f>IF(AND(' RIESGOS DE GESTION'!#REF!="Media",' RIESGOS DE GESTION'!#REF!="Catastrófico"),CONCATENATE("R6C",' RIESGOS DE GESTION'!#REF!),"")</f>
        <v>#REF!</v>
      </c>
      <c r="AM31" s="31" t="e">
        <f>IF(AND(' RIESGOS DE GESTION'!#REF!="Media",' RIESGOS DE GESTION'!#REF!="Catastrófico"),CONCATENATE("R6C",' RIESGOS DE GESTION'!#REF!),"")</f>
        <v>#REF!</v>
      </c>
      <c r="AN31" s="57"/>
      <c r="AO31" s="512"/>
      <c r="AP31" s="513"/>
      <c r="AQ31" s="513"/>
      <c r="AR31" s="513"/>
      <c r="AS31" s="513"/>
      <c r="AT31" s="514"/>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row>
    <row r="32" spans="1:76" ht="15" customHeight="1">
      <c r="A32" s="57"/>
      <c r="B32" s="431"/>
      <c r="C32" s="431"/>
      <c r="D32" s="432"/>
      <c r="E32" s="472"/>
      <c r="F32" s="473"/>
      <c r="G32" s="473"/>
      <c r="H32" s="473"/>
      <c r="I32" s="474"/>
      <c r="J32" s="41" t="e">
        <f>IF(AND(' RIESGOS DE GESTION'!#REF!="Media",' RIESGOS DE GESTION'!#REF!="Leve"),CONCATENATE("R7C",' RIESGOS DE GESTION'!#REF!),"")</f>
        <v>#REF!</v>
      </c>
      <c r="K32" s="42" t="e">
        <f>IF(AND(' RIESGOS DE GESTION'!#REF!="Media",' RIESGOS DE GESTION'!#REF!="Leve"),CONCATENATE("R7C",' RIESGOS DE GESTION'!#REF!),"")</f>
        <v>#REF!</v>
      </c>
      <c r="L32" s="42" t="e">
        <f>IF(AND(' RIESGOS DE GESTION'!#REF!="Media",' RIESGOS DE GESTION'!#REF!="Leve"),CONCATENATE("R7C",' RIESGOS DE GESTION'!#REF!),"")</f>
        <v>#REF!</v>
      </c>
      <c r="M32" s="42" t="e">
        <f>IF(AND(' RIESGOS DE GESTION'!#REF!="Media",' RIESGOS DE GESTION'!#REF!="Leve"),CONCATENATE("R7C",' RIESGOS DE GESTION'!#REF!),"")</f>
        <v>#REF!</v>
      </c>
      <c r="N32" s="42" t="e">
        <f>IF(AND(' RIESGOS DE GESTION'!#REF!="Media",' RIESGOS DE GESTION'!#REF!="Leve"),CONCATENATE("R7C",' RIESGOS DE GESTION'!#REF!),"")</f>
        <v>#REF!</v>
      </c>
      <c r="O32" s="43" t="e">
        <f>IF(AND(' RIESGOS DE GESTION'!#REF!="Media",' RIESGOS DE GESTION'!#REF!="Leve"),CONCATENATE("R7C",' RIESGOS DE GESTION'!#REF!),"")</f>
        <v>#REF!</v>
      </c>
      <c r="P32" s="41" t="e">
        <f>IF(AND(' RIESGOS DE GESTION'!#REF!="Media",' RIESGOS DE GESTION'!#REF!="Menor"),CONCATENATE("R7C",' RIESGOS DE GESTION'!#REF!),"")</f>
        <v>#REF!</v>
      </c>
      <c r="Q32" s="42" t="e">
        <f>IF(AND(' RIESGOS DE GESTION'!#REF!="Media",' RIESGOS DE GESTION'!#REF!="Menor"),CONCATENATE("R7C",' RIESGOS DE GESTION'!#REF!),"")</f>
        <v>#REF!</v>
      </c>
      <c r="R32" s="42" t="e">
        <f>IF(AND(' RIESGOS DE GESTION'!#REF!="Media",' RIESGOS DE GESTION'!#REF!="Menor"),CONCATENATE("R7C",' RIESGOS DE GESTION'!#REF!),"")</f>
        <v>#REF!</v>
      </c>
      <c r="S32" s="42" t="e">
        <f>IF(AND(' RIESGOS DE GESTION'!#REF!="Media",' RIESGOS DE GESTION'!#REF!="Menor"),CONCATENATE("R7C",' RIESGOS DE GESTION'!#REF!),"")</f>
        <v>#REF!</v>
      </c>
      <c r="T32" s="42" t="e">
        <f>IF(AND(' RIESGOS DE GESTION'!#REF!="Media",' RIESGOS DE GESTION'!#REF!="Menor"),CONCATENATE("R7C",' RIESGOS DE GESTION'!#REF!),"")</f>
        <v>#REF!</v>
      </c>
      <c r="U32" s="43" t="e">
        <f>IF(AND(' RIESGOS DE GESTION'!#REF!="Media",' RIESGOS DE GESTION'!#REF!="Menor"),CONCATENATE("R7C",' RIESGOS DE GESTION'!#REF!),"")</f>
        <v>#REF!</v>
      </c>
      <c r="V32" s="41" t="e">
        <f>IF(AND(' RIESGOS DE GESTION'!#REF!="Media",' RIESGOS DE GESTION'!#REF!="Moderado"),CONCATENATE("R7C",' RIESGOS DE GESTION'!#REF!),"")</f>
        <v>#REF!</v>
      </c>
      <c r="W32" s="42" t="e">
        <f>IF(AND(' RIESGOS DE GESTION'!#REF!="Media",' RIESGOS DE GESTION'!#REF!="Moderado"),CONCATENATE("R7C",' RIESGOS DE GESTION'!#REF!),"")</f>
        <v>#REF!</v>
      </c>
      <c r="X32" s="42" t="e">
        <f>IF(AND(' RIESGOS DE GESTION'!#REF!="Media",' RIESGOS DE GESTION'!#REF!="Moderado"),CONCATENATE("R7C",' RIESGOS DE GESTION'!#REF!),"")</f>
        <v>#REF!</v>
      </c>
      <c r="Y32" s="42" t="e">
        <f>IF(AND(' RIESGOS DE GESTION'!#REF!="Media",' RIESGOS DE GESTION'!#REF!="Moderado"),CONCATENATE("R7C",' RIESGOS DE GESTION'!#REF!),"")</f>
        <v>#REF!</v>
      </c>
      <c r="Z32" s="42" t="e">
        <f>IF(AND(' RIESGOS DE GESTION'!#REF!="Media",' RIESGOS DE GESTION'!#REF!="Moderado"),CONCATENATE("R7C",' RIESGOS DE GESTION'!#REF!),"")</f>
        <v>#REF!</v>
      </c>
      <c r="AA32" s="43" t="e">
        <f>IF(AND(' RIESGOS DE GESTION'!#REF!="Media",' RIESGOS DE GESTION'!#REF!="Moderado"),CONCATENATE("R7C",' RIESGOS DE GESTION'!#REF!),"")</f>
        <v>#REF!</v>
      </c>
      <c r="AB32" s="26" t="e">
        <f>IF(AND(' RIESGOS DE GESTION'!#REF!="Media",' RIESGOS DE GESTION'!#REF!="Mayor"),CONCATENATE("R7C",' RIESGOS DE GESTION'!#REF!),"")</f>
        <v>#REF!</v>
      </c>
      <c r="AC32" s="27" t="e">
        <f>IF(AND(' RIESGOS DE GESTION'!#REF!="Media",' RIESGOS DE GESTION'!#REF!="Mayor"),CONCATENATE("R7C",' RIESGOS DE GESTION'!#REF!),"")</f>
        <v>#REF!</v>
      </c>
      <c r="AD32" s="27" t="e">
        <f>IF(AND(' RIESGOS DE GESTION'!#REF!="Media",' RIESGOS DE GESTION'!#REF!="Mayor"),CONCATENATE("R7C",' RIESGOS DE GESTION'!#REF!),"")</f>
        <v>#REF!</v>
      </c>
      <c r="AE32" s="27" t="e">
        <f>IF(AND(' RIESGOS DE GESTION'!#REF!="Media",' RIESGOS DE GESTION'!#REF!="Mayor"),CONCATENATE("R7C",' RIESGOS DE GESTION'!#REF!),"")</f>
        <v>#REF!</v>
      </c>
      <c r="AF32" s="27" t="e">
        <f>IF(AND(' RIESGOS DE GESTION'!#REF!="Media",' RIESGOS DE GESTION'!#REF!="Mayor"),CONCATENATE("R7C",' RIESGOS DE GESTION'!#REF!),"")</f>
        <v>#REF!</v>
      </c>
      <c r="AG32" s="28" t="e">
        <f>IF(AND(' RIESGOS DE GESTION'!#REF!="Media",' RIESGOS DE GESTION'!#REF!="Mayor"),CONCATENATE("R7C",' RIESGOS DE GESTION'!#REF!),"")</f>
        <v>#REF!</v>
      </c>
      <c r="AH32" s="29" t="e">
        <f>IF(AND(' RIESGOS DE GESTION'!#REF!="Media",' RIESGOS DE GESTION'!#REF!="Catastrófico"),CONCATENATE("R7C",' RIESGOS DE GESTION'!#REF!),"")</f>
        <v>#REF!</v>
      </c>
      <c r="AI32" s="30" t="e">
        <f>IF(AND(' RIESGOS DE GESTION'!#REF!="Media",' RIESGOS DE GESTION'!#REF!="Catastrófico"),CONCATENATE("R7C",' RIESGOS DE GESTION'!#REF!),"")</f>
        <v>#REF!</v>
      </c>
      <c r="AJ32" s="30" t="e">
        <f>IF(AND(' RIESGOS DE GESTION'!#REF!="Media",' RIESGOS DE GESTION'!#REF!="Catastrófico"),CONCATENATE("R7C",' RIESGOS DE GESTION'!#REF!),"")</f>
        <v>#REF!</v>
      </c>
      <c r="AK32" s="30" t="e">
        <f>IF(AND(' RIESGOS DE GESTION'!#REF!="Media",' RIESGOS DE GESTION'!#REF!="Catastrófico"),CONCATENATE("R7C",' RIESGOS DE GESTION'!#REF!),"")</f>
        <v>#REF!</v>
      </c>
      <c r="AL32" s="30" t="e">
        <f>IF(AND(' RIESGOS DE GESTION'!#REF!="Media",' RIESGOS DE GESTION'!#REF!="Catastrófico"),CONCATENATE("R7C",' RIESGOS DE GESTION'!#REF!),"")</f>
        <v>#REF!</v>
      </c>
      <c r="AM32" s="31" t="e">
        <f>IF(AND(' RIESGOS DE GESTION'!#REF!="Media",' RIESGOS DE GESTION'!#REF!="Catastrófico"),CONCATENATE("R7C",' RIESGOS DE GESTION'!#REF!),"")</f>
        <v>#REF!</v>
      </c>
      <c r="AN32" s="57"/>
      <c r="AO32" s="512"/>
      <c r="AP32" s="513"/>
      <c r="AQ32" s="513"/>
      <c r="AR32" s="513"/>
      <c r="AS32" s="513"/>
      <c r="AT32" s="514"/>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row>
    <row r="33" spans="1:80" ht="15" customHeight="1">
      <c r="A33" s="57"/>
      <c r="B33" s="431"/>
      <c r="C33" s="431"/>
      <c r="D33" s="432"/>
      <c r="E33" s="472"/>
      <c r="F33" s="473"/>
      <c r="G33" s="473"/>
      <c r="H33" s="473"/>
      <c r="I33" s="474"/>
      <c r="J33" s="41" t="e">
        <f>IF(AND(' RIESGOS DE GESTION'!#REF!="Media",' RIESGOS DE GESTION'!#REF!="Leve"),CONCATENATE("R8C",' RIESGOS DE GESTION'!#REF!),"")</f>
        <v>#REF!</v>
      </c>
      <c r="K33" s="42" t="e">
        <f>IF(AND(' RIESGOS DE GESTION'!#REF!="Media",' RIESGOS DE GESTION'!#REF!="Leve"),CONCATENATE("R8C",' RIESGOS DE GESTION'!#REF!),"")</f>
        <v>#REF!</v>
      </c>
      <c r="L33" s="42" t="e">
        <f>IF(AND(' RIESGOS DE GESTION'!#REF!="Media",' RIESGOS DE GESTION'!#REF!="Leve"),CONCATENATE("R8C",' RIESGOS DE GESTION'!#REF!),"")</f>
        <v>#REF!</v>
      </c>
      <c r="M33" s="42" t="e">
        <f>IF(AND(' RIESGOS DE GESTION'!#REF!="Media",' RIESGOS DE GESTION'!#REF!="Leve"),CONCATENATE("R8C",' RIESGOS DE GESTION'!#REF!),"")</f>
        <v>#REF!</v>
      </c>
      <c r="N33" s="42" t="e">
        <f>IF(AND(' RIESGOS DE GESTION'!#REF!="Media",' RIESGOS DE GESTION'!#REF!="Leve"),CONCATENATE("R8C",' RIESGOS DE GESTION'!#REF!),"")</f>
        <v>#REF!</v>
      </c>
      <c r="O33" s="43" t="e">
        <f>IF(AND(' RIESGOS DE GESTION'!#REF!="Media",' RIESGOS DE GESTION'!#REF!="Leve"),CONCATENATE("R8C",' RIESGOS DE GESTION'!#REF!),"")</f>
        <v>#REF!</v>
      </c>
      <c r="P33" s="41" t="e">
        <f>IF(AND(' RIESGOS DE GESTION'!#REF!="Media",' RIESGOS DE GESTION'!#REF!="Menor"),CONCATENATE("R8C",' RIESGOS DE GESTION'!#REF!),"")</f>
        <v>#REF!</v>
      </c>
      <c r="Q33" s="42" t="e">
        <f>IF(AND(' RIESGOS DE GESTION'!#REF!="Media",' RIESGOS DE GESTION'!#REF!="Menor"),CONCATENATE("R8C",' RIESGOS DE GESTION'!#REF!),"")</f>
        <v>#REF!</v>
      </c>
      <c r="R33" s="42" t="e">
        <f>IF(AND(' RIESGOS DE GESTION'!#REF!="Media",' RIESGOS DE GESTION'!#REF!="Menor"),CONCATENATE("R8C",' RIESGOS DE GESTION'!#REF!),"")</f>
        <v>#REF!</v>
      </c>
      <c r="S33" s="42" t="e">
        <f>IF(AND(' RIESGOS DE GESTION'!#REF!="Media",' RIESGOS DE GESTION'!#REF!="Menor"),CONCATENATE("R8C",' RIESGOS DE GESTION'!#REF!),"")</f>
        <v>#REF!</v>
      </c>
      <c r="T33" s="42" t="e">
        <f>IF(AND(' RIESGOS DE GESTION'!#REF!="Media",' RIESGOS DE GESTION'!#REF!="Menor"),CONCATENATE("R8C",' RIESGOS DE GESTION'!#REF!),"")</f>
        <v>#REF!</v>
      </c>
      <c r="U33" s="43" t="e">
        <f>IF(AND(' RIESGOS DE GESTION'!#REF!="Media",' RIESGOS DE GESTION'!#REF!="Menor"),CONCATENATE("R8C",' RIESGOS DE GESTION'!#REF!),"")</f>
        <v>#REF!</v>
      </c>
      <c r="V33" s="41" t="e">
        <f>IF(AND(' RIESGOS DE GESTION'!#REF!="Media",' RIESGOS DE GESTION'!#REF!="Moderado"),CONCATENATE("R8C",' RIESGOS DE GESTION'!#REF!),"")</f>
        <v>#REF!</v>
      </c>
      <c r="W33" s="42" t="e">
        <f>IF(AND(' RIESGOS DE GESTION'!#REF!="Media",' RIESGOS DE GESTION'!#REF!="Moderado"),CONCATENATE("R8C",' RIESGOS DE GESTION'!#REF!),"")</f>
        <v>#REF!</v>
      </c>
      <c r="X33" s="42" t="e">
        <f>IF(AND(' RIESGOS DE GESTION'!#REF!="Media",' RIESGOS DE GESTION'!#REF!="Moderado"),CONCATENATE("R8C",' RIESGOS DE GESTION'!#REF!),"")</f>
        <v>#REF!</v>
      </c>
      <c r="Y33" s="42" t="e">
        <f>IF(AND(' RIESGOS DE GESTION'!#REF!="Media",' RIESGOS DE GESTION'!#REF!="Moderado"),CONCATENATE("R8C",' RIESGOS DE GESTION'!#REF!),"")</f>
        <v>#REF!</v>
      </c>
      <c r="Z33" s="42" t="e">
        <f>IF(AND(' RIESGOS DE GESTION'!#REF!="Media",' RIESGOS DE GESTION'!#REF!="Moderado"),CONCATENATE("R8C",' RIESGOS DE GESTION'!#REF!),"")</f>
        <v>#REF!</v>
      </c>
      <c r="AA33" s="43" t="e">
        <f>IF(AND(' RIESGOS DE GESTION'!#REF!="Media",' RIESGOS DE GESTION'!#REF!="Moderado"),CONCATENATE("R8C",' RIESGOS DE GESTION'!#REF!),"")</f>
        <v>#REF!</v>
      </c>
      <c r="AB33" s="26" t="e">
        <f>IF(AND(' RIESGOS DE GESTION'!#REF!="Media",' RIESGOS DE GESTION'!#REF!="Mayor"),CONCATENATE("R8C",' RIESGOS DE GESTION'!#REF!),"")</f>
        <v>#REF!</v>
      </c>
      <c r="AC33" s="27" t="e">
        <f>IF(AND(' RIESGOS DE GESTION'!#REF!="Media",' RIESGOS DE GESTION'!#REF!="Mayor"),CONCATENATE("R8C",' RIESGOS DE GESTION'!#REF!),"")</f>
        <v>#REF!</v>
      </c>
      <c r="AD33" s="27" t="e">
        <f>IF(AND(' RIESGOS DE GESTION'!#REF!="Media",' RIESGOS DE GESTION'!#REF!="Mayor"),CONCATENATE("R8C",' RIESGOS DE GESTION'!#REF!),"")</f>
        <v>#REF!</v>
      </c>
      <c r="AE33" s="27" t="e">
        <f>IF(AND(' RIESGOS DE GESTION'!#REF!="Media",' RIESGOS DE GESTION'!#REF!="Mayor"),CONCATENATE("R8C",' RIESGOS DE GESTION'!#REF!),"")</f>
        <v>#REF!</v>
      </c>
      <c r="AF33" s="27" t="e">
        <f>IF(AND(' RIESGOS DE GESTION'!#REF!="Media",' RIESGOS DE GESTION'!#REF!="Mayor"),CONCATENATE("R8C",' RIESGOS DE GESTION'!#REF!),"")</f>
        <v>#REF!</v>
      </c>
      <c r="AG33" s="28" t="e">
        <f>IF(AND(' RIESGOS DE GESTION'!#REF!="Media",' RIESGOS DE GESTION'!#REF!="Mayor"),CONCATENATE("R8C",' RIESGOS DE GESTION'!#REF!),"")</f>
        <v>#REF!</v>
      </c>
      <c r="AH33" s="29" t="e">
        <f>IF(AND(' RIESGOS DE GESTION'!#REF!="Media",' RIESGOS DE GESTION'!#REF!="Catastrófico"),CONCATENATE("R8C",' RIESGOS DE GESTION'!#REF!),"")</f>
        <v>#REF!</v>
      </c>
      <c r="AI33" s="30" t="e">
        <f>IF(AND(' RIESGOS DE GESTION'!#REF!="Media",' RIESGOS DE GESTION'!#REF!="Catastrófico"),CONCATENATE("R8C",' RIESGOS DE GESTION'!#REF!),"")</f>
        <v>#REF!</v>
      </c>
      <c r="AJ33" s="30" t="e">
        <f>IF(AND(' RIESGOS DE GESTION'!#REF!="Media",' RIESGOS DE GESTION'!#REF!="Catastrófico"),CONCATENATE("R8C",' RIESGOS DE GESTION'!#REF!),"")</f>
        <v>#REF!</v>
      </c>
      <c r="AK33" s="30" t="e">
        <f>IF(AND(' RIESGOS DE GESTION'!#REF!="Media",' RIESGOS DE GESTION'!#REF!="Catastrófico"),CONCATENATE("R8C",' RIESGOS DE GESTION'!#REF!),"")</f>
        <v>#REF!</v>
      </c>
      <c r="AL33" s="30" t="e">
        <f>IF(AND(' RIESGOS DE GESTION'!#REF!="Media",' RIESGOS DE GESTION'!#REF!="Catastrófico"),CONCATENATE("R8C",' RIESGOS DE GESTION'!#REF!),"")</f>
        <v>#REF!</v>
      </c>
      <c r="AM33" s="31" t="e">
        <f>IF(AND(' RIESGOS DE GESTION'!#REF!="Media",' RIESGOS DE GESTION'!#REF!="Catastrófico"),CONCATENATE("R8C",' RIESGOS DE GESTION'!#REF!),"")</f>
        <v>#REF!</v>
      </c>
      <c r="AN33" s="57"/>
      <c r="AO33" s="512"/>
      <c r="AP33" s="513"/>
      <c r="AQ33" s="513"/>
      <c r="AR33" s="513"/>
      <c r="AS33" s="513"/>
      <c r="AT33" s="514"/>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row>
    <row r="34" spans="1:80" ht="15" customHeight="1">
      <c r="A34" s="57"/>
      <c r="B34" s="431"/>
      <c r="C34" s="431"/>
      <c r="D34" s="432"/>
      <c r="E34" s="472"/>
      <c r="F34" s="473"/>
      <c r="G34" s="473"/>
      <c r="H34" s="473"/>
      <c r="I34" s="474"/>
      <c r="J34" s="41" t="e">
        <f>IF(AND(' RIESGOS DE GESTION'!#REF!="Media",' RIESGOS DE GESTION'!#REF!="Leve"),CONCATENATE("R9C",' RIESGOS DE GESTION'!#REF!),"")</f>
        <v>#REF!</v>
      </c>
      <c r="K34" s="42" t="e">
        <f>IF(AND(' RIESGOS DE GESTION'!#REF!="Media",' RIESGOS DE GESTION'!#REF!="Leve"),CONCATENATE("R9C",' RIESGOS DE GESTION'!#REF!),"")</f>
        <v>#REF!</v>
      </c>
      <c r="L34" s="42" t="e">
        <f>IF(AND(' RIESGOS DE GESTION'!#REF!="Media",' RIESGOS DE GESTION'!#REF!="Leve"),CONCATENATE("R9C",' RIESGOS DE GESTION'!#REF!),"")</f>
        <v>#REF!</v>
      </c>
      <c r="M34" s="42" t="e">
        <f>IF(AND(' RIESGOS DE GESTION'!#REF!="Media",' RIESGOS DE GESTION'!#REF!="Leve"),CONCATENATE("R9C",' RIESGOS DE GESTION'!#REF!),"")</f>
        <v>#REF!</v>
      </c>
      <c r="N34" s="42" t="e">
        <f>IF(AND(' RIESGOS DE GESTION'!#REF!="Media",' RIESGOS DE GESTION'!#REF!="Leve"),CONCATENATE("R9C",' RIESGOS DE GESTION'!#REF!),"")</f>
        <v>#REF!</v>
      </c>
      <c r="O34" s="43" t="e">
        <f>IF(AND(' RIESGOS DE GESTION'!#REF!="Media",' RIESGOS DE GESTION'!#REF!="Leve"),CONCATENATE("R9C",' RIESGOS DE GESTION'!#REF!),"")</f>
        <v>#REF!</v>
      </c>
      <c r="P34" s="41" t="e">
        <f>IF(AND(' RIESGOS DE GESTION'!#REF!="Media",' RIESGOS DE GESTION'!#REF!="Menor"),CONCATENATE("R9C",' RIESGOS DE GESTION'!#REF!),"")</f>
        <v>#REF!</v>
      </c>
      <c r="Q34" s="42" t="e">
        <f>IF(AND(' RIESGOS DE GESTION'!#REF!="Media",' RIESGOS DE GESTION'!#REF!="Menor"),CONCATENATE("R9C",' RIESGOS DE GESTION'!#REF!),"")</f>
        <v>#REF!</v>
      </c>
      <c r="R34" s="42" t="e">
        <f>IF(AND(' RIESGOS DE GESTION'!#REF!="Media",' RIESGOS DE GESTION'!#REF!="Menor"),CONCATENATE("R9C",' RIESGOS DE GESTION'!#REF!),"")</f>
        <v>#REF!</v>
      </c>
      <c r="S34" s="42" t="e">
        <f>IF(AND(' RIESGOS DE GESTION'!#REF!="Media",' RIESGOS DE GESTION'!#REF!="Menor"),CONCATENATE("R9C",' RIESGOS DE GESTION'!#REF!),"")</f>
        <v>#REF!</v>
      </c>
      <c r="T34" s="42" t="e">
        <f>IF(AND(' RIESGOS DE GESTION'!#REF!="Media",' RIESGOS DE GESTION'!#REF!="Menor"),CONCATENATE("R9C",' RIESGOS DE GESTION'!#REF!),"")</f>
        <v>#REF!</v>
      </c>
      <c r="U34" s="43" t="e">
        <f>IF(AND(' RIESGOS DE GESTION'!#REF!="Media",' RIESGOS DE GESTION'!#REF!="Menor"),CONCATENATE("R9C",' RIESGOS DE GESTION'!#REF!),"")</f>
        <v>#REF!</v>
      </c>
      <c r="V34" s="41" t="e">
        <f>IF(AND(' RIESGOS DE GESTION'!#REF!="Media",' RIESGOS DE GESTION'!#REF!="Moderado"),CONCATENATE("R9C",' RIESGOS DE GESTION'!#REF!),"")</f>
        <v>#REF!</v>
      </c>
      <c r="W34" s="42" t="e">
        <f>IF(AND(' RIESGOS DE GESTION'!#REF!="Media",' RIESGOS DE GESTION'!#REF!="Moderado"),CONCATENATE("R9C",' RIESGOS DE GESTION'!#REF!),"")</f>
        <v>#REF!</v>
      </c>
      <c r="X34" s="42" t="e">
        <f>IF(AND(' RIESGOS DE GESTION'!#REF!="Media",' RIESGOS DE GESTION'!#REF!="Moderado"),CONCATENATE("R9C",' RIESGOS DE GESTION'!#REF!),"")</f>
        <v>#REF!</v>
      </c>
      <c r="Y34" s="42" t="e">
        <f>IF(AND(' RIESGOS DE GESTION'!#REF!="Media",' RIESGOS DE GESTION'!#REF!="Moderado"),CONCATENATE("R9C",' RIESGOS DE GESTION'!#REF!),"")</f>
        <v>#REF!</v>
      </c>
      <c r="Z34" s="42" t="e">
        <f>IF(AND(' RIESGOS DE GESTION'!#REF!="Media",' RIESGOS DE GESTION'!#REF!="Moderado"),CONCATENATE("R9C",' RIESGOS DE GESTION'!#REF!),"")</f>
        <v>#REF!</v>
      </c>
      <c r="AA34" s="43" t="e">
        <f>IF(AND(' RIESGOS DE GESTION'!#REF!="Media",' RIESGOS DE GESTION'!#REF!="Moderado"),CONCATENATE("R9C",' RIESGOS DE GESTION'!#REF!),"")</f>
        <v>#REF!</v>
      </c>
      <c r="AB34" s="26" t="e">
        <f>IF(AND(' RIESGOS DE GESTION'!#REF!="Media",' RIESGOS DE GESTION'!#REF!="Mayor"),CONCATENATE("R9C",' RIESGOS DE GESTION'!#REF!),"")</f>
        <v>#REF!</v>
      </c>
      <c r="AC34" s="27" t="e">
        <f>IF(AND(' RIESGOS DE GESTION'!#REF!="Media",' RIESGOS DE GESTION'!#REF!="Mayor"),CONCATENATE("R9C",' RIESGOS DE GESTION'!#REF!),"")</f>
        <v>#REF!</v>
      </c>
      <c r="AD34" s="27" t="e">
        <f>IF(AND(' RIESGOS DE GESTION'!#REF!="Media",' RIESGOS DE GESTION'!#REF!="Mayor"),CONCATENATE("R9C",' RIESGOS DE GESTION'!#REF!),"")</f>
        <v>#REF!</v>
      </c>
      <c r="AE34" s="27" t="e">
        <f>IF(AND(' RIESGOS DE GESTION'!#REF!="Media",' RIESGOS DE GESTION'!#REF!="Mayor"),CONCATENATE("R9C",' RIESGOS DE GESTION'!#REF!),"")</f>
        <v>#REF!</v>
      </c>
      <c r="AF34" s="27" t="e">
        <f>IF(AND(' RIESGOS DE GESTION'!#REF!="Media",' RIESGOS DE GESTION'!#REF!="Mayor"),CONCATENATE("R9C",' RIESGOS DE GESTION'!#REF!),"")</f>
        <v>#REF!</v>
      </c>
      <c r="AG34" s="28" t="e">
        <f>IF(AND(' RIESGOS DE GESTION'!#REF!="Media",' RIESGOS DE GESTION'!#REF!="Mayor"),CONCATENATE("R9C",' RIESGOS DE GESTION'!#REF!),"")</f>
        <v>#REF!</v>
      </c>
      <c r="AH34" s="29" t="e">
        <f>IF(AND(' RIESGOS DE GESTION'!#REF!="Media",' RIESGOS DE GESTION'!#REF!="Catastrófico"),CONCATENATE("R9C",' RIESGOS DE GESTION'!#REF!),"")</f>
        <v>#REF!</v>
      </c>
      <c r="AI34" s="30" t="e">
        <f>IF(AND(' RIESGOS DE GESTION'!#REF!="Media",' RIESGOS DE GESTION'!#REF!="Catastrófico"),CONCATENATE("R9C",' RIESGOS DE GESTION'!#REF!),"")</f>
        <v>#REF!</v>
      </c>
      <c r="AJ34" s="30" t="e">
        <f>IF(AND(' RIESGOS DE GESTION'!#REF!="Media",' RIESGOS DE GESTION'!#REF!="Catastrófico"),CONCATENATE("R9C",' RIESGOS DE GESTION'!#REF!),"")</f>
        <v>#REF!</v>
      </c>
      <c r="AK34" s="30" t="e">
        <f>IF(AND(' RIESGOS DE GESTION'!#REF!="Media",' RIESGOS DE GESTION'!#REF!="Catastrófico"),CONCATENATE("R9C",' RIESGOS DE GESTION'!#REF!),"")</f>
        <v>#REF!</v>
      </c>
      <c r="AL34" s="30" t="e">
        <f>IF(AND(' RIESGOS DE GESTION'!#REF!="Media",' RIESGOS DE GESTION'!#REF!="Catastrófico"),CONCATENATE("R9C",' RIESGOS DE GESTION'!#REF!),"")</f>
        <v>#REF!</v>
      </c>
      <c r="AM34" s="31" t="e">
        <f>IF(AND(' RIESGOS DE GESTION'!#REF!="Media",' RIESGOS DE GESTION'!#REF!="Catastrófico"),CONCATENATE("R9C",' RIESGOS DE GESTION'!#REF!),"")</f>
        <v>#REF!</v>
      </c>
      <c r="AN34" s="57"/>
      <c r="AO34" s="512"/>
      <c r="AP34" s="513"/>
      <c r="AQ34" s="513"/>
      <c r="AR34" s="513"/>
      <c r="AS34" s="513"/>
      <c r="AT34" s="514"/>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row>
    <row r="35" spans="1:80" ht="15.75" customHeight="1" thickBot="1">
      <c r="A35" s="57"/>
      <c r="B35" s="431"/>
      <c r="C35" s="431"/>
      <c r="D35" s="432"/>
      <c r="E35" s="475"/>
      <c r="F35" s="476"/>
      <c r="G35" s="476"/>
      <c r="H35" s="476"/>
      <c r="I35" s="477"/>
      <c r="J35" s="41" t="e">
        <f>IF(AND(' RIESGOS DE GESTION'!#REF!="Media",' RIESGOS DE GESTION'!#REF!="Leve"),CONCATENATE("R10C",' RIESGOS DE GESTION'!#REF!),"")</f>
        <v>#REF!</v>
      </c>
      <c r="K35" s="42" t="e">
        <f>IF(AND(' RIESGOS DE GESTION'!#REF!="Media",' RIESGOS DE GESTION'!#REF!="Leve"),CONCATENATE("R10C",' RIESGOS DE GESTION'!#REF!),"")</f>
        <v>#REF!</v>
      </c>
      <c r="L35" s="42" t="e">
        <f>IF(AND(' RIESGOS DE GESTION'!#REF!="Media",' RIESGOS DE GESTION'!#REF!="Leve"),CONCATENATE("R10C",' RIESGOS DE GESTION'!#REF!),"")</f>
        <v>#REF!</v>
      </c>
      <c r="M35" s="42" t="e">
        <f>IF(AND(' RIESGOS DE GESTION'!#REF!="Media",' RIESGOS DE GESTION'!#REF!="Leve"),CONCATENATE("R10C",' RIESGOS DE GESTION'!#REF!),"")</f>
        <v>#REF!</v>
      </c>
      <c r="N35" s="42" t="e">
        <f>IF(AND(' RIESGOS DE GESTION'!#REF!="Media",' RIESGOS DE GESTION'!#REF!="Leve"),CONCATENATE("R10C",' RIESGOS DE GESTION'!#REF!),"")</f>
        <v>#REF!</v>
      </c>
      <c r="O35" s="43" t="e">
        <f>IF(AND(' RIESGOS DE GESTION'!#REF!="Media",' RIESGOS DE GESTION'!#REF!="Leve"),CONCATENATE("R10C",' RIESGOS DE GESTION'!#REF!),"")</f>
        <v>#REF!</v>
      </c>
      <c r="P35" s="41" t="e">
        <f>IF(AND(' RIESGOS DE GESTION'!#REF!="Media",' RIESGOS DE GESTION'!#REF!="Menor"),CONCATENATE("R10C",' RIESGOS DE GESTION'!#REF!),"")</f>
        <v>#REF!</v>
      </c>
      <c r="Q35" s="42" t="e">
        <f>IF(AND(' RIESGOS DE GESTION'!#REF!="Media",' RIESGOS DE GESTION'!#REF!="Menor"),CONCATENATE("R10C",' RIESGOS DE GESTION'!#REF!),"")</f>
        <v>#REF!</v>
      </c>
      <c r="R35" s="42" t="e">
        <f>IF(AND(' RIESGOS DE GESTION'!#REF!="Media",' RIESGOS DE GESTION'!#REF!="Menor"),CONCATENATE("R10C",' RIESGOS DE GESTION'!#REF!),"")</f>
        <v>#REF!</v>
      </c>
      <c r="S35" s="42" t="e">
        <f>IF(AND(' RIESGOS DE GESTION'!#REF!="Media",' RIESGOS DE GESTION'!#REF!="Menor"),CONCATENATE("R10C",' RIESGOS DE GESTION'!#REF!),"")</f>
        <v>#REF!</v>
      </c>
      <c r="T35" s="42" t="e">
        <f>IF(AND(' RIESGOS DE GESTION'!#REF!="Media",' RIESGOS DE GESTION'!#REF!="Menor"),CONCATENATE("R10C",' RIESGOS DE GESTION'!#REF!),"")</f>
        <v>#REF!</v>
      </c>
      <c r="U35" s="43" t="e">
        <f>IF(AND(' RIESGOS DE GESTION'!#REF!="Media",' RIESGOS DE GESTION'!#REF!="Menor"),CONCATENATE("R10C",' RIESGOS DE GESTION'!#REF!),"")</f>
        <v>#REF!</v>
      </c>
      <c r="V35" s="41" t="e">
        <f>IF(AND(' RIESGOS DE GESTION'!#REF!="Media",' RIESGOS DE GESTION'!#REF!="Moderado"),CONCATENATE("R10C",' RIESGOS DE GESTION'!#REF!),"")</f>
        <v>#REF!</v>
      </c>
      <c r="W35" s="42" t="e">
        <f>IF(AND(' RIESGOS DE GESTION'!#REF!="Media",' RIESGOS DE GESTION'!#REF!="Moderado"),CONCATENATE("R10C",' RIESGOS DE GESTION'!#REF!),"")</f>
        <v>#REF!</v>
      </c>
      <c r="X35" s="42" t="e">
        <f>IF(AND(' RIESGOS DE GESTION'!#REF!="Media",' RIESGOS DE GESTION'!#REF!="Moderado"),CONCATENATE("R10C",' RIESGOS DE GESTION'!#REF!),"")</f>
        <v>#REF!</v>
      </c>
      <c r="Y35" s="42" t="e">
        <f>IF(AND(' RIESGOS DE GESTION'!#REF!="Media",' RIESGOS DE GESTION'!#REF!="Moderado"),CONCATENATE("R10C",' RIESGOS DE GESTION'!#REF!),"")</f>
        <v>#REF!</v>
      </c>
      <c r="Z35" s="42" t="e">
        <f>IF(AND(' RIESGOS DE GESTION'!#REF!="Media",' RIESGOS DE GESTION'!#REF!="Moderado"),CONCATENATE("R10C",' RIESGOS DE GESTION'!#REF!),"")</f>
        <v>#REF!</v>
      </c>
      <c r="AA35" s="43" t="e">
        <f>IF(AND(' RIESGOS DE GESTION'!#REF!="Media",' RIESGOS DE GESTION'!#REF!="Moderado"),CONCATENATE("R10C",' RIESGOS DE GESTION'!#REF!),"")</f>
        <v>#REF!</v>
      </c>
      <c r="AB35" s="32" t="e">
        <f>IF(AND(' RIESGOS DE GESTION'!#REF!="Media",' RIESGOS DE GESTION'!#REF!="Mayor"),CONCATENATE("R10C",' RIESGOS DE GESTION'!#REF!),"")</f>
        <v>#REF!</v>
      </c>
      <c r="AC35" s="33" t="e">
        <f>IF(AND(' RIESGOS DE GESTION'!#REF!="Media",' RIESGOS DE GESTION'!#REF!="Mayor"),CONCATENATE("R10C",' RIESGOS DE GESTION'!#REF!),"")</f>
        <v>#REF!</v>
      </c>
      <c r="AD35" s="33" t="e">
        <f>IF(AND(' RIESGOS DE GESTION'!#REF!="Media",' RIESGOS DE GESTION'!#REF!="Mayor"),CONCATENATE("R10C",' RIESGOS DE GESTION'!#REF!),"")</f>
        <v>#REF!</v>
      </c>
      <c r="AE35" s="33" t="e">
        <f>IF(AND(' RIESGOS DE GESTION'!#REF!="Media",' RIESGOS DE GESTION'!#REF!="Mayor"),CONCATENATE("R10C",' RIESGOS DE GESTION'!#REF!),"")</f>
        <v>#REF!</v>
      </c>
      <c r="AF35" s="33" t="e">
        <f>IF(AND(' RIESGOS DE GESTION'!#REF!="Media",' RIESGOS DE GESTION'!#REF!="Mayor"),CONCATENATE("R10C",' RIESGOS DE GESTION'!#REF!),"")</f>
        <v>#REF!</v>
      </c>
      <c r="AG35" s="34" t="e">
        <f>IF(AND(' RIESGOS DE GESTION'!#REF!="Media",' RIESGOS DE GESTION'!#REF!="Mayor"),CONCATENATE("R10C",' RIESGOS DE GESTION'!#REF!),"")</f>
        <v>#REF!</v>
      </c>
      <c r="AH35" s="35" t="e">
        <f>IF(AND(' RIESGOS DE GESTION'!#REF!="Media",' RIESGOS DE GESTION'!#REF!="Catastrófico"),CONCATENATE("R10C",' RIESGOS DE GESTION'!#REF!),"")</f>
        <v>#REF!</v>
      </c>
      <c r="AI35" s="36" t="e">
        <f>IF(AND(' RIESGOS DE GESTION'!#REF!="Media",' RIESGOS DE GESTION'!#REF!="Catastrófico"),CONCATENATE("R10C",' RIESGOS DE GESTION'!#REF!),"")</f>
        <v>#REF!</v>
      </c>
      <c r="AJ35" s="36" t="e">
        <f>IF(AND(' RIESGOS DE GESTION'!#REF!="Media",' RIESGOS DE GESTION'!#REF!="Catastrófico"),CONCATENATE("R10C",' RIESGOS DE GESTION'!#REF!),"")</f>
        <v>#REF!</v>
      </c>
      <c r="AK35" s="36" t="e">
        <f>IF(AND(' RIESGOS DE GESTION'!#REF!="Media",' RIESGOS DE GESTION'!#REF!="Catastrófico"),CONCATENATE("R10C",' RIESGOS DE GESTION'!#REF!),"")</f>
        <v>#REF!</v>
      </c>
      <c r="AL35" s="36" t="e">
        <f>IF(AND(' RIESGOS DE GESTION'!#REF!="Media",' RIESGOS DE GESTION'!#REF!="Catastrófico"),CONCATENATE("R10C",' RIESGOS DE GESTION'!#REF!),"")</f>
        <v>#REF!</v>
      </c>
      <c r="AM35" s="37" t="e">
        <f>IF(AND(' RIESGOS DE GESTION'!#REF!="Media",' RIESGOS DE GESTION'!#REF!="Catastrófico"),CONCATENATE("R10C",' RIESGOS DE GESTION'!#REF!),"")</f>
        <v>#REF!</v>
      </c>
      <c r="AN35" s="57"/>
      <c r="AO35" s="515"/>
      <c r="AP35" s="516"/>
      <c r="AQ35" s="516"/>
      <c r="AR35" s="516"/>
      <c r="AS35" s="516"/>
      <c r="AT35" s="51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row>
    <row r="36" spans="1:80" ht="15" customHeight="1">
      <c r="A36" s="57"/>
      <c r="B36" s="431"/>
      <c r="C36" s="431"/>
      <c r="D36" s="432"/>
      <c r="E36" s="469" t="s">
        <v>296</v>
      </c>
      <c r="F36" s="470"/>
      <c r="G36" s="470"/>
      <c r="H36" s="470"/>
      <c r="I36" s="470"/>
      <c r="J36" s="47" t="e">
        <f>IF(AND(' RIESGOS DE GESTION'!#REF!="Baja",' RIESGOS DE GESTION'!#REF!="Leve"),CONCATENATE("R1C",' RIESGOS DE GESTION'!#REF!),"")</f>
        <v>#REF!</v>
      </c>
      <c r="K36" s="48" t="e">
        <f>IF(AND(' RIESGOS DE GESTION'!#REF!="Baja",' RIESGOS DE GESTION'!#REF!="Leve"),CONCATENATE("R1C",' RIESGOS DE GESTION'!#REF!),"")</f>
        <v>#REF!</v>
      </c>
      <c r="L36" s="48" t="e">
        <f>IF(AND(' RIESGOS DE GESTION'!#REF!="Baja",' RIESGOS DE GESTION'!#REF!="Leve"),CONCATENATE("R1C",' RIESGOS DE GESTION'!#REF!),"")</f>
        <v>#REF!</v>
      </c>
      <c r="M36" s="48" t="e">
        <f>IF(AND(' RIESGOS DE GESTION'!#REF!="Baja",' RIESGOS DE GESTION'!#REF!="Leve"),CONCATENATE("R1C",' RIESGOS DE GESTION'!#REF!),"")</f>
        <v>#REF!</v>
      </c>
      <c r="N36" s="48" t="e">
        <f>IF(AND(' RIESGOS DE GESTION'!#REF!="Baja",' RIESGOS DE GESTION'!#REF!="Leve"),CONCATENATE("R1C",' RIESGOS DE GESTION'!#REF!),"")</f>
        <v>#REF!</v>
      </c>
      <c r="O36" s="49" t="e">
        <f>IF(AND(' RIESGOS DE GESTION'!#REF!="Baja",' RIESGOS DE GESTION'!#REF!="Leve"),CONCATENATE("R1C",' RIESGOS DE GESTION'!#REF!),"")</f>
        <v>#REF!</v>
      </c>
      <c r="P36" s="38" t="e">
        <f>IF(AND(' RIESGOS DE GESTION'!#REF!="Baja",' RIESGOS DE GESTION'!#REF!="Menor"),CONCATENATE("R1C",' RIESGOS DE GESTION'!#REF!),"")</f>
        <v>#REF!</v>
      </c>
      <c r="Q36" s="39" t="e">
        <f>IF(AND(' RIESGOS DE GESTION'!#REF!="Baja",' RIESGOS DE GESTION'!#REF!="Menor"),CONCATENATE("R1C",' RIESGOS DE GESTION'!#REF!),"")</f>
        <v>#REF!</v>
      </c>
      <c r="R36" s="39" t="e">
        <f>IF(AND(' RIESGOS DE GESTION'!#REF!="Baja",' RIESGOS DE GESTION'!#REF!="Menor"),CONCATENATE("R1C",' RIESGOS DE GESTION'!#REF!),"")</f>
        <v>#REF!</v>
      </c>
      <c r="S36" s="39" t="e">
        <f>IF(AND(' RIESGOS DE GESTION'!#REF!="Baja",' RIESGOS DE GESTION'!#REF!="Menor"),CONCATENATE("R1C",' RIESGOS DE GESTION'!#REF!),"")</f>
        <v>#REF!</v>
      </c>
      <c r="T36" s="39" t="e">
        <f>IF(AND(' RIESGOS DE GESTION'!#REF!="Baja",' RIESGOS DE GESTION'!#REF!="Menor"),CONCATENATE("R1C",' RIESGOS DE GESTION'!#REF!),"")</f>
        <v>#REF!</v>
      </c>
      <c r="U36" s="40" t="e">
        <f>IF(AND(' RIESGOS DE GESTION'!#REF!="Baja",' RIESGOS DE GESTION'!#REF!="Menor"),CONCATENATE("R1C",' RIESGOS DE GESTION'!#REF!),"")</f>
        <v>#REF!</v>
      </c>
      <c r="V36" s="38" t="e">
        <f>IF(AND(' RIESGOS DE GESTION'!#REF!="Baja",' RIESGOS DE GESTION'!#REF!="Moderado"),CONCATENATE("R1C",' RIESGOS DE GESTION'!#REF!),"")</f>
        <v>#REF!</v>
      </c>
      <c r="W36" s="39" t="e">
        <f>IF(AND(' RIESGOS DE GESTION'!#REF!="Baja",' RIESGOS DE GESTION'!#REF!="Moderado"),CONCATENATE("R1C",' RIESGOS DE GESTION'!#REF!),"")</f>
        <v>#REF!</v>
      </c>
      <c r="X36" s="39" t="e">
        <f>IF(AND(' RIESGOS DE GESTION'!#REF!="Baja",' RIESGOS DE GESTION'!#REF!="Moderado"),CONCATENATE("R1C",' RIESGOS DE GESTION'!#REF!),"")</f>
        <v>#REF!</v>
      </c>
      <c r="Y36" s="39" t="e">
        <f>IF(AND(' RIESGOS DE GESTION'!#REF!="Baja",' RIESGOS DE GESTION'!#REF!="Moderado"),CONCATENATE("R1C",' RIESGOS DE GESTION'!#REF!),"")</f>
        <v>#REF!</v>
      </c>
      <c r="Z36" s="39" t="e">
        <f>IF(AND(' RIESGOS DE GESTION'!#REF!="Baja",' RIESGOS DE GESTION'!#REF!="Moderado"),CONCATENATE("R1C",' RIESGOS DE GESTION'!#REF!),"")</f>
        <v>#REF!</v>
      </c>
      <c r="AA36" s="40" t="e">
        <f>IF(AND(' RIESGOS DE GESTION'!#REF!="Baja",' RIESGOS DE GESTION'!#REF!="Moderado"),CONCATENATE("R1C",' RIESGOS DE GESTION'!#REF!),"")</f>
        <v>#REF!</v>
      </c>
      <c r="AB36" s="20" t="e">
        <f>IF(AND(' RIESGOS DE GESTION'!#REF!="Baja",' RIESGOS DE GESTION'!#REF!="Mayor"),CONCATENATE("R1C",' RIESGOS DE GESTION'!#REF!),"")</f>
        <v>#REF!</v>
      </c>
      <c r="AC36" s="21" t="e">
        <f>IF(AND(' RIESGOS DE GESTION'!#REF!="Baja",' RIESGOS DE GESTION'!#REF!="Mayor"),CONCATENATE("R1C",' RIESGOS DE GESTION'!#REF!),"")</f>
        <v>#REF!</v>
      </c>
      <c r="AD36" s="21" t="e">
        <f>IF(AND(' RIESGOS DE GESTION'!#REF!="Baja",' RIESGOS DE GESTION'!#REF!="Mayor"),CONCATENATE("R1C",' RIESGOS DE GESTION'!#REF!),"")</f>
        <v>#REF!</v>
      </c>
      <c r="AE36" s="21" t="e">
        <f>IF(AND(' RIESGOS DE GESTION'!#REF!="Baja",' RIESGOS DE GESTION'!#REF!="Mayor"),CONCATENATE("R1C",' RIESGOS DE GESTION'!#REF!),"")</f>
        <v>#REF!</v>
      </c>
      <c r="AF36" s="21" t="e">
        <f>IF(AND(' RIESGOS DE GESTION'!#REF!="Baja",' RIESGOS DE GESTION'!#REF!="Mayor"),CONCATENATE("R1C",' RIESGOS DE GESTION'!#REF!),"")</f>
        <v>#REF!</v>
      </c>
      <c r="AG36" s="22" t="e">
        <f>IF(AND(' RIESGOS DE GESTION'!#REF!="Baja",' RIESGOS DE GESTION'!#REF!="Mayor"),CONCATENATE("R1C",' RIESGOS DE GESTION'!#REF!),"")</f>
        <v>#REF!</v>
      </c>
      <c r="AH36" s="23" t="e">
        <f>IF(AND(' RIESGOS DE GESTION'!#REF!="Baja",' RIESGOS DE GESTION'!#REF!="Catastrófico"),CONCATENATE("R1C",' RIESGOS DE GESTION'!#REF!),"")</f>
        <v>#REF!</v>
      </c>
      <c r="AI36" s="24" t="e">
        <f>IF(AND(' RIESGOS DE GESTION'!#REF!="Baja",' RIESGOS DE GESTION'!#REF!="Catastrófico"),CONCATENATE("R1C",' RIESGOS DE GESTION'!#REF!),"")</f>
        <v>#REF!</v>
      </c>
      <c r="AJ36" s="24" t="e">
        <f>IF(AND(' RIESGOS DE GESTION'!#REF!="Baja",' RIESGOS DE GESTION'!#REF!="Catastrófico"),CONCATENATE("R1C",' RIESGOS DE GESTION'!#REF!),"")</f>
        <v>#REF!</v>
      </c>
      <c r="AK36" s="24" t="e">
        <f>IF(AND(' RIESGOS DE GESTION'!#REF!="Baja",' RIESGOS DE GESTION'!#REF!="Catastrófico"),CONCATENATE("R1C",' RIESGOS DE GESTION'!#REF!),"")</f>
        <v>#REF!</v>
      </c>
      <c r="AL36" s="24" t="e">
        <f>IF(AND(' RIESGOS DE GESTION'!#REF!="Baja",' RIESGOS DE GESTION'!#REF!="Catastrófico"),CONCATENATE("R1C",' RIESGOS DE GESTION'!#REF!),"")</f>
        <v>#REF!</v>
      </c>
      <c r="AM36" s="25" t="e">
        <f>IF(AND(' RIESGOS DE GESTION'!#REF!="Baja",' RIESGOS DE GESTION'!#REF!="Catastrófico"),CONCATENATE("R1C",' RIESGOS DE GESTION'!#REF!),"")</f>
        <v>#REF!</v>
      </c>
      <c r="AN36" s="57"/>
      <c r="AO36" s="500" t="s">
        <v>297</v>
      </c>
      <c r="AP36" s="501"/>
      <c r="AQ36" s="501"/>
      <c r="AR36" s="501"/>
      <c r="AS36" s="501"/>
      <c r="AT36" s="502"/>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row>
    <row r="37" spans="1:80" ht="15" customHeight="1">
      <c r="A37" s="57"/>
      <c r="B37" s="431"/>
      <c r="C37" s="431"/>
      <c r="D37" s="432"/>
      <c r="E37" s="488"/>
      <c r="F37" s="473"/>
      <c r="G37" s="473"/>
      <c r="H37" s="473"/>
      <c r="I37" s="473"/>
      <c r="J37" s="50" t="e">
        <f>IF(AND(' RIESGOS DE GESTION'!#REF!="Baja",' RIESGOS DE GESTION'!#REF!="Leve"),CONCATENATE("R2C",' RIESGOS DE GESTION'!#REF!),"")</f>
        <v>#REF!</v>
      </c>
      <c r="K37" s="51" t="e">
        <f>IF(AND(' RIESGOS DE GESTION'!#REF!="Baja",' RIESGOS DE GESTION'!#REF!="Leve"),CONCATENATE("R2C",' RIESGOS DE GESTION'!#REF!),"")</f>
        <v>#REF!</v>
      </c>
      <c r="L37" s="51" t="e">
        <f>IF(AND(' RIESGOS DE GESTION'!#REF!="Baja",' RIESGOS DE GESTION'!#REF!="Leve"),CONCATENATE("R2C",' RIESGOS DE GESTION'!#REF!),"")</f>
        <v>#REF!</v>
      </c>
      <c r="M37" s="51" t="e">
        <f>IF(AND(' RIESGOS DE GESTION'!#REF!="Baja",' RIESGOS DE GESTION'!#REF!="Leve"),CONCATENATE("R2C",' RIESGOS DE GESTION'!#REF!),"")</f>
        <v>#REF!</v>
      </c>
      <c r="N37" s="51" t="e">
        <f>IF(AND(' RIESGOS DE GESTION'!#REF!="Baja",' RIESGOS DE GESTION'!#REF!="Leve"),CONCATENATE("R2C",' RIESGOS DE GESTION'!#REF!),"")</f>
        <v>#REF!</v>
      </c>
      <c r="O37" s="52" t="e">
        <f>IF(AND(' RIESGOS DE GESTION'!#REF!="Baja",' RIESGOS DE GESTION'!#REF!="Leve"),CONCATENATE("R2C",' RIESGOS DE GESTION'!#REF!),"")</f>
        <v>#REF!</v>
      </c>
      <c r="P37" s="41" t="e">
        <f>IF(AND(' RIESGOS DE GESTION'!#REF!="Baja",' RIESGOS DE GESTION'!#REF!="Menor"),CONCATENATE("R2C",' RIESGOS DE GESTION'!#REF!),"")</f>
        <v>#REF!</v>
      </c>
      <c r="Q37" s="42" t="e">
        <f>IF(AND(' RIESGOS DE GESTION'!#REF!="Baja",' RIESGOS DE GESTION'!#REF!="Menor"),CONCATENATE("R2C",' RIESGOS DE GESTION'!#REF!),"")</f>
        <v>#REF!</v>
      </c>
      <c r="R37" s="42" t="e">
        <f>IF(AND(' RIESGOS DE GESTION'!#REF!="Baja",' RIESGOS DE GESTION'!#REF!="Menor"),CONCATENATE("R2C",' RIESGOS DE GESTION'!#REF!),"")</f>
        <v>#REF!</v>
      </c>
      <c r="S37" s="42" t="e">
        <f>IF(AND(' RIESGOS DE GESTION'!#REF!="Baja",' RIESGOS DE GESTION'!#REF!="Menor"),CONCATENATE("R2C",' RIESGOS DE GESTION'!#REF!),"")</f>
        <v>#REF!</v>
      </c>
      <c r="T37" s="42" t="e">
        <f>IF(AND(' RIESGOS DE GESTION'!#REF!="Baja",' RIESGOS DE GESTION'!#REF!="Menor"),CONCATENATE("R2C",' RIESGOS DE GESTION'!#REF!),"")</f>
        <v>#REF!</v>
      </c>
      <c r="U37" s="43" t="e">
        <f>IF(AND(' RIESGOS DE GESTION'!#REF!="Baja",' RIESGOS DE GESTION'!#REF!="Menor"),CONCATENATE("R2C",' RIESGOS DE GESTION'!#REF!),"")</f>
        <v>#REF!</v>
      </c>
      <c r="V37" s="41" t="e">
        <f>IF(AND(' RIESGOS DE GESTION'!#REF!="Baja",' RIESGOS DE GESTION'!#REF!="Moderado"),CONCATENATE("R2C",' RIESGOS DE GESTION'!#REF!),"")</f>
        <v>#REF!</v>
      </c>
      <c r="W37" s="42" t="e">
        <f>IF(AND(' RIESGOS DE GESTION'!#REF!="Baja",' RIESGOS DE GESTION'!#REF!="Moderado"),CONCATENATE("R2C",' RIESGOS DE GESTION'!#REF!),"")</f>
        <v>#REF!</v>
      </c>
      <c r="X37" s="42" t="e">
        <f>IF(AND(' RIESGOS DE GESTION'!#REF!="Baja",' RIESGOS DE GESTION'!#REF!="Moderado"),CONCATENATE("R2C",' RIESGOS DE GESTION'!#REF!),"")</f>
        <v>#REF!</v>
      </c>
      <c r="Y37" s="42" t="e">
        <f>IF(AND(' RIESGOS DE GESTION'!#REF!="Baja",' RIESGOS DE GESTION'!#REF!="Moderado"),CONCATENATE("R2C",' RIESGOS DE GESTION'!#REF!),"")</f>
        <v>#REF!</v>
      </c>
      <c r="Z37" s="42" t="e">
        <f>IF(AND(' RIESGOS DE GESTION'!#REF!="Baja",' RIESGOS DE GESTION'!#REF!="Moderado"),CONCATENATE("R2C",' RIESGOS DE GESTION'!#REF!),"")</f>
        <v>#REF!</v>
      </c>
      <c r="AA37" s="43" t="e">
        <f>IF(AND(' RIESGOS DE GESTION'!#REF!="Baja",' RIESGOS DE GESTION'!#REF!="Moderado"),CONCATENATE("R2C",' RIESGOS DE GESTION'!#REF!),"")</f>
        <v>#REF!</v>
      </c>
      <c r="AB37" s="26" t="e">
        <f>IF(AND(' RIESGOS DE GESTION'!#REF!="Baja",' RIESGOS DE GESTION'!#REF!="Mayor"),CONCATENATE("R2C",' RIESGOS DE GESTION'!#REF!),"")</f>
        <v>#REF!</v>
      </c>
      <c r="AC37" s="27" t="e">
        <f>IF(AND(' RIESGOS DE GESTION'!#REF!="Baja",' RIESGOS DE GESTION'!#REF!="Mayor"),CONCATENATE("R2C",' RIESGOS DE GESTION'!#REF!),"")</f>
        <v>#REF!</v>
      </c>
      <c r="AD37" s="27" t="e">
        <f>IF(AND(' RIESGOS DE GESTION'!#REF!="Baja",' RIESGOS DE GESTION'!#REF!="Mayor"),CONCATENATE("R2C",' RIESGOS DE GESTION'!#REF!),"")</f>
        <v>#REF!</v>
      </c>
      <c r="AE37" s="27" t="e">
        <f>IF(AND(' RIESGOS DE GESTION'!#REF!="Baja",' RIESGOS DE GESTION'!#REF!="Mayor"),CONCATENATE("R2C",' RIESGOS DE GESTION'!#REF!),"")</f>
        <v>#REF!</v>
      </c>
      <c r="AF37" s="27" t="e">
        <f>IF(AND(' RIESGOS DE GESTION'!#REF!="Baja",' RIESGOS DE GESTION'!#REF!="Mayor"),CONCATENATE("R2C",' RIESGOS DE GESTION'!#REF!),"")</f>
        <v>#REF!</v>
      </c>
      <c r="AG37" s="28" t="e">
        <f>IF(AND(' RIESGOS DE GESTION'!#REF!="Baja",' RIESGOS DE GESTION'!#REF!="Mayor"),CONCATENATE("R2C",' RIESGOS DE GESTION'!#REF!),"")</f>
        <v>#REF!</v>
      </c>
      <c r="AH37" s="29" t="e">
        <f>IF(AND(' RIESGOS DE GESTION'!#REF!="Baja",' RIESGOS DE GESTION'!#REF!="Catastrófico"),CONCATENATE("R2C",' RIESGOS DE GESTION'!#REF!),"")</f>
        <v>#REF!</v>
      </c>
      <c r="AI37" s="30" t="e">
        <f>IF(AND(' RIESGOS DE GESTION'!#REF!="Baja",' RIESGOS DE GESTION'!#REF!="Catastrófico"),CONCATENATE("R2C",' RIESGOS DE GESTION'!#REF!),"")</f>
        <v>#REF!</v>
      </c>
      <c r="AJ37" s="30" t="e">
        <f>IF(AND(' RIESGOS DE GESTION'!#REF!="Baja",' RIESGOS DE GESTION'!#REF!="Catastrófico"),CONCATENATE("R2C",' RIESGOS DE GESTION'!#REF!),"")</f>
        <v>#REF!</v>
      </c>
      <c r="AK37" s="30" t="e">
        <f>IF(AND(' RIESGOS DE GESTION'!#REF!="Baja",' RIESGOS DE GESTION'!#REF!="Catastrófico"),CONCATENATE("R2C",' RIESGOS DE GESTION'!#REF!),"")</f>
        <v>#REF!</v>
      </c>
      <c r="AL37" s="30" t="e">
        <f>IF(AND(' RIESGOS DE GESTION'!#REF!="Baja",' RIESGOS DE GESTION'!#REF!="Catastrófico"),CONCATENATE("R2C",' RIESGOS DE GESTION'!#REF!),"")</f>
        <v>#REF!</v>
      </c>
      <c r="AM37" s="31" t="e">
        <f>IF(AND(' RIESGOS DE GESTION'!#REF!="Baja",' RIESGOS DE GESTION'!#REF!="Catastrófico"),CONCATENATE("R2C",' RIESGOS DE GESTION'!#REF!),"")</f>
        <v>#REF!</v>
      </c>
      <c r="AN37" s="57"/>
      <c r="AO37" s="503"/>
      <c r="AP37" s="504"/>
      <c r="AQ37" s="504"/>
      <c r="AR37" s="504"/>
      <c r="AS37" s="504"/>
      <c r="AT37" s="505"/>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row>
    <row r="38" spans="1:80" ht="15" customHeight="1">
      <c r="A38" s="57"/>
      <c r="B38" s="431"/>
      <c r="C38" s="431"/>
      <c r="D38" s="432"/>
      <c r="E38" s="472"/>
      <c r="F38" s="473"/>
      <c r="G38" s="473"/>
      <c r="H38" s="473"/>
      <c r="I38" s="473"/>
      <c r="J38" s="50" t="e">
        <f>IF(AND(' RIESGOS DE GESTION'!#REF!="Baja",' RIESGOS DE GESTION'!#REF!="Leve"),CONCATENATE("R3C",' RIESGOS DE GESTION'!#REF!),"")</f>
        <v>#REF!</v>
      </c>
      <c r="K38" s="51" t="e">
        <f>IF(AND(' RIESGOS DE GESTION'!#REF!="Baja",' RIESGOS DE GESTION'!#REF!="Leve"),CONCATENATE("R3C",' RIESGOS DE GESTION'!#REF!),"")</f>
        <v>#REF!</v>
      </c>
      <c r="L38" s="51" t="e">
        <f>IF(AND(' RIESGOS DE GESTION'!#REF!="Baja",' RIESGOS DE GESTION'!#REF!="Leve"),CONCATENATE("R3C",' RIESGOS DE GESTION'!#REF!),"")</f>
        <v>#REF!</v>
      </c>
      <c r="M38" s="51" t="e">
        <f>IF(AND(' RIESGOS DE GESTION'!#REF!="Baja",' RIESGOS DE GESTION'!#REF!="Leve"),CONCATENATE("R3C",' RIESGOS DE GESTION'!#REF!),"")</f>
        <v>#REF!</v>
      </c>
      <c r="N38" s="51" t="e">
        <f>IF(AND(' RIESGOS DE GESTION'!#REF!="Baja",' RIESGOS DE GESTION'!#REF!="Leve"),CONCATENATE("R3C",' RIESGOS DE GESTION'!#REF!),"")</f>
        <v>#REF!</v>
      </c>
      <c r="O38" s="52" t="e">
        <f>IF(AND(' RIESGOS DE GESTION'!#REF!="Baja",' RIESGOS DE GESTION'!#REF!="Leve"),CONCATENATE("R3C",' RIESGOS DE GESTION'!#REF!),"")</f>
        <v>#REF!</v>
      </c>
      <c r="P38" s="41" t="e">
        <f>IF(AND(' RIESGOS DE GESTION'!#REF!="Baja",' RIESGOS DE GESTION'!#REF!="Menor"),CONCATENATE("R3C",' RIESGOS DE GESTION'!#REF!),"")</f>
        <v>#REF!</v>
      </c>
      <c r="Q38" s="42" t="e">
        <f>IF(AND(' RIESGOS DE GESTION'!#REF!="Baja",' RIESGOS DE GESTION'!#REF!="Menor"),CONCATENATE("R3C",' RIESGOS DE GESTION'!#REF!),"")</f>
        <v>#REF!</v>
      </c>
      <c r="R38" s="42" t="e">
        <f>IF(AND(' RIESGOS DE GESTION'!#REF!="Baja",' RIESGOS DE GESTION'!#REF!="Menor"),CONCATENATE("R3C",' RIESGOS DE GESTION'!#REF!),"")</f>
        <v>#REF!</v>
      </c>
      <c r="S38" s="42" t="e">
        <f>IF(AND(' RIESGOS DE GESTION'!#REF!="Baja",' RIESGOS DE GESTION'!#REF!="Menor"),CONCATENATE("R3C",' RIESGOS DE GESTION'!#REF!),"")</f>
        <v>#REF!</v>
      </c>
      <c r="T38" s="42" t="e">
        <f>IF(AND(' RIESGOS DE GESTION'!#REF!="Baja",' RIESGOS DE GESTION'!#REF!="Menor"),CONCATENATE("R3C",' RIESGOS DE GESTION'!#REF!),"")</f>
        <v>#REF!</v>
      </c>
      <c r="U38" s="43" t="e">
        <f>IF(AND(' RIESGOS DE GESTION'!#REF!="Baja",' RIESGOS DE GESTION'!#REF!="Menor"),CONCATENATE("R3C",' RIESGOS DE GESTION'!#REF!),"")</f>
        <v>#REF!</v>
      </c>
      <c r="V38" s="41" t="e">
        <f>IF(AND(' RIESGOS DE GESTION'!#REF!="Baja",' RIESGOS DE GESTION'!#REF!="Moderado"),CONCATENATE("R3C",' RIESGOS DE GESTION'!#REF!),"")</f>
        <v>#REF!</v>
      </c>
      <c r="W38" s="42" t="e">
        <f>IF(AND(' RIESGOS DE GESTION'!#REF!="Baja",' RIESGOS DE GESTION'!#REF!="Moderado"),CONCATENATE("R3C",' RIESGOS DE GESTION'!#REF!),"")</f>
        <v>#REF!</v>
      </c>
      <c r="X38" s="42" t="e">
        <f>IF(AND(' RIESGOS DE GESTION'!#REF!="Baja",' RIESGOS DE GESTION'!#REF!="Moderado"),CONCATENATE("R3C",' RIESGOS DE GESTION'!#REF!),"")</f>
        <v>#REF!</v>
      </c>
      <c r="Y38" s="42" t="e">
        <f>IF(AND(' RIESGOS DE GESTION'!#REF!="Baja",' RIESGOS DE GESTION'!#REF!="Moderado"),CONCATENATE("R3C",' RIESGOS DE GESTION'!#REF!),"")</f>
        <v>#REF!</v>
      </c>
      <c r="Z38" s="42" t="e">
        <f>IF(AND(' RIESGOS DE GESTION'!#REF!="Baja",' RIESGOS DE GESTION'!#REF!="Moderado"),CONCATENATE("R3C",' RIESGOS DE GESTION'!#REF!),"")</f>
        <v>#REF!</v>
      </c>
      <c r="AA38" s="43" t="e">
        <f>IF(AND(' RIESGOS DE GESTION'!#REF!="Baja",' RIESGOS DE GESTION'!#REF!="Moderado"),CONCATENATE("R3C",' RIESGOS DE GESTION'!#REF!),"")</f>
        <v>#REF!</v>
      </c>
      <c r="AB38" s="26" t="e">
        <f>IF(AND(' RIESGOS DE GESTION'!#REF!="Baja",' RIESGOS DE GESTION'!#REF!="Mayor"),CONCATENATE("R3C",' RIESGOS DE GESTION'!#REF!),"")</f>
        <v>#REF!</v>
      </c>
      <c r="AC38" s="27" t="e">
        <f>IF(AND(' RIESGOS DE GESTION'!#REF!="Baja",' RIESGOS DE GESTION'!#REF!="Mayor"),CONCATENATE("R3C",' RIESGOS DE GESTION'!#REF!),"")</f>
        <v>#REF!</v>
      </c>
      <c r="AD38" s="27" t="e">
        <f>IF(AND(' RIESGOS DE GESTION'!#REF!="Baja",' RIESGOS DE GESTION'!#REF!="Mayor"),CONCATENATE("R3C",' RIESGOS DE GESTION'!#REF!),"")</f>
        <v>#REF!</v>
      </c>
      <c r="AE38" s="27" t="e">
        <f>IF(AND(' RIESGOS DE GESTION'!#REF!="Baja",' RIESGOS DE GESTION'!#REF!="Mayor"),CONCATENATE("R3C",' RIESGOS DE GESTION'!#REF!),"")</f>
        <v>#REF!</v>
      </c>
      <c r="AF38" s="27" t="e">
        <f>IF(AND(' RIESGOS DE GESTION'!#REF!="Baja",' RIESGOS DE GESTION'!#REF!="Mayor"),CONCATENATE("R3C",' RIESGOS DE GESTION'!#REF!),"")</f>
        <v>#REF!</v>
      </c>
      <c r="AG38" s="28" t="e">
        <f>IF(AND(' RIESGOS DE GESTION'!#REF!="Baja",' RIESGOS DE GESTION'!#REF!="Mayor"),CONCATENATE("R3C",' RIESGOS DE GESTION'!#REF!),"")</f>
        <v>#REF!</v>
      </c>
      <c r="AH38" s="29" t="e">
        <f>IF(AND(' RIESGOS DE GESTION'!#REF!="Baja",' RIESGOS DE GESTION'!#REF!="Catastrófico"),CONCATENATE("R3C",' RIESGOS DE GESTION'!#REF!),"")</f>
        <v>#REF!</v>
      </c>
      <c r="AI38" s="30" t="e">
        <f>IF(AND(' RIESGOS DE GESTION'!#REF!="Baja",' RIESGOS DE GESTION'!#REF!="Catastrófico"),CONCATENATE("R3C",' RIESGOS DE GESTION'!#REF!),"")</f>
        <v>#REF!</v>
      </c>
      <c r="AJ38" s="30" t="e">
        <f>IF(AND(' RIESGOS DE GESTION'!#REF!="Baja",' RIESGOS DE GESTION'!#REF!="Catastrófico"),CONCATENATE("R3C",' RIESGOS DE GESTION'!#REF!),"")</f>
        <v>#REF!</v>
      </c>
      <c r="AK38" s="30" t="e">
        <f>IF(AND(' RIESGOS DE GESTION'!#REF!="Baja",' RIESGOS DE GESTION'!#REF!="Catastrófico"),CONCATENATE("R3C",' RIESGOS DE GESTION'!#REF!),"")</f>
        <v>#REF!</v>
      </c>
      <c r="AL38" s="30" t="e">
        <f>IF(AND(' RIESGOS DE GESTION'!#REF!="Baja",' RIESGOS DE GESTION'!#REF!="Catastrófico"),CONCATENATE("R3C",' RIESGOS DE GESTION'!#REF!),"")</f>
        <v>#REF!</v>
      </c>
      <c r="AM38" s="31" t="e">
        <f>IF(AND(' RIESGOS DE GESTION'!#REF!="Baja",' RIESGOS DE GESTION'!#REF!="Catastrófico"),CONCATENATE("R3C",' RIESGOS DE GESTION'!#REF!),"")</f>
        <v>#REF!</v>
      </c>
      <c r="AN38" s="57"/>
      <c r="AO38" s="503"/>
      <c r="AP38" s="504"/>
      <c r="AQ38" s="504"/>
      <c r="AR38" s="504"/>
      <c r="AS38" s="504"/>
      <c r="AT38" s="505"/>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row>
    <row r="39" spans="1:80" ht="15" customHeight="1">
      <c r="A39" s="57"/>
      <c r="B39" s="431"/>
      <c r="C39" s="431"/>
      <c r="D39" s="432"/>
      <c r="E39" s="472"/>
      <c r="F39" s="473"/>
      <c r="G39" s="473"/>
      <c r="H39" s="473"/>
      <c r="I39" s="473"/>
      <c r="J39" s="50" t="e">
        <f>IF(AND(' RIESGOS DE GESTION'!#REF!="Baja",' RIESGOS DE GESTION'!#REF!="Leve"),CONCATENATE("R4C",' RIESGOS DE GESTION'!#REF!),"")</f>
        <v>#REF!</v>
      </c>
      <c r="K39" s="51" t="e">
        <f>IF(AND(' RIESGOS DE GESTION'!#REF!="Baja",' RIESGOS DE GESTION'!#REF!="Leve"),CONCATENATE("R4C",' RIESGOS DE GESTION'!#REF!),"")</f>
        <v>#REF!</v>
      </c>
      <c r="L39" s="51" t="e">
        <f>IF(AND(' RIESGOS DE GESTION'!#REF!="Baja",' RIESGOS DE GESTION'!#REF!="Leve"),CONCATENATE("R4C",' RIESGOS DE GESTION'!#REF!),"")</f>
        <v>#REF!</v>
      </c>
      <c r="M39" s="51" t="e">
        <f>IF(AND(' RIESGOS DE GESTION'!#REF!="Baja",' RIESGOS DE GESTION'!#REF!="Leve"),CONCATENATE("R4C",' RIESGOS DE GESTION'!#REF!),"")</f>
        <v>#REF!</v>
      </c>
      <c r="N39" s="51" t="e">
        <f>IF(AND(' RIESGOS DE GESTION'!#REF!="Baja",' RIESGOS DE GESTION'!#REF!="Leve"),CONCATENATE("R4C",' RIESGOS DE GESTION'!#REF!),"")</f>
        <v>#REF!</v>
      </c>
      <c r="O39" s="52" t="e">
        <f>IF(AND(' RIESGOS DE GESTION'!#REF!="Baja",' RIESGOS DE GESTION'!#REF!="Leve"),CONCATENATE("R4C",' RIESGOS DE GESTION'!#REF!),"")</f>
        <v>#REF!</v>
      </c>
      <c r="P39" s="41" t="e">
        <f>IF(AND(' RIESGOS DE GESTION'!#REF!="Baja",' RIESGOS DE GESTION'!#REF!="Menor"),CONCATENATE("R4C",' RIESGOS DE GESTION'!#REF!),"")</f>
        <v>#REF!</v>
      </c>
      <c r="Q39" s="42" t="e">
        <f>IF(AND(' RIESGOS DE GESTION'!#REF!="Baja",' RIESGOS DE GESTION'!#REF!="Menor"),CONCATENATE("R4C",' RIESGOS DE GESTION'!#REF!),"")</f>
        <v>#REF!</v>
      </c>
      <c r="R39" s="42" t="e">
        <f>IF(AND(' RIESGOS DE GESTION'!#REF!="Baja",' RIESGOS DE GESTION'!#REF!="Menor"),CONCATENATE("R4C",' RIESGOS DE GESTION'!#REF!),"")</f>
        <v>#REF!</v>
      </c>
      <c r="S39" s="42" t="e">
        <f>IF(AND(' RIESGOS DE GESTION'!#REF!="Baja",' RIESGOS DE GESTION'!#REF!="Menor"),CONCATENATE("R4C",' RIESGOS DE GESTION'!#REF!),"")</f>
        <v>#REF!</v>
      </c>
      <c r="T39" s="42" t="e">
        <f>IF(AND(' RIESGOS DE GESTION'!#REF!="Baja",' RIESGOS DE GESTION'!#REF!="Menor"),CONCATENATE("R4C",' RIESGOS DE GESTION'!#REF!),"")</f>
        <v>#REF!</v>
      </c>
      <c r="U39" s="43" t="e">
        <f>IF(AND(' RIESGOS DE GESTION'!#REF!="Baja",' RIESGOS DE GESTION'!#REF!="Menor"),CONCATENATE("R4C",' RIESGOS DE GESTION'!#REF!),"")</f>
        <v>#REF!</v>
      </c>
      <c r="V39" s="41" t="e">
        <f>IF(AND(' RIESGOS DE GESTION'!#REF!="Baja",' RIESGOS DE GESTION'!#REF!="Moderado"),CONCATENATE("R4C",' RIESGOS DE GESTION'!#REF!),"")</f>
        <v>#REF!</v>
      </c>
      <c r="W39" s="42" t="e">
        <f>IF(AND(' RIESGOS DE GESTION'!#REF!="Baja",' RIESGOS DE GESTION'!#REF!="Moderado"),CONCATENATE("R4C",' RIESGOS DE GESTION'!#REF!),"")</f>
        <v>#REF!</v>
      </c>
      <c r="X39" s="42" t="e">
        <f>IF(AND(' RIESGOS DE GESTION'!#REF!="Baja",' RIESGOS DE GESTION'!#REF!="Moderado"),CONCATENATE("R4C",' RIESGOS DE GESTION'!#REF!),"")</f>
        <v>#REF!</v>
      </c>
      <c r="Y39" s="42" t="e">
        <f>IF(AND(' RIESGOS DE GESTION'!#REF!="Baja",' RIESGOS DE GESTION'!#REF!="Moderado"),CONCATENATE("R4C",' RIESGOS DE GESTION'!#REF!),"")</f>
        <v>#REF!</v>
      </c>
      <c r="Z39" s="42" t="e">
        <f>IF(AND(' RIESGOS DE GESTION'!#REF!="Baja",' RIESGOS DE GESTION'!#REF!="Moderado"),CONCATENATE("R4C",' RIESGOS DE GESTION'!#REF!),"")</f>
        <v>#REF!</v>
      </c>
      <c r="AA39" s="43" t="e">
        <f>IF(AND(' RIESGOS DE GESTION'!#REF!="Baja",' RIESGOS DE GESTION'!#REF!="Moderado"),CONCATENATE("R4C",' RIESGOS DE GESTION'!#REF!),"")</f>
        <v>#REF!</v>
      </c>
      <c r="AB39" s="26" t="e">
        <f>IF(AND(' RIESGOS DE GESTION'!#REF!="Baja",' RIESGOS DE GESTION'!#REF!="Mayor"),CONCATENATE("R4C",' RIESGOS DE GESTION'!#REF!),"")</f>
        <v>#REF!</v>
      </c>
      <c r="AC39" s="27" t="e">
        <f>IF(AND(' RIESGOS DE GESTION'!#REF!="Baja",' RIESGOS DE GESTION'!#REF!="Mayor"),CONCATENATE("R4C",' RIESGOS DE GESTION'!#REF!),"")</f>
        <v>#REF!</v>
      </c>
      <c r="AD39" s="27" t="e">
        <f>IF(AND(' RIESGOS DE GESTION'!#REF!="Baja",' RIESGOS DE GESTION'!#REF!="Mayor"),CONCATENATE("R4C",' RIESGOS DE GESTION'!#REF!),"")</f>
        <v>#REF!</v>
      </c>
      <c r="AE39" s="27" t="e">
        <f>IF(AND(' RIESGOS DE GESTION'!#REF!="Baja",' RIESGOS DE GESTION'!#REF!="Mayor"),CONCATENATE("R4C",' RIESGOS DE GESTION'!#REF!),"")</f>
        <v>#REF!</v>
      </c>
      <c r="AF39" s="27" t="e">
        <f>IF(AND(' RIESGOS DE GESTION'!#REF!="Baja",' RIESGOS DE GESTION'!#REF!="Mayor"),CONCATENATE("R4C",' RIESGOS DE GESTION'!#REF!),"")</f>
        <v>#REF!</v>
      </c>
      <c r="AG39" s="28" t="e">
        <f>IF(AND(' RIESGOS DE GESTION'!#REF!="Baja",' RIESGOS DE GESTION'!#REF!="Mayor"),CONCATENATE("R4C",' RIESGOS DE GESTION'!#REF!),"")</f>
        <v>#REF!</v>
      </c>
      <c r="AH39" s="29" t="e">
        <f>IF(AND(' RIESGOS DE GESTION'!#REF!="Baja",' RIESGOS DE GESTION'!#REF!="Catastrófico"),CONCATENATE("R4C",' RIESGOS DE GESTION'!#REF!),"")</f>
        <v>#REF!</v>
      </c>
      <c r="AI39" s="30" t="e">
        <f>IF(AND(' RIESGOS DE GESTION'!#REF!="Baja",' RIESGOS DE GESTION'!#REF!="Catastrófico"),CONCATENATE("R4C",' RIESGOS DE GESTION'!#REF!),"")</f>
        <v>#REF!</v>
      </c>
      <c r="AJ39" s="30" t="e">
        <f>IF(AND(' RIESGOS DE GESTION'!#REF!="Baja",' RIESGOS DE GESTION'!#REF!="Catastrófico"),CONCATENATE("R4C",' RIESGOS DE GESTION'!#REF!),"")</f>
        <v>#REF!</v>
      </c>
      <c r="AK39" s="30" t="e">
        <f>IF(AND(' RIESGOS DE GESTION'!#REF!="Baja",' RIESGOS DE GESTION'!#REF!="Catastrófico"),CONCATENATE("R4C",' RIESGOS DE GESTION'!#REF!),"")</f>
        <v>#REF!</v>
      </c>
      <c r="AL39" s="30" t="e">
        <f>IF(AND(' RIESGOS DE GESTION'!#REF!="Baja",' RIESGOS DE GESTION'!#REF!="Catastrófico"),CONCATENATE("R4C",' RIESGOS DE GESTION'!#REF!),"")</f>
        <v>#REF!</v>
      </c>
      <c r="AM39" s="31" t="e">
        <f>IF(AND(' RIESGOS DE GESTION'!#REF!="Baja",' RIESGOS DE GESTION'!#REF!="Catastrófico"),CONCATENATE("R4C",' RIESGOS DE GESTION'!#REF!),"")</f>
        <v>#REF!</v>
      </c>
      <c r="AN39" s="57"/>
      <c r="AO39" s="503"/>
      <c r="AP39" s="504"/>
      <c r="AQ39" s="504"/>
      <c r="AR39" s="504"/>
      <c r="AS39" s="504"/>
      <c r="AT39" s="505"/>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row>
    <row r="40" spans="1:80" ht="15" customHeight="1">
      <c r="A40" s="57"/>
      <c r="B40" s="431"/>
      <c r="C40" s="431"/>
      <c r="D40" s="432"/>
      <c r="E40" s="472"/>
      <c r="F40" s="473"/>
      <c r="G40" s="473"/>
      <c r="H40" s="473"/>
      <c r="I40" s="473"/>
      <c r="J40" s="50" t="e">
        <f>IF(AND(' RIESGOS DE GESTION'!#REF!="Baja",' RIESGOS DE GESTION'!#REF!="Leve"),CONCATENATE("R5C",' RIESGOS DE GESTION'!#REF!),"")</f>
        <v>#REF!</v>
      </c>
      <c r="K40" s="51" t="e">
        <f>IF(AND(' RIESGOS DE GESTION'!#REF!="Baja",' RIESGOS DE GESTION'!#REF!="Leve"),CONCATENATE("R5C",' RIESGOS DE GESTION'!#REF!),"")</f>
        <v>#REF!</v>
      </c>
      <c r="L40" s="51" t="e">
        <f>IF(AND(' RIESGOS DE GESTION'!#REF!="Baja",' RIESGOS DE GESTION'!#REF!="Leve"),CONCATENATE("R5C",' RIESGOS DE GESTION'!#REF!),"")</f>
        <v>#REF!</v>
      </c>
      <c r="M40" s="51" t="e">
        <f>IF(AND(' RIESGOS DE GESTION'!#REF!="Baja",' RIESGOS DE GESTION'!#REF!="Leve"),CONCATENATE("R5C",' RIESGOS DE GESTION'!#REF!),"")</f>
        <v>#REF!</v>
      </c>
      <c r="N40" s="51" t="e">
        <f>IF(AND(' RIESGOS DE GESTION'!#REF!="Baja",' RIESGOS DE GESTION'!#REF!="Leve"),CONCATENATE("R5C",' RIESGOS DE GESTION'!#REF!),"")</f>
        <v>#REF!</v>
      </c>
      <c r="O40" s="52" t="e">
        <f>IF(AND(' RIESGOS DE GESTION'!#REF!="Baja",' RIESGOS DE GESTION'!#REF!="Leve"),CONCATENATE("R5C",' RIESGOS DE GESTION'!#REF!),"")</f>
        <v>#REF!</v>
      </c>
      <c r="P40" s="41" t="e">
        <f>IF(AND(' RIESGOS DE GESTION'!#REF!="Baja",' RIESGOS DE GESTION'!#REF!="Menor"),CONCATENATE("R5C",' RIESGOS DE GESTION'!#REF!),"")</f>
        <v>#REF!</v>
      </c>
      <c r="Q40" s="42" t="e">
        <f>IF(AND(' RIESGOS DE GESTION'!#REF!="Baja",' RIESGOS DE GESTION'!#REF!="Menor"),CONCATENATE("R5C",' RIESGOS DE GESTION'!#REF!),"")</f>
        <v>#REF!</v>
      </c>
      <c r="R40" s="42" t="e">
        <f>IF(AND(' RIESGOS DE GESTION'!#REF!="Baja",' RIESGOS DE GESTION'!#REF!="Menor"),CONCATENATE("R5C",' RIESGOS DE GESTION'!#REF!),"")</f>
        <v>#REF!</v>
      </c>
      <c r="S40" s="42" t="e">
        <f>IF(AND(' RIESGOS DE GESTION'!#REF!="Baja",' RIESGOS DE GESTION'!#REF!="Menor"),CONCATENATE("R5C",' RIESGOS DE GESTION'!#REF!),"")</f>
        <v>#REF!</v>
      </c>
      <c r="T40" s="42" t="e">
        <f>IF(AND(' RIESGOS DE GESTION'!#REF!="Baja",' RIESGOS DE GESTION'!#REF!="Menor"),CONCATENATE("R5C",' RIESGOS DE GESTION'!#REF!),"")</f>
        <v>#REF!</v>
      </c>
      <c r="U40" s="43" t="e">
        <f>IF(AND(' RIESGOS DE GESTION'!#REF!="Baja",' RIESGOS DE GESTION'!#REF!="Menor"),CONCATENATE("R5C",' RIESGOS DE GESTION'!#REF!),"")</f>
        <v>#REF!</v>
      </c>
      <c r="V40" s="41" t="e">
        <f>IF(AND(' RIESGOS DE GESTION'!#REF!="Baja",' RIESGOS DE GESTION'!#REF!="Moderado"),CONCATENATE("R5C",' RIESGOS DE GESTION'!#REF!),"")</f>
        <v>#REF!</v>
      </c>
      <c r="W40" s="42" t="e">
        <f>IF(AND(' RIESGOS DE GESTION'!#REF!="Baja",' RIESGOS DE GESTION'!#REF!="Moderado"),CONCATENATE("R5C",' RIESGOS DE GESTION'!#REF!),"")</f>
        <v>#REF!</v>
      </c>
      <c r="X40" s="42" t="e">
        <f>IF(AND(' RIESGOS DE GESTION'!#REF!="Baja",' RIESGOS DE GESTION'!#REF!="Moderado"),CONCATENATE("R5C",' RIESGOS DE GESTION'!#REF!),"")</f>
        <v>#REF!</v>
      </c>
      <c r="Y40" s="42" t="e">
        <f>IF(AND(' RIESGOS DE GESTION'!#REF!="Baja",' RIESGOS DE GESTION'!#REF!="Moderado"),CONCATENATE("R5C",' RIESGOS DE GESTION'!#REF!),"")</f>
        <v>#REF!</v>
      </c>
      <c r="Z40" s="42" t="e">
        <f>IF(AND(' RIESGOS DE GESTION'!#REF!="Baja",' RIESGOS DE GESTION'!#REF!="Moderado"),CONCATENATE("R5C",' RIESGOS DE GESTION'!#REF!),"")</f>
        <v>#REF!</v>
      </c>
      <c r="AA40" s="43" t="e">
        <f>IF(AND(' RIESGOS DE GESTION'!#REF!="Baja",' RIESGOS DE GESTION'!#REF!="Moderado"),CONCATENATE("R5C",' RIESGOS DE GESTION'!#REF!),"")</f>
        <v>#REF!</v>
      </c>
      <c r="AB40" s="26" t="e">
        <f>IF(AND(' RIESGOS DE GESTION'!#REF!="Baja",' RIESGOS DE GESTION'!#REF!="Mayor"),CONCATENATE("R5C",' RIESGOS DE GESTION'!#REF!),"")</f>
        <v>#REF!</v>
      </c>
      <c r="AC40" s="27" t="e">
        <f>IF(AND(' RIESGOS DE GESTION'!#REF!="Baja",' RIESGOS DE GESTION'!#REF!="Mayor"),CONCATENATE("R5C",' RIESGOS DE GESTION'!#REF!),"")</f>
        <v>#REF!</v>
      </c>
      <c r="AD40" s="27" t="e">
        <f>IF(AND(' RIESGOS DE GESTION'!#REF!="Baja",' RIESGOS DE GESTION'!#REF!="Mayor"),CONCATENATE("R5C",' RIESGOS DE GESTION'!#REF!),"")</f>
        <v>#REF!</v>
      </c>
      <c r="AE40" s="27" t="e">
        <f>IF(AND(' RIESGOS DE GESTION'!#REF!="Baja",' RIESGOS DE GESTION'!#REF!="Mayor"),CONCATENATE("R5C",' RIESGOS DE GESTION'!#REF!),"")</f>
        <v>#REF!</v>
      </c>
      <c r="AF40" s="27" t="e">
        <f>IF(AND(' RIESGOS DE GESTION'!#REF!="Baja",' RIESGOS DE GESTION'!#REF!="Mayor"),CONCATENATE("R5C",' RIESGOS DE GESTION'!#REF!),"")</f>
        <v>#REF!</v>
      </c>
      <c r="AG40" s="28" t="e">
        <f>IF(AND(' RIESGOS DE GESTION'!#REF!="Baja",' RIESGOS DE GESTION'!#REF!="Mayor"),CONCATENATE("R5C",' RIESGOS DE GESTION'!#REF!),"")</f>
        <v>#REF!</v>
      </c>
      <c r="AH40" s="29" t="e">
        <f>IF(AND(' RIESGOS DE GESTION'!#REF!="Baja",' RIESGOS DE GESTION'!#REF!="Catastrófico"),CONCATENATE("R5C",' RIESGOS DE GESTION'!#REF!),"")</f>
        <v>#REF!</v>
      </c>
      <c r="AI40" s="30" t="e">
        <f>IF(AND(' RIESGOS DE GESTION'!#REF!="Baja",' RIESGOS DE GESTION'!#REF!="Catastrófico"),CONCATENATE("R5C",' RIESGOS DE GESTION'!#REF!),"")</f>
        <v>#REF!</v>
      </c>
      <c r="AJ40" s="30" t="e">
        <f>IF(AND(' RIESGOS DE GESTION'!#REF!="Baja",' RIESGOS DE GESTION'!#REF!="Catastrófico"),CONCATENATE("R5C",' RIESGOS DE GESTION'!#REF!),"")</f>
        <v>#REF!</v>
      </c>
      <c r="AK40" s="30" t="e">
        <f>IF(AND(' RIESGOS DE GESTION'!#REF!="Baja",' RIESGOS DE GESTION'!#REF!="Catastrófico"),CONCATENATE("R5C",' RIESGOS DE GESTION'!#REF!),"")</f>
        <v>#REF!</v>
      </c>
      <c r="AL40" s="30" t="e">
        <f>IF(AND(' RIESGOS DE GESTION'!#REF!="Baja",' RIESGOS DE GESTION'!#REF!="Catastrófico"),CONCATENATE("R5C",' RIESGOS DE GESTION'!#REF!),"")</f>
        <v>#REF!</v>
      </c>
      <c r="AM40" s="31" t="e">
        <f>IF(AND(' RIESGOS DE GESTION'!#REF!="Baja",' RIESGOS DE GESTION'!#REF!="Catastrófico"),CONCATENATE("R5C",' RIESGOS DE GESTION'!#REF!),"")</f>
        <v>#REF!</v>
      </c>
      <c r="AN40" s="57"/>
      <c r="AO40" s="503"/>
      <c r="AP40" s="504"/>
      <c r="AQ40" s="504"/>
      <c r="AR40" s="504"/>
      <c r="AS40" s="504"/>
      <c r="AT40" s="505"/>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row>
    <row r="41" spans="1:80" ht="15" customHeight="1">
      <c r="A41" s="57"/>
      <c r="B41" s="431"/>
      <c r="C41" s="431"/>
      <c r="D41" s="432"/>
      <c r="E41" s="472"/>
      <c r="F41" s="473"/>
      <c r="G41" s="473"/>
      <c r="H41" s="473"/>
      <c r="I41" s="473"/>
      <c r="J41" s="50" t="e">
        <f>IF(AND(' RIESGOS DE GESTION'!#REF!="Baja",' RIESGOS DE GESTION'!#REF!="Leve"),CONCATENATE("R6C",' RIESGOS DE GESTION'!#REF!),"")</f>
        <v>#REF!</v>
      </c>
      <c r="K41" s="51" t="e">
        <f>IF(AND(' RIESGOS DE GESTION'!#REF!="Baja",' RIESGOS DE GESTION'!#REF!="Leve"),CONCATENATE("R6C",' RIESGOS DE GESTION'!#REF!),"")</f>
        <v>#REF!</v>
      </c>
      <c r="L41" s="51" t="e">
        <f>IF(AND(' RIESGOS DE GESTION'!#REF!="Baja",' RIESGOS DE GESTION'!#REF!="Leve"),CONCATENATE("R6C",' RIESGOS DE GESTION'!#REF!),"")</f>
        <v>#REF!</v>
      </c>
      <c r="M41" s="51" t="e">
        <f>IF(AND(' RIESGOS DE GESTION'!#REF!="Baja",' RIESGOS DE GESTION'!#REF!="Leve"),CONCATENATE("R6C",' RIESGOS DE GESTION'!#REF!),"")</f>
        <v>#REF!</v>
      </c>
      <c r="N41" s="51" t="e">
        <f>IF(AND(' RIESGOS DE GESTION'!#REF!="Baja",' RIESGOS DE GESTION'!#REF!="Leve"),CONCATENATE("R6C",' RIESGOS DE GESTION'!#REF!),"")</f>
        <v>#REF!</v>
      </c>
      <c r="O41" s="52" t="e">
        <f>IF(AND(' RIESGOS DE GESTION'!#REF!="Baja",' RIESGOS DE GESTION'!#REF!="Leve"),CONCATENATE("R6C",' RIESGOS DE GESTION'!#REF!),"")</f>
        <v>#REF!</v>
      </c>
      <c r="P41" s="41" t="e">
        <f>IF(AND(' RIESGOS DE GESTION'!#REF!="Baja",' RIESGOS DE GESTION'!#REF!="Menor"),CONCATENATE("R6C",' RIESGOS DE GESTION'!#REF!),"")</f>
        <v>#REF!</v>
      </c>
      <c r="Q41" s="42" t="e">
        <f>IF(AND(' RIESGOS DE GESTION'!#REF!="Baja",' RIESGOS DE GESTION'!#REF!="Menor"),CONCATENATE("R6C",' RIESGOS DE GESTION'!#REF!),"")</f>
        <v>#REF!</v>
      </c>
      <c r="R41" s="42" t="e">
        <f>IF(AND(' RIESGOS DE GESTION'!#REF!="Baja",' RIESGOS DE GESTION'!#REF!="Menor"),CONCATENATE("R6C",' RIESGOS DE GESTION'!#REF!),"")</f>
        <v>#REF!</v>
      </c>
      <c r="S41" s="42" t="e">
        <f>IF(AND(' RIESGOS DE GESTION'!#REF!="Baja",' RIESGOS DE GESTION'!#REF!="Menor"),CONCATENATE("R6C",' RIESGOS DE GESTION'!#REF!),"")</f>
        <v>#REF!</v>
      </c>
      <c r="T41" s="42" t="e">
        <f>IF(AND(' RIESGOS DE GESTION'!#REF!="Baja",' RIESGOS DE GESTION'!#REF!="Menor"),CONCATENATE("R6C",' RIESGOS DE GESTION'!#REF!),"")</f>
        <v>#REF!</v>
      </c>
      <c r="U41" s="43" t="e">
        <f>IF(AND(' RIESGOS DE GESTION'!#REF!="Baja",' RIESGOS DE GESTION'!#REF!="Menor"),CONCATENATE("R6C",' RIESGOS DE GESTION'!#REF!),"")</f>
        <v>#REF!</v>
      </c>
      <c r="V41" s="41" t="e">
        <f>IF(AND(' RIESGOS DE GESTION'!#REF!="Baja",' RIESGOS DE GESTION'!#REF!="Moderado"),CONCATENATE("R6C",' RIESGOS DE GESTION'!#REF!),"")</f>
        <v>#REF!</v>
      </c>
      <c r="W41" s="42" t="e">
        <f>IF(AND(' RIESGOS DE GESTION'!#REF!="Baja",' RIESGOS DE GESTION'!#REF!="Moderado"),CONCATENATE("R6C",' RIESGOS DE GESTION'!#REF!),"")</f>
        <v>#REF!</v>
      </c>
      <c r="X41" s="42" t="e">
        <f>IF(AND(' RIESGOS DE GESTION'!#REF!="Baja",' RIESGOS DE GESTION'!#REF!="Moderado"),CONCATENATE("R6C",' RIESGOS DE GESTION'!#REF!),"")</f>
        <v>#REF!</v>
      </c>
      <c r="Y41" s="42" t="e">
        <f>IF(AND(' RIESGOS DE GESTION'!#REF!="Baja",' RIESGOS DE GESTION'!#REF!="Moderado"),CONCATENATE("R6C",' RIESGOS DE GESTION'!#REF!),"")</f>
        <v>#REF!</v>
      </c>
      <c r="Z41" s="42" t="e">
        <f>IF(AND(' RIESGOS DE GESTION'!#REF!="Baja",' RIESGOS DE GESTION'!#REF!="Moderado"),CONCATENATE("R6C",' RIESGOS DE GESTION'!#REF!),"")</f>
        <v>#REF!</v>
      </c>
      <c r="AA41" s="43" t="e">
        <f>IF(AND(' RIESGOS DE GESTION'!#REF!="Baja",' RIESGOS DE GESTION'!#REF!="Moderado"),CONCATENATE("R6C",' RIESGOS DE GESTION'!#REF!),"")</f>
        <v>#REF!</v>
      </c>
      <c r="AB41" s="26" t="e">
        <f>IF(AND(' RIESGOS DE GESTION'!#REF!="Baja",' RIESGOS DE GESTION'!#REF!="Mayor"),CONCATENATE("R6C",' RIESGOS DE GESTION'!#REF!),"")</f>
        <v>#REF!</v>
      </c>
      <c r="AC41" s="27" t="e">
        <f>IF(AND(' RIESGOS DE GESTION'!#REF!="Baja",' RIESGOS DE GESTION'!#REF!="Mayor"),CONCATENATE("R6C",' RIESGOS DE GESTION'!#REF!),"")</f>
        <v>#REF!</v>
      </c>
      <c r="AD41" s="27" t="e">
        <f>IF(AND(' RIESGOS DE GESTION'!#REF!="Baja",' RIESGOS DE GESTION'!#REF!="Mayor"),CONCATENATE("R6C",' RIESGOS DE GESTION'!#REF!),"")</f>
        <v>#REF!</v>
      </c>
      <c r="AE41" s="27" t="e">
        <f>IF(AND(' RIESGOS DE GESTION'!#REF!="Baja",' RIESGOS DE GESTION'!#REF!="Mayor"),CONCATENATE("R6C",' RIESGOS DE GESTION'!#REF!),"")</f>
        <v>#REF!</v>
      </c>
      <c r="AF41" s="27" t="e">
        <f>IF(AND(' RIESGOS DE GESTION'!#REF!="Baja",' RIESGOS DE GESTION'!#REF!="Mayor"),CONCATENATE("R6C",' RIESGOS DE GESTION'!#REF!),"")</f>
        <v>#REF!</v>
      </c>
      <c r="AG41" s="28" t="e">
        <f>IF(AND(' RIESGOS DE GESTION'!#REF!="Baja",' RIESGOS DE GESTION'!#REF!="Mayor"),CONCATENATE("R6C",' RIESGOS DE GESTION'!#REF!),"")</f>
        <v>#REF!</v>
      </c>
      <c r="AH41" s="29" t="e">
        <f>IF(AND(' RIESGOS DE GESTION'!#REF!="Baja",' RIESGOS DE GESTION'!#REF!="Catastrófico"),CONCATENATE("R6C",' RIESGOS DE GESTION'!#REF!),"")</f>
        <v>#REF!</v>
      </c>
      <c r="AI41" s="30" t="e">
        <f>IF(AND(' RIESGOS DE GESTION'!#REF!="Baja",' RIESGOS DE GESTION'!#REF!="Catastrófico"),CONCATENATE("R6C",' RIESGOS DE GESTION'!#REF!),"")</f>
        <v>#REF!</v>
      </c>
      <c r="AJ41" s="30" t="e">
        <f>IF(AND(' RIESGOS DE GESTION'!#REF!="Baja",' RIESGOS DE GESTION'!#REF!="Catastrófico"),CONCATENATE("R6C",' RIESGOS DE GESTION'!#REF!),"")</f>
        <v>#REF!</v>
      </c>
      <c r="AK41" s="30" t="e">
        <f>IF(AND(' RIESGOS DE GESTION'!#REF!="Baja",' RIESGOS DE GESTION'!#REF!="Catastrófico"),CONCATENATE("R6C",' RIESGOS DE GESTION'!#REF!),"")</f>
        <v>#REF!</v>
      </c>
      <c r="AL41" s="30" t="e">
        <f>IF(AND(' RIESGOS DE GESTION'!#REF!="Baja",' RIESGOS DE GESTION'!#REF!="Catastrófico"),CONCATENATE("R6C",' RIESGOS DE GESTION'!#REF!),"")</f>
        <v>#REF!</v>
      </c>
      <c r="AM41" s="31" t="e">
        <f>IF(AND(' RIESGOS DE GESTION'!#REF!="Baja",' RIESGOS DE GESTION'!#REF!="Catastrófico"),CONCATENATE("R6C",' RIESGOS DE GESTION'!#REF!),"")</f>
        <v>#REF!</v>
      </c>
      <c r="AN41" s="57"/>
      <c r="AO41" s="503"/>
      <c r="AP41" s="504"/>
      <c r="AQ41" s="504"/>
      <c r="AR41" s="504"/>
      <c r="AS41" s="504"/>
      <c r="AT41" s="505"/>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row>
    <row r="42" spans="1:80" ht="15" customHeight="1">
      <c r="A42" s="57"/>
      <c r="B42" s="431"/>
      <c r="C42" s="431"/>
      <c r="D42" s="432"/>
      <c r="E42" s="472"/>
      <c r="F42" s="473"/>
      <c r="G42" s="473"/>
      <c r="H42" s="473"/>
      <c r="I42" s="473"/>
      <c r="J42" s="50" t="e">
        <f>IF(AND(' RIESGOS DE GESTION'!#REF!="Baja",' RIESGOS DE GESTION'!#REF!="Leve"),CONCATENATE("R7C",' RIESGOS DE GESTION'!#REF!),"")</f>
        <v>#REF!</v>
      </c>
      <c r="K42" s="51" t="e">
        <f>IF(AND(' RIESGOS DE GESTION'!#REF!="Baja",' RIESGOS DE GESTION'!#REF!="Leve"),CONCATENATE("R7C",' RIESGOS DE GESTION'!#REF!),"")</f>
        <v>#REF!</v>
      </c>
      <c r="L42" s="51" t="e">
        <f>IF(AND(' RIESGOS DE GESTION'!#REF!="Baja",' RIESGOS DE GESTION'!#REF!="Leve"),CONCATENATE("R7C",' RIESGOS DE GESTION'!#REF!),"")</f>
        <v>#REF!</v>
      </c>
      <c r="M42" s="51" t="e">
        <f>IF(AND(' RIESGOS DE GESTION'!#REF!="Baja",' RIESGOS DE GESTION'!#REF!="Leve"),CONCATENATE("R7C",' RIESGOS DE GESTION'!#REF!),"")</f>
        <v>#REF!</v>
      </c>
      <c r="N42" s="51" t="e">
        <f>IF(AND(' RIESGOS DE GESTION'!#REF!="Baja",' RIESGOS DE GESTION'!#REF!="Leve"),CONCATENATE("R7C",' RIESGOS DE GESTION'!#REF!),"")</f>
        <v>#REF!</v>
      </c>
      <c r="O42" s="52" t="e">
        <f>IF(AND(' RIESGOS DE GESTION'!#REF!="Baja",' RIESGOS DE GESTION'!#REF!="Leve"),CONCATENATE("R7C",' RIESGOS DE GESTION'!#REF!),"")</f>
        <v>#REF!</v>
      </c>
      <c r="P42" s="41" t="e">
        <f>IF(AND(' RIESGOS DE GESTION'!#REF!="Baja",' RIESGOS DE GESTION'!#REF!="Menor"),CONCATENATE("R7C",' RIESGOS DE GESTION'!#REF!),"")</f>
        <v>#REF!</v>
      </c>
      <c r="Q42" s="42" t="e">
        <f>IF(AND(' RIESGOS DE GESTION'!#REF!="Baja",' RIESGOS DE GESTION'!#REF!="Menor"),CONCATENATE("R7C",' RIESGOS DE GESTION'!#REF!),"")</f>
        <v>#REF!</v>
      </c>
      <c r="R42" s="42" t="e">
        <f>IF(AND(' RIESGOS DE GESTION'!#REF!="Baja",' RIESGOS DE GESTION'!#REF!="Menor"),CONCATENATE("R7C",' RIESGOS DE GESTION'!#REF!),"")</f>
        <v>#REF!</v>
      </c>
      <c r="S42" s="42" t="e">
        <f>IF(AND(' RIESGOS DE GESTION'!#REF!="Baja",' RIESGOS DE GESTION'!#REF!="Menor"),CONCATENATE("R7C",' RIESGOS DE GESTION'!#REF!),"")</f>
        <v>#REF!</v>
      </c>
      <c r="T42" s="42" t="e">
        <f>IF(AND(' RIESGOS DE GESTION'!#REF!="Baja",' RIESGOS DE GESTION'!#REF!="Menor"),CONCATENATE("R7C",' RIESGOS DE GESTION'!#REF!),"")</f>
        <v>#REF!</v>
      </c>
      <c r="U42" s="43" t="e">
        <f>IF(AND(' RIESGOS DE GESTION'!#REF!="Baja",' RIESGOS DE GESTION'!#REF!="Menor"),CONCATENATE("R7C",' RIESGOS DE GESTION'!#REF!),"")</f>
        <v>#REF!</v>
      </c>
      <c r="V42" s="41" t="e">
        <f>IF(AND(' RIESGOS DE GESTION'!#REF!="Baja",' RIESGOS DE GESTION'!#REF!="Moderado"),CONCATENATE("R7C",' RIESGOS DE GESTION'!#REF!),"")</f>
        <v>#REF!</v>
      </c>
      <c r="W42" s="42" t="e">
        <f>IF(AND(' RIESGOS DE GESTION'!#REF!="Baja",' RIESGOS DE GESTION'!#REF!="Moderado"),CONCATENATE("R7C",' RIESGOS DE GESTION'!#REF!),"")</f>
        <v>#REF!</v>
      </c>
      <c r="X42" s="42" t="e">
        <f>IF(AND(' RIESGOS DE GESTION'!#REF!="Baja",' RIESGOS DE GESTION'!#REF!="Moderado"),CONCATENATE("R7C",' RIESGOS DE GESTION'!#REF!),"")</f>
        <v>#REF!</v>
      </c>
      <c r="Y42" s="42" t="e">
        <f>IF(AND(' RIESGOS DE GESTION'!#REF!="Baja",' RIESGOS DE GESTION'!#REF!="Moderado"),CONCATENATE("R7C",' RIESGOS DE GESTION'!#REF!),"")</f>
        <v>#REF!</v>
      </c>
      <c r="Z42" s="42" t="e">
        <f>IF(AND(' RIESGOS DE GESTION'!#REF!="Baja",' RIESGOS DE GESTION'!#REF!="Moderado"),CONCATENATE("R7C",' RIESGOS DE GESTION'!#REF!),"")</f>
        <v>#REF!</v>
      </c>
      <c r="AA42" s="43" t="e">
        <f>IF(AND(' RIESGOS DE GESTION'!#REF!="Baja",' RIESGOS DE GESTION'!#REF!="Moderado"),CONCATENATE("R7C",' RIESGOS DE GESTION'!#REF!),"")</f>
        <v>#REF!</v>
      </c>
      <c r="AB42" s="26" t="e">
        <f>IF(AND(' RIESGOS DE GESTION'!#REF!="Baja",' RIESGOS DE GESTION'!#REF!="Mayor"),CONCATENATE("R7C",' RIESGOS DE GESTION'!#REF!),"")</f>
        <v>#REF!</v>
      </c>
      <c r="AC42" s="27" t="e">
        <f>IF(AND(' RIESGOS DE GESTION'!#REF!="Baja",' RIESGOS DE GESTION'!#REF!="Mayor"),CONCATENATE("R7C",' RIESGOS DE GESTION'!#REF!),"")</f>
        <v>#REF!</v>
      </c>
      <c r="AD42" s="27" t="e">
        <f>IF(AND(' RIESGOS DE GESTION'!#REF!="Baja",' RIESGOS DE GESTION'!#REF!="Mayor"),CONCATENATE("R7C",' RIESGOS DE GESTION'!#REF!),"")</f>
        <v>#REF!</v>
      </c>
      <c r="AE42" s="27" t="e">
        <f>IF(AND(' RIESGOS DE GESTION'!#REF!="Baja",' RIESGOS DE GESTION'!#REF!="Mayor"),CONCATENATE("R7C",' RIESGOS DE GESTION'!#REF!),"")</f>
        <v>#REF!</v>
      </c>
      <c r="AF42" s="27" t="e">
        <f>IF(AND(' RIESGOS DE GESTION'!#REF!="Baja",' RIESGOS DE GESTION'!#REF!="Mayor"),CONCATENATE("R7C",' RIESGOS DE GESTION'!#REF!),"")</f>
        <v>#REF!</v>
      </c>
      <c r="AG42" s="28" t="e">
        <f>IF(AND(' RIESGOS DE GESTION'!#REF!="Baja",' RIESGOS DE GESTION'!#REF!="Mayor"),CONCATENATE("R7C",' RIESGOS DE GESTION'!#REF!),"")</f>
        <v>#REF!</v>
      </c>
      <c r="AH42" s="29" t="e">
        <f>IF(AND(' RIESGOS DE GESTION'!#REF!="Baja",' RIESGOS DE GESTION'!#REF!="Catastrófico"),CONCATENATE("R7C",' RIESGOS DE GESTION'!#REF!),"")</f>
        <v>#REF!</v>
      </c>
      <c r="AI42" s="30" t="e">
        <f>IF(AND(' RIESGOS DE GESTION'!#REF!="Baja",' RIESGOS DE GESTION'!#REF!="Catastrófico"),CONCATENATE("R7C",' RIESGOS DE GESTION'!#REF!),"")</f>
        <v>#REF!</v>
      </c>
      <c r="AJ42" s="30" t="e">
        <f>IF(AND(' RIESGOS DE GESTION'!#REF!="Baja",' RIESGOS DE GESTION'!#REF!="Catastrófico"),CONCATENATE("R7C",' RIESGOS DE GESTION'!#REF!),"")</f>
        <v>#REF!</v>
      </c>
      <c r="AK42" s="30" t="e">
        <f>IF(AND(' RIESGOS DE GESTION'!#REF!="Baja",' RIESGOS DE GESTION'!#REF!="Catastrófico"),CONCATENATE("R7C",' RIESGOS DE GESTION'!#REF!),"")</f>
        <v>#REF!</v>
      </c>
      <c r="AL42" s="30" t="e">
        <f>IF(AND(' RIESGOS DE GESTION'!#REF!="Baja",' RIESGOS DE GESTION'!#REF!="Catastrófico"),CONCATENATE("R7C",' RIESGOS DE GESTION'!#REF!),"")</f>
        <v>#REF!</v>
      </c>
      <c r="AM42" s="31" t="e">
        <f>IF(AND(' RIESGOS DE GESTION'!#REF!="Baja",' RIESGOS DE GESTION'!#REF!="Catastrófico"),CONCATENATE("R7C",' RIESGOS DE GESTION'!#REF!),"")</f>
        <v>#REF!</v>
      </c>
      <c r="AN42" s="57"/>
      <c r="AO42" s="503"/>
      <c r="AP42" s="504"/>
      <c r="AQ42" s="504"/>
      <c r="AR42" s="504"/>
      <c r="AS42" s="504"/>
      <c r="AT42" s="505"/>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row>
    <row r="43" spans="1:80" ht="15" customHeight="1">
      <c r="A43" s="57"/>
      <c r="B43" s="431"/>
      <c r="C43" s="431"/>
      <c r="D43" s="432"/>
      <c r="E43" s="472"/>
      <c r="F43" s="473"/>
      <c r="G43" s="473"/>
      <c r="H43" s="473"/>
      <c r="I43" s="473"/>
      <c r="J43" s="50" t="e">
        <f>IF(AND(' RIESGOS DE GESTION'!#REF!="Baja",' RIESGOS DE GESTION'!#REF!="Leve"),CONCATENATE("R8C",' RIESGOS DE GESTION'!#REF!),"")</f>
        <v>#REF!</v>
      </c>
      <c r="K43" s="51" t="e">
        <f>IF(AND(' RIESGOS DE GESTION'!#REF!="Baja",' RIESGOS DE GESTION'!#REF!="Leve"),CONCATENATE("R8C",' RIESGOS DE GESTION'!#REF!),"")</f>
        <v>#REF!</v>
      </c>
      <c r="L43" s="51" t="e">
        <f>IF(AND(' RIESGOS DE GESTION'!#REF!="Baja",' RIESGOS DE GESTION'!#REF!="Leve"),CONCATENATE("R8C",' RIESGOS DE GESTION'!#REF!),"")</f>
        <v>#REF!</v>
      </c>
      <c r="M43" s="51" t="e">
        <f>IF(AND(' RIESGOS DE GESTION'!#REF!="Baja",' RIESGOS DE GESTION'!#REF!="Leve"),CONCATENATE("R8C",' RIESGOS DE GESTION'!#REF!),"")</f>
        <v>#REF!</v>
      </c>
      <c r="N43" s="51" t="e">
        <f>IF(AND(' RIESGOS DE GESTION'!#REF!="Baja",' RIESGOS DE GESTION'!#REF!="Leve"),CONCATENATE("R8C",' RIESGOS DE GESTION'!#REF!),"")</f>
        <v>#REF!</v>
      </c>
      <c r="O43" s="52" t="e">
        <f>IF(AND(' RIESGOS DE GESTION'!#REF!="Baja",' RIESGOS DE GESTION'!#REF!="Leve"),CONCATENATE("R8C",' RIESGOS DE GESTION'!#REF!),"")</f>
        <v>#REF!</v>
      </c>
      <c r="P43" s="41" t="e">
        <f>IF(AND(' RIESGOS DE GESTION'!#REF!="Baja",' RIESGOS DE GESTION'!#REF!="Menor"),CONCATENATE("R8C",' RIESGOS DE GESTION'!#REF!),"")</f>
        <v>#REF!</v>
      </c>
      <c r="Q43" s="42" t="e">
        <f>IF(AND(' RIESGOS DE GESTION'!#REF!="Baja",' RIESGOS DE GESTION'!#REF!="Menor"),CONCATENATE("R8C",' RIESGOS DE GESTION'!#REF!),"")</f>
        <v>#REF!</v>
      </c>
      <c r="R43" s="42" t="e">
        <f>IF(AND(' RIESGOS DE GESTION'!#REF!="Baja",' RIESGOS DE GESTION'!#REF!="Menor"),CONCATENATE("R8C",' RIESGOS DE GESTION'!#REF!),"")</f>
        <v>#REF!</v>
      </c>
      <c r="S43" s="42" t="e">
        <f>IF(AND(' RIESGOS DE GESTION'!#REF!="Baja",' RIESGOS DE GESTION'!#REF!="Menor"),CONCATENATE("R8C",' RIESGOS DE GESTION'!#REF!),"")</f>
        <v>#REF!</v>
      </c>
      <c r="T43" s="42" t="e">
        <f>IF(AND(' RIESGOS DE GESTION'!#REF!="Baja",' RIESGOS DE GESTION'!#REF!="Menor"),CONCATENATE("R8C",' RIESGOS DE GESTION'!#REF!),"")</f>
        <v>#REF!</v>
      </c>
      <c r="U43" s="43" t="e">
        <f>IF(AND(' RIESGOS DE GESTION'!#REF!="Baja",' RIESGOS DE GESTION'!#REF!="Menor"),CONCATENATE("R8C",' RIESGOS DE GESTION'!#REF!),"")</f>
        <v>#REF!</v>
      </c>
      <c r="V43" s="41" t="e">
        <f>IF(AND(' RIESGOS DE GESTION'!#REF!="Baja",' RIESGOS DE GESTION'!#REF!="Moderado"),CONCATENATE("R8C",' RIESGOS DE GESTION'!#REF!),"")</f>
        <v>#REF!</v>
      </c>
      <c r="W43" s="42" t="e">
        <f>IF(AND(' RIESGOS DE GESTION'!#REF!="Baja",' RIESGOS DE GESTION'!#REF!="Moderado"),CONCATENATE("R8C",' RIESGOS DE GESTION'!#REF!),"")</f>
        <v>#REF!</v>
      </c>
      <c r="X43" s="42" t="e">
        <f>IF(AND(' RIESGOS DE GESTION'!#REF!="Baja",' RIESGOS DE GESTION'!#REF!="Moderado"),CONCATENATE("R8C",' RIESGOS DE GESTION'!#REF!),"")</f>
        <v>#REF!</v>
      </c>
      <c r="Y43" s="42" t="e">
        <f>IF(AND(' RIESGOS DE GESTION'!#REF!="Baja",' RIESGOS DE GESTION'!#REF!="Moderado"),CONCATENATE("R8C",' RIESGOS DE GESTION'!#REF!),"")</f>
        <v>#REF!</v>
      </c>
      <c r="Z43" s="42" t="e">
        <f>IF(AND(' RIESGOS DE GESTION'!#REF!="Baja",' RIESGOS DE GESTION'!#REF!="Moderado"),CONCATENATE("R8C",' RIESGOS DE GESTION'!#REF!),"")</f>
        <v>#REF!</v>
      </c>
      <c r="AA43" s="43" t="e">
        <f>IF(AND(' RIESGOS DE GESTION'!#REF!="Baja",' RIESGOS DE GESTION'!#REF!="Moderado"),CONCATENATE("R8C",' RIESGOS DE GESTION'!#REF!),"")</f>
        <v>#REF!</v>
      </c>
      <c r="AB43" s="26" t="e">
        <f>IF(AND(' RIESGOS DE GESTION'!#REF!="Baja",' RIESGOS DE GESTION'!#REF!="Mayor"),CONCATENATE("R8C",' RIESGOS DE GESTION'!#REF!),"")</f>
        <v>#REF!</v>
      </c>
      <c r="AC43" s="27" t="e">
        <f>IF(AND(' RIESGOS DE GESTION'!#REF!="Baja",' RIESGOS DE GESTION'!#REF!="Mayor"),CONCATENATE("R8C",' RIESGOS DE GESTION'!#REF!),"")</f>
        <v>#REF!</v>
      </c>
      <c r="AD43" s="27" t="e">
        <f>IF(AND(' RIESGOS DE GESTION'!#REF!="Baja",' RIESGOS DE GESTION'!#REF!="Mayor"),CONCATENATE("R8C",' RIESGOS DE GESTION'!#REF!),"")</f>
        <v>#REF!</v>
      </c>
      <c r="AE43" s="27" t="e">
        <f>IF(AND(' RIESGOS DE GESTION'!#REF!="Baja",' RIESGOS DE GESTION'!#REF!="Mayor"),CONCATENATE("R8C",' RIESGOS DE GESTION'!#REF!),"")</f>
        <v>#REF!</v>
      </c>
      <c r="AF43" s="27" t="e">
        <f>IF(AND(' RIESGOS DE GESTION'!#REF!="Baja",' RIESGOS DE GESTION'!#REF!="Mayor"),CONCATENATE("R8C",' RIESGOS DE GESTION'!#REF!),"")</f>
        <v>#REF!</v>
      </c>
      <c r="AG43" s="28" t="e">
        <f>IF(AND(' RIESGOS DE GESTION'!#REF!="Baja",' RIESGOS DE GESTION'!#REF!="Mayor"),CONCATENATE("R8C",' RIESGOS DE GESTION'!#REF!),"")</f>
        <v>#REF!</v>
      </c>
      <c r="AH43" s="29" t="e">
        <f>IF(AND(' RIESGOS DE GESTION'!#REF!="Baja",' RIESGOS DE GESTION'!#REF!="Catastrófico"),CONCATENATE("R8C",' RIESGOS DE GESTION'!#REF!),"")</f>
        <v>#REF!</v>
      </c>
      <c r="AI43" s="30" t="e">
        <f>IF(AND(' RIESGOS DE GESTION'!#REF!="Baja",' RIESGOS DE GESTION'!#REF!="Catastrófico"),CONCATENATE("R8C",' RIESGOS DE GESTION'!#REF!),"")</f>
        <v>#REF!</v>
      </c>
      <c r="AJ43" s="30" t="e">
        <f>IF(AND(' RIESGOS DE GESTION'!#REF!="Baja",' RIESGOS DE GESTION'!#REF!="Catastrófico"),CONCATENATE("R8C",' RIESGOS DE GESTION'!#REF!),"")</f>
        <v>#REF!</v>
      </c>
      <c r="AK43" s="30" t="e">
        <f>IF(AND(' RIESGOS DE GESTION'!#REF!="Baja",' RIESGOS DE GESTION'!#REF!="Catastrófico"),CONCATENATE("R8C",' RIESGOS DE GESTION'!#REF!),"")</f>
        <v>#REF!</v>
      </c>
      <c r="AL43" s="30" t="e">
        <f>IF(AND(' RIESGOS DE GESTION'!#REF!="Baja",' RIESGOS DE GESTION'!#REF!="Catastrófico"),CONCATENATE("R8C",' RIESGOS DE GESTION'!#REF!),"")</f>
        <v>#REF!</v>
      </c>
      <c r="AM43" s="31" t="e">
        <f>IF(AND(' RIESGOS DE GESTION'!#REF!="Baja",' RIESGOS DE GESTION'!#REF!="Catastrófico"),CONCATENATE("R8C",' RIESGOS DE GESTION'!#REF!),"")</f>
        <v>#REF!</v>
      </c>
      <c r="AN43" s="57"/>
      <c r="AO43" s="503"/>
      <c r="AP43" s="504"/>
      <c r="AQ43" s="504"/>
      <c r="AR43" s="504"/>
      <c r="AS43" s="504"/>
      <c r="AT43" s="505"/>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row>
    <row r="44" spans="1:80" ht="15" customHeight="1">
      <c r="A44" s="57"/>
      <c r="B44" s="431"/>
      <c r="C44" s="431"/>
      <c r="D44" s="432"/>
      <c r="E44" s="472"/>
      <c r="F44" s="473"/>
      <c r="G44" s="473"/>
      <c r="H44" s="473"/>
      <c r="I44" s="473"/>
      <c r="J44" s="50" t="e">
        <f>IF(AND(' RIESGOS DE GESTION'!#REF!="Baja",' RIESGOS DE GESTION'!#REF!="Leve"),CONCATENATE("R9C",' RIESGOS DE GESTION'!#REF!),"")</f>
        <v>#REF!</v>
      </c>
      <c r="K44" s="51" t="e">
        <f>IF(AND(' RIESGOS DE GESTION'!#REF!="Baja",' RIESGOS DE GESTION'!#REF!="Leve"),CONCATENATE("R9C",' RIESGOS DE GESTION'!#REF!),"")</f>
        <v>#REF!</v>
      </c>
      <c r="L44" s="51" t="e">
        <f>IF(AND(' RIESGOS DE GESTION'!#REF!="Baja",' RIESGOS DE GESTION'!#REF!="Leve"),CONCATENATE("R9C",' RIESGOS DE GESTION'!#REF!),"")</f>
        <v>#REF!</v>
      </c>
      <c r="M44" s="51" t="e">
        <f>IF(AND(' RIESGOS DE GESTION'!#REF!="Baja",' RIESGOS DE GESTION'!#REF!="Leve"),CONCATENATE("R9C",' RIESGOS DE GESTION'!#REF!),"")</f>
        <v>#REF!</v>
      </c>
      <c r="N44" s="51" t="e">
        <f>IF(AND(' RIESGOS DE GESTION'!#REF!="Baja",' RIESGOS DE GESTION'!#REF!="Leve"),CONCATENATE("R9C",' RIESGOS DE GESTION'!#REF!),"")</f>
        <v>#REF!</v>
      </c>
      <c r="O44" s="52" t="e">
        <f>IF(AND(' RIESGOS DE GESTION'!#REF!="Baja",' RIESGOS DE GESTION'!#REF!="Leve"),CONCATENATE("R9C",' RIESGOS DE GESTION'!#REF!),"")</f>
        <v>#REF!</v>
      </c>
      <c r="P44" s="41" t="e">
        <f>IF(AND(' RIESGOS DE GESTION'!#REF!="Baja",' RIESGOS DE GESTION'!#REF!="Menor"),CONCATENATE("R9C",' RIESGOS DE GESTION'!#REF!),"")</f>
        <v>#REF!</v>
      </c>
      <c r="Q44" s="42" t="e">
        <f>IF(AND(' RIESGOS DE GESTION'!#REF!="Baja",' RIESGOS DE GESTION'!#REF!="Menor"),CONCATENATE("R9C",' RIESGOS DE GESTION'!#REF!),"")</f>
        <v>#REF!</v>
      </c>
      <c r="R44" s="42" t="e">
        <f>IF(AND(' RIESGOS DE GESTION'!#REF!="Baja",' RIESGOS DE GESTION'!#REF!="Menor"),CONCATENATE("R9C",' RIESGOS DE GESTION'!#REF!),"")</f>
        <v>#REF!</v>
      </c>
      <c r="S44" s="42" t="e">
        <f>IF(AND(' RIESGOS DE GESTION'!#REF!="Baja",' RIESGOS DE GESTION'!#REF!="Menor"),CONCATENATE("R9C",' RIESGOS DE GESTION'!#REF!),"")</f>
        <v>#REF!</v>
      </c>
      <c r="T44" s="42" t="e">
        <f>IF(AND(' RIESGOS DE GESTION'!#REF!="Baja",' RIESGOS DE GESTION'!#REF!="Menor"),CONCATENATE("R9C",' RIESGOS DE GESTION'!#REF!),"")</f>
        <v>#REF!</v>
      </c>
      <c r="U44" s="43" t="e">
        <f>IF(AND(' RIESGOS DE GESTION'!#REF!="Baja",' RIESGOS DE GESTION'!#REF!="Menor"),CONCATENATE("R9C",' RIESGOS DE GESTION'!#REF!),"")</f>
        <v>#REF!</v>
      </c>
      <c r="V44" s="41" t="e">
        <f>IF(AND(' RIESGOS DE GESTION'!#REF!="Baja",' RIESGOS DE GESTION'!#REF!="Moderado"),CONCATENATE("R9C",' RIESGOS DE GESTION'!#REF!),"")</f>
        <v>#REF!</v>
      </c>
      <c r="W44" s="42" t="e">
        <f>IF(AND(' RIESGOS DE GESTION'!#REF!="Baja",' RIESGOS DE GESTION'!#REF!="Moderado"),CONCATENATE("R9C",' RIESGOS DE GESTION'!#REF!),"")</f>
        <v>#REF!</v>
      </c>
      <c r="X44" s="42" t="e">
        <f>IF(AND(' RIESGOS DE GESTION'!#REF!="Baja",' RIESGOS DE GESTION'!#REF!="Moderado"),CONCATENATE("R9C",' RIESGOS DE GESTION'!#REF!),"")</f>
        <v>#REF!</v>
      </c>
      <c r="Y44" s="42" t="e">
        <f>IF(AND(' RIESGOS DE GESTION'!#REF!="Baja",' RIESGOS DE GESTION'!#REF!="Moderado"),CONCATENATE("R9C",' RIESGOS DE GESTION'!#REF!),"")</f>
        <v>#REF!</v>
      </c>
      <c r="Z44" s="42" t="e">
        <f>IF(AND(' RIESGOS DE GESTION'!#REF!="Baja",' RIESGOS DE GESTION'!#REF!="Moderado"),CONCATENATE("R9C",' RIESGOS DE GESTION'!#REF!),"")</f>
        <v>#REF!</v>
      </c>
      <c r="AA44" s="43" t="e">
        <f>IF(AND(' RIESGOS DE GESTION'!#REF!="Baja",' RIESGOS DE GESTION'!#REF!="Moderado"),CONCATENATE("R9C",' RIESGOS DE GESTION'!#REF!),"")</f>
        <v>#REF!</v>
      </c>
      <c r="AB44" s="26" t="e">
        <f>IF(AND(' RIESGOS DE GESTION'!#REF!="Baja",' RIESGOS DE GESTION'!#REF!="Mayor"),CONCATENATE("R9C",' RIESGOS DE GESTION'!#REF!),"")</f>
        <v>#REF!</v>
      </c>
      <c r="AC44" s="27" t="e">
        <f>IF(AND(' RIESGOS DE GESTION'!#REF!="Baja",' RIESGOS DE GESTION'!#REF!="Mayor"),CONCATENATE("R9C",' RIESGOS DE GESTION'!#REF!),"")</f>
        <v>#REF!</v>
      </c>
      <c r="AD44" s="27" t="e">
        <f>IF(AND(' RIESGOS DE GESTION'!#REF!="Baja",' RIESGOS DE GESTION'!#REF!="Mayor"),CONCATENATE("R9C",' RIESGOS DE GESTION'!#REF!),"")</f>
        <v>#REF!</v>
      </c>
      <c r="AE44" s="27" t="e">
        <f>IF(AND(' RIESGOS DE GESTION'!#REF!="Baja",' RIESGOS DE GESTION'!#REF!="Mayor"),CONCATENATE("R9C",' RIESGOS DE GESTION'!#REF!),"")</f>
        <v>#REF!</v>
      </c>
      <c r="AF44" s="27" t="e">
        <f>IF(AND(' RIESGOS DE GESTION'!#REF!="Baja",' RIESGOS DE GESTION'!#REF!="Mayor"),CONCATENATE("R9C",' RIESGOS DE GESTION'!#REF!),"")</f>
        <v>#REF!</v>
      </c>
      <c r="AG44" s="28" t="e">
        <f>IF(AND(' RIESGOS DE GESTION'!#REF!="Baja",' RIESGOS DE GESTION'!#REF!="Mayor"),CONCATENATE("R9C",' RIESGOS DE GESTION'!#REF!),"")</f>
        <v>#REF!</v>
      </c>
      <c r="AH44" s="29" t="e">
        <f>IF(AND(' RIESGOS DE GESTION'!#REF!="Baja",' RIESGOS DE GESTION'!#REF!="Catastrófico"),CONCATENATE("R9C",' RIESGOS DE GESTION'!#REF!),"")</f>
        <v>#REF!</v>
      </c>
      <c r="AI44" s="30" t="e">
        <f>IF(AND(' RIESGOS DE GESTION'!#REF!="Baja",' RIESGOS DE GESTION'!#REF!="Catastrófico"),CONCATENATE("R9C",' RIESGOS DE GESTION'!#REF!),"")</f>
        <v>#REF!</v>
      </c>
      <c r="AJ44" s="30" t="e">
        <f>IF(AND(' RIESGOS DE GESTION'!#REF!="Baja",' RIESGOS DE GESTION'!#REF!="Catastrófico"),CONCATENATE("R9C",' RIESGOS DE GESTION'!#REF!),"")</f>
        <v>#REF!</v>
      </c>
      <c r="AK44" s="30" t="e">
        <f>IF(AND(' RIESGOS DE GESTION'!#REF!="Baja",' RIESGOS DE GESTION'!#REF!="Catastrófico"),CONCATENATE("R9C",' RIESGOS DE GESTION'!#REF!),"")</f>
        <v>#REF!</v>
      </c>
      <c r="AL44" s="30" t="e">
        <f>IF(AND(' RIESGOS DE GESTION'!#REF!="Baja",' RIESGOS DE GESTION'!#REF!="Catastrófico"),CONCATENATE("R9C",' RIESGOS DE GESTION'!#REF!),"")</f>
        <v>#REF!</v>
      </c>
      <c r="AM44" s="31" t="e">
        <f>IF(AND(' RIESGOS DE GESTION'!#REF!="Baja",' RIESGOS DE GESTION'!#REF!="Catastrófico"),CONCATENATE("R9C",' RIESGOS DE GESTION'!#REF!),"")</f>
        <v>#REF!</v>
      </c>
      <c r="AN44" s="57"/>
      <c r="AO44" s="503"/>
      <c r="AP44" s="504"/>
      <c r="AQ44" s="504"/>
      <c r="AR44" s="504"/>
      <c r="AS44" s="504"/>
      <c r="AT44" s="505"/>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row>
    <row r="45" spans="1:80" ht="15.75" customHeight="1" thickBot="1">
      <c r="A45" s="57"/>
      <c r="B45" s="431"/>
      <c r="C45" s="431"/>
      <c r="D45" s="432"/>
      <c r="E45" s="475"/>
      <c r="F45" s="476"/>
      <c r="G45" s="476"/>
      <c r="H45" s="476"/>
      <c r="I45" s="476"/>
      <c r="J45" s="53" t="e">
        <f>IF(AND(' RIESGOS DE GESTION'!#REF!="Baja",' RIESGOS DE GESTION'!#REF!="Leve"),CONCATENATE("R10C",' RIESGOS DE GESTION'!#REF!),"")</f>
        <v>#REF!</v>
      </c>
      <c r="K45" s="54" t="e">
        <f>IF(AND(' RIESGOS DE GESTION'!#REF!="Baja",' RIESGOS DE GESTION'!#REF!="Leve"),CONCATENATE("R10C",' RIESGOS DE GESTION'!#REF!),"")</f>
        <v>#REF!</v>
      </c>
      <c r="L45" s="54" t="e">
        <f>IF(AND(' RIESGOS DE GESTION'!#REF!="Baja",' RIESGOS DE GESTION'!#REF!="Leve"),CONCATENATE("R10C",' RIESGOS DE GESTION'!#REF!),"")</f>
        <v>#REF!</v>
      </c>
      <c r="M45" s="54" t="e">
        <f>IF(AND(' RIESGOS DE GESTION'!#REF!="Baja",' RIESGOS DE GESTION'!#REF!="Leve"),CONCATENATE("R10C",' RIESGOS DE GESTION'!#REF!),"")</f>
        <v>#REF!</v>
      </c>
      <c r="N45" s="54" t="e">
        <f>IF(AND(' RIESGOS DE GESTION'!#REF!="Baja",' RIESGOS DE GESTION'!#REF!="Leve"),CONCATENATE("R10C",' RIESGOS DE GESTION'!#REF!),"")</f>
        <v>#REF!</v>
      </c>
      <c r="O45" s="55" t="e">
        <f>IF(AND(' RIESGOS DE GESTION'!#REF!="Baja",' RIESGOS DE GESTION'!#REF!="Leve"),CONCATENATE("R10C",' RIESGOS DE GESTION'!#REF!),"")</f>
        <v>#REF!</v>
      </c>
      <c r="P45" s="41" t="e">
        <f>IF(AND(' RIESGOS DE GESTION'!#REF!="Baja",' RIESGOS DE GESTION'!#REF!="Menor"),CONCATENATE("R10C",' RIESGOS DE GESTION'!#REF!),"")</f>
        <v>#REF!</v>
      </c>
      <c r="Q45" s="42" t="e">
        <f>IF(AND(' RIESGOS DE GESTION'!#REF!="Baja",' RIESGOS DE GESTION'!#REF!="Menor"),CONCATENATE("R10C",' RIESGOS DE GESTION'!#REF!),"")</f>
        <v>#REF!</v>
      </c>
      <c r="R45" s="42" t="e">
        <f>IF(AND(' RIESGOS DE GESTION'!#REF!="Baja",' RIESGOS DE GESTION'!#REF!="Menor"),CONCATENATE("R10C",' RIESGOS DE GESTION'!#REF!),"")</f>
        <v>#REF!</v>
      </c>
      <c r="S45" s="42" t="e">
        <f>IF(AND(' RIESGOS DE GESTION'!#REF!="Baja",' RIESGOS DE GESTION'!#REF!="Menor"),CONCATENATE("R10C",' RIESGOS DE GESTION'!#REF!),"")</f>
        <v>#REF!</v>
      </c>
      <c r="T45" s="42" t="e">
        <f>IF(AND(' RIESGOS DE GESTION'!#REF!="Baja",' RIESGOS DE GESTION'!#REF!="Menor"),CONCATENATE("R10C",' RIESGOS DE GESTION'!#REF!),"")</f>
        <v>#REF!</v>
      </c>
      <c r="U45" s="43" t="e">
        <f>IF(AND(' RIESGOS DE GESTION'!#REF!="Baja",' RIESGOS DE GESTION'!#REF!="Menor"),CONCATENATE("R10C",' RIESGOS DE GESTION'!#REF!),"")</f>
        <v>#REF!</v>
      </c>
      <c r="V45" s="44" t="e">
        <f>IF(AND(' RIESGOS DE GESTION'!#REF!="Baja",' RIESGOS DE GESTION'!#REF!="Moderado"),CONCATENATE("R10C",' RIESGOS DE GESTION'!#REF!),"")</f>
        <v>#REF!</v>
      </c>
      <c r="W45" s="45" t="e">
        <f>IF(AND(' RIESGOS DE GESTION'!#REF!="Baja",' RIESGOS DE GESTION'!#REF!="Moderado"),CONCATENATE("R10C",' RIESGOS DE GESTION'!#REF!),"")</f>
        <v>#REF!</v>
      </c>
      <c r="X45" s="45" t="e">
        <f>IF(AND(' RIESGOS DE GESTION'!#REF!="Baja",' RIESGOS DE GESTION'!#REF!="Moderado"),CONCATENATE("R10C",' RIESGOS DE GESTION'!#REF!),"")</f>
        <v>#REF!</v>
      </c>
      <c r="Y45" s="45" t="e">
        <f>IF(AND(' RIESGOS DE GESTION'!#REF!="Baja",' RIESGOS DE GESTION'!#REF!="Moderado"),CONCATENATE("R10C",' RIESGOS DE GESTION'!#REF!),"")</f>
        <v>#REF!</v>
      </c>
      <c r="Z45" s="45" t="e">
        <f>IF(AND(' RIESGOS DE GESTION'!#REF!="Baja",' RIESGOS DE GESTION'!#REF!="Moderado"),CONCATENATE("R10C",' RIESGOS DE GESTION'!#REF!),"")</f>
        <v>#REF!</v>
      </c>
      <c r="AA45" s="46" t="e">
        <f>IF(AND(' RIESGOS DE GESTION'!#REF!="Baja",' RIESGOS DE GESTION'!#REF!="Moderado"),CONCATENATE("R10C",' RIESGOS DE GESTION'!#REF!),"")</f>
        <v>#REF!</v>
      </c>
      <c r="AB45" s="32" t="e">
        <f>IF(AND(' RIESGOS DE GESTION'!#REF!="Baja",' RIESGOS DE GESTION'!#REF!="Mayor"),CONCATENATE("R10C",' RIESGOS DE GESTION'!#REF!),"")</f>
        <v>#REF!</v>
      </c>
      <c r="AC45" s="33" t="e">
        <f>IF(AND(' RIESGOS DE GESTION'!#REF!="Baja",' RIESGOS DE GESTION'!#REF!="Mayor"),CONCATENATE("R10C",' RIESGOS DE GESTION'!#REF!),"")</f>
        <v>#REF!</v>
      </c>
      <c r="AD45" s="33" t="e">
        <f>IF(AND(' RIESGOS DE GESTION'!#REF!="Baja",' RIESGOS DE GESTION'!#REF!="Mayor"),CONCATENATE("R10C",' RIESGOS DE GESTION'!#REF!),"")</f>
        <v>#REF!</v>
      </c>
      <c r="AE45" s="33" t="e">
        <f>IF(AND(' RIESGOS DE GESTION'!#REF!="Baja",' RIESGOS DE GESTION'!#REF!="Mayor"),CONCATENATE("R10C",' RIESGOS DE GESTION'!#REF!),"")</f>
        <v>#REF!</v>
      </c>
      <c r="AF45" s="33" t="e">
        <f>IF(AND(' RIESGOS DE GESTION'!#REF!="Baja",' RIESGOS DE GESTION'!#REF!="Mayor"),CONCATENATE("R10C",' RIESGOS DE GESTION'!#REF!),"")</f>
        <v>#REF!</v>
      </c>
      <c r="AG45" s="34" t="e">
        <f>IF(AND(' RIESGOS DE GESTION'!#REF!="Baja",' RIESGOS DE GESTION'!#REF!="Mayor"),CONCATENATE("R10C",' RIESGOS DE GESTION'!#REF!),"")</f>
        <v>#REF!</v>
      </c>
      <c r="AH45" s="35" t="e">
        <f>IF(AND(' RIESGOS DE GESTION'!#REF!="Baja",' RIESGOS DE GESTION'!#REF!="Catastrófico"),CONCATENATE("R10C",' RIESGOS DE GESTION'!#REF!),"")</f>
        <v>#REF!</v>
      </c>
      <c r="AI45" s="36" t="e">
        <f>IF(AND(' RIESGOS DE GESTION'!#REF!="Baja",' RIESGOS DE GESTION'!#REF!="Catastrófico"),CONCATENATE("R10C",' RIESGOS DE GESTION'!#REF!),"")</f>
        <v>#REF!</v>
      </c>
      <c r="AJ45" s="36" t="e">
        <f>IF(AND(' RIESGOS DE GESTION'!#REF!="Baja",' RIESGOS DE GESTION'!#REF!="Catastrófico"),CONCATENATE("R10C",' RIESGOS DE GESTION'!#REF!),"")</f>
        <v>#REF!</v>
      </c>
      <c r="AK45" s="36" t="e">
        <f>IF(AND(' RIESGOS DE GESTION'!#REF!="Baja",' RIESGOS DE GESTION'!#REF!="Catastrófico"),CONCATENATE("R10C",' RIESGOS DE GESTION'!#REF!),"")</f>
        <v>#REF!</v>
      </c>
      <c r="AL45" s="36" t="e">
        <f>IF(AND(' RIESGOS DE GESTION'!#REF!="Baja",' RIESGOS DE GESTION'!#REF!="Catastrófico"),CONCATENATE("R10C",' RIESGOS DE GESTION'!#REF!),"")</f>
        <v>#REF!</v>
      </c>
      <c r="AM45" s="37" t="e">
        <f>IF(AND(' RIESGOS DE GESTION'!#REF!="Baja",' RIESGOS DE GESTION'!#REF!="Catastrófico"),CONCATENATE("R10C",' RIESGOS DE GESTION'!#REF!),"")</f>
        <v>#REF!</v>
      </c>
      <c r="AN45" s="57"/>
      <c r="AO45" s="506"/>
      <c r="AP45" s="507"/>
      <c r="AQ45" s="507"/>
      <c r="AR45" s="507"/>
      <c r="AS45" s="507"/>
      <c r="AT45" s="508"/>
    </row>
    <row r="46" spans="1:80" ht="46.5" customHeight="1">
      <c r="A46" s="57"/>
      <c r="B46" s="431"/>
      <c r="C46" s="431"/>
      <c r="D46" s="432"/>
      <c r="E46" s="469" t="s">
        <v>298</v>
      </c>
      <c r="F46" s="470"/>
      <c r="G46" s="470"/>
      <c r="H46" s="470"/>
      <c r="I46" s="471"/>
      <c r="J46" s="47" t="e">
        <f>IF(AND(' RIESGOS DE GESTION'!#REF!="Muy Baja",' RIESGOS DE GESTION'!#REF!="Leve"),CONCATENATE("R1C",' RIESGOS DE GESTION'!#REF!),"")</f>
        <v>#REF!</v>
      </c>
      <c r="K46" s="48" t="e">
        <f>IF(AND(' RIESGOS DE GESTION'!#REF!="Muy Baja",' RIESGOS DE GESTION'!#REF!="Leve"),CONCATENATE("R1C",' RIESGOS DE GESTION'!#REF!),"")</f>
        <v>#REF!</v>
      </c>
      <c r="L46" s="48" t="e">
        <f>IF(AND(' RIESGOS DE GESTION'!#REF!="Muy Baja",' RIESGOS DE GESTION'!#REF!="Leve"),CONCATENATE("R1C",' RIESGOS DE GESTION'!#REF!),"")</f>
        <v>#REF!</v>
      </c>
      <c r="M46" s="48" t="e">
        <f>IF(AND(' RIESGOS DE GESTION'!#REF!="Muy Baja",' RIESGOS DE GESTION'!#REF!="Leve"),CONCATENATE("R1C",' RIESGOS DE GESTION'!#REF!),"")</f>
        <v>#REF!</v>
      </c>
      <c r="N46" s="48" t="e">
        <f>IF(AND(' RIESGOS DE GESTION'!#REF!="Muy Baja",' RIESGOS DE GESTION'!#REF!="Leve"),CONCATENATE("R1C",' RIESGOS DE GESTION'!#REF!),"")</f>
        <v>#REF!</v>
      </c>
      <c r="O46" s="49" t="e">
        <f>IF(AND(' RIESGOS DE GESTION'!#REF!="Muy Baja",' RIESGOS DE GESTION'!#REF!="Leve"),CONCATENATE("R1C",' RIESGOS DE GESTION'!#REF!),"")</f>
        <v>#REF!</v>
      </c>
      <c r="P46" s="47" t="e">
        <f>IF(AND(' RIESGOS DE GESTION'!#REF!="Muy Baja",' RIESGOS DE GESTION'!#REF!="Menor"),CONCATENATE("R1C",' RIESGOS DE GESTION'!#REF!),"")</f>
        <v>#REF!</v>
      </c>
      <c r="Q46" s="48" t="e">
        <f>IF(AND(' RIESGOS DE GESTION'!#REF!="Muy Baja",' RIESGOS DE GESTION'!#REF!="Menor"),CONCATENATE("R1C",' RIESGOS DE GESTION'!#REF!),"")</f>
        <v>#REF!</v>
      </c>
      <c r="R46" s="48" t="e">
        <f>IF(AND(' RIESGOS DE GESTION'!#REF!="Muy Baja",' RIESGOS DE GESTION'!#REF!="Menor"),CONCATENATE("R1C",' RIESGOS DE GESTION'!#REF!),"")</f>
        <v>#REF!</v>
      </c>
      <c r="S46" s="48" t="e">
        <f>IF(AND(' RIESGOS DE GESTION'!#REF!="Muy Baja",' RIESGOS DE GESTION'!#REF!="Menor"),CONCATENATE("R1C",' RIESGOS DE GESTION'!#REF!),"")</f>
        <v>#REF!</v>
      </c>
      <c r="T46" s="48" t="e">
        <f>IF(AND(' RIESGOS DE GESTION'!#REF!="Muy Baja",' RIESGOS DE GESTION'!#REF!="Menor"),CONCATENATE("R1C",' RIESGOS DE GESTION'!#REF!),"")</f>
        <v>#REF!</v>
      </c>
      <c r="U46" s="49" t="e">
        <f>IF(AND(' RIESGOS DE GESTION'!#REF!="Muy Baja",' RIESGOS DE GESTION'!#REF!="Menor"),CONCATENATE("R1C",' RIESGOS DE GESTION'!#REF!),"")</f>
        <v>#REF!</v>
      </c>
      <c r="V46" s="38" t="e">
        <f>IF(AND(' RIESGOS DE GESTION'!#REF!="Muy Baja",' RIESGOS DE GESTION'!#REF!="Moderado"),CONCATENATE("R1C",' RIESGOS DE GESTION'!#REF!),"")</f>
        <v>#REF!</v>
      </c>
      <c r="W46" s="56" t="e">
        <f>IF(AND(' RIESGOS DE GESTION'!#REF!="Muy Baja",' RIESGOS DE GESTION'!#REF!="Moderado"),CONCATENATE("R1C",' RIESGOS DE GESTION'!#REF!),"")</f>
        <v>#REF!</v>
      </c>
      <c r="X46" s="39" t="e">
        <f>IF(AND(' RIESGOS DE GESTION'!#REF!="Muy Baja",' RIESGOS DE GESTION'!#REF!="Moderado"),CONCATENATE("R1C",' RIESGOS DE GESTION'!#REF!),"")</f>
        <v>#REF!</v>
      </c>
      <c r="Y46" s="39" t="e">
        <f>IF(AND(' RIESGOS DE GESTION'!#REF!="Muy Baja",' RIESGOS DE GESTION'!#REF!="Moderado"),CONCATENATE("R1C",' RIESGOS DE GESTION'!#REF!),"")</f>
        <v>#REF!</v>
      </c>
      <c r="Z46" s="39" t="e">
        <f>IF(AND(' RIESGOS DE GESTION'!#REF!="Muy Baja",' RIESGOS DE GESTION'!#REF!="Moderado"),CONCATENATE("R1C",' RIESGOS DE GESTION'!#REF!),"")</f>
        <v>#REF!</v>
      </c>
      <c r="AA46" s="40" t="e">
        <f>IF(AND(' RIESGOS DE GESTION'!#REF!="Muy Baja",' RIESGOS DE GESTION'!#REF!="Moderado"),CONCATENATE("R1C",' RIESGOS DE GESTION'!#REF!),"")</f>
        <v>#REF!</v>
      </c>
      <c r="AB46" s="20" t="e">
        <f>IF(AND(' RIESGOS DE GESTION'!#REF!="Muy Baja",' RIESGOS DE GESTION'!#REF!="Mayor"),CONCATENATE("R1C",' RIESGOS DE GESTION'!#REF!),"")</f>
        <v>#REF!</v>
      </c>
      <c r="AC46" s="21" t="e">
        <f>IF(AND(' RIESGOS DE GESTION'!#REF!="Muy Baja",' RIESGOS DE GESTION'!#REF!="Mayor"),CONCATENATE("R1C",' RIESGOS DE GESTION'!#REF!),"")</f>
        <v>#REF!</v>
      </c>
      <c r="AD46" s="21" t="e">
        <f>IF(AND(' RIESGOS DE GESTION'!#REF!="Muy Baja",' RIESGOS DE GESTION'!#REF!="Mayor"),CONCATENATE("R1C",' RIESGOS DE GESTION'!#REF!),"")</f>
        <v>#REF!</v>
      </c>
      <c r="AE46" s="21" t="e">
        <f>IF(AND(' RIESGOS DE GESTION'!#REF!="Muy Baja",' RIESGOS DE GESTION'!#REF!="Mayor"),CONCATENATE("R1C",' RIESGOS DE GESTION'!#REF!),"")</f>
        <v>#REF!</v>
      </c>
      <c r="AF46" s="21" t="e">
        <f>IF(AND(' RIESGOS DE GESTION'!#REF!="Muy Baja",' RIESGOS DE GESTION'!#REF!="Mayor"),CONCATENATE("R1C",' RIESGOS DE GESTION'!#REF!),"")</f>
        <v>#REF!</v>
      </c>
      <c r="AG46" s="22" t="e">
        <f>IF(AND(' RIESGOS DE GESTION'!#REF!="Muy Baja",' RIESGOS DE GESTION'!#REF!="Mayor"),CONCATENATE("R1C",' RIESGOS DE GESTION'!#REF!),"")</f>
        <v>#REF!</v>
      </c>
      <c r="AH46" s="23" t="e">
        <f>IF(AND(' RIESGOS DE GESTION'!#REF!="Muy Baja",' RIESGOS DE GESTION'!#REF!="Catastrófico"),CONCATENATE("R1C",' RIESGOS DE GESTION'!#REF!),"")</f>
        <v>#REF!</v>
      </c>
      <c r="AI46" s="24" t="e">
        <f>IF(AND(' RIESGOS DE GESTION'!#REF!="Muy Baja",' RIESGOS DE GESTION'!#REF!="Catastrófico"),CONCATENATE("R1C",' RIESGOS DE GESTION'!#REF!),"")</f>
        <v>#REF!</v>
      </c>
      <c r="AJ46" s="24" t="e">
        <f>IF(AND(' RIESGOS DE GESTION'!#REF!="Muy Baja",' RIESGOS DE GESTION'!#REF!="Catastrófico"),CONCATENATE("R1C",' RIESGOS DE GESTION'!#REF!),"")</f>
        <v>#REF!</v>
      </c>
      <c r="AK46" s="24" t="e">
        <f>IF(AND(' RIESGOS DE GESTION'!#REF!="Muy Baja",' RIESGOS DE GESTION'!#REF!="Catastrófico"),CONCATENATE("R1C",' RIESGOS DE GESTION'!#REF!),"")</f>
        <v>#REF!</v>
      </c>
      <c r="AL46" s="24" t="e">
        <f>IF(AND(' RIESGOS DE GESTION'!#REF!="Muy Baja",' RIESGOS DE GESTION'!#REF!="Catastrófico"),CONCATENATE("R1C",' RIESGOS DE GESTION'!#REF!),"")</f>
        <v>#REF!</v>
      </c>
      <c r="AM46" s="25" t="e">
        <f>IF(AND(' RIESGOS DE GESTION'!#REF!="Muy Baja",' RIESGOS DE GESTION'!#REF!="Catastrófico"),CONCATENATE("R1C",' RIESGOS DE GESTION'!#REF!),"")</f>
        <v>#REF!</v>
      </c>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row>
    <row r="47" spans="1:80" ht="46.5" customHeight="1">
      <c r="A47" s="57"/>
      <c r="B47" s="431"/>
      <c r="C47" s="431"/>
      <c r="D47" s="432"/>
      <c r="E47" s="488"/>
      <c r="F47" s="473"/>
      <c r="G47" s="473"/>
      <c r="H47" s="473"/>
      <c r="I47" s="474"/>
      <c r="J47" s="50" t="e">
        <f>IF(AND(' RIESGOS DE GESTION'!#REF!="Muy Baja",' RIESGOS DE GESTION'!#REF!="Leve"),CONCATENATE("R2C",' RIESGOS DE GESTION'!#REF!),"")</f>
        <v>#REF!</v>
      </c>
      <c r="K47" s="51" t="e">
        <f>IF(AND(' RIESGOS DE GESTION'!#REF!="Muy Baja",' RIESGOS DE GESTION'!#REF!="Leve"),CONCATENATE("R2C",' RIESGOS DE GESTION'!#REF!),"")</f>
        <v>#REF!</v>
      </c>
      <c r="L47" s="51" t="e">
        <f>IF(AND(' RIESGOS DE GESTION'!#REF!="Muy Baja",' RIESGOS DE GESTION'!#REF!="Leve"),CONCATENATE("R2C",' RIESGOS DE GESTION'!#REF!),"")</f>
        <v>#REF!</v>
      </c>
      <c r="M47" s="51" t="e">
        <f>IF(AND(' RIESGOS DE GESTION'!#REF!="Muy Baja",' RIESGOS DE GESTION'!#REF!="Leve"),CONCATENATE("R2C",' RIESGOS DE GESTION'!#REF!),"")</f>
        <v>#REF!</v>
      </c>
      <c r="N47" s="51" t="e">
        <f>IF(AND(' RIESGOS DE GESTION'!#REF!="Muy Baja",' RIESGOS DE GESTION'!#REF!="Leve"),CONCATENATE("R2C",' RIESGOS DE GESTION'!#REF!),"")</f>
        <v>#REF!</v>
      </c>
      <c r="O47" s="52" t="e">
        <f>IF(AND(' RIESGOS DE GESTION'!#REF!="Muy Baja",' RIESGOS DE GESTION'!#REF!="Leve"),CONCATENATE("R2C",' RIESGOS DE GESTION'!#REF!),"")</f>
        <v>#REF!</v>
      </c>
      <c r="P47" s="50" t="e">
        <f>IF(AND(' RIESGOS DE GESTION'!#REF!="Muy Baja",' RIESGOS DE GESTION'!#REF!="Menor"),CONCATENATE("R2C",' RIESGOS DE GESTION'!#REF!),"")</f>
        <v>#REF!</v>
      </c>
      <c r="Q47" s="51" t="e">
        <f>IF(AND(' RIESGOS DE GESTION'!#REF!="Muy Baja",' RIESGOS DE GESTION'!#REF!="Menor"),CONCATENATE("R2C",' RIESGOS DE GESTION'!#REF!),"")</f>
        <v>#REF!</v>
      </c>
      <c r="R47" s="51" t="e">
        <f>IF(AND(' RIESGOS DE GESTION'!#REF!="Muy Baja",' RIESGOS DE GESTION'!#REF!="Menor"),CONCATENATE("R2C",' RIESGOS DE GESTION'!#REF!),"")</f>
        <v>#REF!</v>
      </c>
      <c r="S47" s="51" t="e">
        <f>IF(AND(' RIESGOS DE GESTION'!#REF!="Muy Baja",' RIESGOS DE GESTION'!#REF!="Menor"),CONCATENATE("R2C",' RIESGOS DE GESTION'!#REF!),"")</f>
        <v>#REF!</v>
      </c>
      <c r="T47" s="51" t="e">
        <f>IF(AND(' RIESGOS DE GESTION'!#REF!="Muy Baja",' RIESGOS DE GESTION'!#REF!="Menor"),CONCATENATE("R2C",' RIESGOS DE GESTION'!#REF!),"")</f>
        <v>#REF!</v>
      </c>
      <c r="U47" s="52" t="e">
        <f>IF(AND(' RIESGOS DE GESTION'!#REF!="Muy Baja",' RIESGOS DE GESTION'!#REF!="Menor"),CONCATENATE("R2C",' RIESGOS DE GESTION'!#REF!),"")</f>
        <v>#REF!</v>
      </c>
      <c r="V47" s="41" t="e">
        <f>IF(AND(' RIESGOS DE GESTION'!#REF!="Muy Baja",' RIESGOS DE GESTION'!#REF!="Moderado"),CONCATENATE("R2C",' RIESGOS DE GESTION'!#REF!),"")</f>
        <v>#REF!</v>
      </c>
      <c r="W47" s="42" t="e">
        <f>IF(AND(' RIESGOS DE GESTION'!#REF!="Muy Baja",' RIESGOS DE GESTION'!#REF!="Moderado"),CONCATENATE("R2C",' RIESGOS DE GESTION'!#REF!),"")</f>
        <v>#REF!</v>
      </c>
      <c r="X47" s="42" t="e">
        <f>IF(AND(' RIESGOS DE GESTION'!#REF!="Muy Baja",' RIESGOS DE GESTION'!#REF!="Moderado"),CONCATENATE("R2C",' RIESGOS DE GESTION'!#REF!),"")</f>
        <v>#REF!</v>
      </c>
      <c r="Y47" s="42" t="e">
        <f>IF(AND(' RIESGOS DE GESTION'!#REF!="Muy Baja",' RIESGOS DE GESTION'!#REF!="Moderado"),CONCATENATE("R2C",' RIESGOS DE GESTION'!#REF!),"")</f>
        <v>#REF!</v>
      </c>
      <c r="Z47" s="42" t="e">
        <f>IF(AND(' RIESGOS DE GESTION'!#REF!="Muy Baja",' RIESGOS DE GESTION'!#REF!="Moderado"),CONCATENATE("R2C",' RIESGOS DE GESTION'!#REF!),"")</f>
        <v>#REF!</v>
      </c>
      <c r="AA47" s="43" t="e">
        <f>IF(AND(' RIESGOS DE GESTION'!#REF!="Muy Baja",' RIESGOS DE GESTION'!#REF!="Moderado"),CONCATENATE("R2C",' RIESGOS DE GESTION'!#REF!),"")</f>
        <v>#REF!</v>
      </c>
      <c r="AB47" s="26" t="e">
        <f>IF(AND(' RIESGOS DE GESTION'!#REF!="Muy Baja",' RIESGOS DE GESTION'!#REF!="Mayor"),CONCATENATE("R2C",' RIESGOS DE GESTION'!#REF!),"")</f>
        <v>#REF!</v>
      </c>
      <c r="AC47" s="27" t="e">
        <f>IF(AND(' RIESGOS DE GESTION'!#REF!="Muy Baja",' RIESGOS DE GESTION'!#REF!="Mayor"),CONCATENATE("R2C",' RIESGOS DE GESTION'!#REF!),"")</f>
        <v>#REF!</v>
      </c>
      <c r="AD47" s="27" t="e">
        <f>IF(AND(' RIESGOS DE GESTION'!#REF!="Muy Baja",' RIESGOS DE GESTION'!#REF!="Mayor"),CONCATENATE("R2C",' RIESGOS DE GESTION'!#REF!),"")</f>
        <v>#REF!</v>
      </c>
      <c r="AE47" s="27" t="e">
        <f>IF(AND(' RIESGOS DE GESTION'!#REF!="Muy Baja",' RIESGOS DE GESTION'!#REF!="Mayor"),CONCATENATE("R2C",' RIESGOS DE GESTION'!#REF!),"")</f>
        <v>#REF!</v>
      </c>
      <c r="AF47" s="27" t="e">
        <f>IF(AND(' RIESGOS DE GESTION'!#REF!="Muy Baja",' RIESGOS DE GESTION'!#REF!="Mayor"),CONCATENATE("R2C",' RIESGOS DE GESTION'!#REF!),"")</f>
        <v>#REF!</v>
      </c>
      <c r="AG47" s="28" t="e">
        <f>IF(AND(' RIESGOS DE GESTION'!#REF!="Muy Baja",' RIESGOS DE GESTION'!#REF!="Mayor"),CONCATENATE("R2C",' RIESGOS DE GESTION'!#REF!),"")</f>
        <v>#REF!</v>
      </c>
      <c r="AH47" s="29" t="e">
        <f>IF(AND(' RIESGOS DE GESTION'!#REF!="Muy Baja",' RIESGOS DE GESTION'!#REF!="Catastrófico"),CONCATENATE("R2C",' RIESGOS DE GESTION'!#REF!),"")</f>
        <v>#REF!</v>
      </c>
      <c r="AI47" s="30" t="e">
        <f>IF(AND(' RIESGOS DE GESTION'!#REF!="Muy Baja",' RIESGOS DE GESTION'!#REF!="Catastrófico"),CONCATENATE("R2C",' RIESGOS DE GESTION'!#REF!),"")</f>
        <v>#REF!</v>
      </c>
      <c r="AJ47" s="30" t="e">
        <f>IF(AND(' RIESGOS DE GESTION'!#REF!="Muy Baja",' RIESGOS DE GESTION'!#REF!="Catastrófico"),CONCATENATE("R2C",' RIESGOS DE GESTION'!#REF!),"")</f>
        <v>#REF!</v>
      </c>
      <c r="AK47" s="30" t="e">
        <f>IF(AND(' RIESGOS DE GESTION'!#REF!="Muy Baja",' RIESGOS DE GESTION'!#REF!="Catastrófico"),CONCATENATE("R2C",' RIESGOS DE GESTION'!#REF!),"")</f>
        <v>#REF!</v>
      </c>
      <c r="AL47" s="30" t="e">
        <f>IF(AND(' RIESGOS DE GESTION'!#REF!="Muy Baja",' RIESGOS DE GESTION'!#REF!="Catastrófico"),CONCATENATE("R2C",' RIESGOS DE GESTION'!#REF!),"")</f>
        <v>#REF!</v>
      </c>
      <c r="AM47" s="31" t="e">
        <f>IF(AND(' RIESGOS DE GESTION'!#REF!="Muy Baja",' RIESGOS DE GESTION'!#REF!="Catastrófico"),CONCATENATE("R2C",' RIESGOS DE GESTION'!#REF!),"")</f>
        <v>#REF!</v>
      </c>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row>
    <row r="48" spans="1:80" ht="15" customHeight="1">
      <c r="A48" s="57"/>
      <c r="B48" s="431"/>
      <c r="C48" s="431"/>
      <c r="D48" s="432"/>
      <c r="E48" s="488"/>
      <c r="F48" s="473"/>
      <c r="G48" s="473"/>
      <c r="H48" s="473"/>
      <c r="I48" s="474"/>
      <c r="J48" s="50" t="e">
        <f>IF(AND(' RIESGOS DE GESTION'!#REF!="Muy Baja",' RIESGOS DE GESTION'!#REF!="Leve"),CONCATENATE("R3C",' RIESGOS DE GESTION'!#REF!),"")</f>
        <v>#REF!</v>
      </c>
      <c r="K48" s="51" t="e">
        <f>IF(AND(' RIESGOS DE GESTION'!#REF!="Muy Baja",' RIESGOS DE GESTION'!#REF!="Leve"),CONCATENATE("R3C",' RIESGOS DE GESTION'!#REF!),"")</f>
        <v>#REF!</v>
      </c>
      <c r="L48" s="51" t="e">
        <f>IF(AND(' RIESGOS DE GESTION'!#REF!="Muy Baja",' RIESGOS DE GESTION'!#REF!="Leve"),CONCATENATE("R3C",' RIESGOS DE GESTION'!#REF!),"")</f>
        <v>#REF!</v>
      </c>
      <c r="M48" s="51" t="e">
        <f>IF(AND(' RIESGOS DE GESTION'!#REF!="Muy Baja",' RIESGOS DE GESTION'!#REF!="Leve"),CONCATENATE("R3C",' RIESGOS DE GESTION'!#REF!),"")</f>
        <v>#REF!</v>
      </c>
      <c r="N48" s="51" t="e">
        <f>IF(AND(' RIESGOS DE GESTION'!#REF!="Muy Baja",' RIESGOS DE GESTION'!#REF!="Leve"),CONCATENATE("R3C",' RIESGOS DE GESTION'!#REF!),"")</f>
        <v>#REF!</v>
      </c>
      <c r="O48" s="52" t="e">
        <f>IF(AND(' RIESGOS DE GESTION'!#REF!="Muy Baja",' RIESGOS DE GESTION'!#REF!="Leve"),CONCATENATE("R3C",' RIESGOS DE GESTION'!#REF!),"")</f>
        <v>#REF!</v>
      </c>
      <c r="P48" s="50" t="e">
        <f>IF(AND(' RIESGOS DE GESTION'!#REF!="Muy Baja",' RIESGOS DE GESTION'!#REF!="Menor"),CONCATENATE("R3C",' RIESGOS DE GESTION'!#REF!),"")</f>
        <v>#REF!</v>
      </c>
      <c r="Q48" s="51" t="e">
        <f>IF(AND(' RIESGOS DE GESTION'!#REF!="Muy Baja",' RIESGOS DE GESTION'!#REF!="Menor"),CONCATENATE("R3C",' RIESGOS DE GESTION'!#REF!),"")</f>
        <v>#REF!</v>
      </c>
      <c r="R48" s="51" t="e">
        <f>IF(AND(' RIESGOS DE GESTION'!#REF!="Muy Baja",' RIESGOS DE GESTION'!#REF!="Menor"),CONCATENATE("R3C",' RIESGOS DE GESTION'!#REF!),"")</f>
        <v>#REF!</v>
      </c>
      <c r="S48" s="51" t="e">
        <f>IF(AND(' RIESGOS DE GESTION'!#REF!="Muy Baja",' RIESGOS DE GESTION'!#REF!="Menor"),CONCATENATE("R3C",' RIESGOS DE GESTION'!#REF!),"")</f>
        <v>#REF!</v>
      </c>
      <c r="T48" s="51" t="e">
        <f>IF(AND(' RIESGOS DE GESTION'!#REF!="Muy Baja",' RIESGOS DE GESTION'!#REF!="Menor"),CONCATENATE("R3C",' RIESGOS DE GESTION'!#REF!),"")</f>
        <v>#REF!</v>
      </c>
      <c r="U48" s="52" t="e">
        <f>IF(AND(' RIESGOS DE GESTION'!#REF!="Muy Baja",' RIESGOS DE GESTION'!#REF!="Menor"),CONCATENATE("R3C",' RIESGOS DE GESTION'!#REF!),"")</f>
        <v>#REF!</v>
      </c>
      <c r="V48" s="41" t="e">
        <f>IF(AND(' RIESGOS DE GESTION'!#REF!="Muy Baja",' RIESGOS DE GESTION'!#REF!="Moderado"),CONCATENATE("R3C",' RIESGOS DE GESTION'!#REF!),"")</f>
        <v>#REF!</v>
      </c>
      <c r="W48" s="42" t="e">
        <f>IF(AND(' RIESGOS DE GESTION'!#REF!="Muy Baja",' RIESGOS DE GESTION'!#REF!="Moderado"),CONCATENATE("R3C",' RIESGOS DE GESTION'!#REF!),"")</f>
        <v>#REF!</v>
      </c>
      <c r="X48" s="42" t="e">
        <f>IF(AND(' RIESGOS DE GESTION'!#REF!="Muy Baja",' RIESGOS DE GESTION'!#REF!="Moderado"),CONCATENATE("R3C",' RIESGOS DE GESTION'!#REF!),"")</f>
        <v>#REF!</v>
      </c>
      <c r="Y48" s="42" t="e">
        <f>IF(AND(' RIESGOS DE GESTION'!#REF!="Muy Baja",' RIESGOS DE GESTION'!#REF!="Moderado"),CONCATENATE("R3C",' RIESGOS DE GESTION'!#REF!),"")</f>
        <v>#REF!</v>
      </c>
      <c r="Z48" s="42" t="e">
        <f>IF(AND(' RIESGOS DE GESTION'!#REF!="Muy Baja",' RIESGOS DE GESTION'!#REF!="Moderado"),CONCATENATE("R3C",' RIESGOS DE GESTION'!#REF!),"")</f>
        <v>#REF!</v>
      </c>
      <c r="AA48" s="43" t="e">
        <f>IF(AND(' RIESGOS DE GESTION'!#REF!="Muy Baja",' RIESGOS DE GESTION'!#REF!="Moderado"),CONCATENATE("R3C",' RIESGOS DE GESTION'!#REF!),"")</f>
        <v>#REF!</v>
      </c>
      <c r="AB48" s="26" t="e">
        <f>IF(AND(' RIESGOS DE GESTION'!#REF!="Muy Baja",' RIESGOS DE GESTION'!#REF!="Mayor"),CONCATENATE("R3C",' RIESGOS DE GESTION'!#REF!),"")</f>
        <v>#REF!</v>
      </c>
      <c r="AC48" s="27" t="e">
        <f>IF(AND(' RIESGOS DE GESTION'!#REF!="Muy Baja",' RIESGOS DE GESTION'!#REF!="Mayor"),CONCATENATE("R3C",' RIESGOS DE GESTION'!#REF!),"")</f>
        <v>#REF!</v>
      </c>
      <c r="AD48" s="27" t="e">
        <f>IF(AND(' RIESGOS DE GESTION'!#REF!="Muy Baja",' RIESGOS DE GESTION'!#REF!="Mayor"),CONCATENATE("R3C",' RIESGOS DE GESTION'!#REF!),"")</f>
        <v>#REF!</v>
      </c>
      <c r="AE48" s="27" t="e">
        <f>IF(AND(' RIESGOS DE GESTION'!#REF!="Muy Baja",' RIESGOS DE GESTION'!#REF!="Mayor"),CONCATENATE("R3C",' RIESGOS DE GESTION'!#REF!),"")</f>
        <v>#REF!</v>
      </c>
      <c r="AF48" s="27" t="e">
        <f>IF(AND(' RIESGOS DE GESTION'!#REF!="Muy Baja",' RIESGOS DE GESTION'!#REF!="Mayor"),CONCATENATE("R3C",' RIESGOS DE GESTION'!#REF!),"")</f>
        <v>#REF!</v>
      </c>
      <c r="AG48" s="28" t="e">
        <f>IF(AND(' RIESGOS DE GESTION'!#REF!="Muy Baja",' RIESGOS DE GESTION'!#REF!="Mayor"),CONCATENATE("R3C",' RIESGOS DE GESTION'!#REF!),"")</f>
        <v>#REF!</v>
      </c>
      <c r="AH48" s="29" t="e">
        <f>IF(AND(' RIESGOS DE GESTION'!#REF!="Muy Baja",' RIESGOS DE GESTION'!#REF!="Catastrófico"),CONCATENATE("R3C",' RIESGOS DE GESTION'!#REF!),"")</f>
        <v>#REF!</v>
      </c>
      <c r="AI48" s="30" t="e">
        <f>IF(AND(' RIESGOS DE GESTION'!#REF!="Muy Baja",' RIESGOS DE GESTION'!#REF!="Catastrófico"),CONCATENATE("R3C",' RIESGOS DE GESTION'!#REF!),"")</f>
        <v>#REF!</v>
      </c>
      <c r="AJ48" s="30" t="e">
        <f>IF(AND(' RIESGOS DE GESTION'!#REF!="Muy Baja",' RIESGOS DE GESTION'!#REF!="Catastrófico"),CONCATENATE("R3C",' RIESGOS DE GESTION'!#REF!),"")</f>
        <v>#REF!</v>
      </c>
      <c r="AK48" s="30" t="e">
        <f>IF(AND(' RIESGOS DE GESTION'!#REF!="Muy Baja",' RIESGOS DE GESTION'!#REF!="Catastrófico"),CONCATENATE("R3C",' RIESGOS DE GESTION'!#REF!),"")</f>
        <v>#REF!</v>
      </c>
      <c r="AL48" s="30" t="e">
        <f>IF(AND(' RIESGOS DE GESTION'!#REF!="Muy Baja",' RIESGOS DE GESTION'!#REF!="Catastrófico"),CONCATENATE("R3C",' RIESGOS DE GESTION'!#REF!),"")</f>
        <v>#REF!</v>
      </c>
      <c r="AM48" s="31" t="e">
        <f>IF(AND(' RIESGOS DE GESTION'!#REF!="Muy Baja",' RIESGOS DE GESTION'!#REF!="Catastrófico"),CONCATENATE("R3C",' RIESGOS DE GESTION'!#REF!),"")</f>
        <v>#REF!</v>
      </c>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row>
    <row r="49" spans="1:80" ht="15" customHeight="1">
      <c r="A49" s="57"/>
      <c r="B49" s="431"/>
      <c r="C49" s="431"/>
      <c r="D49" s="432"/>
      <c r="E49" s="472"/>
      <c r="F49" s="473"/>
      <c r="G49" s="473"/>
      <c r="H49" s="473"/>
      <c r="I49" s="474"/>
      <c r="J49" s="50" t="e">
        <f>IF(AND(' RIESGOS DE GESTION'!#REF!="Muy Baja",' RIESGOS DE GESTION'!#REF!="Leve"),CONCATENATE("R4C",' RIESGOS DE GESTION'!#REF!),"")</f>
        <v>#REF!</v>
      </c>
      <c r="K49" s="51" t="e">
        <f>IF(AND(' RIESGOS DE GESTION'!#REF!="Muy Baja",' RIESGOS DE GESTION'!#REF!="Leve"),CONCATENATE("R4C",' RIESGOS DE GESTION'!#REF!),"")</f>
        <v>#REF!</v>
      </c>
      <c r="L49" s="51" t="e">
        <f>IF(AND(' RIESGOS DE GESTION'!#REF!="Muy Baja",' RIESGOS DE GESTION'!#REF!="Leve"),CONCATENATE("R4C",' RIESGOS DE GESTION'!#REF!),"")</f>
        <v>#REF!</v>
      </c>
      <c r="M49" s="51" t="e">
        <f>IF(AND(' RIESGOS DE GESTION'!#REF!="Muy Baja",' RIESGOS DE GESTION'!#REF!="Leve"),CONCATENATE("R4C",' RIESGOS DE GESTION'!#REF!),"")</f>
        <v>#REF!</v>
      </c>
      <c r="N49" s="51" t="e">
        <f>IF(AND(' RIESGOS DE GESTION'!#REF!="Muy Baja",' RIESGOS DE GESTION'!#REF!="Leve"),CONCATENATE("R4C",' RIESGOS DE GESTION'!#REF!),"")</f>
        <v>#REF!</v>
      </c>
      <c r="O49" s="52" t="e">
        <f>IF(AND(' RIESGOS DE GESTION'!#REF!="Muy Baja",' RIESGOS DE GESTION'!#REF!="Leve"),CONCATENATE("R4C",' RIESGOS DE GESTION'!#REF!),"")</f>
        <v>#REF!</v>
      </c>
      <c r="P49" s="50" t="e">
        <f>IF(AND(' RIESGOS DE GESTION'!#REF!="Muy Baja",' RIESGOS DE GESTION'!#REF!="Menor"),CONCATENATE("R4C",' RIESGOS DE GESTION'!#REF!),"")</f>
        <v>#REF!</v>
      </c>
      <c r="Q49" s="51" t="e">
        <f>IF(AND(' RIESGOS DE GESTION'!#REF!="Muy Baja",' RIESGOS DE GESTION'!#REF!="Menor"),CONCATENATE("R4C",' RIESGOS DE GESTION'!#REF!),"")</f>
        <v>#REF!</v>
      </c>
      <c r="R49" s="51" t="e">
        <f>IF(AND(' RIESGOS DE GESTION'!#REF!="Muy Baja",' RIESGOS DE GESTION'!#REF!="Menor"),CONCATENATE("R4C",' RIESGOS DE GESTION'!#REF!),"")</f>
        <v>#REF!</v>
      </c>
      <c r="S49" s="51" t="e">
        <f>IF(AND(' RIESGOS DE GESTION'!#REF!="Muy Baja",' RIESGOS DE GESTION'!#REF!="Menor"),CONCATENATE("R4C",' RIESGOS DE GESTION'!#REF!),"")</f>
        <v>#REF!</v>
      </c>
      <c r="T49" s="51" t="e">
        <f>IF(AND(' RIESGOS DE GESTION'!#REF!="Muy Baja",' RIESGOS DE GESTION'!#REF!="Menor"),CONCATENATE("R4C",' RIESGOS DE GESTION'!#REF!),"")</f>
        <v>#REF!</v>
      </c>
      <c r="U49" s="52" t="e">
        <f>IF(AND(' RIESGOS DE GESTION'!#REF!="Muy Baja",' RIESGOS DE GESTION'!#REF!="Menor"),CONCATENATE("R4C",' RIESGOS DE GESTION'!#REF!),"")</f>
        <v>#REF!</v>
      </c>
      <c r="V49" s="41" t="e">
        <f>IF(AND(' RIESGOS DE GESTION'!#REF!="Muy Baja",' RIESGOS DE GESTION'!#REF!="Moderado"),CONCATENATE("R4C",' RIESGOS DE GESTION'!#REF!),"")</f>
        <v>#REF!</v>
      </c>
      <c r="W49" s="42" t="e">
        <f>IF(AND(' RIESGOS DE GESTION'!#REF!="Muy Baja",' RIESGOS DE GESTION'!#REF!="Moderado"),CONCATENATE("R4C",' RIESGOS DE GESTION'!#REF!),"")</f>
        <v>#REF!</v>
      </c>
      <c r="X49" s="42" t="e">
        <f>IF(AND(' RIESGOS DE GESTION'!#REF!="Muy Baja",' RIESGOS DE GESTION'!#REF!="Moderado"),CONCATENATE("R4C",' RIESGOS DE GESTION'!#REF!),"")</f>
        <v>#REF!</v>
      </c>
      <c r="Y49" s="42" t="e">
        <f>IF(AND(' RIESGOS DE GESTION'!#REF!="Muy Baja",' RIESGOS DE GESTION'!#REF!="Moderado"),CONCATENATE("R4C",' RIESGOS DE GESTION'!#REF!),"")</f>
        <v>#REF!</v>
      </c>
      <c r="Z49" s="42" t="e">
        <f>IF(AND(' RIESGOS DE GESTION'!#REF!="Muy Baja",' RIESGOS DE GESTION'!#REF!="Moderado"),CONCATENATE("R4C",' RIESGOS DE GESTION'!#REF!),"")</f>
        <v>#REF!</v>
      </c>
      <c r="AA49" s="43" t="e">
        <f>IF(AND(' RIESGOS DE GESTION'!#REF!="Muy Baja",' RIESGOS DE GESTION'!#REF!="Moderado"),CONCATENATE("R4C",' RIESGOS DE GESTION'!#REF!),"")</f>
        <v>#REF!</v>
      </c>
      <c r="AB49" s="26" t="e">
        <f>IF(AND(' RIESGOS DE GESTION'!#REF!="Muy Baja",' RIESGOS DE GESTION'!#REF!="Mayor"),CONCATENATE("R4C",' RIESGOS DE GESTION'!#REF!),"")</f>
        <v>#REF!</v>
      </c>
      <c r="AC49" s="27" t="e">
        <f>IF(AND(' RIESGOS DE GESTION'!#REF!="Muy Baja",' RIESGOS DE GESTION'!#REF!="Mayor"),CONCATENATE("R4C",' RIESGOS DE GESTION'!#REF!),"")</f>
        <v>#REF!</v>
      </c>
      <c r="AD49" s="27" t="e">
        <f>IF(AND(' RIESGOS DE GESTION'!#REF!="Muy Baja",' RIESGOS DE GESTION'!#REF!="Mayor"),CONCATENATE("R4C",' RIESGOS DE GESTION'!#REF!),"")</f>
        <v>#REF!</v>
      </c>
      <c r="AE49" s="27" t="e">
        <f>IF(AND(' RIESGOS DE GESTION'!#REF!="Muy Baja",' RIESGOS DE GESTION'!#REF!="Mayor"),CONCATENATE("R4C",' RIESGOS DE GESTION'!#REF!),"")</f>
        <v>#REF!</v>
      </c>
      <c r="AF49" s="27" t="e">
        <f>IF(AND(' RIESGOS DE GESTION'!#REF!="Muy Baja",' RIESGOS DE GESTION'!#REF!="Mayor"),CONCATENATE("R4C",' RIESGOS DE GESTION'!#REF!),"")</f>
        <v>#REF!</v>
      </c>
      <c r="AG49" s="28" t="e">
        <f>IF(AND(' RIESGOS DE GESTION'!#REF!="Muy Baja",' RIESGOS DE GESTION'!#REF!="Mayor"),CONCATENATE("R4C",' RIESGOS DE GESTION'!#REF!),"")</f>
        <v>#REF!</v>
      </c>
      <c r="AH49" s="29" t="e">
        <f>IF(AND(' RIESGOS DE GESTION'!#REF!="Muy Baja",' RIESGOS DE GESTION'!#REF!="Catastrófico"),CONCATENATE("R4C",' RIESGOS DE GESTION'!#REF!),"")</f>
        <v>#REF!</v>
      </c>
      <c r="AI49" s="30" t="e">
        <f>IF(AND(' RIESGOS DE GESTION'!#REF!="Muy Baja",' RIESGOS DE GESTION'!#REF!="Catastrófico"),CONCATENATE("R4C",' RIESGOS DE GESTION'!#REF!),"")</f>
        <v>#REF!</v>
      </c>
      <c r="AJ49" s="30" t="e">
        <f>IF(AND(' RIESGOS DE GESTION'!#REF!="Muy Baja",' RIESGOS DE GESTION'!#REF!="Catastrófico"),CONCATENATE("R4C",' RIESGOS DE GESTION'!#REF!),"")</f>
        <v>#REF!</v>
      </c>
      <c r="AK49" s="30" t="e">
        <f>IF(AND(' RIESGOS DE GESTION'!#REF!="Muy Baja",' RIESGOS DE GESTION'!#REF!="Catastrófico"),CONCATENATE("R4C",' RIESGOS DE GESTION'!#REF!),"")</f>
        <v>#REF!</v>
      </c>
      <c r="AL49" s="30" t="e">
        <f>IF(AND(' RIESGOS DE GESTION'!#REF!="Muy Baja",' RIESGOS DE GESTION'!#REF!="Catastrófico"),CONCATENATE("R4C",' RIESGOS DE GESTION'!#REF!),"")</f>
        <v>#REF!</v>
      </c>
      <c r="AM49" s="31" t="e">
        <f>IF(AND(' RIESGOS DE GESTION'!#REF!="Muy Baja",' RIESGOS DE GESTION'!#REF!="Catastrófico"),CONCATENATE("R4C",' RIESGOS DE GESTION'!#REF!),"")</f>
        <v>#REF!</v>
      </c>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row>
    <row r="50" spans="1:80" ht="15" customHeight="1">
      <c r="A50" s="57"/>
      <c r="B50" s="431"/>
      <c r="C50" s="431"/>
      <c r="D50" s="432"/>
      <c r="E50" s="472"/>
      <c r="F50" s="473"/>
      <c r="G50" s="473"/>
      <c r="H50" s="473"/>
      <c r="I50" s="474"/>
      <c r="J50" s="50" t="e">
        <f>IF(AND(' RIESGOS DE GESTION'!#REF!="Muy Baja",' RIESGOS DE GESTION'!#REF!="Leve"),CONCATENATE("R5C",' RIESGOS DE GESTION'!#REF!),"")</f>
        <v>#REF!</v>
      </c>
      <c r="K50" s="51" t="e">
        <f>IF(AND(' RIESGOS DE GESTION'!#REF!="Muy Baja",' RIESGOS DE GESTION'!#REF!="Leve"),CONCATENATE("R5C",' RIESGOS DE GESTION'!#REF!),"")</f>
        <v>#REF!</v>
      </c>
      <c r="L50" s="51" t="e">
        <f>IF(AND(' RIESGOS DE GESTION'!#REF!="Muy Baja",' RIESGOS DE GESTION'!#REF!="Leve"),CONCATENATE("R5C",' RIESGOS DE GESTION'!#REF!),"")</f>
        <v>#REF!</v>
      </c>
      <c r="M50" s="51" t="e">
        <f>IF(AND(' RIESGOS DE GESTION'!#REF!="Muy Baja",' RIESGOS DE GESTION'!#REF!="Leve"),CONCATENATE("R5C",' RIESGOS DE GESTION'!#REF!),"")</f>
        <v>#REF!</v>
      </c>
      <c r="N50" s="51" t="e">
        <f>IF(AND(' RIESGOS DE GESTION'!#REF!="Muy Baja",' RIESGOS DE GESTION'!#REF!="Leve"),CONCATENATE("R5C",' RIESGOS DE GESTION'!#REF!),"")</f>
        <v>#REF!</v>
      </c>
      <c r="O50" s="52" t="e">
        <f>IF(AND(' RIESGOS DE GESTION'!#REF!="Muy Baja",' RIESGOS DE GESTION'!#REF!="Leve"),CONCATENATE("R5C",' RIESGOS DE GESTION'!#REF!),"")</f>
        <v>#REF!</v>
      </c>
      <c r="P50" s="50" t="e">
        <f>IF(AND(' RIESGOS DE GESTION'!#REF!="Muy Baja",' RIESGOS DE GESTION'!#REF!="Menor"),CONCATENATE("R5C",' RIESGOS DE GESTION'!#REF!),"")</f>
        <v>#REF!</v>
      </c>
      <c r="Q50" s="51" t="e">
        <f>IF(AND(' RIESGOS DE GESTION'!#REF!="Muy Baja",' RIESGOS DE GESTION'!#REF!="Menor"),CONCATENATE("R5C",' RIESGOS DE GESTION'!#REF!),"")</f>
        <v>#REF!</v>
      </c>
      <c r="R50" s="51" t="e">
        <f>IF(AND(' RIESGOS DE GESTION'!#REF!="Muy Baja",' RIESGOS DE GESTION'!#REF!="Menor"),CONCATENATE("R5C",' RIESGOS DE GESTION'!#REF!),"")</f>
        <v>#REF!</v>
      </c>
      <c r="S50" s="51" t="e">
        <f>IF(AND(' RIESGOS DE GESTION'!#REF!="Muy Baja",' RIESGOS DE GESTION'!#REF!="Menor"),CONCATENATE("R5C",' RIESGOS DE GESTION'!#REF!),"")</f>
        <v>#REF!</v>
      </c>
      <c r="T50" s="51" t="e">
        <f>IF(AND(' RIESGOS DE GESTION'!#REF!="Muy Baja",' RIESGOS DE GESTION'!#REF!="Menor"),CONCATENATE("R5C",' RIESGOS DE GESTION'!#REF!),"")</f>
        <v>#REF!</v>
      </c>
      <c r="U50" s="52" t="e">
        <f>IF(AND(' RIESGOS DE GESTION'!#REF!="Muy Baja",' RIESGOS DE GESTION'!#REF!="Menor"),CONCATENATE("R5C",' RIESGOS DE GESTION'!#REF!),"")</f>
        <v>#REF!</v>
      </c>
      <c r="V50" s="41" t="e">
        <f>IF(AND(' RIESGOS DE GESTION'!#REF!="Muy Baja",' RIESGOS DE GESTION'!#REF!="Moderado"),CONCATENATE("R5C",' RIESGOS DE GESTION'!#REF!),"")</f>
        <v>#REF!</v>
      </c>
      <c r="W50" s="42" t="e">
        <f>IF(AND(' RIESGOS DE GESTION'!#REF!="Muy Baja",' RIESGOS DE GESTION'!#REF!="Moderado"),CONCATENATE("R5C",' RIESGOS DE GESTION'!#REF!),"")</f>
        <v>#REF!</v>
      </c>
      <c r="X50" s="42" t="e">
        <f>IF(AND(' RIESGOS DE GESTION'!#REF!="Muy Baja",' RIESGOS DE GESTION'!#REF!="Moderado"),CONCATENATE("R5C",' RIESGOS DE GESTION'!#REF!),"")</f>
        <v>#REF!</v>
      </c>
      <c r="Y50" s="42" t="e">
        <f>IF(AND(' RIESGOS DE GESTION'!#REF!="Muy Baja",' RIESGOS DE GESTION'!#REF!="Moderado"),CONCATENATE("R5C",' RIESGOS DE GESTION'!#REF!),"")</f>
        <v>#REF!</v>
      </c>
      <c r="Z50" s="42" t="e">
        <f>IF(AND(' RIESGOS DE GESTION'!#REF!="Muy Baja",' RIESGOS DE GESTION'!#REF!="Moderado"),CONCATENATE("R5C",' RIESGOS DE GESTION'!#REF!),"")</f>
        <v>#REF!</v>
      </c>
      <c r="AA50" s="43" t="e">
        <f>IF(AND(' RIESGOS DE GESTION'!#REF!="Muy Baja",' RIESGOS DE GESTION'!#REF!="Moderado"),CONCATENATE("R5C",' RIESGOS DE GESTION'!#REF!),"")</f>
        <v>#REF!</v>
      </c>
      <c r="AB50" s="26" t="e">
        <f>IF(AND(' RIESGOS DE GESTION'!#REF!="Muy Baja",' RIESGOS DE GESTION'!#REF!="Mayor"),CONCATENATE("R5C",' RIESGOS DE GESTION'!#REF!),"")</f>
        <v>#REF!</v>
      </c>
      <c r="AC50" s="27" t="e">
        <f>IF(AND(' RIESGOS DE GESTION'!#REF!="Muy Baja",' RIESGOS DE GESTION'!#REF!="Mayor"),CONCATENATE("R5C",' RIESGOS DE GESTION'!#REF!),"")</f>
        <v>#REF!</v>
      </c>
      <c r="AD50" s="27" t="e">
        <f>IF(AND(' RIESGOS DE GESTION'!#REF!="Muy Baja",' RIESGOS DE GESTION'!#REF!="Mayor"),CONCATENATE("R5C",' RIESGOS DE GESTION'!#REF!),"")</f>
        <v>#REF!</v>
      </c>
      <c r="AE50" s="27" t="e">
        <f>IF(AND(' RIESGOS DE GESTION'!#REF!="Muy Baja",' RIESGOS DE GESTION'!#REF!="Mayor"),CONCATENATE("R5C",' RIESGOS DE GESTION'!#REF!),"")</f>
        <v>#REF!</v>
      </c>
      <c r="AF50" s="27" t="e">
        <f>IF(AND(' RIESGOS DE GESTION'!#REF!="Muy Baja",' RIESGOS DE GESTION'!#REF!="Mayor"),CONCATENATE("R5C",' RIESGOS DE GESTION'!#REF!),"")</f>
        <v>#REF!</v>
      </c>
      <c r="AG50" s="28" t="e">
        <f>IF(AND(' RIESGOS DE GESTION'!#REF!="Muy Baja",' RIESGOS DE GESTION'!#REF!="Mayor"),CONCATENATE("R5C",' RIESGOS DE GESTION'!#REF!),"")</f>
        <v>#REF!</v>
      </c>
      <c r="AH50" s="29" t="e">
        <f>IF(AND(' RIESGOS DE GESTION'!#REF!="Muy Baja",' RIESGOS DE GESTION'!#REF!="Catastrófico"),CONCATENATE("R5C",' RIESGOS DE GESTION'!#REF!),"")</f>
        <v>#REF!</v>
      </c>
      <c r="AI50" s="30" t="e">
        <f>IF(AND(' RIESGOS DE GESTION'!#REF!="Muy Baja",' RIESGOS DE GESTION'!#REF!="Catastrófico"),CONCATENATE("R5C",' RIESGOS DE GESTION'!#REF!),"")</f>
        <v>#REF!</v>
      </c>
      <c r="AJ50" s="30" t="e">
        <f>IF(AND(' RIESGOS DE GESTION'!#REF!="Muy Baja",' RIESGOS DE GESTION'!#REF!="Catastrófico"),CONCATENATE("R5C",' RIESGOS DE GESTION'!#REF!),"")</f>
        <v>#REF!</v>
      </c>
      <c r="AK50" s="30" t="e">
        <f>IF(AND(' RIESGOS DE GESTION'!#REF!="Muy Baja",' RIESGOS DE GESTION'!#REF!="Catastrófico"),CONCATENATE("R5C",' RIESGOS DE GESTION'!#REF!),"")</f>
        <v>#REF!</v>
      </c>
      <c r="AL50" s="30" t="e">
        <f>IF(AND(' RIESGOS DE GESTION'!#REF!="Muy Baja",' RIESGOS DE GESTION'!#REF!="Catastrófico"),CONCATENATE("R5C",' RIESGOS DE GESTION'!#REF!),"")</f>
        <v>#REF!</v>
      </c>
      <c r="AM50" s="31" t="e">
        <f>IF(AND(' RIESGOS DE GESTION'!#REF!="Muy Baja",' RIESGOS DE GESTION'!#REF!="Catastrófico"),CONCATENATE("R5C",' RIESGOS DE GESTION'!#REF!),"")</f>
        <v>#REF!</v>
      </c>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row>
    <row r="51" spans="1:80" ht="15" customHeight="1">
      <c r="A51" s="57"/>
      <c r="B51" s="431"/>
      <c r="C51" s="431"/>
      <c r="D51" s="432"/>
      <c r="E51" s="472"/>
      <c r="F51" s="473"/>
      <c r="G51" s="473"/>
      <c r="H51" s="473"/>
      <c r="I51" s="474"/>
      <c r="J51" s="50" t="e">
        <f>IF(AND(' RIESGOS DE GESTION'!#REF!="Muy Baja",' RIESGOS DE GESTION'!#REF!="Leve"),CONCATENATE("R6C",' RIESGOS DE GESTION'!#REF!),"")</f>
        <v>#REF!</v>
      </c>
      <c r="K51" s="51" t="e">
        <f>IF(AND(' RIESGOS DE GESTION'!#REF!="Muy Baja",' RIESGOS DE GESTION'!#REF!="Leve"),CONCATENATE("R6C",' RIESGOS DE GESTION'!#REF!),"")</f>
        <v>#REF!</v>
      </c>
      <c r="L51" s="51" t="e">
        <f>IF(AND(' RIESGOS DE GESTION'!#REF!="Muy Baja",' RIESGOS DE GESTION'!#REF!="Leve"),CONCATENATE("R6C",' RIESGOS DE GESTION'!#REF!),"")</f>
        <v>#REF!</v>
      </c>
      <c r="M51" s="51" t="e">
        <f>IF(AND(' RIESGOS DE GESTION'!#REF!="Muy Baja",' RIESGOS DE GESTION'!#REF!="Leve"),CONCATENATE("R6C",' RIESGOS DE GESTION'!#REF!),"")</f>
        <v>#REF!</v>
      </c>
      <c r="N51" s="51" t="e">
        <f>IF(AND(' RIESGOS DE GESTION'!#REF!="Muy Baja",' RIESGOS DE GESTION'!#REF!="Leve"),CONCATENATE("R6C",' RIESGOS DE GESTION'!#REF!),"")</f>
        <v>#REF!</v>
      </c>
      <c r="O51" s="52" t="e">
        <f>IF(AND(' RIESGOS DE GESTION'!#REF!="Muy Baja",' RIESGOS DE GESTION'!#REF!="Leve"),CONCATENATE("R6C",' RIESGOS DE GESTION'!#REF!),"")</f>
        <v>#REF!</v>
      </c>
      <c r="P51" s="50" t="e">
        <f>IF(AND(' RIESGOS DE GESTION'!#REF!="Muy Baja",' RIESGOS DE GESTION'!#REF!="Menor"),CONCATENATE("R6C",' RIESGOS DE GESTION'!#REF!),"")</f>
        <v>#REF!</v>
      </c>
      <c r="Q51" s="51" t="e">
        <f>IF(AND(' RIESGOS DE GESTION'!#REF!="Muy Baja",' RIESGOS DE GESTION'!#REF!="Menor"),CONCATENATE("R6C",' RIESGOS DE GESTION'!#REF!),"")</f>
        <v>#REF!</v>
      </c>
      <c r="R51" s="51" t="e">
        <f>IF(AND(' RIESGOS DE GESTION'!#REF!="Muy Baja",' RIESGOS DE GESTION'!#REF!="Menor"),CONCATENATE("R6C",' RIESGOS DE GESTION'!#REF!),"")</f>
        <v>#REF!</v>
      </c>
      <c r="S51" s="51" t="e">
        <f>IF(AND(' RIESGOS DE GESTION'!#REF!="Muy Baja",' RIESGOS DE GESTION'!#REF!="Menor"),CONCATENATE("R6C",' RIESGOS DE GESTION'!#REF!),"")</f>
        <v>#REF!</v>
      </c>
      <c r="T51" s="51" t="e">
        <f>IF(AND(' RIESGOS DE GESTION'!#REF!="Muy Baja",' RIESGOS DE GESTION'!#REF!="Menor"),CONCATENATE("R6C",' RIESGOS DE GESTION'!#REF!),"")</f>
        <v>#REF!</v>
      </c>
      <c r="U51" s="52" t="e">
        <f>IF(AND(' RIESGOS DE GESTION'!#REF!="Muy Baja",' RIESGOS DE GESTION'!#REF!="Menor"),CONCATENATE("R6C",' RIESGOS DE GESTION'!#REF!),"")</f>
        <v>#REF!</v>
      </c>
      <c r="V51" s="41" t="e">
        <f>IF(AND(' RIESGOS DE GESTION'!#REF!="Muy Baja",' RIESGOS DE GESTION'!#REF!="Moderado"),CONCATENATE("R6C",' RIESGOS DE GESTION'!#REF!),"")</f>
        <v>#REF!</v>
      </c>
      <c r="W51" s="42" t="e">
        <f>IF(AND(' RIESGOS DE GESTION'!#REF!="Muy Baja",' RIESGOS DE GESTION'!#REF!="Moderado"),CONCATENATE("R6C",' RIESGOS DE GESTION'!#REF!),"")</f>
        <v>#REF!</v>
      </c>
      <c r="X51" s="42" t="e">
        <f>IF(AND(' RIESGOS DE GESTION'!#REF!="Muy Baja",' RIESGOS DE GESTION'!#REF!="Moderado"),CONCATENATE("R6C",' RIESGOS DE GESTION'!#REF!),"")</f>
        <v>#REF!</v>
      </c>
      <c r="Y51" s="42" t="e">
        <f>IF(AND(' RIESGOS DE GESTION'!#REF!="Muy Baja",' RIESGOS DE GESTION'!#REF!="Moderado"),CONCATENATE("R6C",' RIESGOS DE GESTION'!#REF!),"")</f>
        <v>#REF!</v>
      </c>
      <c r="Z51" s="42" t="e">
        <f>IF(AND(' RIESGOS DE GESTION'!#REF!="Muy Baja",' RIESGOS DE GESTION'!#REF!="Moderado"),CONCATENATE("R6C",' RIESGOS DE GESTION'!#REF!),"")</f>
        <v>#REF!</v>
      </c>
      <c r="AA51" s="43" t="e">
        <f>IF(AND(' RIESGOS DE GESTION'!#REF!="Muy Baja",' RIESGOS DE GESTION'!#REF!="Moderado"),CONCATENATE("R6C",' RIESGOS DE GESTION'!#REF!),"")</f>
        <v>#REF!</v>
      </c>
      <c r="AB51" s="26" t="e">
        <f>IF(AND(' RIESGOS DE GESTION'!#REF!="Muy Baja",' RIESGOS DE GESTION'!#REF!="Mayor"),CONCATENATE("R6C",' RIESGOS DE GESTION'!#REF!),"")</f>
        <v>#REF!</v>
      </c>
      <c r="AC51" s="27" t="e">
        <f>IF(AND(' RIESGOS DE GESTION'!#REF!="Muy Baja",' RIESGOS DE GESTION'!#REF!="Mayor"),CONCATENATE("R6C",' RIESGOS DE GESTION'!#REF!),"")</f>
        <v>#REF!</v>
      </c>
      <c r="AD51" s="27" t="e">
        <f>IF(AND(' RIESGOS DE GESTION'!#REF!="Muy Baja",' RIESGOS DE GESTION'!#REF!="Mayor"),CONCATENATE("R6C",' RIESGOS DE GESTION'!#REF!),"")</f>
        <v>#REF!</v>
      </c>
      <c r="AE51" s="27" t="e">
        <f>IF(AND(' RIESGOS DE GESTION'!#REF!="Muy Baja",' RIESGOS DE GESTION'!#REF!="Mayor"),CONCATENATE("R6C",' RIESGOS DE GESTION'!#REF!),"")</f>
        <v>#REF!</v>
      </c>
      <c r="AF51" s="27" t="e">
        <f>IF(AND(' RIESGOS DE GESTION'!#REF!="Muy Baja",' RIESGOS DE GESTION'!#REF!="Mayor"),CONCATENATE("R6C",' RIESGOS DE GESTION'!#REF!),"")</f>
        <v>#REF!</v>
      </c>
      <c r="AG51" s="28" t="e">
        <f>IF(AND(' RIESGOS DE GESTION'!#REF!="Muy Baja",' RIESGOS DE GESTION'!#REF!="Mayor"),CONCATENATE("R6C",' RIESGOS DE GESTION'!#REF!),"")</f>
        <v>#REF!</v>
      </c>
      <c r="AH51" s="29" t="e">
        <f>IF(AND(' RIESGOS DE GESTION'!#REF!="Muy Baja",' RIESGOS DE GESTION'!#REF!="Catastrófico"),CONCATENATE("R6C",' RIESGOS DE GESTION'!#REF!),"")</f>
        <v>#REF!</v>
      </c>
      <c r="AI51" s="30" t="e">
        <f>IF(AND(' RIESGOS DE GESTION'!#REF!="Muy Baja",' RIESGOS DE GESTION'!#REF!="Catastrófico"),CONCATENATE("R6C",' RIESGOS DE GESTION'!#REF!),"")</f>
        <v>#REF!</v>
      </c>
      <c r="AJ51" s="30" t="e">
        <f>IF(AND(' RIESGOS DE GESTION'!#REF!="Muy Baja",' RIESGOS DE GESTION'!#REF!="Catastrófico"),CONCATENATE("R6C",' RIESGOS DE GESTION'!#REF!),"")</f>
        <v>#REF!</v>
      </c>
      <c r="AK51" s="30" t="e">
        <f>IF(AND(' RIESGOS DE GESTION'!#REF!="Muy Baja",' RIESGOS DE GESTION'!#REF!="Catastrófico"),CONCATENATE("R6C",' RIESGOS DE GESTION'!#REF!),"")</f>
        <v>#REF!</v>
      </c>
      <c r="AL51" s="30" t="e">
        <f>IF(AND(' RIESGOS DE GESTION'!#REF!="Muy Baja",' RIESGOS DE GESTION'!#REF!="Catastrófico"),CONCATENATE("R6C",' RIESGOS DE GESTION'!#REF!),"")</f>
        <v>#REF!</v>
      </c>
      <c r="AM51" s="31" t="e">
        <f>IF(AND(' RIESGOS DE GESTION'!#REF!="Muy Baja",' RIESGOS DE GESTION'!#REF!="Catastrófico"),CONCATENATE("R6C",' RIESGOS DE GESTION'!#REF!),"")</f>
        <v>#REF!</v>
      </c>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row>
    <row r="52" spans="1:80" ht="15" customHeight="1">
      <c r="A52" s="57"/>
      <c r="B52" s="431"/>
      <c r="C52" s="431"/>
      <c r="D52" s="432"/>
      <c r="E52" s="472"/>
      <c r="F52" s="473"/>
      <c r="G52" s="473"/>
      <c r="H52" s="473"/>
      <c r="I52" s="474"/>
      <c r="J52" s="50" t="e">
        <f>IF(AND(' RIESGOS DE GESTION'!#REF!="Muy Baja",' RIESGOS DE GESTION'!#REF!="Leve"),CONCATENATE("R7C",' RIESGOS DE GESTION'!#REF!),"")</f>
        <v>#REF!</v>
      </c>
      <c r="K52" s="51" t="e">
        <f>IF(AND(' RIESGOS DE GESTION'!#REF!="Muy Baja",' RIESGOS DE GESTION'!#REF!="Leve"),CONCATENATE("R7C",' RIESGOS DE GESTION'!#REF!),"")</f>
        <v>#REF!</v>
      </c>
      <c r="L52" s="51" t="e">
        <f>IF(AND(' RIESGOS DE GESTION'!#REF!="Muy Baja",' RIESGOS DE GESTION'!#REF!="Leve"),CONCATENATE("R7C",' RIESGOS DE GESTION'!#REF!),"")</f>
        <v>#REF!</v>
      </c>
      <c r="M52" s="51" t="e">
        <f>IF(AND(' RIESGOS DE GESTION'!#REF!="Muy Baja",' RIESGOS DE GESTION'!#REF!="Leve"),CONCATENATE("R7C",' RIESGOS DE GESTION'!#REF!),"")</f>
        <v>#REF!</v>
      </c>
      <c r="N52" s="51" t="e">
        <f>IF(AND(' RIESGOS DE GESTION'!#REF!="Muy Baja",' RIESGOS DE GESTION'!#REF!="Leve"),CONCATENATE("R7C",' RIESGOS DE GESTION'!#REF!),"")</f>
        <v>#REF!</v>
      </c>
      <c r="O52" s="52" t="e">
        <f>IF(AND(' RIESGOS DE GESTION'!#REF!="Muy Baja",' RIESGOS DE GESTION'!#REF!="Leve"),CONCATENATE("R7C",' RIESGOS DE GESTION'!#REF!),"")</f>
        <v>#REF!</v>
      </c>
      <c r="P52" s="50" t="e">
        <f>IF(AND(' RIESGOS DE GESTION'!#REF!="Muy Baja",' RIESGOS DE GESTION'!#REF!="Menor"),CONCATENATE("R7C",' RIESGOS DE GESTION'!#REF!),"")</f>
        <v>#REF!</v>
      </c>
      <c r="Q52" s="51" t="e">
        <f>IF(AND(' RIESGOS DE GESTION'!#REF!="Muy Baja",' RIESGOS DE GESTION'!#REF!="Menor"),CONCATENATE("R7C",' RIESGOS DE GESTION'!#REF!),"")</f>
        <v>#REF!</v>
      </c>
      <c r="R52" s="51" t="e">
        <f>IF(AND(' RIESGOS DE GESTION'!#REF!="Muy Baja",' RIESGOS DE GESTION'!#REF!="Menor"),CONCATENATE("R7C",' RIESGOS DE GESTION'!#REF!),"")</f>
        <v>#REF!</v>
      </c>
      <c r="S52" s="51" t="e">
        <f>IF(AND(' RIESGOS DE GESTION'!#REF!="Muy Baja",' RIESGOS DE GESTION'!#REF!="Menor"),CONCATENATE("R7C",' RIESGOS DE GESTION'!#REF!),"")</f>
        <v>#REF!</v>
      </c>
      <c r="T52" s="51" t="e">
        <f>IF(AND(' RIESGOS DE GESTION'!#REF!="Muy Baja",' RIESGOS DE GESTION'!#REF!="Menor"),CONCATENATE("R7C",' RIESGOS DE GESTION'!#REF!),"")</f>
        <v>#REF!</v>
      </c>
      <c r="U52" s="52" t="e">
        <f>IF(AND(' RIESGOS DE GESTION'!#REF!="Muy Baja",' RIESGOS DE GESTION'!#REF!="Menor"),CONCATENATE("R7C",' RIESGOS DE GESTION'!#REF!),"")</f>
        <v>#REF!</v>
      </c>
      <c r="V52" s="41" t="e">
        <f>IF(AND(' RIESGOS DE GESTION'!#REF!="Muy Baja",' RIESGOS DE GESTION'!#REF!="Moderado"),CONCATENATE("R7C",' RIESGOS DE GESTION'!#REF!),"")</f>
        <v>#REF!</v>
      </c>
      <c r="W52" s="42" t="e">
        <f>IF(AND(' RIESGOS DE GESTION'!#REF!="Muy Baja",' RIESGOS DE GESTION'!#REF!="Moderado"),CONCATENATE("R7C",' RIESGOS DE GESTION'!#REF!),"")</f>
        <v>#REF!</v>
      </c>
      <c r="X52" s="42" t="e">
        <f>IF(AND(' RIESGOS DE GESTION'!#REF!="Muy Baja",' RIESGOS DE GESTION'!#REF!="Moderado"),CONCATENATE("R7C",' RIESGOS DE GESTION'!#REF!),"")</f>
        <v>#REF!</v>
      </c>
      <c r="Y52" s="42" t="e">
        <f>IF(AND(' RIESGOS DE GESTION'!#REF!="Muy Baja",' RIESGOS DE GESTION'!#REF!="Moderado"),CONCATENATE("R7C",' RIESGOS DE GESTION'!#REF!),"")</f>
        <v>#REF!</v>
      </c>
      <c r="Z52" s="42" t="e">
        <f>IF(AND(' RIESGOS DE GESTION'!#REF!="Muy Baja",' RIESGOS DE GESTION'!#REF!="Moderado"),CONCATENATE("R7C",' RIESGOS DE GESTION'!#REF!),"")</f>
        <v>#REF!</v>
      </c>
      <c r="AA52" s="43" t="e">
        <f>IF(AND(' RIESGOS DE GESTION'!#REF!="Muy Baja",' RIESGOS DE GESTION'!#REF!="Moderado"),CONCATENATE("R7C",' RIESGOS DE GESTION'!#REF!),"")</f>
        <v>#REF!</v>
      </c>
      <c r="AB52" s="26" t="e">
        <f>IF(AND(' RIESGOS DE GESTION'!#REF!="Muy Baja",' RIESGOS DE GESTION'!#REF!="Mayor"),CONCATENATE("R7C",' RIESGOS DE GESTION'!#REF!),"")</f>
        <v>#REF!</v>
      </c>
      <c r="AC52" s="27" t="e">
        <f>IF(AND(' RIESGOS DE GESTION'!#REF!="Muy Baja",' RIESGOS DE GESTION'!#REF!="Mayor"),CONCATENATE("R7C",' RIESGOS DE GESTION'!#REF!),"")</f>
        <v>#REF!</v>
      </c>
      <c r="AD52" s="27" t="e">
        <f>IF(AND(' RIESGOS DE GESTION'!#REF!="Muy Baja",' RIESGOS DE GESTION'!#REF!="Mayor"),CONCATENATE("R7C",' RIESGOS DE GESTION'!#REF!),"")</f>
        <v>#REF!</v>
      </c>
      <c r="AE52" s="27" t="e">
        <f>IF(AND(' RIESGOS DE GESTION'!#REF!="Muy Baja",' RIESGOS DE GESTION'!#REF!="Mayor"),CONCATENATE("R7C",' RIESGOS DE GESTION'!#REF!),"")</f>
        <v>#REF!</v>
      </c>
      <c r="AF52" s="27" t="e">
        <f>IF(AND(' RIESGOS DE GESTION'!#REF!="Muy Baja",' RIESGOS DE GESTION'!#REF!="Mayor"),CONCATENATE("R7C",' RIESGOS DE GESTION'!#REF!),"")</f>
        <v>#REF!</v>
      </c>
      <c r="AG52" s="28" t="e">
        <f>IF(AND(' RIESGOS DE GESTION'!#REF!="Muy Baja",' RIESGOS DE GESTION'!#REF!="Mayor"),CONCATENATE("R7C",' RIESGOS DE GESTION'!#REF!),"")</f>
        <v>#REF!</v>
      </c>
      <c r="AH52" s="29" t="e">
        <f>IF(AND(' RIESGOS DE GESTION'!#REF!="Muy Baja",' RIESGOS DE GESTION'!#REF!="Catastrófico"),CONCATENATE("R7C",' RIESGOS DE GESTION'!#REF!),"")</f>
        <v>#REF!</v>
      </c>
      <c r="AI52" s="30" t="e">
        <f>IF(AND(' RIESGOS DE GESTION'!#REF!="Muy Baja",' RIESGOS DE GESTION'!#REF!="Catastrófico"),CONCATENATE("R7C",' RIESGOS DE GESTION'!#REF!),"")</f>
        <v>#REF!</v>
      </c>
      <c r="AJ52" s="30" t="e">
        <f>IF(AND(' RIESGOS DE GESTION'!#REF!="Muy Baja",' RIESGOS DE GESTION'!#REF!="Catastrófico"),CONCATENATE("R7C",' RIESGOS DE GESTION'!#REF!),"")</f>
        <v>#REF!</v>
      </c>
      <c r="AK52" s="30" t="e">
        <f>IF(AND(' RIESGOS DE GESTION'!#REF!="Muy Baja",' RIESGOS DE GESTION'!#REF!="Catastrófico"),CONCATENATE("R7C",' RIESGOS DE GESTION'!#REF!),"")</f>
        <v>#REF!</v>
      </c>
      <c r="AL52" s="30" t="e">
        <f>IF(AND(' RIESGOS DE GESTION'!#REF!="Muy Baja",' RIESGOS DE GESTION'!#REF!="Catastrófico"),CONCATENATE("R7C",' RIESGOS DE GESTION'!#REF!),"")</f>
        <v>#REF!</v>
      </c>
      <c r="AM52" s="31" t="e">
        <f>IF(AND(' RIESGOS DE GESTION'!#REF!="Muy Baja",' RIESGOS DE GESTION'!#REF!="Catastrófico"),CONCATENATE("R7C",' RIESGOS DE GESTION'!#REF!),"")</f>
        <v>#REF!</v>
      </c>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row>
    <row r="53" spans="1:80" ht="15" customHeight="1">
      <c r="A53" s="57"/>
      <c r="B53" s="431"/>
      <c r="C53" s="431"/>
      <c r="D53" s="432"/>
      <c r="E53" s="472"/>
      <c r="F53" s="473"/>
      <c r="G53" s="473"/>
      <c r="H53" s="473"/>
      <c r="I53" s="474"/>
      <c r="J53" s="50" t="e">
        <f>IF(AND(' RIESGOS DE GESTION'!#REF!="Muy Baja",' RIESGOS DE GESTION'!#REF!="Leve"),CONCATENATE("R8C",' RIESGOS DE GESTION'!#REF!),"")</f>
        <v>#REF!</v>
      </c>
      <c r="K53" s="51" t="e">
        <f>IF(AND(' RIESGOS DE GESTION'!#REF!="Muy Baja",' RIESGOS DE GESTION'!#REF!="Leve"),CONCATENATE("R8C",' RIESGOS DE GESTION'!#REF!),"")</f>
        <v>#REF!</v>
      </c>
      <c r="L53" s="51" t="e">
        <f>IF(AND(' RIESGOS DE GESTION'!#REF!="Muy Baja",' RIESGOS DE GESTION'!#REF!="Leve"),CONCATENATE("R8C",' RIESGOS DE GESTION'!#REF!),"")</f>
        <v>#REF!</v>
      </c>
      <c r="M53" s="51" t="e">
        <f>IF(AND(' RIESGOS DE GESTION'!#REF!="Muy Baja",' RIESGOS DE GESTION'!#REF!="Leve"),CONCATENATE("R8C",' RIESGOS DE GESTION'!#REF!),"")</f>
        <v>#REF!</v>
      </c>
      <c r="N53" s="51" t="e">
        <f>IF(AND(' RIESGOS DE GESTION'!#REF!="Muy Baja",' RIESGOS DE GESTION'!#REF!="Leve"),CONCATENATE("R8C",' RIESGOS DE GESTION'!#REF!),"")</f>
        <v>#REF!</v>
      </c>
      <c r="O53" s="52" t="e">
        <f>IF(AND(' RIESGOS DE GESTION'!#REF!="Muy Baja",' RIESGOS DE GESTION'!#REF!="Leve"),CONCATENATE("R8C",' RIESGOS DE GESTION'!#REF!),"")</f>
        <v>#REF!</v>
      </c>
      <c r="P53" s="50" t="e">
        <f>IF(AND(' RIESGOS DE GESTION'!#REF!="Muy Baja",' RIESGOS DE GESTION'!#REF!="Menor"),CONCATENATE("R8C",' RIESGOS DE GESTION'!#REF!),"")</f>
        <v>#REF!</v>
      </c>
      <c r="Q53" s="51" t="e">
        <f>IF(AND(' RIESGOS DE GESTION'!#REF!="Muy Baja",' RIESGOS DE GESTION'!#REF!="Menor"),CONCATENATE("R8C",' RIESGOS DE GESTION'!#REF!),"")</f>
        <v>#REF!</v>
      </c>
      <c r="R53" s="51" t="e">
        <f>IF(AND(' RIESGOS DE GESTION'!#REF!="Muy Baja",' RIESGOS DE GESTION'!#REF!="Menor"),CONCATENATE("R8C",' RIESGOS DE GESTION'!#REF!),"")</f>
        <v>#REF!</v>
      </c>
      <c r="S53" s="51" t="e">
        <f>IF(AND(' RIESGOS DE GESTION'!#REF!="Muy Baja",' RIESGOS DE GESTION'!#REF!="Menor"),CONCATENATE("R8C",' RIESGOS DE GESTION'!#REF!),"")</f>
        <v>#REF!</v>
      </c>
      <c r="T53" s="51" t="e">
        <f>IF(AND(' RIESGOS DE GESTION'!#REF!="Muy Baja",' RIESGOS DE GESTION'!#REF!="Menor"),CONCATENATE("R8C",' RIESGOS DE GESTION'!#REF!),"")</f>
        <v>#REF!</v>
      </c>
      <c r="U53" s="52" t="e">
        <f>IF(AND(' RIESGOS DE GESTION'!#REF!="Muy Baja",' RIESGOS DE GESTION'!#REF!="Menor"),CONCATENATE("R8C",' RIESGOS DE GESTION'!#REF!),"")</f>
        <v>#REF!</v>
      </c>
      <c r="V53" s="41" t="e">
        <f>IF(AND(' RIESGOS DE GESTION'!#REF!="Muy Baja",' RIESGOS DE GESTION'!#REF!="Moderado"),CONCATENATE("R8C",' RIESGOS DE GESTION'!#REF!),"")</f>
        <v>#REF!</v>
      </c>
      <c r="W53" s="42" t="e">
        <f>IF(AND(' RIESGOS DE GESTION'!#REF!="Muy Baja",' RIESGOS DE GESTION'!#REF!="Moderado"),CONCATENATE("R8C",' RIESGOS DE GESTION'!#REF!),"")</f>
        <v>#REF!</v>
      </c>
      <c r="X53" s="42" t="e">
        <f>IF(AND(' RIESGOS DE GESTION'!#REF!="Muy Baja",' RIESGOS DE GESTION'!#REF!="Moderado"),CONCATENATE("R8C",' RIESGOS DE GESTION'!#REF!),"")</f>
        <v>#REF!</v>
      </c>
      <c r="Y53" s="42" t="e">
        <f>IF(AND(' RIESGOS DE GESTION'!#REF!="Muy Baja",' RIESGOS DE GESTION'!#REF!="Moderado"),CONCATENATE("R8C",' RIESGOS DE GESTION'!#REF!),"")</f>
        <v>#REF!</v>
      </c>
      <c r="Z53" s="42" t="e">
        <f>IF(AND(' RIESGOS DE GESTION'!#REF!="Muy Baja",' RIESGOS DE GESTION'!#REF!="Moderado"),CONCATENATE("R8C",' RIESGOS DE GESTION'!#REF!),"")</f>
        <v>#REF!</v>
      </c>
      <c r="AA53" s="43" t="e">
        <f>IF(AND(' RIESGOS DE GESTION'!#REF!="Muy Baja",' RIESGOS DE GESTION'!#REF!="Moderado"),CONCATENATE("R8C",' RIESGOS DE GESTION'!#REF!),"")</f>
        <v>#REF!</v>
      </c>
      <c r="AB53" s="26" t="e">
        <f>IF(AND(' RIESGOS DE GESTION'!#REF!="Muy Baja",' RIESGOS DE GESTION'!#REF!="Mayor"),CONCATENATE("R8C",' RIESGOS DE GESTION'!#REF!),"")</f>
        <v>#REF!</v>
      </c>
      <c r="AC53" s="27" t="e">
        <f>IF(AND(' RIESGOS DE GESTION'!#REF!="Muy Baja",' RIESGOS DE GESTION'!#REF!="Mayor"),CONCATENATE("R8C",' RIESGOS DE GESTION'!#REF!),"")</f>
        <v>#REF!</v>
      </c>
      <c r="AD53" s="27" t="e">
        <f>IF(AND(' RIESGOS DE GESTION'!#REF!="Muy Baja",' RIESGOS DE GESTION'!#REF!="Mayor"),CONCATENATE("R8C",' RIESGOS DE GESTION'!#REF!),"")</f>
        <v>#REF!</v>
      </c>
      <c r="AE53" s="27" t="e">
        <f>IF(AND(' RIESGOS DE GESTION'!#REF!="Muy Baja",' RIESGOS DE GESTION'!#REF!="Mayor"),CONCATENATE("R8C",' RIESGOS DE GESTION'!#REF!),"")</f>
        <v>#REF!</v>
      </c>
      <c r="AF53" s="27" t="e">
        <f>IF(AND(' RIESGOS DE GESTION'!#REF!="Muy Baja",' RIESGOS DE GESTION'!#REF!="Mayor"),CONCATENATE("R8C",' RIESGOS DE GESTION'!#REF!),"")</f>
        <v>#REF!</v>
      </c>
      <c r="AG53" s="28" t="e">
        <f>IF(AND(' RIESGOS DE GESTION'!#REF!="Muy Baja",' RIESGOS DE GESTION'!#REF!="Mayor"),CONCATENATE("R8C",' RIESGOS DE GESTION'!#REF!),"")</f>
        <v>#REF!</v>
      </c>
      <c r="AH53" s="29" t="e">
        <f>IF(AND(' RIESGOS DE GESTION'!#REF!="Muy Baja",' RIESGOS DE GESTION'!#REF!="Catastrófico"),CONCATENATE("R8C",' RIESGOS DE GESTION'!#REF!),"")</f>
        <v>#REF!</v>
      </c>
      <c r="AI53" s="30" t="e">
        <f>IF(AND(' RIESGOS DE GESTION'!#REF!="Muy Baja",' RIESGOS DE GESTION'!#REF!="Catastrófico"),CONCATENATE("R8C",' RIESGOS DE GESTION'!#REF!),"")</f>
        <v>#REF!</v>
      </c>
      <c r="AJ53" s="30" t="e">
        <f>IF(AND(' RIESGOS DE GESTION'!#REF!="Muy Baja",' RIESGOS DE GESTION'!#REF!="Catastrófico"),CONCATENATE("R8C",' RIESGOS DE GESTION'!#REF!),"")</f>
        <v>#REF!</v>
      </c>
      <c r="AK53" s="30" t="e">
        <f>IF(AND(' RIESGOS DE GESTION'!#REF!="Muy Baja",' RIESGOS DE GESTION'!#REF!="Catastrófico"),CONCATENATE("R8C",' RIESGOS DE GESTION'!#REF!),"")</f>
        <v>#REF!</v>
      </c>
      <c r="AL53" s="30" t="e">
        <f>IF(AND(' RIESGOS DE GESTION'!#REF!="Muy Baja",' RIESGOS DE GESTION'!#REF!="Catastrófico"),CONCATENATE("R8C",' RIESGOS DE GESTION'!#REF!),"")</f>
        <v>#REF!</v>
      </c>
      <c r="AM53" s="31" t="e">
        <f>IF(AND(' RIESGOS DE GESTION'!#REF!="Muy Baja",' RIESGOS DE GESTION'!#REF!="Catastrófico"),CONCATENATE("R8C",' RIESGOS DE GESTION'!#REF!),"")</f>
        <v>#REF!</v>
      </c>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row>
    <row r="54" spans="1:80" ht="15" customHeight="1">
      <c r="A54" s="57"/>
      <c r="B54" s="431"/>
      <c r="C54" s="431"/>
      <c r="D54" s="432"/>
      <c r="E54" s="472"/>
      <c r="F54" s="473"/>
      <c r="G54" s="473"/>
      <c r="H54" s="473"/>
      <c r="I54" s="474"/>
      <c r="J54" s="50" t="e">
        <f>IF(AND(' RIESGOS DE GESTION'!#REF!="Muy Baja",' RIESGOS DE GESTION'!#REF!="Leve"),CONCATENATE("R9C",' RIESGOS DE GESTION'!#REF!),"")</f>
        <v>#REF!</v>
      </c>
      <c r="K54" s="51" t="e">
        <f>IF(AND(' RIESGOS DE GESTION'!#REF!="Muy Baja",' RIESGOS DE GESTION'!#REF!="Leve"),CONCATENATE("R9C",' RIESGOS DE GESTION'!#REF!),"")</f>
        <v>#REF!</v>
      </c>
      <c r="L54" s="51" t="e">
        <f>IF(AND(' RIESGOS DE GESTION'!#REF!="Muy Baja",' RIESGOS DE GESTION'!#REF!="Leve"),CONCATENATE("R9C",' RIESGOS DE GESTION'!#REF!),"")</f>
        <v>#REF!</v>
      </c>
      <c r="M54" s="51" t="e">
        <f>IF(AND(' RIESGOS DE GESTION'!#REF!="Muy Baja",' RIESGOS DE GESTION'!#REF!="Leve"),CONCATENATE("R9C",' RIESGOS DE GESTION'!#REF!),"")</f>
        <v>#REF!</v>
      </c>
      <c r="N54" s="51" t="e">
        <f>IF(AND(' RIESGOS DE GESTION'!#REF!="Muy Baja",' RIESGOS DE GESTION'!#REF!="Leve"),CONCATENATE("R9C",' RIESGOS DE GESTION'!#REF!),"")</f>
        <v>#REF!</v>
      </c>
      <c r="O54" s="52" t="e">
        <f>IF(AND(' RIESGOS DE GESTION'!#REF!="Muy Baja",' RIESGOS DE GESTION'!#REF!="Leve"),CONCATENATE("R9C",' RIESGOS DE GESTION'!#REF!),"")</f>
        <v>#REF!</v>
      </c>
      <c r="P54" s="50" t="e">
        <f>IF(AND(' RIESGOS DE GESTION'!#REF!="Muy Baja",' RIESGOS DE GESTION'!#REF!="Menor"),CONCATENATE("R9C",' RIESGOS DE GESTION'!#REF!),"")</f>
        <v>#REF!</v>
      </c>
      <c r="Q54" s="51" t="e">
        <f>IF(AND(' RIESGOS DE GESTION'!#REF!="Muy Baja",' RIESGOS DE GESTION'!#REF!="Menor"),CONCATENATE("R9C",' RIESGOS DE GESTION'!#REF!),"")</f>
        <v>#REF!</v>
      </c>
      <c r="R54" s="51" t="e">
        <f>IF(AND(' RIESGOS DE GESTION'!#REF!="Muy Baja",' RIESGOS DE GESTION'!#REF!="Menor"),CONCATENATE("R9C",' RIESGOS DE GESTION'!#REF!),"")</f>
        <v>#REF!</v>
      </c>
      <c r="S54" s="51" t="e">
        <f>IF(AND(' RIESGOS DE GESTION'!#REF!="Muy Baja",' RIESGOS DE GESTION'!#REF!="Menor"),CONCATENATE("R9C",' RIESGOS DE GESTION'!#REF!),"")</f>
        <v>#REF!</v>
      </c>
      <c r="T54" s="51" t="e">
        <f>IF(AND(' RIESGOS DE GESTION'!#REF!="Muy Baja",' RIESGOS DE GESTION'!#REF!="Menor"),CONCATENATE("R9C",' RIESGOS DE GESTION'!#REF!),"")</f>
        <v>#REF!</v>
      </c>
      <c r="U54" s="52" t="e">
        <f>IF(AND(' RIESGOS DE GESTION'!#REF!="Muy Baja",' RIESGOS DE GESTION'!#REF!="Menor"),CONCATENATE("R9C",' RIESGOS DE GESTION'!#REF!),"")</f>
        <v>#REF!</v>
      </c>
      <c r="V54" s="41" t="e">
        <f>IF(AND(' RIESGOS DE GESTION'!#REF!="Muy Baja",' RIESGOS DE GESTION'!#REF!="Moderado"),CONCATENATE("R9C",' RIESGOS DE GESTION'!#REF!),"")</f>
        <v>#REF!</v>
      </c>
      <c r="W54" s="42" t="e">
        <f>IF(AND(' RIESGOS DE GESTION'!#REF!="Muy Baja",' RIESGOS DE GESTION'!#REF!="Moderado"),CONCATENATE("R9C",' RIESGOS DE GESTION'!#REF!),"")</f>
        <v>#REF!</v>
      </c>
      <c r="X54" s="42" t="e">
        <f>IF(AND(' RIESGOS DE GESTION'!#REF!="Muy Baja",' RIESGOS DE GESTION'!#REF!="Moderado"),CONCATENATE("R9C",' RIESGOS DE GESTION'!#REF!),"")</f>
        <v>#REF!</v>
      </c>
      <c r="Y54" s="42" t="e">
        <f>IF(AND(' RIESGOS DE GESTION'!#REF!="Muy Baja",' RIESGOS DE GESTION'!#REF!="Moderado"),CONCATENATE("R9C",' RIESGOS DE GESTION'!#REF!),"")</f>
        <v>#REF!</v>
      </c>
      <c r="Z54" s="42" t="e">
        <f>IF(AND(' RIESGOS DE GESTION'!#REF!="Muy Baja",' RIESGOS DE GESTION'!#REF!="Moderado"),CONCATENATE("R9C",' RIESGOS DE GESTION'!#REF!),"")</f>
        <v>#REF!</v>
      </c>
      <c r="AA54" s="43" t="e">
        <f>IF(AND(' RIESGOS DE GESTION'!#REF!="Muy Baja",' RIESGOS DE GESTION'!#REF!="Moderado"),CONCATENATE("R9C",' RIESGOS DE GESTION'!#REF!),"")</f>
        <v>#REF!</v>
      </c>
      <c r="AB54" s="26" t="e">
        <f>IF(AND(' RIESGOS DE GESTION'!#REF!="Muy Baja",' RIESGOS DE GESTION'!#REF!="Mayor"),CONCATENATE("R9C",' RIESGOS DE GESTION'!#REF!),"")</f>
        <v>#REF!</v>
      </c>
      <c r="AC54" s="27" t="e">
        <f>IF(AND(' RIESGOS DE GESTION'!#REF!="Muy Baja",' RIESGOS DE GESTION'!#REF!="Mayor"),CONCATENATE("R9C",' RIESGOS DE GESTION'!#REF!),"")</f>
        <v>#REF!</v>
      </c>
      <c r="AD54" s="27" t="e">
        <f>IF(AND(' RIESGOS DE GESTION'!#REF!="Muy Baja",' RIESGOS DE GESTION'!#REF!="Mayor"),CONCATENATE("R9C",' RIESGOS DE GESTION'!#REF!),"")</f>
        <v>#REF!</v>
      </c>
      <c r="AE54" s="27" t="e">
        <f>IF(AND(' RIESGOS DE GESTION'!#REF!="Muy Baja",' RIESGOS DE GESTION'!#REF!="Mayor"),CONCATENATE("R9C",' RIESGOS DE GESTION'!#REF!),"")</f>
        <v>#REF!</v>
      </c>
      <c r="AF54" s="27" t="e">
        <f>IF(AND(' RIESGOS DE GESTION'!#REF!="Muy Baja",' RIESGOS DE GESTION'!#REF!="Mayor"),CONCATENATE("R9C",' RIESGOS DE GESTION'!#REF!),"")</f>
        <v>#REF!</v>
      </c>
      <c r="AG54" s="28" t="e">
        <f>IF(AND(' RIESGOS DE GESTION'!#REF!="Muy Baja",' RIESGOS DE GESTION'!#REF!="Mayor"),CONCATENATE("R9C",' RIESGOS DE GESTION'!#REF!),"")</f>
        <v>#REF!</v>
      </c>
      <c r="AH54" s="29" t="e">
        <f>IF(AND(' RIESGOS DE GESTION'!#REF!="Muy Baja",' RIESGOS DE GESTION'!#REF!="Catastrófico"),CONCATENATE("R9C",' RIESGOS DE GESTION'!#REF!),"")</f>
        <v>#REF!</v>
      </c>
      <c r="AI54" s="30" t="e">
        <f>IF(AND(' RIESGOS DE GESTION'!#REF!="Muy Baja",' RIESGOS DE GESTION'!#REF!="Catastrófico"),CONCATENATE("R9C",' RIESGOS DE GESTION'!#REF!),"")</f>
        <v>#REF!</v>
      </c>
      <c r="AJ54" s="30" t="e">
        <f>IF(AND(' RIESGOS DE GESTION'!#REF!="Muy Baja",' RIESGOS DE GESTION'!#REF!="Catastrófico"),CONCATENATE("R9C",' RIESGOS DE GESTION'!#REF!),"")</f>
        <v>#REF!</v>
      </c>
      <c r="AK54" s="30" t="e">
        <f>IF(AND(' RIESGOS DE GESTION'!#REF!="Muy Baja",' RIESGOS DE GESTION'!#REF!="Catastrófico"),CONCATENATE("R9C",' RIESGOS DE GESTION'!#REF!),"")</f>
        <v>#REF!</v>
      </c>
      <c r="AL54" s="30" t="e">
        <f>IF(AND(' RIESGOS DE GESTION'!#REF!="Muy Baja",' RIESGOS DE GESTION'!#REF!="Catastrófico"),CONCATENATE("R9C",' RIESGOS DE GESTION'!#REF!),"")</f>
        <v>#REF!</v>
      </c>
      <c r="AM54" s="31" t="e">
        <f>IF(AND(' RIESGOS DE GESTION'!#REF!="Muy Baja",' RIESGOS DE GESTION'!#REF!="Catastrófico"),CONCATENATE("R9C",' RIESGOS DE GESTION'!#REF!),"")</f>
        <v>#REF!</v>
      </c>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row>
    <row r="55" spans="1:80" ht="15.75" customHeight="1" thickBot="1">
      <c r="A55" s="57"/>
      <c r="B55" s="431"/>
      <c r="C55" s="431"/>
      <c r="D55" s="432"/>
      <c r="E55" s="475"/>
      <c r="F55" s="476"/>
      <c r="G55" s="476"/>
      <c r="H55" s="476"/>
      <c r="I55" s="477"/>
      <c r="J55" s="53" t="e">
        <f>IF(AND(' RIESGOS DE GESTION'!#REF!="Muy Baja",' RIESGOS DE GESTION'!#REF!="Leve"),CONCATENATE("R10C",' RIESGOS DE GESTION'!#REF!),"")</f>
        <v>#REF!</v>
      </c>
      <c r="K55" s="54" t="e">
        <f>IF(AND(' RIESGOS DE GESTION'!#REF!="Muy Baja",' RIESGOS DE GESTION'!#REF!="Leve"),CONCATENATE("R10C",' RIESGOS DE GESTION'!#REF!),"")</f>
        <v>#REF!</v>
      </c>
      <c r="L55" s="54" t="e">
        <f>IF(AND(' RIESGOS DE GESTION'!#REF!="Muy Baja",' RIESGOS DE GESTION'!#REF!="Leve"),CONCATENATE("R10C",' RIESGOS DE GESTION'!#REF!),"")</f>
        <v>#REF!</v>
      </c>
      <c r="M55" s="54" t="e">
        <f>IF(AND(' RIESGOS DE GESTION'!#REF!="Muy Baja",' RIESGOS DE GESTION'!#REF!="Leve"),CONCATENATE("R10C",' RIESGOS DE GESTION'!#REF!),"")</f>
        <v>#REF!</v>
      </c>
      <c r="N55" s="54" t="e">
        <f>IF(AND(' RIESGOS DE GESTION'!#REF!="Muy Baja",' RIESGOS DE GESTION'!#REF!="Leve"),CONCATENATE("R10C",' RIESGOS DE GESTION'!#REF!),"")</f>
        <v>#REF!</v>
      </c>
      <c r="O55" s="55" t="e">
        <f>IF(AND(' RIESGOS DE GESTION'!#REF!="Muy Baja",' RIESGOS DE GESTION'!#REF!="Leve"),CONCATENATE("R10C",' RIESGOS DE GESTION'!#REF!),"")</f>
        <v>#REF!</v>
      </c>
      <c r="P55" s="53" t="e">
        <f>IF(AND(' RIESGOS DE GESTION'!#REF!="Muy Baja",' RIESGOS DE GESTION'!#REF!="Menor"),CONCATENATE("R10C",' RIESGOS DE GESTION'!#REF!),"")</f>
        <v>#REF!</v>
      </c>
      <c r="Q55" s="54" t="e">
        <f>IF(AND(' RIESGOS DE GESTION'!#REF!="Muy Baja",' RIESGOS DE GESTION'!#REF!="Menor"),CONCATENATE("R10C",' RIESGOS DE GESTION'!#REF!),"")</f>
        <v>#REF!</v>
      </c>
      <c r="R55" s="54" t="e">
        <f>IF(AND(' RIESGOS DE GESTION'!#REF!="Muy Baja",' RIESGOS DE GESTION'!#REF!="Menor"),CONCATENATE("R10C",' RIESGOS DE GESTION'!#REF!),"")</f>
        <v>#REF!</v>
      </c>
      <c r="S55" s="54" t="e">
        <f>IF(AND(' RIESGOS DE GESTION'!#REF!="Muy Baja",' RIESGOS DE GESTION'!#REF!="Menor"),CONCATENATE("R10C",' RIESGOS DE GESTION'!#REF!),"")</f>
        <v>#REF!</v>
      </c>
      <c r="T55" s="54" t="e">
        <f>IF(AND(' RIESGOS DE GESTION'!#REF!="Muy Baja",' RIESGOS DE GESTION'!#REF!="Menor"),CONCATENATE("R10C",' RIESGOS DE GESTION'!#REF!),"")</f>
        <v>#REF!</v>
      </c>
      <c r="U55" s="55" t="e">
        <f>IF(AND(' RIESGOS DE GESTION'!#REF!="Muy Baja",' RIESGOS DE GESTION'!#REF!="Menor"),CONCATENATE("R10C",' RIESGOS DE GESTION'!#REF!),"")</f>
        <v>#REF!</v>
      </c>
      <c r="V55" s="44" t="e">
        <f>IF(AND(' RIESGOS DE GESTION'!#REF!="Muy Baja",' RIESGOS DE GESTION'!#REF!="Moderado"),CONCATENATE("R10C",' RIESGOS DE GESTION'!#REF!),"")</f>
        <v>#REF!</v>
      </c>
      <c r="W55" s="45" t="e">
        <f>IF(AND(' RIESGOS DE GESTION'!#REF!="Muy Baja",' RIESGOS DE GESTION'!#REF!="Moderado"),CONCATENATE("R10C",' RIESGOS DE GESTION'!#REF!),"")</f>
        <v>#REF!</v>
      </c>
      <c r="X55" s="45" t="e">
        <f>IF(AND(' RIESGOS DE GESTION'!#REF!="Muy Baja",' RIESGOS DE GESTION'!#REF!="Moderado"),CONCATENATE("R10C",' RIESGOS DE GESTION'!#REF!),"")</f>
        <v>#REF!</v>
      </c>
      <c r="Y55" s="45" t="e">
        <f>IF(AND(' RIESGOS DE GESTION'!#REF!="Muy Baja",' RIESGOS DE GESTION'!#REF!="Moderado"),CONCATENATE("R10C",' RIESGOS DE GESTION'!#REF!),"")</f>
        <v>#REF!</v>
      </c>
      <c r="Z55" s="45" t="e">
        <f>IF(AND(' RIESGOS DE GESTION'!#REF!="Muy Baja",' RIESGOS DE GESTION'!#REF!="Moderado"),CONCATENATE("R10C",' RIESGOS DE GESTION'!#REF!),"")</f>
        <v>#REF!</v>
      </c>
      <c r="AA55" s="46" t="e">
        <f>IF(AND(' RIESGOS DE GESTION'!#REF!="Muy Baja",' RIESGOS DE GESTION'!#REF!="Moderado"),CONCATENATE("R10C",' RIESGOS DE GESTION'!#REF!),"")</f>
        <v>#REF!</v>
      </c>
      <c r="AB55" s="32" t="e">
        <f>IF(AND(' RIESGOS DE GESTION'!#REF!="Muy Baja",' RIESGOS DE GESTION'!#REF!="Mayor"),CONCATENATE("R10C",' RIESGOS DE GESTION'!#REF!),"")</f>
        <v>#REF!</v>
      </c>
      <c r="AC55" s="33" t="e">
        <f>IF(AND(' RIESGOS DE GESTION'!#REF!="Muy Baja",' RIESGOS DE GESTION'!#REF!="Mayor"),CONCATENATE("R10C",' RIESGOS DE GESTION'!#REF!),"")</f>
        <v>#REF!</v>
      </c>
      <c r="AD55" s="33" t="e">
        <f>IF(AND(' RIESGOS DE GESTION'!#REF!="Muy Baja",' RIESGOS DE GESTION'!#REF!="Mayor"),CONCATENATE("R10C",' RIESGOS DE GESTION'!#REF!),"")</f>
        <v>#REF!</v>
      </c>
      <c r="AE55" s="33" t="e">
        <f>IF(AND(' RIESGOS DE GESTION'!#REF!="Muy Baja",' RIESGOS DE GESTION'!#REF!="Mayor"),CONCATENATE("R10C",' RIESGOS DE GESTION'!#REF!),"")</f>
        <v>#REF!</v>
      </c>
      <c r="AF55" s="33" t="e">
        <f>IF(AND(' RIESGOS DE GESTION'!#REF!="Muy Baja",' RIESGOS DE GESTION'!#REF!="Mayor"),CONCATENATE("R10C",' RIESGOS DE GESTION'!#REF!),"")</f>
        <v>#REF!</v>
      </c>
      <c r="AG55" s="34" t="e">
        <f>IF(AND(' RIESGOS DE GESTION'!#REF!="Muy Baja",' RIESGOS DE GESTION'!#REF!="Mayor"),CONCATENATE("R10C",' RIESGOS DE GESTION'!#REF!),"")</f>
        <v>#REF!</v>
      </c>
      <c r="AH55" s="35" t="e">
        <f>IF(AND(' RIESGOS DE GESTION'!#REF!="Muy Baja",' RIESGOS DE GESTION'!#REF!="Catastrófico"),CONCATENATE("R10C",' RIESGOS DE GESTION'!#REF!),"")</f>
        <v>#REF!</v>
      </c>
      <c r="AI55" s="36" t="e">
        <f>IF(AND(' RIESGOS DE GESTION'!#REF!="Muy Baja",' RIESGOS DE GESTION'!#REF!="Catastrófico"),CONCATENATE("R10C",' RIESGOS DE GESTION'!#REF!),"")</f>
        <v>#REF!</v>
      </c>
      <c r="AJ55" s="36" t="e">
        <f>IF(AND(' RIESGOS DE GESTION'!#REF!="Muy Baja",' RIESGOS DE GESTION'!#REF!="Catastrófico"),CONCATENATE("R10C",' RIESGOS DE GESTION'!#REF!),"")</f>
        <v>#REF!</v>
      </c>
      <c r="AK55" s="36" t="e">
        <f>IF(AND(' RIESGOS DE GESTION'!#REF!="Muy Baja",' RIESGOS DE GESTION'!#REF!="Catastrófico"),CONCATENATE("R10C",' RIESGOS DE GESTION'!#REF!),"")</f>
        <v>#REF!</v>
      </c>
      <c r="AL55" s="36" t="e">
        <f>IF(AND(' RIESGOS DE GESTION'!#REF!="Muy Baja",' RIESGOS DE GESTION'!#REF!="Catastrófico"),CONCATENATE("R10C",' RIESGOS DE GESTION'!#REF!),"")</f>
        <v>#REF!</v>
      </c>
      <c r="AM55" s="37" t="e">
        <f>IF(AND(' RIESGOS DE GESTION'!#REF!="Muy Baja",' RIESGOS DE GESTION'!#REF!="Catastrófico"),CONCATENATE("R10C",' RIESGOS DE GESTION'!#REF!),"")</f>
        <v>#REF!</v>
      </c>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row>
    <row r="56" spans="1:80">
      <c r="A56" s="57"/>
      <c r="B56" s="57"/>
      <c r="C56" s="57"/>
      <c r="D56" s="57"/>
      <c r="E56" s="57"/>
      <c r="F56" s="57"/>
      <c r="G56" s="57"/>
      <c r="H56" s="57"/>
      <c r="I56" s="57"/>
      <c r="J56" s="469" t="s">
        <v>299</v>
      </c>
      <c r="K56" s="470"/>
      <c r="L56" s="470"/>
      <c r="M56" s="470"/>
      <c r="N56" s="470"/>
      <c r="O56" s="471"/>
      <c r="P56" s="469" t="s">
        <v>300</v>
      </c>
      <c r="Q56" s="470"/>
      <c r="R56" s="470"/>
      <c r="S56" s="470"/>
      <c r="T56" s="470"/>
      <c r="U56" s="471"/>
      <c r="V56" s="469" t="s">
        <v>301</v>
      </c>
      <c r="W56" s="470"/>
      <c r="X56" s="470"/>
      <c r="Y56" s="470"/>
      <c r="Z56" s="470"/>
      <c r="AA56" s="471"/>
      <c r="AB56" s="469" t="s">
        <v>302</v>
      </c>
      <c r="AC56" s="478"/>
      <c r="AD56" s="470"/>
      <c r="AE56" s="470"/>
      <c r="AF56" s="470"/>
      <c r="AG56" s="471"/>
      <c r="AH56" s="469" t="s">
        <v>303</v>
      </c>
      <c r="AI56" s="470"/>
      <c r="AJ56" s="470"/>
      <c r="AK56" s="470"/>
      <c r="AL56" s="470"/>
      <c r="AM56" s="471"/>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row>
    <row r="57" spans="1:80">
      <c r="A57" s="57"/>
      <c r="B57" s="57"/>
      <c r="C57" s="57"/>
      <c r="D57" s="57"/>
      <c r="E57" s="57"/>
      <c r="F57" s="57"/>
      <c r="G57" s="57"/>
      <c r="H57" s="57"/>
      <c r="I57" s="57"/>
      <c r="J57" s="472"/>
      <c r="K57" s="473"/>
      <c r="L57" s="473"/>
      <c r="M57" s="473"/>
      <c r="N57" s="473"/>
      <c r="O57" s="474"/>
      <c r="P57" s="472"/>
      <c r="Q57" s="473"/>
      <c r="R57" s="473"/>
      <c r="S57" s="473"/>
      <c r="T57" s="473"/>
      <c r="U57" s="474"/>
      <c r="V57" s="472"/>
      <c r="W57" s="473"/>
      <c r="X57" s="473"/>
      <c r="Y57" s="473"/>
      <c r="Z57" s="473"/>
      <c r="AA57" s="474"/>
      <c r="AB57" s="472"/>
      <c r="AC57" s="473"/>
      <c r="AD57" s="473"/>
      <c r="AE57" s="473"/>
      <c r="AF57" s="473"/>
      <c r="AG57" s="474"/>
      <c r="AH57" s="472"/>
      <c r="AI57" s="473"/>
      <c r="AJ57" s="473"/>
      <c r="AK57" s="473"/>
      <c r="AL57" s="473"/>
      <c r="AM57" s="474"/>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row>
    <row r="58" spans="1:80">
      <c r="A58" s="57"/>
      <c r="B58" s="57"/>
      <c r="C58" s="57"/>
      <c r="D58" s="57"/>
      <c r="E58" s="57"/>
      <c r="F58" s="57"/>
      <c r="G58" s="57"/>
      <c r="H58" s="57"/>
      <c r="I58" s="57"/>
      <c r="J58" s="472"/>
      <c r="K58" s="473"/>
      <c r="L58" s="473"/>
      <c r="M58" s="473"/>
      <c r="N58" s="473"/>
      <c r="O58" s="474"/>
      <c r="P58" s="472"/>
      <c r="Q58" s="473"/>
      <c r="R58" s="473"/>
      <c r="S58" s="473"/>
      <c r="T58" s="473"/>
      <c r="U58" s="474"/>
      <c r="V58" s="472"/>
      <c r="W58" s="473"/>
      <c r="X58" s="473"/>
      <c r="Y58" s="473"/>
      <c r="Z58" s="473"/>
      <c r="AA58" s="474"/>
      <c r="AB58" s="472"/>
      <c r="AC58" s="473"/>
      <c r="AD58" s="473"/>
      <c r="AE58" s="473"/>
      <c r="AF58" s="473"/>
      <c r="AG58" s="474"/>
      <c r="AH58" s="472"/>
      <c r="AI58" s="473"/>
      <c r="AJ58" s="473"/>
      <c r="AK58" s="473"/>
      <c r="AL58" s="473"/>
      <c r="AM58" s="474"/>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row>
    <row r="59" spans="1:80">
      <c r="A59" s="57"/>
      <c r="B59" s="57"/>
      <c r="C59" s="57"/>
      <c r="D59" s="57"/>
      <c r="E59" s="57"/>
      <c r="F59" s="57"/>
      <c r="G59" s="57"/>
      <c r="H59" s="57"/>
      <c r="I59" s="57"/>
      <c r="J59" s="472"/>
      <c r="K59" s="473"/>
      <c r="L59" s="473"/>
      <c r="M59" s="473"/>
      <c r="N59" s="473"/>
      <c r="O59" s="474"/>
      <c r="P59" s="472"/>
      <c r="Q59" s="473"/>
      <c r="R59" s="473"/>
      <c r="S59" s="473"/>
      <c r="T59" s="473"/>
      <c r="U59" s="474"/>
      <c r="V59" s="472"/>
      <c r="W59" s="473"/>
      <c r="X59" s="473"/>
      <c r="Y59" s="473"/>
      <c r="Z59" s="473"/>
      <c r="AA59" s="474"/>
      <c r="AB59" s="472"/>
      <c r="AC59" s="473"/>
      <c r="AD59" s="473"/>
      <c r="AE59" s="473"/>
      <c r="AF59" s="473"/>
      <c r="AG59" s="474"/>
      <c r="AH59" s="472"/>
      <c r="AI59" s="473"/>
      <c r="AJ59" s="473"/>
      <c r="AK59" s="473"/>
      <c r="AL59" s="473"/>
      <c r="AM59" s="474"/>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row>
    <row r="60" spans="1:80">
      <c r="A60" s="57"/>
      <c r="B60" s="57"/>
      <c r="C60" s="57"/>
      <c r="D60" s="57"/>
      <c r="E60" s="57"/>
      <c r="F60" s="57"/>
      <c r="G60" s="57"/>
      <c r="H60" s="57"/>
      <c r="I60" s="57"/>
      <c r="J60" s="472"/>
      <c r="K60" s="473"/>
      <c r="L60" s="473"/>
      <c r="M60" s="473"/>
      <c r="N60" s="473"/>
      <c r="O60" s="474"/>
      <c r="P60" s="472"/>
      <c r="Q60" s="473"/>
      <c r="R60" s="473"/>
      <c r="S60" s="473"/>
      <c r="T60" s="473"/>
      <c r="U60" s="474"/>
      <c r="V60" s="472"/>
      <c r="W60" s="473"/>
      <c r="X60" s="473"/>
      <c r="Y60" s="473"/>
      <c r="Z60" s="473"/>
      <c r="AA60" s="474"/>
      <c r="AB60" s="472"/>
      <c r="AC60" s="473"/>
      <c r="AD60" s="473"/>
      <c r="AE60" s="473"/>
      <c r="AF60" s="473"/>
      <c r="AG60" s="474"/>
      <c r="AH60" s="472"/>
      <c r="AI60" s="473"/>
      <c r="AJ60" s="473"/>
      <c r="AK60" s="473"/>
      <c r="AL60" s="473"/>
      <c r="AM60" s="474"/>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row>
    <row r="61" spans="1:80" ht="15.75" thickBot="1">
      <c r="A61" s="57"/>
      <c r="B61" s="57"/>
      <c r="C61" s="57"/>
      <c r="D61" s="57"/>
      <c r="E61" s="57"/>
      <c r="F61" s="57"/>
      <c r="G61" s="57"/>
      <c r="H61" s="57"/>
      <c r="I61" s="57"/>
      <c r="J61" s="475"/>
      <c r="K61" s="476"/>
      <c r="L61" s="476"/>
      <c r="M61" s="476"/>
      <c r="N61" s="476"/>
      <c r="O61" s="477"/>
      <c r="P61" s="475"/>
      <c r="Q61" s="476"/>
      <c r="R61" s="476"/>
      <c r="S61" s="476"/>
      <c r="T61" s="476"/>
      <c r="U61" s="477"/>
      <c r="V61" s="475"/>
      <c r="W61" s="476"/>
      <c r="X61" s="476"/>
      <c r="Y61" s="476"/>
      <c r="Z61" s="476"/>
      <c r="AA61" s="477"/>
      <c r="AB61" s="475"/>
      <c r="AC61" s="476"/>
      <c r="AD61" s="476"/>
      <c r="AE61" s="476"/>
      <c r="AF61" s="476"/>
      <c r="AG61" s="477"/>
      <c r="AH61" s="475"/>
      <c r="AI61" s="476"/>
      <c r="AJ61" s="476"/>
      <c r="AK61" s="476"/>
      <c r="AL61" s="476"/>
      <c r="AM61" s="47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row>
    <row r="62" spans="1:80">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row>
    <row r="63" spans="1:80" ht="15" customHeight="1">
      <c r="A63" s="57"/>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57"/>
      <c r="AV63" s="57"/>
      <c r="AW63" s="57"/>
      <c r="AX63" s="57"/>
      <c r="AY63" s="57"/>
      <c r="AZ63" s="57"/>
      <c r="BA63" s="57"/>
      <c r="BB63" s="57"/>
      <c r="BC63" s="57"/>
      <c r="BD63" s="57"/>
      <c r="BE63" s="57"/>
      <c r="BF63" s="57"/>
      <c r="BG63" s="57"/>
      <c r="BH63" s="57"/>
    </row>
    <row r="64" spans="1:80" ht="15" customHeight="1">
      <c r="A64" s="57"/>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57"/>
      <c r="AV64" s="57"/>
      <c r="AW64" s="57"/>
      <c r="AX64" s="57"/>
      <c r="AY64" s="57"/>
      <c r="AZ64" s="57"/>
      <c r="BA64" s="57"/>
      <c r="BB64" s="57"/>
      <c r="BC64" s="57"/>
      <c r="BD64" s="57"/>
      <c r="BE64" s="57"/>
      <c r="BF64" s="57"/>
      <c r="BG64" s="57"/>
      <c r="BH64" s="57"/>
    </row>
    <row r="65" spans="1:60">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row>
    <row r="66" spans="1:60">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row>
    <row r="67" spans="1:60">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row>
    <row r="68" spans="1:60">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row>
    <row r="69" spans="1:60">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row>
    <row r="70" spans="1:60">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row>
    <row r="71" spans="1:60">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row>
    <row r="72" spans="1:60">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row>
    <row r="73" spans="1:60">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row>
    <row r="74" spans="1:60">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row>
    <row r="75" spans="1:60">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row>
    <row r="76" spans="1:60">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row>
    <row r="77" spans="1:60">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row>
    <row r="78" spans="1:60">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row>
    <row r="79" spans="1:60">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row>
    <row r="80" spans="1:60">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row>
    <row r="81" spans="1:60">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row>
    <row r="82" spans="1:60">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row>
    <row r="83" spans="1:60">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row>
    <row r="84" spans="1:60">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row>
    <row r="85" spans="1:60">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row>
    <row r="86" spans="1:60">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row>
    <row r="87" spans="1:60">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row>
    <row r="88" spans="1:60">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row>
    <row r="89" spans="1:60">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row>
    <row r="90" spans="1:60">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row>
    <row r="91" spans="1:60">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row>
    <row r="92" spans="1:60">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row>
    <row r="93" spans="1:60">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row>
    <row r="94" spans="1:60">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row>
    <row r="95" spans="1:60">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row>
    <row r="96" spans="1:60">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row>
    <row r="97" spans="1:60">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row>
    <row r="98" spans="1:60">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row>
    <row r="99" spans="1:60">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row>
    <row r="100" spans="1:60">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row>
    <row r="101" spans="1:60">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row>
    <row r="102" spans="1:60">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row>
    <row r="103" spans="1:60">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row>
    <row r="104" spans="1:60">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row>
    <row r="105" spans="1:60">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row>
    <row r="106" spans="1:60">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row>
    <row r="107" spans="1:60">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row>
    <row r="108" spans="1:60">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row>
    <row r="109" spans="1:60">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row>
    <row r="110" spans="1:60">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row>
    <row r="111" spans="1:60">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row>
    <row r="112" spans="1:60">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row>
    <row r="113" spans="1:60">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row>
    <row r="114" spans="1:60">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row>
    <row r="115" spans="1:60">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row>
    <row r="116" spans="1:60">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row>
    <row r="117" spans="1:60">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row>
    <row r="118" spans="1:60">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row>
    <row r="119" spans="1:60">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row>
    <row r="120" spans="1:60">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row>
    <row r="121" spans="1:60">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row>
    <row r="122" spans="1:60">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row>
    <row r="123" spans="1:60">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row>
    <row r="124" spans="1:60">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row>
    <row r="125" spans="1:60">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row>
    <row r="126" spans="1:60">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row>
    <row r="127" spans="1:60">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row>
    <row r="128" spans="1:60">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row>
    <row r="129" spans="1:60">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row>
    <row r="130" spans="1:60">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row>
    <row r="131" spans="1:60">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row>
    <row r="132" spans="1:60">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row>
    <row r="133" spans="1:60">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row>
    <row r="134" spans="1:60">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row>
    <row r="135" spans="1:60">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row>
    <row r="136" spans="1:60">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row>
    <row r="137" spans="1:60">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c r="BG137" s="57"/>
      <c r="BH137" s="57"/>
    </row>
    <row r="138" spans="1:60">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row>
    <row r="139" spans="1:60">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row>
    <row r="140" spans="1:60">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row>
    <row r="141" spans="1:60">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57"/>
      <c r="BG141" s="57"/>
      <c r="BH141" s="57"/>
    </row>
    <row r="142" spans="1:60">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row>
    <row r="143" spans="1:60">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row>
    <row r="144" spans="1:60">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row>
    <row r="145" spans="1:60">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row>
    <row r="146" spans="1:60">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row>
    <row r="147" spans="1:60">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row>
    <row r="148" spans="1:60">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row>
    <row r="149" spans="1:60">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row>
    <row r="150" spans="1:60">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row>
    <row r="151" spans="1:60">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c r="BG151" s="57"/>
      <c r="BH151" s="57"/>
    </row>
    <row r="152" spans="1:60">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row>
    <row r="153" spans="1:60">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row>
    <row r="154" spans="1:60">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c r="BG154" s="57"/>
      <c r="BH154" s="57"/>
    </row>
    <row r="155" spans="1:60">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c r="BG155" s="57"/>
      <c r="BH155" s="57"/>
    </row>
    <row r="156" spans="1:60">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c r="BG156" s="57"/>
      <c r="BH156" s="57"/>
    </row>
    <row r="157" spans="1:60">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row>
    <row r="158" spans="1:60">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c r="BG158" s="57"/>
      <c r="BH158" s="57"/>
    </row>
    <row r="159" spans="1:60">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row>
    <row r="160" spans="1:60">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c r="BG160" s="57"/>
      <c r="BH160" s="57"/>
    </row>
    <row r="161" spans="1:60">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row>
    <row r="162" spans="1:60">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row>
    <row r="163" spans="1:60">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7"/>
    </row>
    <row r="164" spans="1:60">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row>
    <row r="165" spans="1:60">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57"/>
      <c r="BG165" s="57"/>
      <c r="BH165" s="57"/>
    </row>
    <row r="166" spans="1:60">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57"/>
      <c r="BH166" s="57"/>
    </row>
    <row r="167" spans="1:60">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row>
    <row r="168" spans="1:60">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57"/>
      <c r="BG168" s="57"/>
      <c r="BH168" s="57"/>
    </row>
    <row r="169" spans="1:60">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c r="BE169" s="57"/>
      <c r="BF169" s="57"/>
      <c r="BG169" s="57"/>
      <c r="BH169" s="57"/>
    </row>
    <row r="170" spans="1:60">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c r="BF170" s="57"/>
      <c r="BG170" s="57"/>
      <c r="BH170" s="57"/>
    </row>
    <row r="171" spans="1:60">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c r="BE171" s="57"/>
      <c r="BF171" s="57"/>
      <c r="BG171" s="57"/>
      <c r="BH171" s="57"/>
    </row>
    <row r="172" spans="1:60">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c r="BE172" s="57"/>
      <c r="BF172" s="57"/>
      <c r="BG172" s="57"/>
      <c r="BH172" s="57"/>
    </row>
    <row r="173" spans="1:60">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57"/>
      <c r="BG173" s="57"/>
      <c r="BH173" s="57"/>
    </row>
    <row r="174" spans="1:60">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row>
    <row r="175" spans="1:60">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c r="BE175" s="57"/>
      <c r="BF175" s="57"/>
      <c r="BG175" s="57"/>
      <c r="BH175" s="57"/>
    </row>
    <row r="176" spans="1:60">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57"/>
      <c r="BG176" s="57"/>
      <c r="BH176" s="57"/>
    </row>
    <row r="177" spans="1:60">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row>
    <row r="178" spans="1:60">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c r="BC178" s="57"/>
      <c r="BD178" s="57"/>
      <c r="BE178" s="57"/>
      <c r="BF178" s="57"/>
      <c r="BG178" s="57"/>
      <c r="BH178" s="57"/>
    </row>
    <row r="179" spans="1:60">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row>
    <row r="180" spans="1:60">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57"/>
      <c r="BG180" s="57"/>
      <c r="BH180" s="57"/>
    </row>
    <row r="181" spans="1:60">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57"/>
      <c r="BG181" s="57"/>
      <c r="BH181" s="57"/>
    </row>
    <row r="182" spans="1:60">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c r="BF182" s="57"/>
      <c r="BG182" s="57"/>
      <c r="BH182" s="57"/>
    </row>
    <row r="183" spans="1:60">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57"/>
      <c r="BG183" s="57"/>
      <c r="BH183" s="57"/>
    </row>
    <row r="184" spans="1:60">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c r="BF184" s="57"/>
      <c r="BG184" s="57"/>
      <c r="BH184" s="57"/>
    </row>
    <row r="185" spans="1:60">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c r="BC185" s="57"/>
      <c r="BD185" s="57"/>
      <c r="BE185" s="57"/>
      <c r="BF185" s="57"/>
      <c r="BG185" s="57"/>
      <c r="BH185" s="57"/>
    </row>
    <row r="186" spans="1:60">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c r="BA186" s="57"/>
      <c r="BB186" s="57"/>
      <c r="BC186" s="57"/>
      <c r="BD186" s="57"/>
      <c r="BE186" s="57"/>
      <c r="BF186" s="57"/>
      <c r="BG186" s="57"/>
      <c r="BH186" s="57"/>
    </row>
    <row r="187" spans="1:60">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c r="BC187" s="57"/>
      <c r="BD187" s="57"/>
      <c r="BE187" s="57"/>
      <c r="BF187" s="57"/>
      <c r="BG187" s="57"/>
      <c r="BH187" s="57"/>
    </row>
    <row r="188" spans="1:60">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row>
    <row r="189" spans="1:60">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57"/>
      <c r="BC189" s="57"/>
      <c r="BD189" s="57"/>
      <c r="BE189" s="57"/>
      <c r="BF189" s="57"/>
      <c r="BG189" s="57"/>
      <c r="BH189" s="57"/>
    </row>
    <row r="190" spans="1:60">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7"/>
      <c r="BB190" s="57"/>
      <c r="BC190" s="57"/>
      <c r="BD190" s="57"/>
      <c r="BE190" s="57"/>
      <c r="BF190" s="57"/>
      <c r="BG190" s="57"/>
      <c r="BH190" s="57"/>
    </row>
    <row r="191" spans="1:60">
      <c r="A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57"/>
      <c r="BC191" s="57"/>
      <c r="BD191" s="57"/>
      <c r="BE191" s="57"/>
      <c r="BF191" s="57"/>
      <c r="BG191" s="57"/>
      <c r="BH191" s="57"/>
    </row>
    <row r="192" spans="1:60">
      <c r="A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c r="BA192" s="57"/>
      <c r="BB192" s="57"/>
      <c r="BC192" s="57"/>
      <c r="BD192" s="57"/>
      <c r="BE192" s="57"/>
      <c r="BF192" s="57"/>
      <c r="BG192" s="57"/>
      <c r="BH192" s="57"/>
    </row>
    <row r="193" spans="1:60">
      <c r="A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c r="BF193" s="57"/>
      <c r="BG193" s="57"/>
      <c r="BH193" s="57"/>
    </row>
    <row r="194" spans="1:60">
      <c r="A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c r="BA194" s="57"/>
      <c r="BB194" s="57"/>
      <c r="BC194" s="57"/>
      <c r="BD194" s="57"/>
      <c r="BE194" s="57"/>
      <c r="BF194" s="57"/>
      <c r="BG194" s="57"/>
      <c r="BH194" s="57"/>
    </row>
    <row r="195" spans="1:60">
      <c r="A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57"/>
      <c r="BC195" s="57"/>
      <c r="BD195" s="57"/>
      <c r="BE195" s="57"/>
      <c r="BF195" s="57"/>
      <c r="BG195" s="57"/>
      <c r="BH195" s="57"/>
    </row>
    <row r="196" spans="1:60">
      <c r="A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c r="BA196" s="57"/>
      <c r="BB196" s="57"/>
      <c r="BC196" s="57"/>
      <c r="BD196" s="57"/>
      <c r="BE196" s="57"/>
      <c r="BF196" s="57"/>
      <c r="BG196" s="57"/>
      <c r="BH196" s="57"/>
    </row>
    <row r="197" spans="1:60">
      <c r="A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row>
    <row r="198" spans="1:60">
      <c r="A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7"/>
      <c r="BB198" s="57"/>
      <c r="BC198" s="57"/>
      <c r="BD198" s="57"/>
      <c r="BE198" s="57"/>
      <c r="BF198" s="57"/>
      <c r="BG198" s="57"/>
      <c r="BH198" s="57"/>
    </row>
    <row r="199" spans="1:60">
      <c r="A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c r="BC199" s="57"/>
      <c r="BD199" s="57"/>
      <c r="BE199" s="57"/>
      <c r="BF199" s="57"/>
      <c r="BG199" s="57"/>
      <c r="BH199" s="57"/>
    </row>
    <row r="200" spans="1:60">
      <c r="A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c r="BA200" s="57"/>
      <c r="BB200" s="57"/>
      <c r="BC200" s="57"/>
      <c r="BD200" s="57"/>
      <c r="BE200" s="57"/>
      <c r="BF200" s="57"/>
      <c r="BG200" s="57"/>
      <c r="BH200" s="57"/>
    </row>
    <row r="201" spans="1:60">
      <c r="A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c r="BC201" s="57"/>
      <c r="BD201" s="57"/>
      <c r="BE201" s="57"/>
      <c r="BF201" s="57"/>
      <c r="BG201" s="57"/>
      <c r="BH201" s="57"/>
    </row>
    <row r="202" spans="1:60">
      <c r="A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c r="BA202" s="57"/>
      <c r="BB202" s="57"/>
      <c r="BC202" s="57"/>
      <c r="BD202" s="57"/>
      <c r="BE202" s="57"/>
      <c r="BF202" s="57"/>
      <c r="BG202" s="57"/>
      <c r="BH202" s="57"/>
    </row>
    <row r="203" spans="1:60">
      <c r="A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57"/>
      <c r="BC203" s="57"/>
      <c r="BD203" s="57"/>
      <c r="BE203" s="57"/>
      <c r="BF203" s="57"/>
      <c r="BG203" s="57"/>
      <c r="BH203" s="57"/>
    </row>
    <row r="204" spans="1:60">
      <c r="A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7"/>
      <c r="AV204" s="57"/>
      <c r="AW204" s="57"/>
      <c r="AX204" s="57"/>
      <c r="AY204" s="57"/>
      <c r="AZ204" s="57"/>
      <c r="BA204" s="57"/>
      <c r="BB204" s="57"/>
      <c r="BC204" s="57"/>
      <c r="BD204" s="57"/>
      <c r="BE204" s="57"/>
      <c r="BF204" s="57"/>
      <c r="BG204" s="57"/>
      <c r="BH204" s="57"/>
    </row>
    <row r="205" spans="1:60">
      <c r="A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c r="BA205" s="57"/>
      <c r="BB205" s="57"/>
      <c r="BC205" s="57"/>
      <c r="BD205" s="57"/>
      <c r="BE205" s="57"/>
      <c r="BF205" s="57"/>
      <c r="BG205" s="57"/>
      <c r="BH205" s="57"/>
    </row>
    <row r="206" spans="1:60">
      <c r="A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c r="BA206" s="57"/>
      <c r="BB206" s="57"/>
      <c r="BC206" s="57"/>
      <c r="BD206" s="57"/>
      <c r="BE206" s="57"/>
      <c r="BF206" s="57"/>
      <c r="BG206" s="57"/>
      <c r="BH206" s="57"/>
    </row>
    <row r="207" spans="1:60">
      <c r="A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57"/>
      <c r="BC207" s="57"/>
      <c r="BD207" s="57"/>
      <c r="BE207" s="57"/>
      <c r="BF207" s="57"/>
      <c r="BG207" s="57"/>
      <c r="BH207" s="57"/>
    </row>
    <row r="208" spans="1:60">
      <c r="A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c r="BA208" s="57"/>
      <c r="BB208" s="57"/>
      <c r="BC208" s="57"/>
      <c r="BD208" s="57"/>
      <c r="BE208" s="57"/>
      <c r="BF208" s="57"/>
      <c r="BG208" s="57"/>
      <c r="BH208" s="57"/>
    </row>
    <row r="209" spans="1:60">
      <c r="A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c r="BA209" s="57"/>
      <c r="BB209" s="57"/>
      <c r="BC209" s="57"/>
      <c r="BD209" s="57"/>
      <c r="BE209" s="57"/>
      <c r="BF209" s="57"/>
      <c r="BG209" s="57"/>
      <c r="BH209" s="57"/>
    </row>
    <row r="210" spans="1:60">
      <c r="A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c r="BA210" s="57"/>
      <c r="BB210" s="57"/>
      <c r="BC210" s="57"/>
      <c r="BD210" s="57"/>
      <c r="BE210" s="57"/>
      <c r="BF210" s="57"/>
      <c r="BG210" s="57"/>
      <c r="BH210" s="57"/>
    </row>
    <row r="211" spans="1:60">
      <c r="A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c r="AN211" s="57"/>
      <c r="AO211" s="57"/>
      <c r="AP211" s="57"/>
      <c r="AQ211" s="57"/>
      <c r="AR211" s="57"/>
      <c r="AS211" s="57"/>
      <c r="AT211" s="57"/>
      <c r="AU211" s="57"/>
      <c r="AV211" s="57"/>
      <c r="AW211" s="57"/>
      <c r="AX211" s="57"/>
      <c r="AY211" s="57"/>
      <c r="AZ211" s="57"/>
      <c r="BA211" s="57"/>
      <c r="BB211" s="57"/>
      <c r="BC211" s="57"/>
      <c r="BD211" s="57"/>
      <c r="BE211" s="57"/>
      <c r="BF211" s="57"/>
      <c r="BG211" s="57"/>
      <c r="BH211" s="57"/>
    </row>
    <row r="212" spans="1:60">
      <c r="A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57"/>
      <c r="BC212" s="57"/>
      <c r="BD212" s="57"/>
      <c r="BE212" s="57"/>
      <c r="BF212" s="57"/>
      <c r="BG212" s="57"/>
      <c r="BH212" s="57"/>
    </row>
    <row r="213" spans="1:60">
      <c r="A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c r="BE213" s="57"/>
      <c r="BF213" s="57"/>
      <c r="BG213" s="57"/>
      <c r="BH213" s="57"/>
    </row>
    <row r="214" spans="1:60">
      <c r="A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c r="BA214" s="57"/>
      <c r="BB214" s="57"/>
      <c r="BC214" s="57"/>
      <c r="BD214" s="57"/>
      <c r="BE214" s="57"/>
      <c r="BF214" s="57"/>
      <c r="BG214" s="57"/>
      <c r="BH214" s="57"/>
    </row>
    <row r="215" spans="1:60">
      <c r="A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7"/>
      <c r="BE215" s="57"/>
      <c r="BF215" s="57"/>
      <c r="BG215" s="57"/>
      <c r="BH215" s="57"/>
    </row>
    <row r="216" spans="1:60">
      <c r="A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c r="BA216" s="57"/>
      <c r="BB216" s="57"/>
      <c r="BC216" s="57"/>
      <c r="BD216" s="57"/>
      <c r="BE216" s="57"/>
      <c r="BF216" s="57"/>
      <c r="BG216" s="57"/>
      <c r="BH216" s="57"/>
    </row>
    <row r="217" spans="1:60">
      <c r="A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57"/>
      <c r="BE217" s="57"/>
      <c r="BF217" s="57"/>
      <c r="BG217" s="57"/>
      <c r="BH217" s="57"/>
    </row>
    <row r="218" spans="1:60">
      <c r="A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7"/>
      <c r="BG218" s="57"/>
      <c r="BH218" s="57"/>
    </row>
    <row r="219" spans="1:60">
      <c r="A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c r="BC219" s="57"/>
      <c r="BD219" s="57"/>
      <c r="BE219" s="57"/>
      <c r="BF219" s="57"/>
      <c r="BG219" s="57"/>
      <c r="BH219" s="57"/>
    </row>
    <row r="220" spans="1:60">
      <c r="A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7"/>
      <c r="AV220" s="57"/>
      <c r="AW220" s="57"/>
      <c r="AX220" s="57"/>
      <c r="AY220" s="57"/>
      <c r="AZ220" s="57"/>
      <c r="BA220" s="57"/>
      <c r="BB220" s="57"/>
      <c r="BC220" s="57"/>
      <c r="BD220" s="57"/>
      <c r="BE220" s="57"/>
      <c r="BF220" s="57"/>
      <c r="BG220" s="57"/>
      <c r="BH220" s="57"/>
    </row>
    <row r="221" spans="1:60">
      <c r="A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c r="BA221" s="57"/>
      <c r="BB221" s="57"/>
      <c r="BC221" s="57"/>
      <c r="BD221" s="57"/>
      <c r="BE221" s="57"/>
      <c r="BF221" s="57"/>
      <c r="BG221" s="57"/>
      <c r="BH221" s="57"/>
    </row>
    <row r="222" spans="1:60">
      <c r="A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c r="AU222" s="57"/>
      <c r="AV222" s="57"/>
      <c r="AW222" s="57"/>
      <c r="AX222" s="57"/>
      <c r="AY222" s="57"/>
      <c r="AZ222" s="57"/>
      <c r="BA222" s="57"/>
      <c r="BB222" s="57"/>
      <c r="BC222" s="57"/>
      <c r="BD222" s="57"/>
      <c r="BE222" s="57"/>
      <c r="BF222" s="57"/>
      <c r="BG222" s="57"/>
      <c r="BH222" s="57"/>
    </row>
    <row r="223" spans="1:60">
      <c r="A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7"/>
      <c r="AV223" s="57"/>
      <c r="AW223" s="57"/>
      <c r="AX223" s="57"/>
      <c r="AY223" s="57"/>
      <c r="AZ223" s="57"/>
      <c r="BA223" s="57"/>
      <c r="BB223" s="57"/>
      <c r="BC223" s="57"/>
      <c r="BD223" s="57"/>
      <c r="BE223" s="57"/>
      <c r="BF223" s="57"/>
      <c r="BG223" s="57"/>
      <c r="BH223" s="57"/>
    </row>
    <row r="224" spans="1:60">
      <c r="A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c r="AN224" s="57"/>
      <c r="AO224" s="57"/>
      <c r="AP224" s="57"/>
      <c r="AQ224" s="57"/>
      <c r="AR224" s="57"/>
      <c r="AS224" s="57"/>
      <c r="AT224" s="57"/>
      <c r="AU224" s="57"/>
      <c r="AV224" s="57"/>
      <c r="AW224" s="57"/>
      <c r="AX224" s="57"/>
      <c r="AY224" s="57"/>
      <c r="AZ224" s="57"/>
      <c r="BA224" s="57"/>
      <c r="BB224" s="57"/>
      <c r="BC224" s="57"/>
      <c r="BD224" s="57"/>
      <c r="BE224" s="57"/>
      <c r="BF224" s="57"/>
      <c r="BG224" s="57"/>
      <c r="BH224" s="57"/>
    </row>
    <row r="225" spans="1:60">
      <c r="A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c r="AN225" s="57"/>
      <c r="AO225" s="57"/>
      <c r="AP225" s="57"/>
      <c r="AQ225" s="57"/>
      <c r="AR225" s="57"/>
      <c r="AS225" s="57"/>
      <c r="AT225" s="57"/>
      <c r="AU225" s="57"/>
      <c r="AV225" s="57"/>
      <c r="AW225" s="57"/>
      <c r="AX225" s="57"/>
      <c r="AY225" s="57"/>
      <c r="AZ225" s="57"/>
      <c r="BA225" s="57"/>
      <c r="BB225" s="57"/>
      <c r="BC225" s="57"/>
      <c r="BD225" s="57"/>
      <c r="BE225" s="57"/>
      <c r="BF225" s="57"/>
      <c r="BG225" s="57"/>
      <c r="BH225" s="57"/>
    </row>
    <row r="226" spans="1:60">
      <c r="A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c r="AN226" s="57"/>
      <c r="AO226" s="57"/>
      <c r="AP226" s="57"/>
      <c r="AQ226" s="57"/>
      <c r="AR226" s="57"/>
      <c r="AS226" s="57"/>
      <c r="AT226" s="57"/>
      <c r="AU226" s="57"/>
      <c r="AV226" s="57"/>
      <c r="AW226" s="57"/>
      <c r="AX226" s="57"/>
      <c r="AY226" s="57"/>
      <c r="AZ226" s="57"/>
      <c r="BA226" s="57"/>
      <c r="BB226" s="57"/>
      <c r="BC226" s="57"/>
      <c r="BD226" s="57"/>
      <c r="BE226" s="57"/>
      <c r="BF226" s="57"/>
      <c r="BG226" s="57"/>
      <c r="BH226" s="57"/>
    </row>
    <row r="227" spans="1:60">
      <c r="A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c r="AN227" s="57"/>
      <c r="AO227" s="57"/>
      <c r="AP227" s="57"/>
      <c r="AQ227" s="57"/>
      <c r="AR227" s="57"/>
      <c r="AS227" s="57"/>
      <c r="AT227" s="57"/>
      <c r="AU227" s="57"/>
      <c r="AV227" s="57"/>
      <c r="AW227" s="57"/>
      <c r="AX227" s="57"/>
      <c r="AY227" s="57"/>
      <c r="AZ227" s="57"/>
      <c r="BA227" s="57"/>
      <c r="BB227" s="57"/>
      <c r="BC227" s="57"/>
      <c r="BD227" s="57"/>
      <c r="BE227" s="57"/>
      <c r="BF227" s="57"/>
      <c r="BG227" s="57"/>
      <c r="BH227" s="57"/>
    </row>
    <row r="228" spans="1:60">
      <c r="A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c r="AN228" s="57"/>
      <c r="AO228" s="57"/>
      <c r="AP228" s="57"/>
      <c r="AQ228" s="57"/>
      <c r="AR228" s="57"/>
      <c r="AS228" s="57"/>
      <c r="AT228" s="57"/>
      <c r="AU228" s="57"/>
      <c r="AV228" s="57"/>
      <c r="AW228" s="57"/>
      <c r="AX228" s="57"/>
      <c r="AY228" s="57"/>
      <c r="AZ228" s="57"/>
      <c r="BA228" s="57"/>
      <c r="BB228" s="57"/>
      <c r="BC228" s="57"/>
      <c r="BD228" s="57"/>
      <c r="BE228" s="57"/>
      <c r="BF228" s="57"/>
      <c r="BG228" s="57"/>
      <c r="BH228" s="57"/>
    </row>
    <row r="229" spans="1:60">
      <c r="A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c r="AN229" s="57"/>
      <c r="AO229" s="57"/>
      <c r="AP229" s="57"/>
      <c r="AQ229" s="57"/>
      <c r="AR229" s="57"/>
      <c r="AS229" s="57"/>
      <c r="AT229" s="57"/>
      <c r="AU229" s="57"/>
      <c r="AV229" s="57"/>
      <c r="AW229" s="57"/>
      <c r="AX229" s="57"/>
      <c r="AY229" s="57"/>
      <c r="AZ229" s="57"/>
      <c r="BA229" s="57"/>
      <c r="BB229" s="57"/>
      <c r="BC229" s="57"/>
      <c r="BD229" s="57"/>
      <c r="BE229" s="57"/>
      <c r="BF229" s="57"/>
      <c r="BG229" s="57"/>
      <c r="BH229" s="57"/>
    </row>
    <row r="230" spans="1:60">
      <c r="A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c r="AN230" s="57"/>
      <c r="AO230" s="57"/>
      <c r="AP230" s="57"/>
      <c r="AQ230" s="57"/>
      <c r="AR230" s="57"/>
      <c r="AS230" s="57"/>
      <c r="AT230" s="57"/>
      <c r="AU230" s="57"/>
      <c r="AV230" s="57"/>
      <c r="AW230" s="57"/>
      <c r="AX230" s="57"/>
      <c r="AY230" s="57"/>
      <c r="AZ230" s="57"/>
      <c r="BA230" s="57"/>
      <c r="BB230" s="57"/>
      <c r="BC230" s="57"/>
      <c r="BD230" s="57"/>
      <c r="BE230" s="57"/>
      <c r="BF230" s="57"/>
      <c r="BG230" s="57"/>
      <c r="BH230" s="57"/>
    </row>
    <row r="231" spans="1:60">
      <c r="A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c r="AN231" s="57"/>
      <c r="AO231" s="57"/>
      <c r="AP231" s="57"/>
      <c r="AQ231" s="57"/>
      <c r="AR231" s="57"/>
      <c r="AS231" s="57"/>
      <c r="AT231" s="57"/>
      <c r="AU231" s="57"/>
      <c r="AV231" s="57"/>
      <c r="AW231" s="57"/>
      <c r="AX231" s="57"/>
      <c r="AY231" s="57"/>
      <c r="AZ231" s="57"/>
      <c r="BA231" s="57"/>
      <c r="BB231" s="57"/>
      <c r="BC231" s="57"/>
      <c r="BD231" s="57"/>
      <c r="BE231" s="57"/>
      <c r="BF231" s="57"/>
      <c r="BG231" s="57"/>
      <c r="BH231" s="57"/>
    </row>
    <row r="232" spans="1:60">
      <c r="A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c r="BF232" s="57"/>
      <c r="BG232" s="57"/>
      <c r="BH232" s="57"/>
    </row>
    <row r="233" spans="1:60">
      <c r="A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7"/>
      <c r="AV233" s="57"/>
      <c r="AW233" s="57"/>
      <c r="AX233" s="57"/>
      <c r="AY233" s="57"/>
      <c r="AZ233" s="57"/>
      <c r="BA233" s="57"/>
      <c r="BB233" s="57"/>
      <c r="BC233" s="57"/>
      <c r="BD233" s="57"/>
      <c r="BE233" s="57"/>
      <c r="BF233" s="57"/>
      <c r="BG233" s="57"/>
      <c r="BH233" s="57"/>
    </row>
    <row r="234" spans="1:60">
      <c r="A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7"/>
      <c r="AV234" s="57"/>
      <c r="AW234" s="57"/>
      <c r="AX234" s="57"/>
      <c r="AY234" s="57"/>
      <c r="AZ234" s="57"/>
      <c r="BA234" s="57"/>
      <c r="BB234" s="57"/>
      <c r="BC234" s="57"/>
      <c r="BD234" s="57"/>
      <c r="BE234" s="57"/>
      <c r="BF234" s="57"/>
      <c r="BG234" s="57"/>
      <c r="BH234" s="57"/>
    </row>
    <row r="235" spans="1:60">
      <c r="A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AU235" s="57"/>
      <c r="AV235" s="57"/>
      <c r="AW235" s="57"/>
      <c r="AX235" s="57"/>
      <c r="AY235" s="57"/>
      <c r="AZ235" s="57"/>
      <c r="BA235" s="57"/>
      <c r="BB235" s="57"/>
      <c r="BC235" s="57"/>
      <c r="BD235" s="57"/>
      <c r="BE235" s="57"/>
      <c r="BF235" s="57"/>
      <c r="BG235" s="57"/>
      <c r="BH235" s="57"/>
    </row>
    <row r="236" spans="1:60">
      <c r="A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c r="BA236" s="57"/>
      <c r="BB236" s="57"/>
      <c r="BC236" s="57"/>
      <c r="BD236" s="57"/>
      <c r="BE236" s="57"/>
      <c r="BF236" s="57"/>
      <c r="BG236" s="57"/>
      <c r="BH236" s="57"/>
    </row>
    <row r="237" spans="1:60">
      <c r="A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c r="AN237" s="57"/>
      <c r="AO237" s="57"/>
      <c r="AP237" s="57"/>
      <c r="AQ237" s="57"/>
      <c r="AR237" s="57"/>
      <c r="AS237" s="57"/>
      <c r="AT237" s="57"/>
      <c r="AU237" s="57"/>
      <c r="AV237" s="57"/>
      <c r="AW237" s="57"/>
      <c r="AX237" s="57"/>
      <c r="AY237" s="57"/>
      <c r="AZ237" s="57"/>
      <c r="BA237" s="57"/>
      <c r="BB237" s="57"/>
      <c r="BC237" s="57"/>
      <c r="BD237" s="57"/>
      <c r="BE237" s="57"/>
      <c r="BF237" s="57"/>
      <c r="BG237" s="57"/>
      <c r="BH237" s="57"/>
    </row>
    <row r="238" spans="1:60">
      <c r="A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c r="AN238" s="57"/>
      <c r="AO238" s="57"/>
      <c r="AP238" s="57"/>
      <c r="AQ238" s="57"/>
      <c r="AR238" s="57"/>
      <c r="AS238" s="57"/>
      <c r="AT238" s="57"/>
      <c r="AU238" s="57"/>
      <c r="AV238" s="57"/>
      <c r="AW238" s="57"/>
      <c r="AX238" s="57"/>
      <c r="AY238" s="57"/>
      <c r="AZ238" s="57"/>
      <c r="BA238" s="57"/>
      <c r="BB238" s="57"/>
      <c r="BC238" s="57"/>
      <c r="BD238" s="57"/>
      <c r="BE238" s="57"/>
      <c r="BF238" s="57"/>
      <c r="BG238" s="57"/>
      <c r="BH238" s="57"/>
    </row>
    <row r="239" spans="1:60">
      <c r="A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c r="AT239" s="57"/>
      <c r="AU239" s="57"/>
      <c r="AV239" s="57"/>
      <c r="AW239" s="57"/>
      <c r="AX239" s="57"/>
      <c r="AY239" s="57"/>
      <c r="AZ239" s="57"/>
      <c r="BA239" s="57"/>
      <c r="BB239" s="57"/>
      <c r="BC239" s="57"/>
      <c r="BD239" s="57"/>
      <c r="BE239" s="57"/>
      <c r="BF239" s="57"/>
      <c r="BG239" s="57"/>
      <c r="BH239" s="57"/>
    </row>
    <row r="240" spans="1:60">
      <c r="A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c r="AN240" s="57"/>
      <c r="AO240" s="57"/>
      <c r="AP240" s="57"/>
      <c r="AQ240" s="57"/>
      <c r="AR240" s="57"/>
      <c r="AS240" s="57"/>
      <c r="AT240" s="57"/>
      <c r="AU240" s="57"/>
      <c r="AV240" s="57"/>
      <c r="AW240" s="57"/>
      <c r="AX240" s="57"/>
      <c r="AY240" s="57"/>
      <c r="AZ240" s="57"/>
      <c r="BA240" s="57"/>
      <c r="BB240" s="57"/>
      <c r="BC240" s="57"/>
      <c r="BD240" s="57"/>
      <c r="BE240" s="57"/>
      <c r="BF240" s="57"/>
      <c r="BG240" s="57"/>
      <c r="BH240" s="57"/>
    </row>
    <row r="241" spans="1:60">
      <c r="A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c r="AN241" s="57"/>
      <c r="AO241" s="57"/>
      <c r="AP241" s="57"/>
      <c r="AQ241" s="57"/>
      <c r="AR241" s="57"/>
      <c r="AS241" s="57"/>
      <c r="AT241" s="57"/>
      <c r="AU241" s="57"/>
      <c r="AV241" s="57"/>
      <c r="AW241" s="57"/>
      <c r="AX241" s="57"/>
      <c r="AY241" s="57"/>
      <c r="AZ241" s="57"/>
      <c r="BA241" s="57"/>
      <c r="BB241" s="57"/>
      <c r="BC241" s="57"/>
      <c r="BD241" s="57"/>
      <c r="BE241" s="57"/>
      <c r="BF241" s="57"/>
      <c r="BG241" s="57"/>
      <c r="BH241" s="57"/>
    </row>
    <row r="242" spans="1:60">
      <c r="A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c r="AN242" s="57"/>
      <c r="AO242" s="57"/>
      <c r="AP242" s="57"/>
      <c r="AQ242" s="57"/>
      <c r="AR242" s="57"/>
      <c r="AS242" s="57"/>
      <c r="AT242" s="57"/>
      <c r="AU242" s="57"/>
      <c r="AV242" s="57"/>
      <c r="AW242" s="57"/>
      <c r="AX242" s="57"/>
      <c r="AY242" s="57"/>
      <c r="AZ242" s="57"/>
      <c r="BA242" s="57"/>
      <c r="BB242" s="57"/>
      <c r="BC242" s="57"/>
      <c r="BD242" s="57"/>
      <c r="BE242" s="57"/>
      <c r="BF242" s="57"/>
      <c r="BG242" s="57"/>
      <c r="BH242" s="57"/>
    </row>
    <row r="243" spans="1:60">
      <c r="A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c r="AT243" s="57"/>
      <c r="AU243" s="57"/>
      <c r="AV243" s="57"/>
      <c r="AW243" s="57"/>
      <c r="AX243" s="57"/>
      <c r="AY243" s="57"/>
      <c r="AZ243" s="57"/>
      <c r="BA243" s="57"/>
      <c r="BB243" s="57"/>
      <c r="BC243" s="57"/>
      <c r="BD243" s="57"/>
      <c r="BE243" s="57"/>
      <c r="BF243" s="57"/>
      <c r="BG243" s="57"/>
      <c r="BH243" s="57"/>
    </row>
    <row r="244" spans="1:60">
      <c r="A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c r="AN244" s="57"/>
      <c r="AO244" s="57"/>
      <c r="AP244" s="57"/>
      <c r="AQ244" s="57"/>
      <c r="AR244" s="57"/>
      <c r="AS244" s="57"/>
      <c r="AT244" s="57"/>
      <c r="AU244" s="57"/>
      <c r="AV244" s="57"/>
      <c r="AW244" s="57"/>
      <c r="AX244" s="57"/>
      <c r="AY244" s="57"/>
      <c r="AZ244" s="57"/>
      <c r="BA244" s="57"/>
      <c r="BB244" s="57"/>
      <c r="BC244" s="57"/>
      <c r="BD244" s="57"/>
      <c r="BE244" s="57"/>
      <c r="BF244" s="57"/>
      <c r="BG244" s="57"/>
      <c r="BH244" s="57"/>
    </row>
    <row r="245" spans="1:60">
      <c r="A245" s="57"/>
    </row>
    <row r="246" spans="1:60">
      <c r="A246" s="57"/>
    </row>
    <row r="247" spans="1:60">
      <c r="A247" s="57"/>
    </row>
    <row r="248" spans="1:60">
      <c r="A248" s="57"/>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C7" sqref="C7"/>
    </sheetView>
  </sheetViews>
  <sheetFormatPr defaultColWidth="11.42578125" defaultRowHeight="15"/>
  <cols>
    <col min="2" max="2" width="24.140625" customWidth="1"/>
    <col min="3" max="3" width="70.140625" customWidth="1"/>
    <col min="4" max="4" width="29.85546875" customWidth="1"/>
  </cols>
  <sheetData>
    <row r="1" spans="1:37" ht="23.25">
      <c r="A1" s="57"/>
      <c r="B1" s="518" t="s">
        <v>305</v>
      </c>
      <c r="C1" s="518"/>
      <c r="D1" s="518"/>
      <c r="E1" s="57"/>
      <c r="F1" s="57"/>
      <c r="G1" s="57"/>
      <c r="H1" s="57"/>
      <c r="I1" s="57"/>
      <c r="J1" s="57"/>
      <c r="K1" s="57"/>
      <c r="L1" s="57"/>
      <c r="M1" s="57"/>
      <c r="N1" s="57"/>
      <c r="O1" s="57"/>
      <c r="P1" s="57"/>
      <c r="Q1" s="57"/>
      <c r="R1" s="57"/>
      <c r="S1" s="57"/>
      <c r="T1" s="57"/>
      <c r="U1" s="57"/>
      <c r="V1" s="57"/>
      <c r="W1" s="57"/>
      <c r="X1" s="57"/>
      <c r="Y1" s="57"/>
      <c r="Z1" s="57"/>
      <c r="AA1" s="57"/>
      <c r="AB1" s="57"/>
      <c r="AC1" s="57"/>
      <c r="AD1" s="57"/>
      <c r="AE1" s="57"/>
    </row>
    <row r="2" spans="1:37">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row>
    <row r="3" spans="1:37" ht="25.5">
      <c r="A3" s="57"/>
      <c r="B3" s="6"/>
      <c r="C3" s="7" t="s">
        <v>306</v>
      </c>
      <c r="D3" s="7" t="s">
        <v>214</v>
      </c>
      <c r="E3" s="57"/>
      <c r="F3" s="57"/>
      <c r="G3" s="57"/>
      <c r="H3" s="57"/>
      <c r="I3" s="57"/>
      <c r="J3" s="57"/>
      <c r="K3" s="57"/>
      <c r="L3" s="57"/>
      <c r="M3" s="57"/>
      <c r="N3" s="57"/>
      <c r="O3" s="57"/>
      <c r="P3" s="57"/>
      <c r="Q3" s="57"/>
      <c r="R3" s="57"/>
      <c r="S3" s="57"/>
      <c r="T3" s="57"/>
      <c r="U3" s="57"/>
      <c r="V3" s="57"/>
      <c r="W3" s="57"/>
      <c r="X3" s="57"/>
      <c r="Y3" s="57"/>
      <c r="Z3" s="57"/>
      <c r="AA3" s="57"/>
      <c r="AB3" s="57"/>
      <c r="AC3" s="57"/>
      <c r="AD3" s="57"/>
      <c r="AE3" s="57"/>
    </row>
    <row r="4" spans="1:37" ht="51">
      <c r="A4" s="57"/>
      <c r="B4" s="8" t="s">
        <v>307</v>
      </c>
      <c r="C4" s="9" t="s">
        <v>308</v>
      </c>
      <c r="D4" s="10">
        <v>0.2</v>
      </c>
      <c r="E4" s="57"/>
      <c r="F4" s="57"/>
      <c r="G4" s="57"/>
      <c r="H4" s="57"/>
      <c r="I4" s="57"/>
      <c r="J4" s="57"/>
      <c r="K4" s="57"/>
      <c r="L4" s="57"/>
      <c r="M4" s="57"/>
      <c r="N4" s="57"/>
      <c r="O4" s="57"/>
      <c r="P4" s="57"/>
      <c r="Q4" s="57"/>
      <c r="R4" s="57"/>
      <c r="S4" s="57"/>
      <c r="T4" s="57"/>
      <c r="U4" s="57"/>
      <c r="V4" s="57"/>
      <c r="W4" s="57"/>
      <c r="X4" s="57"/>
      <c r="Y4" s="57"/>
      <c r="Z4" s="57"/>
      <c r="AA4" s="57"/>
      <c r="AB4" s="57"/>
      <c r="AC4" s="57"/>
      <c r="AD4" s="57"/>
      <c r="AE4" s="57"/>
    </row>
    <row r="5" spans="1:37" ht="51">
      <c r="A5" s="57"/>
      <c r="B5" s="11" t="s">
        <v>309</v>
      </c>
      <c r="C5" s="12" t="s">
        <v>310</v>
      </c>
      <c r="D5" s="13">
        <v>0.4</v>
      </c>
      <c r="E5" s="57"/>
      <c r="F5" s="57"/>
      <c r="G5" s="57"/>
      <c r="H5" s="57"/>
      <c r="I5" s="57"/>
      <c r="J5" s="57"/>
      <c r="K5" s="57"/>
      <c r="L5" s="57"/>
      <c r="M5" s="57"/>
      <c r="N5" s="57"/>
      <c r="O5" s="57"/>
      <c r="P5" s="57"/>
      <c r="Q5" s="57"/>
      <c r="R5" s="57"/>
      <c r="S5" s="57"/>
      <c r="T5" s="57"/>
      <c r="U5" s="57"/>
      <c r="V5" s="57"/>
      <c r="W5" s="57"/>
      <c r="X5" s="57"/>
      <c r="Y5" s="57"/>
      <c r="Z5" s="57"/>
      <c r="AA5" s="57"/>
      <c r="AB5" s="57"/>
      <c r="AC5" s="57"/>
      <c r="AD5" s="57"/>
      <c r="AE5" s="57"/>
    </row>
    <row r="6" spans="1:37" ht="51">
      <c r="A6" s="57"/>
      <c r="B6" s="14" t="s">
        <v>311</v>
      </c>
      <c r="C6" s="12" t="s">
        <v>312</v>
      </c>
      <c r="D6" s="13">
        <v>0.6</v>
      </c>
      <c r="E6" s="57"/>
      <c r="F6" s="57"/>
      <c r="G6" s="57"/>
      <c r="H6" s="57"/>
      <c r="I6" s="57"/>
      <c r="J6" s="57"/>
      <c r="K6" s="57"/>
      <c r="L6" s="57"/>
      <c r="M6" s="57"/>
      <c r="N6" s="57"/>
      <c r="O6" s="57"/>
      <c r="P6" s="57"/>
      <c r="Q6" s="57"/>
      <c r="R6" s="57"/>
      <c r="S6" s="57"/>
      <c r="T6" s="57"/>
      <c r="U6" s="57"/>
      <c r="V6" s="57"/>
      <c r="W6" s="57"/>
      <c r="X6" s="57"/>
      <c r="Y6" s="57"/>
      <c r="Z6" s="57"/>
      <c r="AA6" s="57"/>
      <c r="AB6" s="57"/>
      <c r="AC6" s="57"/>
      <c r="AD6" s="57"/>
      <c r="AE6" s="57"/>
    </row>
    <row r="7" spans="1:37" ht="76.5">
      <c r="A7" s="57"/>
      <c r="B7" s="15" t="s">
        <v>313</v>
      </c>
      <c r="C7" s="12" t="s">
        <v>314</v>
      </c>
      <c r="D7" s="13">
        <v>0.8</v>
      </c>
      <c r="E7" s="57"/>
      <c r="F7" s="57"/>
      <c r="G7" s="57"/>
      <c r="H7" s="57"/>
      <c r="I7" s="57"/>
      <c r="J7" s="57"/>
      <c r="K7" s="57"/>
      <c r="L7" s="57"/>
      <c r="M7" s="57"/>
      <c r="N7" s="57"/>
      <c r="O7" s="57"/>
      <c r="P7" s="57"/>
      <c r="Q7" s="57"/>
      <c r="R7" s="57"/>
      <c r="S7" s="57"/>
      <c r="T7" s="57"/>
      <c r="U7" s="57"/>
      <c r="V7" s="57"/>
      <c r="W7" s="57"/>
      <c r="X7" s="57"/>
      <c r="Y7" s="57"/>
      <c r="Z7" s="57"/>
      <c r="AA7" s="57"/>
      <c r="AB7" s="57"/>
      <c r="AC7" s="57"/>
      <c r="AD7" s="57"/>
      <c r="AE7" s="57"/>
    </row>
    <row r="8" spans="1:37" ht="51">
      <c r="A8" s="57"/>
      <c r="B8" s="16" t="s">
        <v>315</v>
      </c>
      <c r="C8" s="12" t="s">
        <v>316</v>
      </c>
      <c r="D8" s="13">
        <v>1</v>
      </c>
      <c r="E8" s="57"/>
      <c r="F8" s="57"/>
      <c r="G8" s="57"/>
      <c r="H8" s="57"/>
      <c r="I8" s="57"/>
      <c r="J8" s="57"/>
      <c r="K8" s="57"/>
      <c r="L8" s="57"/>
      <c r="M8" s="57"/>
      <c r="N8" s="57"/>
      <c r="O8" s="57"/>
      <c r="P8" s="57"/>
      <c r="Q8" s="57"/>
      <c r="R8" s="57"/>
      <c r="S8" s="57"/>
      <c r="T8" s="57"/>
      <c r="U8" s="57"/>
      <c r="V8" s="57"/>
      <c r="W8" s="57"/>
      <c r="X8" s="57"/>
      <c r="Y8" s="57"/>
      <c r="Z8" s="57"/>
      <c r="AA8" s="57"/>
      <c r="AB8" s="57"/>
      <c r="AC8" s="57"/>
      <c r="AD8" s="57"/>
      <c r="AE8" s="57"/>
    </row>
    <row r="9" spans="1:37">
      <c r="A9" s="57"/>
      <c r="B9" s="77"/>
      <c r="C9" s="77"/>
      <c r="D9" s="7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row>
    <row r="10" spans="1:37" ht="16.5">
      <c r="A10" s="57"/>
      <c r="B10" s="78"/>
      <c r="C10" s="77"/>
      <c r="D10" s="7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row>
    <row r="11" spans="1:37">
      <c r="A11" s="57"/>
      <c r="B11" s="77"/>
      <c r="C11" s="77"/>
      <c r="D11" s="7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row>
    <row r="12" spans="1:37">
      <c r="A12" s="57"/>
      <c r="B12" s="77"/>
      <c r="C12" s="77"/>
      <c r="D12" s="7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row>
    <row r="13" spans="1:37">
      <c r="A13" s="57"/>
      <c r="B13" s="77"/>
      <c r="C13" s="77"/>
      <c r="D13" s="7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row>
    <row r="14" spans="1:37">
      <c r="A14" s="57"/>
      <c r="B14" s="77"/>
      <c r="C14" s="77"/>
      <c r="D14" s="7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row>
    <row r="15" spans="1:37">
      <c r="A15" s="57"/>
      <c r="B15" s="77"/>
      <c r="C15" s="77"/>
      <c r="D15" s="7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row>
    <row r="16" spans="1:37">
      <c r="A16" s="57"/>
      <c r="B16" s="77"/>
      <c r="C16" s="77"/>
      <c r="D16" s="7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row>
    <row r="17" spans="1:37">
      <c r="A17" s="57"/>
      <c r="B17" s="77"/>
      <c r="C17" s="77"/>
      <c r="D17" s="7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row>
    <row r="18" spans="1:37">
      <c r="A18" s="57"/>
      <c r="B18" s="77"/>
      <c r="C18" s="77"/>
      <c r="D18" s="7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row>
    <row r="19" spans="1:37">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row>
    <row r="20" spans="1:37">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row>
    <row r="21" spans="1:37">
      <c r="A21" s="57"/>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row>
    <row r="22" spans="1:37">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row>
    <row r="23" spans="1:37">
      <c r="A23" s="57"/>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row>
    <row r="24" spans="1:37">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row>
    <row r="25" spans="1:37">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row>
    <row r="26" spans="1:37">
      <c r="A26" s="57"/>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row>
    <row r="27" spans="1:37">
      <c r="A27" s="57"/>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row>
    <row r="28" spans="1:37">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row>
    <row r="29" spans="1:37">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row>
    <row r="30" spans="1:37">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row>
    <row r="31" spans="1:37">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row>
    <row r="32" spans="1:37">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row>
    <row r="33" spans="1:31">
      <c r="A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row>
    <row r="34" spans="1:31">
      <c r="A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row>
    <row r="35" spans="1:31">
      <c r="A35" s="57"/>
    </row>
    <row r="36" spans="1:31">
      <c r="A36" s="57"/>
    </row>
    <row r="37" spans="1:31">
      <c r="A37" s="57"/>
    </row>
    <row r="38" spans="1:31">
      <c r="A38" s="57"/>
    </row>
    <row r="39" spans="1:31">
      <c r="A39" s="57"/>
    </row>
    <row r="40" spans="1:31">
      <c r="A40" s="57"/>
    </row>
    <row r="41" spans="1:31">
      <c r="A41" s="57"/>
    </row>
    <row r="42" spans="1:31">
      <c r="A42" s="57"/>
    </row>
    <row r="43" spans="1:31">
      <c r="A43" s="57"/>
    </row>
    <row r="44" spans="1:31">
      <c r="A44" s="57"/>
    </row>
    <row r="45" spans="1:31">
      <c r="A45" s="57"/>
    </row>
    <row r="46" spans="1:31">
      <c r="A46" s="57"/>
    </row>
    <row r="47" spans="1:31">
      <c r="A47" s="57"/>
    </row>
    <row r="48" spans="1:31">
      <c r="A48" s="57"/>
    </row>
    <row r="49" spans="1:1">
      <c r="A49" s="57"/>
    </row>
    <row r="50" spans="1:1">
      <c r="A50" s="57"/>
    </row>
    <row r="51" spans="1:1">
      <c r="A51" s="57"/>
    </row>
    <row r="52" spans="1:1">
      <c r="A52" s="57"/>
    </row>
    <row r="53" spans="1:1">
      <c r="A53" s="57"/>
    </row>
    <row r="54" spans="1:1">
      <c r="A54" s="57"/>
    </row>
    <row r="55" spans="1:1">
      <c r="A55" s="57"/>
    </row>
  </sheetData>
  <mergeCells count="1">
    <mergeCell ref="B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98C21ADF809643BDA9225112B63919" ma:contentTypeVersion="17" ma:contentTypeDescription="Crear nuevo documento." ma:contentTypeScope="" ma:versionID="5f4c338def46bf5bf19214706667072e">
  <xsd:schema xmlns:xsd="http://www.w3.org/2001/XMLSchema" xmlns:xs="http://www.w3.org/2001/XMLSchema" xmlns:p="http://schemas.microsoft.com/office/2006/metadata/properties" xmlns:ns2="d37b1d50-af9c-447b-b1f1-aa01515899c9" xmlns:ns3="e65ea7b8-1bb6-4105-84f8-2ca17f785111" targetNamespace="http://schemas.microsoft.com/office/2006/metadata/properties" ma:root="true" ma:fieldsID="36e34f7391d6abe9540288c315af07fc" ns2:_="" ns3:_="">
    <xsd:import namespace="d37b1d50-af9c-447b-b1f1-aa01515899c9"/>
    <xsd:import namespace="e65ea7b8-1bb6-4105-84f8-2ca17f78511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1d50-af9c-447b-b1f1-aa01515899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5ea7b8-1bb6-4105-84f8-2ca17f78511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bd6e9f0-ca35-4f38-96fe-5786f07db789}" ma:internalName="TaxCatchAll" ma:showField="CatchAllData" ma:web="e65ea7b8-1bb6-4105-84f8-2ca17f7851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7b1d50-af9c-447b-b1f1-aa01515899c9">
      <Terms xmlns="http://schemas.microsoft.com/office/infopath/2007/PartnerControls"/>
    </lcf76f155ced4ddcb4097134ff3c332f>
    <TaxCatchAll xmlns="e65ea7b8-1bb6-4105-84f8-2ca17f785111" xsi:nil="true"/>
  </documentManagement>
</p:properties>
</file>

<file path=customXml/itemProps1.xml><?xml version="1.0" encoding="utf-8"?>
<ds:datastoreItem xmlns:ds="http://schemas.openxmlformats.org/officeDocument/2006/customXml" ds:itemID="{93CC530B-D3C5-4BC1-B93C-C0C734D3F8F0}"/>
</file>

<file path=customXml/itemProps2.xml><?xml version="1.0" encoding="utf-8"?>
<ds:datastoreItem xmlns:ds="http://schemas.openxmlformats.org/officeDocument/2006/customXml" ds:itemID="{C637B79E-5B09-4ECB-875C-03C56731D611}"/>
</file>

<file path=customXml/itemProps3.xml><?xml version="1.0" encoding="utf-8"?>
<ds:datastoreItem xmlns:ds="http://schemas.openxmlformats.org/officeDocument/2006/customXml" ds:itemID="{66FC4FE2-D5E1-4526-95D2-B26698312966}"/>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Juan Antonio Gutierrez Diaz</cp:lastModifiedBy>
  <cp:revision/>
  <dcterms:created xsi:type="dcterms:W3CDTF">2020-03-24T23:12:47Z</dcterms:created>
  <dcterms:modified xsi:type="dcterms:W3CDTF">2023-09-28T00:42:17Z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2022-12-13T16:44:43Z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534adabb-470e-4c6f-9eed-2c06d87e2773</vt:lpwstr>
  </property>
  <property fmtid="{D5CDD505-2E9C-101B-9397-08002B2CF9AE}" pid="8" name="MSIP_Label_5fac521f-e930-485b-97f4-efbe7db8e98f_ContentBits">
    <vt:lpwstr>0</vt:lpwstr>
  </property>
  <property fmtid="{D5CDD505-2E9C-101B-9397-08002B2CF9AE}" pid="9" name="ContentTypeId">
    <vt:lpwstr>0x0101004698C21ADF809643BDA9225112B63919</vt:lpwstr>
  </property>
  <property fmtid="{D5CDD505-2E9C-101B-9397-08002B2CF9AE}" pid="10" name="MediaServiceImageTags">
    <vt:lpwstr/>
  </property>
</Properties>
</file>