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1"/>
  <workbookPr hidePivotFieldList="1" defaultThemeVersion="124226"/>
  <mc:AlternateContent xmlns:mc="http://schemas.openxmlformats.org/markup-compatibility/2006">
    <mc:Choice Requires="x15">
      <x15ac:absPath xmlns:x15ac="http://schemas.microsoft.com/office/spreadsheetml/2010/11/ac" url="https://uaespdc.sharepoint.com/sites/EQUIPOOAP266/Documentos compartidos/SEGUIMIENTO A RIESGOS 2023/"/>
    </mc:Choice>
  </mc:AlternateContent>
  <xr:revisionPtr revIDLastSave="43" documentId="13_ncr:1_{F957E79C-1060-48CF-9227-E423CF0B7747}" xr6:coauthVersionLast="47" xr6:coauthVersionMax="47" xr10:uidLastSave="{8C3E5088-274A-4F0E-AA8C-4107C21358E1}"/>
  <workbookProtection workbookAlgorithmName="SHA-512" workbookHashValue="InBf1Ms+Jz+IzSCe7YEnEYGwk+Pp+LUMkGu6Gi0c0W/Lcu4oIPRgS78ESaE3dS81AZ4DNlc4CFHO8p8Q3Sg9GQ==" workbookSaltValue="hSpbwS2EPEkU7fuzytEV4w==" workbookSpinCount="100000" lockStructure="1"/>
  <bookViews>
    <workbookView minimized="1" xWindow="3975" yWindow="3045" windowWidth="15375" windowHeight="7875" tabRatio="658" firstSheet="2" activeTab="5"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 i="22" l="1"/>
  <c r="B223" i="13"/>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AL44" i="24" s="1"/>
  <c r="AK44" i="24" s="1"/>
  <c r="W42" i="24"/>
  <c r="W41" i="24"/>
  <c r="N41" i="24"/>
  <c r="O41" i="24" s="1"/>
  <c r="W40" i="24"/>
  <c r="W39" i="24"/>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AL21" i="24" s="1"/>
  <c r="AK21" i="24" s="1"/>
  <c r="W19" i="24"/>
  <c r="W18" i="24"/>
  <c r="W17" i="24"/>
  <c r="N17" i="24"/>
  <c r="O17" i="24" s="1"/>
  <c r="W16" i="24"/>
  <c r="W15" i="24"/>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X5" i="22"/>
  <c r="Z5" i="22" s="1"/>
  <c r="AA5" i="22" s="1"/>
  <c r="M5" i="22"/>
  <c r="AA64" i="1"/>
  <c r="T64" i="1"/>
  <c r="AA63" i="1"/>
  <c r="T63" i="1"/>
  <c r="AA62" i="1"/>
  <c r="T62" i="1"/>
  <c r="AA61" i="1"/>
  <c r="T61" i="1"/>
  <c r="AA60" i="1"/>
  <c r="T60" i="1"/>
  <c r="AA59" i="1"/>
  <c r="T59" i="1"/>
  <c r="K59" i="1"/>
  <c r="AA58" i="1"/>
  <c r="T58" i="1"/>
  <c r="AA57" i="1"/>
  <c r="T57" i="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A32" i="1"/>
  <c r="T32" i="1"/>
  <c r="AA31" i="1"/>
  <c r="T31" i="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A6" i="1"/>
  <c r="T6" i="1"/>
  <c r="AA5" i="1"/>
  <c r="K5" i="1"/>
  <c r="L5" i="1" s="1"/>
  <c r="AI37" i="1" l="1"/>
  <c r="AH37" i="1" s="1"/>
  <c r="AI61" i="1"/>
  <c r="AH61" i="1" s="1"/>
  <c r="AI26" i="1"/>
  <c r="AH26" i="1" s="1"/>
  <c r="AI28" i="1"/>
  <c r="AH28" i="1" s="1"/>
  <c r="AE63" i="1"/>
  <c r="AI8" i="1"/>
  <c r="AH8" i="1" s="1"/>
  <c r="AI10" i="1"/>
  <c r="AH10" i="1" s="1"/>
  <c r="AI21" i="1"/>
  <c r="AH21" i="1" s="1"/>
  <c r="AI32" i="1"/>
  <c r="AH32" i="1" s="1"/>
  <c r="AE34" i="1"/>
  <c r="AI43" i="1"/>
  <c r="AH43" i="1" s="1"/>
  <c r="AI45" i="1"/>
  <c r="AH45" i="1" s="1"/>
  <c r="AI54" i="1"/>
  <c r="AH54" i="1" s="1"/>
  <c r="AI56" i="1"/>
  <c r="AH56" i="1" s="1"/>
  <c r="AI58" i="1"/>
  <c r="AH58" i="1" s="1"/>
  <c r="AL42" i="24"/>
  <c r="AK42" i="24" s="1"/>
  <c r="AL46" i="24"/>
  <c r="AK46" i="24" s="1"/>
  <c r="L11" i="1"/>
  <c r="Q11" i="1"/>
  <c r="L17" i="1"/>
  <c r="Q17" i="1"/>
  <c r="L23" i="1"/>
  <c r="Q23" i="1"/>
  <c r="L59" i="1"/>
  <c r="Q59" i="1"/>
  <c r="AL15" i="24"/>
  <c r="AK15" i="24" s="1"/>
  <c r="AH22" i="24"/>
  <c r="AJ22" i="24" s="1"/>
  <c r="AH39" i="24"/>
  <c r="AJ39" i="24" s="1"/>
  <c r="AL63" i="24"/>
  <c r="AK63" i="24"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I30" i="24" s="1"/>
  <c r="AL32" i="24"/>
  <c r="AK32" i="24" s="1"/>
  <c r="AL39" i="24"/>
  <c r="AK39" i="24" s="1"/>
  <c r="AL43" i="24"/>
  <c r="AK43" i="24" s="1"/>
  <c r="AL50" i="24"/>
  <c r="AK50" i="24" s="1"/>
  <c r="AL54" i="24"/>
  <c r="AK54" i="24" s="1"/>
  <c r="AH56" i="24"/>
  <c r="AJ56" i="24" s="1"/>
  <c r="AL58" i="24"/>
  <c r="AK58" i="24" s="1"/>
  <c r="AH63" i="24"/>
  <c r="AJ63" i="24" s="1"/>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F30" i="1" s="1"/>
  <c r="AI31" i="1"/>
  <c r="AH31" i="1" s="1"/>
  <c r="AI33" i="1"/>
  <c r="AH33" i="1" s="1"/>
  <c r="AI39" i="1"/>
  <c r="AH39" i="1" s="1"/>
  <c r="AE40" i="1"/>
  <c r="AE44" i="1"/>
  <c r="AG44" i="1" s="1"/>
  <c r="AE45" i="1"/>
  <c r="AG45" i="1" s="1"/>
  <c r="AE46" i="1"/>
  <c r="AG46" i="1" s="1"/>
  <c r="AI47" i="1"/>
  <c r="AH47" i="1" s="1"/>
  <c r="AI48" i="1"/>
  <c r="AH48" i="1" s="1"/>
  <c r="AI50" i="1"/>
  <c r="AH50" i="1" s="1"/>
  <c r="AE52" i="1"/>
  <c r="AF52" i="1" s="1"/>
  <c r="AE53" i="1"/>
  <c r="AI53" i="1"/>
  <c r="AH53" i="1" s="1"/>
  <c r="AI55" i="1"/>
  <c r="AH55" i="1" s="1"/>
  <c r="AE54" i="1"/>
  <c r="AE57" i="1"/>
  <c r="AG57" i="1" s="1"/>
  <c r="AE59" i="1"/>
  <c r="AG59" i="1" s="1"/>
  <c r="AI59" i="1"/>
  <c r="AH59" i="1" s="1"/>
  <c r="AE60" i="1"/>
  <c r="AG60" i="1" s="1"/>
  <c r="AE61" i="1"/>
  <c r="AG61" i="1" s="1"/>
  <c r="AE62" i="1"/>
  <c r="AG62" i="1" s="1"/>
  <c r="AI64" i="1"/>
  <c r="AH64" i="1" s="1"/>
  <c r="AI63" i="24"/>
  <c r="AM63" i="24" s="1"/>
  <c r="AJ14" i="24"/>
  <c r="AI14" i="24"/>
  <c r="AI47" i="24"/>
  <c r="AJ47" i="24"/>
  <c r="AJ40" i="24"/>
  <c r="AI52" i="24"/>
  <c r="AJ49" i="24"/>
  <c r="AI49" i="24"/>
  <c r="AM49" i="24" s="1"/>
  <c r="AI24" i="24"/>
  <c r="AI41" i="24"/>
  <c r="AM41" i="24" s="1"/>
  <c r="AI62" i="24"/>
  <c r="AM62" i="24" s="1"/>
  <c r="AJ7" i="24"/>
  <c r="AH12" i="24"/>
  <c r="AH16" i="24"/>
  <c r="AL19" i="24"/>
  <c r="AK19" i="24" s="1"/>
  <c r="AI22" i="24"/>
  <c r="AH29" i="24"/>
  <c r="AH33" i="24"/>
  <c r="AI35" i="24"/>
  <c r="AM35" i="24" s="1"/>
  <c r="AL36" i="24"/>
  <c r="AK36"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G52" i="1"/>
  <c r="AG63" i="1"/>
  <c r="AF63" i="1"/>
  <c r="AF47" i="1"/>
  <c r="AG47" i="1"/>
  <c r="AF31" i="1"/>
  <c r="AG31" i="1"/>
  <c r="AF34" i="1"/>
  <c r="AG34" i="1"/>
  <c r="AF51" i="1"/>
  <c r="AG51" i="1"/>
  <c r="AF13" i="1"/>
  <c r="AG13" i="1"/>
  <c r="AE18" i="1"/>
  <c r="AE22" i="1"/>
  <c r="AE39" i="1"/>
  <c r="AE56" i="1"/>
  <c r="AI63" i="1"/>
  <c r="AH63" i="1" s="1"/>
  <c r="AI34" i="1"/>
  <c r="AH34" i="1" s="1"/>
  <c r="AI51" i="1"/>
  <c r="AH51" i="1" s="1"/>
  <c r="L53" i="1"/>
  <c r="AE33" i="1"/>
  <c r="AI24" i="1"/>
  <c r="AH24" i="1" s="1"/>
  <c r="AE38" i="1"/>
  <c r="L47" i="1"/>
  <c r="AE55" i="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F57" i="1" l="1"/>
  <c r="AI18" i="24"/>
  <c r="AM18" i="24" s="1"/>
  <c r="AJ52" i="1"/>
  <c r="AF16" i="1"/>
  <c r="AJ16" i="1" s="1"/>
  <c r="AG30" i="1"/>
  <c r="AI39" i="24"/>
  <c r="AM39" i="24" s="1"/>
  <c r="AI45" i="24"/>
  <c r="AJ30" i="24"/>
  <c r="AF61" i="1"/>
  <c r="AJ61" i="1" s="1"/>
  <c r="AF24" i="1"/>
  <c r="AF17" i="1"/>
  <c r="AI59" i="24"/>
  <c r="AM59" i="24" s="1"/>
  <c r="AJ51" i="24"/>
  <c r="AM56" i="24"/>
  <c r="AM45" i="24"/>
  <c r="AM52" i="24"/>
  <c r="AM25" i="24"/>
  <c r="AJ47" i="1"/>
  <c r="AM22" i="24"/>
  <c r="AJ57"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CF3D4031-B02E-4364-A8D3-ED8E4AEFF6D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5B19918B-1D1A-4D04-9D1C-8507A1B9A322}">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6E738BDD-7778-4419-98BC-DAAA5D6DBA3D}">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S3" authorId="7" shapeId="0" xr:uid="{C9AD5B28-0613-47AF-804A-3360B9B9C3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Y4" authorId="9" shapeId="0" xr:uid="{2227D0BF-AEE4-46ED-9B3F-7BAD05083A14}">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99B24426-DE5E-48D4-B2B6-BE9D8B43556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00914B1E-2CF3-484E-AEE8-92878B60A651}">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t>
      </text>
    </comment>
    <comment ref="H3" authorId="4" shapeId="0" xr:uid="{95780C36-5442-44A4-B2D4-0697B2827AC3}">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92D2BF40-F7E2-40BB-8D0C-24EF891A2BC6}">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[Threaded comment]
Your version of Excel allows you to read this threaded comment; however, any edits to it will get removed if the file is opened in a newer version of Excel. Learn more: https://go.microsoft.com/fwlink/?linkid=870924
Comment: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[Threaded comment]
Your version of Excel allows you to read this threaded comment; however, any edits to it will get removed if the file is opened in a newer version of Excel. Learn more: https://go.microsoft.com/fwlink/?linkid=870924
Comment:
    ¿Existe un responsable asignado a la ejecución del control?
Asignado: 15
No asignado: 0</t>
      </text>
    </comment>
    <comment ref="R3" authorId="10" shapeId="0" xr:uid="{8AF3DCF1-D0ED-4716-BAE7-555F4E99F6CE}">
      <text>
        <t>[Threaded comment]
Your version of Excel allows you to read this threaded comment; however, any edits to it will get removed if the file is opened in a newer version of Excel. Learn more: https://go.microsoft.com/fwlink/?linkid=870924
Comment:
    ¿El responsable tiene la autoridad y adecuada segregación de funciones en la ejecución del control?
Adecuado: 15
No adecuado: 0</t>
      </text>
    </comment>
    <comment ref="S3" authorId="11" shapeId="0" xr:uid="{E91274DA-50F3-4469-8B68-9A302024AE3E}">
      <text>
        <t>[Threaded comment]
Your version of Excel allows you to read this threaded comment; however, any edits to it will get removed if the file is opened in a newer version of Excel. Learn more: https://go.microsoft.com/fwlink/?linkid=870924
Comment:
    ¿La oportunidad en que se ejecuta el control
ayuda a prevenir la mitigación del riesgo o a
detectar la materialización del riesgo de manera oportuna?</t>
      </text>
    </comment>
    <comment ref="T3" authorId="12" shapeId="0" xr:uid="{2C23ECA8-D0F6-4EF6-9B34-0F567F660CC5}">
      <text>
        <t>[Threaded comment]
Your version of Excel allows you to read this threaded comment; however, any edits to it will get removed if the file is opened in a newer version of Excel. Learn more: https://go.microsoft.com/fwlink/?linkid=870924
Comment:
    ¿La fuente de información que se utiliza en el desarrollo del control es información confiable que permita mitigar el riesgo?
Confiable: 15
No confiable: 0</t>
      </text>
    </comment>
    <comment ref="U3" authorId="13" shapeId="0" xr:uid="{D69B1B9B-1EC1-4381-B043-EE8142A10C57}">
      <text>
        <t>[Threaded comment]
Your version of Excel allows you to read this threaded comment; however, any edits to it will get removed if the file is opened in a newer version of Excel. Learn more: https://go.microsoft.com/fwlink/?linkid=870924
Comment: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[Threaded comment]
Your version of Excel allows you to read this threaded comment; however, any edits to it will get removed if the file is opened in a newer version of Excel. Learn more: https://go.microsoft.com/fwlink/?linkid=870924
Comment:
    ¿Se deja evidencia o rastro de la ejecución del control que permita a cualquier tercero con la evidencia llegar a la misma conclusión?
Completa: 10
Incompleta: 5
No existe: 0</t>
      </text>
    </comment>
    <comment ref="Y3" authorId="15" shapeId="0" xr:uid="{4F57369C-3C86-4F4A-BC98-06408F6ABF32}">
      <text>
        <t>[Threaded comment]
Your version of Excel allows you to read this threaded comment; however, any edits to it will get removed if the file is opened in a newer version of Excel. Learn more: https://go.microsoft.com/fwlink/?linkid=870924
Comment: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[Threaded comment]
Your version of Excel allows you to read this threaded comment; however, any edits to it will get removed if the file is opened in a newer version of Excel. Learn more: https://go.microsoft.com/fwlink/?linkid=870924
Comment: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A0F40E4A-CDA8-4878-A493-E60F7B0AFC8A}">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6593243C-C5F9-4652-9655-496C347F577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V3" authorId="5" shapeId="0" xr:uid="{47BFCE5E-A1B2-452E-9DB3-820630843F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AB4" authorId="7" shapeId="0" xr:uid="{621EB540-0783-4BB5-8C69-3B13944D5A09}">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F3" authorId="1" shapeId="0" xr:uid="{F17C01B4-72EF-42CB-8755-2A8F12E22615}">
      <text>
        <t>[Threaded comment]
Your version of Excel allows you to read this threaded comment; however, any edits to it will get removed if the file is opened in a newer version of Excel. Learn more: https://go.microsoft.com/fwlink/?linkid=870924
Comment:
    Circunstancias bajo las cuales se presenta la oportunidad, verifique los resultados positivos del analisi de cotxto, redacte de la forma más concreta posible.</t>
      </text>
    </comment>
    <comment ref="G3" authorId="2" shapeId="0" xr:uid="{FEFB968F-83AB-44C4-B6C8-529BDE7BE3C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<sst xmlns="http://schemas.openxmlformats.org/spreadsheetml/2006/main" count="971" uniqueCount="568">
  <si>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</si>
  <si>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</si>
  <si>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</si>
  <si>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</si>
  <si>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</si>
  <si>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</si>
  <si>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</si>
  <si>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</si>
  <si>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</si>
  <si>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</si>
  <si>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</si>
  <si>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</si>
  <si>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</si>
  <si>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</si>
  <si>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</si>
  <si>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</si>
  <si>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</si>
  <si>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</si>
  <si>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</si>
  <si>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</si>
  <si>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</si>
  <si>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</si>
  <si>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</si>
  <si>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</si>
  <si>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</si>
  <si>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</si>
  <si>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</si>
  <si>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</si>
  <si>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</si>
  <si>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</si>
  <si>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</si>
  <si>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</si>
  <si>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</si>
  <si>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</si>
  <si>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</si>
  <si>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</si>
  <si>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</si>
  <si>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</si>
  <si>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</si>
  <si>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</si>
  <si>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</si>
  <si>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</si>
  <si>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</si>
  <si>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</si>
  <si>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</si>
  <si>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</si>
  <si>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</si>
  <si>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</si>
  <si>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</si>
  <si>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</si>
  <si>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</si>
  <si>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</si>
  <si>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</si>
  <si>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</si>
  <si>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</si>
  <si>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</si>
  <si>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</si>
  <si>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</si>
  <si>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</si>
  <si>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</si>
  <si>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</si>
  <si>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</si>
  <si>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</si>
  <si>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</si>
  <si>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</si>
  <si>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</si>
  <si>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</si>
  <si>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</si>
  <si>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</si>
  <si>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</si>
  <si>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</si>
  <si>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</si>
  <si>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Alumbrado Público </t>
  </si>
  <si>
    <t>FINANCIERO</t>
  </si>
  <si>
    <t>Asignación de recursos para el desarrollo de las actividades que garanticen la prestación del servicio de alumbrado público</t>
  </si>
  <si>
    <t>TECNOLÓGICOS</t>
  </si>
  <si>
    <t xml:space="preserve">Sofware de seguimiento a recorridos de verificación de cumplimiento y mediciones - MOVILIA y aplicativo de seguimiento a los procesos de incorporación - IPSAP administrados por la interventoría </t>
  </si>
  <si>
    <t>DISEÑO DEL PROCESO</t>
  </si>
  <si>
    <t>Utilizacion de bases de datos para la administración de la información asociada a las solicitudes en materia de alumbrado público</t>
  </si>
  <si>
    <t xml:space="preserve">Posibilidad de investigaciones  por afectación a la prestación del servicio de alumbrado publico debido a demoras en la aprobacion de las soliciudes de proyectos fometricos, de modernización e incorporación de infraestructura por desconocimiento de la normativa aplicable, incumplimiento de los procedimientos y debilidades en la verificación de los requisitos  </t>
  </si>
  <si>
    <t>Pérdida de imagen institucional
Investigaciones de entes de control
Multas y sanciones
Incremento de la sensación de inseguridad pública</t>
  </si>
  <si>
    <t>PERSONAL</t>
  </si>
  <si>
    <t xml:space="preserve">Equipo interdisciplinario y suficiente para el cumplimiento de las metas </t>
  </si>
  <si>
    <t>LEGALES Y REGLAMENTARIOS</t>
  </si>
  <si>
    <t xml:space="preserve">Normativa asociada a la prestación del servicio publico de alumbrado taes como:  RETILAP - reglamento técnico de iuminación y alumbrado público y el  MUAP manual del alumbrado publico del distrito </t>
  </si>
  <si>
    <t>RESPONSABLES DEL PROCESO</t>
  </si>
  <si>
    <t>Contrato de interventoría con la Universidad nacional para el seguimiento y verificacón del cumplimiento de las obligaciones asociadas a la prestación del servicio de alumbrado público por parte de Codensa</t>
  </si>
  <si>
    <t>Capacidad operativa para el desarrollo de las actividades que propenden por la prestación del servicio de alumbrado público</t>
  </si>
  <si>
    <t xml:space="preserve">POLÍTICOS </t>
  </si>
  <si>
    <t xml:space="preserve">Convenio 7666 de 1997 con CODENSA </t>
  </si>
  <si>
    <t>PROCEDIMIENTOS ASOCIADOS</t>
  </si>
  <si>
    <t>Existencia de procedimientos documentados en el SIG con los lineamientos para el desarrollo de los trámites de alumbrado público y la Supervisión y Control de Alumbrado Público</t>
  </si>
  <si>
    <t>El proceso se tiene tercerizado a traves de consecionarios que cuentan con la infraestructura y la experiencia necesaria para garantizar la prestacion del servicio</t>
  </si>
  <si>
    <t>SOCIALES Y CULTURALES</t>
  </si>
  <si>
    <t>Vandalismo y robo de infraestructura</t>
  </si>
  <si>
    <t>INTERACCIONES CON OTROS PROCESOS</t>
  </si>
  <si>
    <t>Lineamientos establecidos para la interacción con otros procesos para el desarrollo de actividades administrativas con trazabilidad de la información establecida</t>
  </si>
  <si>
    <t xml:space="preserve">TECNOLOGÍA </t>
  </si>
  <si>
    <t>Infraestructura tecnologica apropiada para la administración, generación y almacenamiento de la información de actividades asociadas a la prestación del servicio de alumbrado público</t>
  </si>
  <si>
    <t>Personal ideoneo y ético para el desarrollo de las actividades de otorgamiento de permisos</t>
  </si>
  <si>
    <t xml:space="preserve">Amiguismos e influencias externas </t>
  </si>
  <si>
    <t>Posibilidad de favorecimiento propio o de un tercero por otorgamiento de permisos sin el cumplimiento de los requisitos técnicos y normativos existentes debido a la debilidad en la aplicación de los controles establecidos en los documentos del SIG</t>
  </si>
  <si>
    <t>Pérdida de imagen institucional
Investigaciones de entes de control
Multas y sanciones</t>
  </si>
  <si>
    <t>Responsables del control de las actividades definidos y competentes</t>
  </si>
  <si>
    <t>OBJETIVO DEL PROCESO</t>
  </si>
  <si>
    <t>Garantizar la prestación del alumbrado público en el Distrito Capital.</t>
  </si>
  <si>
    <t>ECONOMICOS Y FINANCIEROS</t>
  </si>
  <si>
    <t>INFORMACION</t>
  </si>
  <si>
    <t>APLICACIONES</t>
  </si>
  <si>
    <t>TRANSVERSALIDAD</t>
  </si>
  <si>
    <t>HARDWARE</t>
  </si>
  <si>
    <t>AMBIENTALES</t>
  </si>
  <si>
    <t>ESTRATÉGICOS</t>
  </si>
  <si>
    <t>COMUNICACIÓN INTERNA</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</si>
  <si>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</si>
  <si>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</si>
  <si>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</si>
  <si>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</si>
  <si>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</si>
  <si>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</si>
  <si>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</si>
  <si>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</si>
  <si>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</si>
  <si>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</si>
  <si>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</si>
  <si>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</si>
  <si>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</si>
  <si>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</si>
  <si>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</si>
  <si>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</si>
  <si>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</si>
  <si>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</si>
  <si>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</si>
  <si>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</si>
  <si>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</si>
  <si>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</si>
  <si>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</si>
  <si>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</si>
  <si>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</si>
  <si>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</si>
  <si>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</si>
  <si>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</si>
  <si>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</si>
  <si>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</si>
  <si>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</si>
  <si>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</si>
  <si>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</si>
  <si>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</si>
  <si>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</si>
  <si>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</si>
  <si>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</si>
  <si>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</si>
  <si>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</si>
  <si>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</si>
  <si>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</si>
  <si>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</si>
  <si>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</si>
  <si>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</si>
  <si>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</si>
  <si>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</si>
  <si>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</si>
  <si>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</si>
  <si>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</si>
  <si>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</si>
  <si>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</si>
  <si>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</si>
  <si>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</si>
  <si>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</si>
  <si>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</si>
  <si>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</si>
  <si>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</si>
  <si>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</si>
  <si>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Garantizar la prestación del servicio de Alumbrado Público en Bogotá D.C.</t>
  </si>
  <si>
    <t>Inicia con la identificación de las necesidades de la ciudad en materia de iluminación de áreas públicas, seguido de la formulación de los proyectos y planes dentro del marco estratégico de la administración, desarrollo de los procesos de revisión, verificación y aprobación de los proyectos de Alumbrado Público, y finaliza con el seguimiento y control de los procesos inherentes.</t>
  </si>
  <si>
    <t>Económico y Reputacional</t>
  </si>
  <si>
    <t>Demoras en la aprobacion de las soliciudes de proyectos fometricos, de modernización e incorporación de infraestructura</t>
  </si>
  <si>
    <t>Desconocimiento de la normativa aplicable, incumplimiento de los procedimientos y debilidades en la verificación de los requisitos</t>
  </si>
  <si>
    <t>Ejecucion y Administracion de procesos</t>
  </si>
  <si>
    <t xml:space="preserve">     El riesgo afecta la imagen de la entidad con efecto publicitario sostenido a nivel de sector administrativo, nivel departamental o municipal</t>
  </si>
  <si>
    <t>Seguimiento a los tiempos de atención de las solicitudes asociadas al servicio de alumbrado público y reporte en la base de datos correspondiente</t>
  </si>
  <si>
    <t>Si</t>
  </si>
  <si>
    <t>Preventivo</t>
  </si>
  <si>
    <t>Manual</t>
  </si>
  <si>
    <t>Documentado</t>
  </si>
  <si>
    <t>Continua</t>
  </si>
  <si>
    <t>Con registro</t>
  </si>
  <si>
    <t>Reducir (mitigar)</t>
  </si>
  <si>
    <t xml:space="preserve">Socialización semestral de lineamientos tecnicos y normativos asociados a los trámites del proceso de alumbrado público </t>
  </si>
  <si>
    <t>Subdirección de Alumbrado público y servicios funerarios</t>
  </si>
  <si>
    <t xml:space="preserve">03/04/2023 .los lineamientos tecnicos y normativos se revisan periodicamente , especialmente en loscomites primarios con el fin de manternerlos actualizados y se socializaloscambiaoos cada que estos se presenten o en su defecto cada que en el area haya cambios sustanciales en los funcionariso </t>
  </si>
  <si>
    <t xml:space="preserve">03/03/2023. el segumiento a los tiempos establecidos se realizade manera permanete  a toda las solicitudes recibidas  que para el mes de enero se recibiero 28  soicitudes de proyectos fotemetrico, para el mes de  29 solicitudes  y para el mes de fmarzo52 solicitudes </t>
  </si>
  <si>
    <t>SSFAP</t>
  </si>
  <si>
    <t xml:space="preserve">proyectos fotometricos aprobados y base de satos </t>
  </si>
  <si>
    <t>Efectivo</t>
  </si>
  <si>
    <t>23/04/2023
13/07/2023</t>
  </si>
  <si>
    <r>
      <t xml:space="preserve">03/04/2023, se realiza revison por cambio de Subdirector
11/05/2023. el segumiento a los tiempos establecidos se realiza de manera permanete  a toda las solicitudes recibidas  que para el mes de abril se recibieron 53  soicitudes de proyectos fotemetricos, y trimestralmente se genera el incidacor de efuiciencia ,
</t>
    </r>
    <r>
      <rPr>
        <b/>
        <sz val="11"/>
        <color rgb="FF000000"/>
        <rFont val="Arial Narrow"/>
      </rPr>
      <t>20/06/2023</t>
    </r>
    <r>
      <rPr>
        <sz val="11"/>
        <color rgb="FF000000"/>
        <rFont val="Arial Narrow"/>
      </rPr>
      <t xml:space="preserve">  el segumiento a los tiempos establecidos se realizade manera permanete  a toda las solicitudes recibidas  que para el mes de mayo se recibieron 54  soicitudes de proyectos fotemetricos, y trimestralmente se genera el indicador de eficiencia
</t>
    </r>
    <r>
      <rPr>
        <b/>
        <sz val="11"/>
        <color rgb="FF000000"/>
        <rFont val="Arial Narrow"/>
      </rPr>
      <t>13/07/2023</t>
    </r>
    <r>
      <rPr>
        <sz val="11"/>
        <color rgb="FF000000"/>
        <rFont val="Arial Narrow"/>
      </rPr>
      <t xml:space="preserve"> el segumiento a los tiempos establecidos se realizade manera permanete  a toda las solicitudes recibidas  que para el mes de Junio  se aprobaron  73  soicitudes de proyectos fotemetricos, y trimestralmente se genera el indicador de eficiencia</t>
    </r>
  </si>
  <si>
    <t>07//08/2023</t>
  </si>
  <si>
    <r>
      <rPr>
        <sz val="11"/>
        <color rgb="FF000000"/>
        <rFont val="Arial Narrow"/>
      </rPr>
      <t xml:space="preserve">
</t>
    </r>
    <r>
      <rPr>
        <b/>
        <sz val="11"/>
        <color rgb="FF000000"/>
        <rFont val="Arial Narrow"/>
      </rPr>
      <t>07//08/2023</t>
    </r>
    <r>
      <rPr>
        <sz val="11"/>
        <color rgb="FF000000"/>
        <rFont val="Arial Narrow"/>
      </rPr>
      <t xml:space="preserve"> el segumiento a los tiempos establecidos se realizade manera permanete  a toda las solicitudes recibidas  que para el mes de Julio  se aprobaron  55 soicitudes de proyectos fotemetricos,  trimestralmente se genera el indicador de eficiencia</t>
    </r>
  </si>
  <si>
    <t>Requerimiento oficial al servidor a cargo del tramite para la entrega de la respuesta de manera inmediata</t>
  </si>
  <si>
    <t>26/04/2023
19/07/2023</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</si>
  <si>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</si>
  <si>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realiza el seguimiento a la accion sin embargo las evidencias no dan cuenta de la socialización en el comité primario de acuerdo a lo reportado
No se realiza seguimiento a la acción y el el primer trimestre no se adjuntaron evidencias, las evidencias aportadas en este periodo no corresponden a lo establecido en la acción, por lo anterior no se puede verificar su ejecución</t>
  </si>
  <si>
    <t>19/05/2023
22/09/2023</t>
  </si>
  <si>
    <t>19/05/2023 - OCL:  De acuedo con el seguimiento de la segunda línea de defensa y las evidencias aportadas, se verifica la ejecución del control.
22/09/2023 - JAG: De acuerdo con el seguimiento de la OCI y con la verificación de la documentación asociada, se evidencia la ejecución del control acorde a lo establecido. Sin embargo se recomienda remitir las evidencias reportadas por el proceso, porque reportan seguimiento de julio y no hay evidencia en la carpeta de tercer trimestre</t>
  </si>
  <si>
    <t>19/05/2023 - OCL: La OCI, verifica la efectivifdad del control.
22/09/2023 - JAG: Se evidencia la efectividad del control, toda vez que durante el período evaluado no se presentó materialización del riesgo.</t>
  </si>
  <si>
    <t xml:space="preserve">19/05/2023 - OCL: La acción se encuentra en terminos, ya que su presentación es semenstral.
22/09/2023 - JAG: De acuerdo con la documentos suministrados por el proceso, no puede evidenciar el cumplimiento de la socialización semestral de los lineamientos tecnicos y normativos asociados a Alumbrado Público. </t>
  </si>
  <si>
    <t>Revisión y actualización de los documentos del SIG para fortalecimiento de controles y mejora del paso a paso</t>
  </si>
  <si>
    <t>03/04/2023. En el ultimo trimeste se revisó y actulizó los documentos del sig asociados al proceso de AP</t>
  </si>
  <si>
    <r>
      <t xml:space="preserve">esta actividad esta en proceso y se hara seguimiento en el siguiente mes 
</t>
    </r>
    <r>
      <rPr>
        <b/>
        <sz val="11"/>
        <color rgb="FF000000"/>
        <rFont val="Arial Narrow"/>
      </rPr>
      <t>13/07/2023</t>
    </r>
    <r>
      <rPr>
        <sz val="11"/>
        <color rgb="FF000000"/>
        <rFont val="Arial Narrow"/>
      </rPr>
      <t xml:space="preserve">  en mayo se realiza revsion de documenteso con el fin de unifciar procedimientos de Proyectos fotometricos  </t>
    </r>
  </si>
  <si>
    <r>
      <rPr>
        <sz val="11"/>
        <color rgb="FF000000"/>
        <rFont val="Arial Narrow"/>
      </rPr>
      <t xml:space="preserve"> 
</t>
    </r>
    <r>
      <rPr>
        <b/>
        <sz val="11"/>
        <color rgb="FF000000"/>
        <rFont val="Arial Narrow"/>
      </rPr>
      <t>07/08/2023</t>
    </r>
    <r>
      <rPr>
        <sz val="11"/>
        <color rgb="FF000000"/>
        <rFont val="Arial Narrow"/>
      </rPr>
      <t xml:space="preserve">  en julio se realiza revsion de documenteso con el fin de unifciar procedimientos de Proyectos fotometricos  </t>
    </r>
  </si>
  <si>
    <t>Se realiza seguimiento a la acción sin embargo no se especifican los documentos actualizado ni se aporta la evidencia
Se realiza seguimiento a la acción sin embargo no se especifican los documentos actualizados se adjuntan algunas evidencias faltando el reporte de lo avanzado en el mes de abril y mayo</t>
  </si>
  <si>
    <t>19/05/2023: N/A
22/09/2023 - JAG: N/A</t>
  </si>
  <si>
    <t>19/05/2023 - OCL:  De acuerdo con las evidencias aportadas por el proceso se verifica la ejecución de la acción.
22/09/2023 - JAG: De acuerdo con el seguimiento de la OCI y con la verificación de la información reportada por el proceso se evidencia el cumplimiento parcial de la acción propuesta porque hay evidencia de la planeación, pero no de la ejecución de las revisiones. Se recomienda cargar la evidencia tal como listados de asistencia, grabaciones o reportes del sistema TEAMS</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</si>
  <si>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</si>
  <si>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</si>
  <si>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</si>
  <si>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</si>
  <si>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</si>
  <si>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</si>
  <si>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</si>
  <si>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</si>
  <si>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</si>
  <si>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</si>
  <si>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</si>
  <si>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</si>
  <si>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</si>
  <si>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</si>
  <si>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</si>
  <si>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</si>
  <si>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</si>
  <si>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</si>
  <si>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</si>
  <si>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</si>
  <si>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</si>
  <si>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</si>
  <si>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Otorgamiento de permisos sin el cumplimiento de los requisitos técnicos y normativos existentes</t>
  </si>
  <si>
    <t>Debilidad en la aplicación de los controles establecidos en los documentos del SIG</t>
  </si>
  <si>
    <t>Fraude Interno</t>
  </si>
  <si>
    <t>Revisión de cumplimiento de requisitos para otrogamiento de permisos mediante la aplicación de listas de chequeo</t>
  </si>
  <si>
    <t>FUERTE</t>
  </si>
  <si>
    <t>No aplica</t>
  </si>
  <si>
    <t>DIRECTAMENTE</t>
  </si>
  <si>
    <t>INDIRECTAMENTE</t>
  </si>
  <si>
    <t>Reducir</t>
  </si>
  <si>
    <t xml:space="preserve">Revisión y actualización de los documentos del SIG para fortalecimiento de controles </t>
  </si>
  <si>
    <t>03/04/2023. Para la revision del los documentos del sistema y su respectiva actualizacion  se realiza trimestalmente  en comite primario  y de ser necesario se solicita su respectiva actualización ante la OAP</t>
  </si>
  <si>
    <t xml:space="preserve">
02/03/2023.
03/04/2023</t>
  </si>
  <si>
    <t xml:space="preserve">02/03/2023. Durante los meses de enero y febrero se realizo la verificacion de  cumplimiento de requisitos a todadla solicitudes  recibidas, actividad realizadapor el equipotecnico.
03/04/2023.la revsión del cumplimiento de requisitos se ejecuta cada que se recibbe una solicitud  de un proyectos , esta actividad la realizaen en conjunto el equipo tecnico, sin embargo al finalizar cada mes se realizarevisión aleatoria al 5% de los proyectos aprobados paraidentifar y verificar se cumpla los reuisitos </t>
  </si>
  <si>
    <t>11/05/2023
20/06/2023
13/07/2023</t>
  </si>
  <si>
    <r>
      <t xml:space="preserve">
11/05/2023.la revsión del cumplimiento de requisitos se ejecuta cada que se recibe una solicitud  de un proyectos , esta actividad la realizaen en conjunto el equipo tecnico, sin embargo al finalizar cada mes se realizarevisión aleatoria al 5% de los proyectos aprobados paraidentifar y verificar se cumpla los reuisitos 
20/06/2023 la revsión del cumplimiento de requisitos se ejecuta cada que se recibe una solicitud  de aprobación de  un proyectos , esta actividad la realizaen en conjunto el equipo tecnico, sin embargo al finalizar cada mes se realiza revisión aleatoria al 5% de los proyectos aprobados para identifar y verificar se cumpla los requisitos 
</t>
    </r>
    <r>
      <rPr>
        <b/>
        <sz val="11"/>
        <color rgb="FF000000"/>
        <rFont val="Arial Narrow"/>
      </rPr>
      <t>13/07/2023</t>
    </r>
    <r>
      <rPr>
        <sz val="11"/>
        <color rgb="FF000000"/>
        <rFont val="Arial Narrow"/>
      </rPr>
      <t xml:space="preserve">  la revsión del cumplimiento de requisitos se ejecuta cada que se recibe una solicitud  de aprobación de  un proyectos , esta actividad la realizaen en conjunto el equipo tecnico, sin embargo al finalizar cada mes se realiza revisión aleatoria al 5% de los proyectos aprobados para identifar y verificar se cumpla los requisitos </t>
    </r>
  </si>
  <si>
    <t xml:space="preserve">carpeta compartida base de datos y revison aleatoria </t>
  </si>
  <si>
    <t>11/08/2023
08/09/2023</t>
  </si>
  <si>
    <r>
      <rPr>
        <sz val="11"/>
        <color rgb="FF000000"/>
        <rFont val="Arial Narrow"/>
      </rPr>
      <t xml:space="preserve"> 
</t>
    </r>
    <r>
      <rPr>
        <b/>
        <sz val="11"/>
        <color rgb="FF000000"/>
        <rFont val="Arial Narrow"/>
      </rPr>
      <t>07/08/2023</t>
    </r>
    <r>
      <rPr>
        <sz val="11"/>
        <color rgb="FF000000"/>
        <rFont val="Arial Narrow"/>
      </rPr>
      <t xml:space="preserve">  la revsión del cumplimiento de requisitos se ejecuta cada que se recibe una solicitud  de aprobación de  un proyecto , esta actividad la realizaen en conjunto el equipo tecnico, sin embargo al finalizar cada mes se realiza revisión aleatoria al 5% de los proyectos aprobados para identifar y verificar se cumpla los requisitos para el mes de juluo se aprobaro 55 proyectos y se reviso aleatoriamente 3 proyecto evidenciando el cumplimiento de requiesitos .
08/09/2023 la revsión del cumplimiento de requisitos se ejecuta cada que se recibe una solicitud  de aprobación de  un proyecto , esta actividad la realizaen en conjunto el equipo tecnico, sin embargo al finalizar cada mes se realiza revisión aleatoria al 5% de los proyectos aprobados para identifar y verificar se cumpla los requisitos para el mes de Agosto se aprobaro 36 proyectos y se reviso aleatoriamente 3 proyecto evidenciando el cumplimiento de requiesitos .</t>
    </r>
  </si>
  <si>
    <t>Solicitar la suspención de actividades del servidor involucrado durante la etapa de investigación de los hechos</t>
  </si>
  <si>
    <t>26/04/2023
18/07/2023</t>
  </si>
  <si>
    <t>Se realiza seguimiento al control sin embargo no se adjuntan evidencias de su ejecución por lo que no se puede verificar su efectividad
Se realizó seguimiento al control y las evidencias aportadas son coherentes a lo reportado por lo que se establece que el control fue efectivo</t>
  </si>
  <si>
    <t>La acción está en ejecución por lo que no se desarrollo en el primer trimestre
No se realiza el seguimiento y las evidencias aportadas no corresponden con lo programado</t>
  </si>
  <si>
    <t>11/05/2023 - OCL: Con base en el seguimiento de la segunda línea defensa y la revisión de las seguientes carpetas:
1. Primer trimestre: Proys Fotométricos Aprobados 2023 Enero, Proys Fotométricos Aprobados 2023 Marzo y Proys Fotométricos Aprobados febero 2023
2. Segundo trimestre: El proceso no aporta evidencias, la OCI no puede verificar la ejecución del control.
Nota:La OCI, recomienda aportar las evidencias que guarden coherencia con lo enunciado en la acción y den fe de su ejecución y cumplimiento.</t>
  </si>
  <si>
    <t>11/05/2023 - OCL: De acuerdo con el seguimiento de la segunda línea de defensa y la asusencia de evidencias, la OCI no puede verifcar la efectividad del control</t>
  </si>
  <si>
    <t>11/05/2023 - OCL: Con base en el seguimiento de la segunda línea de defensa y la revisión de las siguientes evidencias:
1. Primer trirmestre:  Carpeta enero (Tres archivos relacionados con modernización luminarias), carpeta marzo(Solicitud y aprobación modificación), marzo (Archivos relacionados con temas fotométricos) y matrices en exvcel relacionados con proyectos fotométricos.
2. Segundo trimestre: El proceso no aporta evidencias.
La OCI no puede verificar la ejecución de la acción, toda vez que las evidencias no corresponden con lo enunciado en la acción.
Nota: La OCI, recomienda aportar las evidencias que guarden coherencia con lo enunciado en la acción y den fe de su ejecución y cumplimiento.</t>
  </si>
  <si>
    <t>Seguimiento a los tiempos de atención de las solicitudes asociadas al servicio de alumbrado público y reporte en la base de datos de  correspondiente</t>
  </si>
  <si>
    <t xml:space="preserve">Seguimiento semestral de los permisos otorgados para verificar la objetividad en la aprobación </t>
  </si>
  <si>
    <t xml:space="preserve">03/0472023. se realizara verificacion de muestra aleatoria para su verificacion </t>
  </si>
  <si>
    <t xml:space="preserve">
03/04/2023</t>
  </si>
  <si>
    <t>03/04/2023. El control de cumplimieto de  tiempo de respuesta o de atención a las asolictude asociadas al servcio se ejecuta de manera permanentepor parte del equipo tecnico encargado  y esegumiento periodico en comite primario y en la generacion de los indicadores delproces los cuales se reportan de manera trimestal.</t>
  </si>
  <si>
    <r>
      <t>11/05/2023. El control de cumplimieto de  tiempo de respuesta o de atención a las solictudes asociadas al servcio se ejecuta de manera permanentepor parte del equipo tecnico encargado; el segumiento periodico en comite primario y en  la generacion de los indicadores del proceso los cuales se reportan de manera trimestal.
2</t>
    </r>
    <r>
      <rPr>
        <b/>
        <sz val="11"/>
        <color rgb="FF000000"/>
        <rFont val="Arial Narrow"/>
      </rPr>
      <t>0/06/2023</t>
    </r>
    <r>
      <rPr>
        <sz val="11"/>
        <color rgb="FF000000"/>
        <rFont val="Arial Narrow"/>
      </rPr>
      <t xml:space="preserve">. El control de cumplimieto de  tiempo de respuesta o de atención a las solictudes asociadas al servcio se ejecuta de manera permanentepor parte del equipo tecnico encargado ;   el segumiento periodico en comite primario y en la generacion de los indicadores del proceso los cuales se reportan de manera trimestal.
</t>
    </r>
    <r>
      <rPr>
        <b/>
        <sz val="11"/>
        <color rgb="FF000000"/>
        <rFont val="Arial Narrow"/>
      </rPr>
      <t>13/07/2023</t>
    </r>
    <r>
      <rPr>
        <sz val="11"/>
        <color rgb="FF000000"/>
        <rFont val="Arial Narrow"/>
      </rPr>
      <t xml:space="preserve">  El control de cumplimieto de  tiempo de respuesta o de atención a las solictudes asociadas al servcio se ejecuta de manera permanentepor parte del equipo tecnico encargado ;   el segumiento periodico en comite primario y en la generacion de los indicadores del proceso los cuales se reportan de manera trimestal.</t>
    </r>
  </si>
  <si>
    <t xml:space="preserve">reporte mensual de proyectos aprobadoy trimestralmente  el indicador </t>
  </si>
  <si>
    <r>
      <rPr>
        <sz val="11"/>
        <color rgb="FF000000"/>
        <rFont val="Arial Narrow"/>
      </rPr>
      <t xml:space="preserve">
</t>
    </r>
    <r>
      <rPr>
        <b/>
        <sz val="11"/>
        <color rgb="FF000000"/>
        <rFont val="Arial Narrow"/>
      </rPr>
      <t>11/08/2023</t>
    </r>
    <r>
      <rPr>
        <sz val="11"/>
        <color rgb="FF000000"/>
        <rFont val="Arial Narrow"/>
      </rPr>
      <t xml:space="preserve">  El control de cumplimieto de  tiempo de respuesta o de atención a las solictudes asociadas al servcio, se ejecuta de manera permanente por parte del equipo tecnico encargado ;   el segumiento periodico en comite primario y en la generacion de los indicadores del proceso los cuales se reportan de manera trimestal.
</t>
    </r>
    <r>
      <rPr>
        <b/>
        <sz val="11"/>
        <color rgb="FF000000"/>
        <rFont val="Arial Narrow"/>
      </rPr>
      <t>08/09/2023</t>
    </r>
    <r>
      <rPr>
        <sz val="11"/>
        <color rgb="FF000000"/>
        <rFont val="Arial Narrow"/>
      </rPr>
      <t xml:space="preserve">   El control de cumplimieto de  tiempo de respuesta o de atención a las solictudes asociadas al servcio, se ejecuta de manera permanente por parte del equipo tecnico encargado ;   el segumiento periodico en comite primario y en la generacion de los indicadores del proceso los cuales se reportan de manera trimesta
</t>
    </r>
  </si>
  <si>
    <t>Reasignación de trámites a otro servidor responsable</t>
  </si>
  <si>
    <t>11/05/2023 - OCL: Con base en el seguimiento de la segunda línea defensa y la revisión de las seguientes carpetas:
1. Primer trimestre: El proceso no aporta evidencias.
2. Segundo trimestre: El proceso no aporta evidencias, la OCI no puede verificar la ejecución del control.
Nota:La OCI, recomienda aportar las evidencias que guarden coherencia con lo enunciado en la acción y den fe de su ejecución y cumplimiento.</t>
  </si>
  <si>
    <t>11/05/2023 - OCL: Con base en el seguimiento de la segunda línea de defensa y la revisión de las siguientes evidencias:
1. Primer trirmestre: HV - AP INDICADOR PROYECTOS FOTOMESTRICOS  Primer trimestre 2023 (1) primer trimestre y HV - AP INDICADOR UNUIFICADO SOLIICITUD INCORPORACION  INFRA FASE I Y FASE II 2023
2. Segundo trimestre: El proceso no aporta evidencias.
La OCI no puede verificar la ejecución de la acción, toda vez que las evidencias no corresponden con lo enunciado en la acción.
Nota: La OCI, recomienda aportar las evidencias que guarden coherencia con lo enunciado en la acción y den fe de su ejecución y cumplimiento.</t>
  </si>
  <si>
    <t>Descripción Activos de Información</t>
  </si>
  <si>
    <t>Tipo de Activos / Grupo de Activos</t>
  </si>
  <si>
    <t>Amenaza</t>
  </si>
  <si>
    <t>Vulnerabilidad</t>
  </si>
  <si>
    <t>Tipo de Riesgo Digital</t>
  </si>
  <si>
    <t>¿Tiene responsabe asignbado?</t>
  </si>
  <si>
    <t>¿El responsable tiene la autoridad y adecuada?</t>
  </si>
  <si>
    <t>19/05/2023 - OCL: Para el periodo de estudio el proceso no identificó riesgos de seguridad de la información.
22/09/2023 - JAG: Para la fecha de evaluación el proceso no tiene identificados riesgos de seguridad de la información</t>
  </si>
  <si>
    <t>19/05/2023: N/A
22/09/2023-JAG: N/A</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</si>
  <si>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</si>
  <si>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</si>
  <si>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</si>
  <si>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</si>
  <si>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</si>
  <si>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</si>
  <si>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</si>
  <si>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19/05/2023 - OCL: Para el periodo de estudio el proceso no identificó oportunidades.
22/09/2023 - JAG: Para la fecha de evaluación el proceso no tiene identificadas oportunidades</t>
  </si>
  <si>
    <t>N/A
22/09/2023-JAG: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</si>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</sst>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6">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11"/>
      <color rgb="FF000000"/>
      <name val="Arial Narrow"/>
    </font>
    <font>
      <b/>
      <sz val="11"/>
      <color rgb="FF000000"/>
      <name val="Arial Narrow"/>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57">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0" fontId="6" fillId="0" borderId="19" xfId="0" applyFont="1" applyBorder="1" applyAlignment="1" applyProtection="1">
      <alignment horizontal="justify" vertical="center" wrapText="1"/>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protection locked="0"/>
    </xf>
    <xf numFmtId="14" fontId="71" fillId="0" borderId="19" xfId="0" applyNumberFormat="1"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14" fontId="2" fillId="0" borderId="19" xfId="0" applyNumberFormat="1" applyFont="1" applyBorder="1" applyAlignment="1" applyProtection="1">
      <alignment horizontal="center" vertical="center" wrapText="1"/>
      <protection locked="0"/>
    </xf>
    <xf numFmtId="0" fontId="4" fillId="19" borderId="19" xfId="0" applyFont="1" applyFill="1" applyBorder="1" applyAlignment="1">
      <alignment horizontal="center" vertical="center"/>
    </xf>
    <xf numFmtId="0" fontId="1" fillId="0" borderId="0" xfId="0" applyFont="1" applyAlignment="1">
      <alignment horizontal="center"/>
    </xf>
    <xf numFmtId="0" fontId="4" fillId="0" borderId="0" xfId="0" applyFont="1"/>
    <xf numFmtId="0" fontId="48" fillId="0" borderId="0" xfId="0" applyFont="1"/>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19" xfId="0" applyFont="1" applyBorder="1" applyAlignment="1">
      <alignment horizontal="justify" vertical="center"/>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1" fillId="0" borderId="19" xfId="0" applyFont="1" applyBorder="1" applyAlignment="1">
      <alignment horizontal="center" vertical="center" textRotation="90"/>
    </xf>
    <xf numFmtId="0" fontId="45"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0" fontId="71" fillId="0" borderId="19" xfId="0" applyFont="1" applyBorder="1" applyAlignment="1">
      <alignment horizontal="center" vertical="center" wrapText="1"/>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0" xfId="0" applyFont="1" applyAlignment="1">
      <alignment horizontal="center"/>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justify" vertical="center" wrapText="1"/>
    </xf>
    <xf numFmtId="0" fontId="43" fillId="0" borderId="62" xfId="0" quotePrefix="1" applyFont="1" applyBorder="1" applyAlignment="1">
      <alignment vertical="center" wrapText="1"/>
    </xf>
    <xf numFmtId="0" fontId="43" fillId="3" borderId="0" xfId="0" applyFont="1" applyFill="1"/>
    <xf numFmtId="0" fontId="43" fillId="0" borderId="62" xfId="0" applyFont="1" applyBorder="1" applyAlignment="1">
      <alignment vertical="center" wrapText="1"/>
    </xf>
    <xf numFmtId="0" fontId="43" fillId="0" borderId="78" xfId="0" applyFont="1" applyBorder="1" applyAlignment="1">
      <alignment vertical="center" wrapText="1"/>
    </xf>
    <xf numFmtId="0" fontId="43" fillId="0" borderId="64" xfId="0" applyFont="1" applyBorder="1" applyAlignment="1">
      <alignment vertical="center" wrapText="1"/>
    </xf>
    <xf numFmtId="0" fontId="43" fillId="0" borderId="62" xfId="0" applyFont="1" applyBorder="1" applyAlignment="1">
      <alignment wrapText="1"/>
    </xf>
    <xf numFmtId="0" fontId="43" fillId="0" borderId="82" xfId="0" applyFont="1" applyBorder="1" applyAlignment="1">
      <alignment vertical="center" wrapText="1"/>
    </xf>
    <xf numFmtId="0" fontId="43" fillId="0" borderId="83" xfId="0" applyFont="1" applyBorder="1" applyAlignment="1">
      <alignment vertical="center" wrapText="1"/>
    </xf>
    <xf numFmtId="0" fontId="43" fillId="0" borderId="78" xfId="0" applyFont="1" applyBorder="1" applyAlignment="1">
      <alignment horizontal="center" vertical="center" wrapText="1"/>
    </xf>
    <xf numFmtId="0" fontId="43" fillId="0" borderId="82" xfId="0" applyFont="1" applyBorder="1" applyAlignment="1">
      <alignment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19" xfId="0" applyFont="1" applyBorder="1" applyAlignment="1">
      <alignment horizontal="left" vertical="center" wrapText="1"/>
    </xf>
    <xf numFmtId="0" fontId="43" fillId="0" borderId="19" xfId="0" applyFont="1" applyBorder="1" applyAlignment="1">
      <alignment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6" fillId="0" borderId="19" xfId="0" applyFont="1" applyBorder="1" applyAlignment="1" applyProtection="1">
      <alignment horizontal="center" vertical="center" wrapText="1"/>
      <protection locked="0"/>
    </xf>
    <xf numFmtId="14" fontId="1" fillId="13" borderId="19" xfId="0" applyNumberFormat="1" applyFont="1" applyFill="1" applyBorder="1" applyAlignment="1">
      <alignment horizontal="center" vertical="center"/>
    </xf>
    <xf numFmtId="14" fontId="71" fillId="0" borderId="19" xfId="0" applyNumberFormat="1" applyFont="1" applyBorder="1" applyAlignment="1">
      <alignment horizontal="center" vertical="center" wrapText="1"/>
    </xf>
    <xf numFmtId="0" fontId="74" fillId="0" borderId="19" xfId="0" applyFont="1" applyBorder="1" applyAlignment="1">
      <alignment horizontal="center" vertical="center" wrapText="1"/>
    </xf>
    <xf numFmtId="0" fontId="67" fillId="0" borderId="19" xfId="0" applyFont="1" applyBorder="1" applyAlignment="1">
      <alignment horizontal="center" vertical="center" wrapText="1"/>
    </xf>
    <xf numFmtId="0" fontId="74"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56" fillId="0" borderId="19" xfId="0" applyFont="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14" fontId="58" fillId="3" borderId="19" xfId="0" applyNumberFormat="1" applyFont="1" applyFill="1" applyBorder="1" applyAlignment="1">
      <alignment horizontal="center" vertical="center"/>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3" fillId="0" borderId="61" xfId="4" applyFont="1" applyBorder="1" applyAlignment="1">
      <alignment horizontal="center" vertical="center" wrapText="1"/>
    </xf>
    <xf numFmtId="0" fontId="43" fillId="0" borderId="65" xfId="4" applyFont="1" applyBorder="1" applyAlignment="1">
      <alignment horizontal="center" vertical="center" wrapText="1"/>
    </xf>
    <xf numFmtId="0" fontId="43" fillId="0" borderId="20" xfId="4" applyFont="1" applyBorder="1" applyAlignment="1">
      <alignment horizontal="center" vertical="center"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2" fillId="0" borderId="19" xfId="0" applyFont="1" applyBorder="1" applyAlignment="1">
      <alignment horizontal="center" vertical="center"/>
    </xf>
    <xf numFmtId="0" fontId="4" fillId="0" borderId="19" xfId="0" applyFont="1" applyBorder="1" applyAlignment="1" applyProtection="1">
      <alignment horizontal="center" vertical="center" wrapText="1"/>
      <protection hidden="1"/>
    </xf>
    <xf numFmtId="0" fontId="1" fillId="0" borderId="19" xfId="0" applyFont="1" applyBorder="1" applyAlignment="1">
      <alignment horizontal="center" vertical="center"/>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79" xfId="0"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63" fillId="19" borderId="66" xfId="0" applyFont="1" applyFill="1" applyBorder="1" applyAlignment="1">
      <alignment horizontal="center" vertical="center"/>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8"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0" fillId="22" borderId="66" xfId="0" applyFont="1" applyFill="1" applyBorder="1" applyAlignment="1">
      <alignment horizontal="center" vertical="center" textRotation="90" wrapText="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1" fillId="0" borderId="19"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19" xfId="0" applyFont="1" applyFill="1" applyBorder="1" applyAlignment="1">
      <alignment horizontal="center" vertical="center"/>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2" fillId="0" borderId="0" xfId="0" applyFont="1" applyAlignment="1">
      <alignment horizontal="center" vertical="center"/>
    </xf>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67" fillId="0" borderId="19" xfId="0" applyFont="1" applyBorder="1" applyAlignment="1" applyProtection="1">
      <alignment vertical="center" wrapText="1"/>
      <protection locked="0"/>
    </xf>
    <xf numFmtId="0" fontId="67" fillId="0" borderId="64" xfId="0" applyFont="1" applyBorder="1" applyAlignment="1" applyProtection="1">
      <alignment vertical="center" wrapText="1"/>
      <protection locked="0"/>
    </xf>
    <xf numFmtId="0" fontId="67" fillId="0" borderId="20" xfId="0" applyFont="1" applyBorder="1" applyAlignment="1" applyProtection="1">
      <alignment vertical="center" wrapText="1"/>
      <protection locked="0"/>
    </xf>
    <xf numFmtId="0" fontId="67" fillId="0" borderId="84" xfId="0" applyFont="1" applyBorder="1" applyAlignment="1" applyProtection="1">
      <alignment vertical="center" wrapText="1"/>
      <protection locked="0"/>
    </xf>
    <xf numFmtId="0" fontId="67" fillId="0" borderId="64" xfId="0" applyFont="1" applyFill="1" applyBorder="1" applyAlignment="1" applyProtection="1">
      <alignment vertical="center" wrapText="1"/>
      <protection locked="0"/>
    </xf>
    <xf numFmtId="14" fontId="67" fillId="0" borderId="19" xfId="0" applyNumberFormat="1" applyFont="1" applyFill="1" applyBorder="1" applyAlignment="1" applyProtection="1">
      <alignment horizontal="left" vertical="center"/>
      <protection locked="0"/>
    </xf>
    <xf numFmtId="0" fontId="67" fillId="0" borderId="64" xfId="0" applyFont="1" applyFill="1" applyBorder="1" applyAlignment="1" applyProtection="1">
      <alignment horizontal="left" vertical="center" wrapText="1"/>
      <protection locked="0"/>
    </xf>
    <xf numFmtId="14" fontId="67" fillId="0" borderId="20" xfId="0" applyNumberFormat="1" applyFont="1" applyFill="1" applyBorder="1" applyAlignment="1" applyProtection="1">
      <alignment horizontal="left" vertical="center"/>
      <protection locked="0"/>
    </xf>
    <xf numFmtId="0" fontId="67" fillId="0" borderId="84" xfId="0" applyFont="1" applyFill="1" applyBorder="1" applyAlignment="1" applyProtection="1">
      <alignment horizontal="left" vertical="center" wrapText="1"/>
      <protection locked="0"/>
    </xf>
    <xf numFmtId="0" fontId="67" fillId="0" borderId="19" xfId="0" applyFont="1" applyFill="1" applyBorder="1" applyAlignment="1" applyProtection="1">
      <alignment vertical="center" wrapText="1"/>
      <protection locked="0"/>
    </xf>
    <xf numFmtId="0" fontId="59" fillId="0" borderId="80" xfId="0" applyFont="1" applyBorder="1" applyAlignment="1"/>
    <xf numFmtId="0" fontId="59" fillId="0" borderId="81" xfId="0" applyFont="1" applyBorder="1" applyAlignment="1"/>
    <xf numFmtId="0" fontId="0" fillId="0" borderId="0" xfId="0" applyAlignment="1"/>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defaultColWidth="11.42578125" defaultRowHeight="1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row r="2" spans="2:8" ht="18">
      <c r="B2" s="259" t="s">
        <v>0</v>
      </c>
      <c r="C2" s="260"/>
      <c r="D2" s="260"/>
      <c r="E2" s="260"/>
      <c r="F2" s="260"/>
      <c r="G2" s="260"/>
      <c r="H2" s="261"/>
    </row>
    <row r="3" spans="2:8">
      <c r="B3" s="58"/>
      <c r="C3" s="59"/>
      <c r="D3" s="59"/>
      <c r="E3" s="59"/>
      <c r="F3" s="59"/>
      <c r="G3" s="59"/>
      <c r="H3" s="60"/>
    </row>
    <row r="4" spans="2:8" ht="63" customHeight="1">
      <c r="B4" s="262" t="s">
        <v>1</v>
      </c>
      <c r="C4" s="263"/>
      <c r="D4" s="263"/>
      <c r="E4" s="263"/>
      <c r="F4" s="263"/>
      <c r="G4" s="263"/>
      <c r="H4" s="264"/>
    </row>
    <row r="5" spans="2:8" ht="63" customHeight="1">
      <c r="B5" s="265"/>
      <c r="C5" s="266"/>
      <c r="D5" s="266"/>
      <c r="E5" s="266"/>
      <c r="F5" s="266"/>
      <c r="G5" s="266"/>
      <c r="H5" s="267"/>
    </row>
    <row r="6" spans="2:8" ht="16.5">
      <c r="B6" s="268" t="s">
        <v>2</v>
      </c>
      <c r="C6" s="269"/>
      <c r="D6" s="269"/>
      <c r="E6" s="269"/>
      <c r="F6" s="269"/>
      <c r="G6" s="269"/>
      <c r="H6" s="270"/>
    </row>
    <row r="7" spans="2:8" ht="95.25" customHeight="1">
      <c r="B7" s="278" t="s">
        <v>3</v>
      </c>
      <c r="C7" s="279"/>
      <c r="D7" s="279"/>
      <c r="E7" s="279"/>
      <c r="F7" s="279"/>
      <c r="G7" s="279"/>
      <c r="H7" s="280"/>
    </row>
    <row r="8" spans="2:8" ht="16.5">
      <c r="B8" s="90"/>
      <c r="C8" s="91"/>
      <c r="D8" s="91"/>
      <c r="E8" s="91"/>
      <c r="F8" s="91"/>
      <c r="G8" s="91"/>
      <c r="H8" s="92"/>
    </row>
    <row r="9" spans="2:8" ht="16.5" customHeight="1">
      <c r="B9" s="271" t="s">
        <v>4</v>
      </c>
      <c r="C9" s="272"/>
      <c r="D9" s="272"/>
      <c r="E9" s="272"/>
      <c r="F9" s="272"/>
      <c r="G9" s="272"/>
      <c r="H9" s="273"/>
    </row>
    <row r="10" spans="2:8" ht="44.25" customHeight="1">
      <c r="B10" s="271"/>
      <c r="C10" s="272"/>
      <c r="D10" s="272"/>
      <c r="E10" s="272"/>
      <c r="F10" s="272"/>
      <c r="G10" s="272"/>
      <c r="H10" s="273"/>
    </row>
    <row r="11" spans="2:8" ht="15.75" thickBot="1">
      <c r="B11" s="79"/>
      <c r="C11" s="82"/>
      <c r="D11" s="87"/>
      <c r="E11" s="88"/>
      <c r="F11" s="88"/>
      <c r="G11" s="89"/>
      <c r="H11" s="83"/>
    </row>
    <row r="12" spans="2:8" ht="15.75" thickTop="1">
      <c r="B12" s="79"/>
      <c r="C12" s="274" t="s">
        <v>5</v>
      </c>
      <c r="D12" s="275"/>
      <c r="E12" s="276" t="s">
        <v>6</v>
      </c>
      <c r="F12" s="277"/>
      <c r="G12" s="82"/>
      <c r="H12" s="83"/>
    </row>
    <row r="13" spans="2:8" ht="35.25" customHeight="1">
      <c r="B13" s="79"/>
      <c r="C13" s="281" t="s">
        <v>7</v>
      </c>
      <c r="D13" s="282"/>
      <c r="E13" s="283" t="s">
        <v>8</v>
      </c>
      <c r="F13" s="284"/>
      <c r="G13" s="82"/>
      <c r="H13" s="83"/>
    </row>
    <row r="14" spans="2:8" ht="17.25" customHeight="1">
      <c r="B14" s="79"/>
      <c r="C14" s="281" t="s">
        <v>9</v>
      </c>
      <c r="D14" s="282"/>
      <c r="E14" s="283" t="s">
        <v>10</v>
      </c>
      <c r="F14" s="284"/>
      <c r="G14" s="82"/>
      <c r="H14" s="83"/>
    </row>
    <row r="15" spans="2:8" ht="19.5" customHeight="1">
      <c r="B15" s="79"/>
      <c r="C15" s="281" t="s">
        <v>11</v>
      </c>
      <c r="D15" s="282"/>
      <c r="E15" s="283" t="s">
        <v>12</v>
      </c>
      <c r="F15" s="284"/>
      <c r="G15" s="82"/>
      <c r="H15" s="83"/>
    </row>
    <row r="16" spans="2:8" ht="69.75" customHeight="1">
      <c r="B16" s="79"/>
      <c r="C16" s="281" t="s">
        <v>13</v>
      </c>
      <c r="D16" s="282"/>
      <c r="E16" s="283" t="s">
        <v>14</v>
      </c>
      <c r="F16" s="284"/>
      <c r="G16" s="82"/>
      <c r="H16" s="83"/>
    </row>
    <row r="17" spans="2:8" ht="34.5" customHeight="1">
      <c r="B17" s="79"/>
      <c r="C17" s="285" t="s">
        <v>15</v>
      </c>
      <c r="D17" s="286"/>
      <c r="E17" s="287" t="s">
        <v>16</v>
      </c>
      <c r="F17" s="288"/>
      <c r="G17" s="82"/>
      <c r="H17" s="83"/>
    </row>
    <row r="18" spans="2:8" ht="27.75" customHeight="1">
      <c r="B18" s="79"/>
      <c r="C18" s="285" t="s">
        <v>17</v>
      </c>
      <c r="D18" s="286"/>
      <c r="E18" s="287" t="s">
        <v>18</v>
      </c>
      <c r="F18" s="288"/>
      <c r="G18" s="82"/>
      <c r="H18" s="83"/>
    </row>
    <row r="19" spans="2:8" ht="28.5" customHeight="1">
      <c r="B19" s="79"/>
      <c r="C19" s="285" t="s">
        <v>19</v>
      </c>
      <c r="D19" s="286"/>
      <c r="E19" s="287" t="s">
        <v>20</v>
      </c>
      <c r="F19" s="288"/>
      <c r="G19" s="82"/>
      <c r="H19" s="83"/>
    </row>
    <row r="20" spans="2:8" ht="72.75" customHeight="1">
      <c r="B20" s="79"/>
      <c r="C20" s="285" t="s">
        <v>21</v>
      </c>
      <c r="D20" s="286"/>
      <c r="E20" s="287" t="s">
        <v>22</v>
      </c>
      <c r="F20" s="288"/>
      <c r="G20" s="82"/>
      <c r="H20" s="83"/>
    </row>
    <row r="21" spans="2:8" ht="64.5" customHeight="1">
      <c r="B21" s="79"/>
      <c r="C21" s="285" t="s">
        <v>23</v>
      </c>
      <c r="D21" s="286"/>
      <c r="E21" s="287" t="s">
        <v>24</v>
      </c>
      <c r="F21" s="288"/>
      <c r="G21" s="82"/>
      <c r="H21" s="83"/>
    </row>
    <row r="22" spans="2:8" ht="71.25" customHeight="1">
      <c r="B22" s="79"/>
      <c r="C22" s="285" t="s">
        <v>25</v>
      </c>
      <c r="D22" s="286"/>
      <c r="E22" s="287" t="s">
        <v>26</v>
      </c>
      <c r="F22" s="288"/>
      <c r="G22" s="82"/>
      <c r="H22" s="83"/>
    </row>
    <row r="23" spans="2:8" ht="55.5" customHeight="1">
      <c r="B23" s="79"/>
      <c r="C23" s="292" t="s">
        <v>27</v>
      </c>
      <c r="D23" s="293"/>
      <c r="E23" s="287" t="s">
        <v>28</v>
      </c>
      <c r="F23" s="288"/>
      <c r="G23" s="82"/>
      <c r="H23" s="83"/>
    </row>
    <row r="24" spans="2:8" ht="42" customHeight="1">
      <c r="B24" s="79"/>
      <c r="C24" s="292" t="s">
        <v>29</v>
      </c>
      <c r="D24" s="293"/>
      <c r="E24" s="287" t="s">
        <v>30</v>
      </c>
      <c r="F24" s="288"/>
      <c r="G24" s="82"/>
      <c r="H24" s="83"/>
    </row>
    <row r="25" spans="2:8" ht="59.25" customHeight="1">
      <c r="B25" s="79"/>
      <c r="C25" s="292" t="s">
        <v>31</v>
      </c>
      <c r="D25" s="293"/>
      <c r="E25" s="287" t="s">
        <v>32</v>
      </c>
      <c r="F25" s="288"/>
      <c r="G25" s="82"/>
      <c r="H25" s="83"/>
    </row>
    <row r="26" spans="2:8" ht="23.25" customHeight="1">
      <c r="B26" s="79"/>
      <c r="C26" s="292" t="s">
        <v>33</v>
      </c>
      <c r="D26" s="293"/>
      <c r="E26" s="287" t="s">
        <v>34</v>
      </c>
      <c r="F26" s="288"/>
      <c r="G26" s="82"/>
      <c r="H26" s="83"/>
    </row>
    <row r="27" spans="2:8" ht="30.75" customHeight="1">
      <c r="B27" s="79"/>
      <c r="C27" s="292" t="s">
        <v>35</v>
      </c>
      <c r="D27" s="293"/>
      <c r="E27" s="287" t="s">
        <v>36</v>
      </c>
      <c r="F27" s="288"/>
      <c r="G27" s="82"/>
      <c r="H27" s="83"/>
    </row>
    <row r="28" spans="2:8" ht="35.25" customHeight="1">
      <c r="B28" s="79"/>
      <c r="C28" s="292" t="s">
        <v>37</v>
      </c>
      <c r="D28" s="293"/>
      <c r="E28" s="287" t="s">
        <v>38</v>
      </c>
      <c r="F28" s="288"/>
      <c r="G28" s="82"/>
      <c r="H28" s="83"/>
    </row>
    <row r="29" spans="2:8" ht="33" customHeight="1">
      <c r="B29" s="79"/>
      <c r="C29" s="292" t="s">
        <v>37</v>
      </c>
      <c r="D29" s="293"/>
      <c r="E29" s="287" t="s">
        <v>38</v>
      </c>
      <c r="F29" s="288"/>
      <c r="G29" s="82"/>
      <c r="H29" s="83"/>
    </row>
    <row r="30" spans="2:8" ht="30" customHeight="1">
      <c r="B30" s="79"/>
      <c r="C30" s="292" t="s">
        <v>39</v>
      </c>
      <c r="D30" s="293"/>
      <c r="E30" s="287" t="s">
        <v>40</v>
      </c>
      <c r="F30" s="288"/>
      <c r="G30" s="82"/>
      <c r="H30" s="83"/>
    </row>
    <row r="31" spans="2:8" ht="35.25" customHeight="1">
      <c r="B31" s="79"/>
      <c r="C31" s="292" t="s">
        <v>41</v>
      </c>
      <c r="D31" s="293"/>
      <c r="E31" s="287" t="s">
        <v>42</v>
      </c>
      <c r="F31" s="288"/>
      <c r="G31" s="82"/>
      <c r="H31" s="83"/>
    </row>
    <row r="32" spans="2:8" ht="31.5" customHeight="1">
      <c r="B32" s="79"/>
      <c r="C32" s="292" t="s">
        <v>43</v>
      </c>
      <c r="D32" s="293"/>
      <c r="E32" s="287" t="s">
        <v>44</v>
      </c>
      <c r="F32" s="288"/>
      <c r="G32" s="82"/>
      <c r="H32" s="83"/>
    </row>
    <row r="33" spans="2:8" ht="35.25" customHeight="1">
      <c r="B33" s="79"/>
      <c r="C33" s="292" t="s">
        <v>45</v>
      </c>
      <c r="D33" s="293"/>
      <c r="E33" s="287" t="s">
        <v>46</v>
      </c>
      <c r="F33" s="288"/>
      <c r="G33" s="82"/>
      <c r="H33" s="83"/>
    </row>
    <row r="34" spans="2:8" ht="59.25" customHeight="1">
      <c r="B34" s="79"/>
      <c r="C34" s="292" t="s">
        <v>47</v>
      </c>
      <c r="D34" s="293"/>
      <c r="E34" s="287" t="s">
        <v>48</v>
      </c>
      <c r="F34" s="288"/>
      <c r="G34" s="82"/>
      <c r="H34" s="83"/>
    </row>
    <row r="35" spans="2:8" ht="29.25" customHeight="1">
      <c r="B35" s="79"/>
      <c r="C35" s="292" t="s">
        <v>49</v>
      </c>
      <c r="D35" s="293"/>
      <c r="E35" s="287" t="s">
        <v>50</v>
      </c>
      <c r="F35" s="288"/>
      <c r="G35" s="82"/>
      <c r="H35" s="83"/>
    </row>
    <row r="36" spans="2:8" ht="82.5" customHeight="1">
      <c r="B36" s="79"/>
      <c r="C36" s="292" t="s">
        <v>51</v>
      </c>
      <c r="D36" s="293"/>
      <c r="E36" s="287" t="s">
        <v>52</v>
      </c>
      <c r="F36" s="288"/>
      <c r="G36" s="82"/>
      <c r="H36" s="83"/>
    </row>
    <row r="37" spans="2:8" ht="46.5" customHeight="1">
      <c r="B37" s="79"/>
      <c r="C37" s="292" t="s">
        <v>53</v>
      </c>
      <c r="D37" s="293"/>
      <c r="E37" s="287" t="s">
        <v>54</v>
      </c>
      <c r="F37" s="288"/>
      <c r="G37" s="82"/>
      <c r="H37" s="83"/>
    </row>
    <row r="38" spans="2:8" ht="6.75" customHeight="1" thickBot="1">
      <c r="B38" s="79"/>
      <c r="C38" s="294"/>
      <c r="D38" s="295"/>
      <c r="E38" s="296"/>
      <c r="F38" s="297"/>
      <c r="G38" s="82"/>
      <c r="H38" s="83"/>
    </row>
    <row r="39" spans="2:8" ht="15.75" thickTop="1">
      <c r="B39" s="79"/>
      <c r="C39" s="80"/>
      <c r="D39" s="80"/>
      <c r="E39" s="81"/>
      <c r="F39" s="81"/>
      <c r="G39" s="82"/>
      <c r="H39" s="83"/>
    </row>
    <row r="40" spans="2:8" ht="21" customHeight="1">
      <c r="B40" s="289" t="s">
        <v>55</v>
      </c>
      <c r="C40" s="290"/>
      <c r="D40" s="290"/>
      <c r="E40" s="290"/>
      <c r="F40" s="290"/>
      <c r="G40" s="290"/>
      <c r="H40" s="291"/>
    </row>
    <row r="41" spans="2:8" ht="20.25" customHeight="1">
      <c r="B41" s="289" t="s">
        <v>56</v>
      </c>
      <c r="C41" s="290"/>
      <c r="D41" s="290"/>
      <c r="E41" s="290"/>
      <c r="F41" s="290"/>
      <c r="G41" s="290"/>
      <c r="H41" s="291"/>
    </row>
    <row r="42" spans="2:8" ht="20.25" customHeight="1">
      <c r="B42" s="289" t="s">
        <v>57</v>
      </c>
      <c r="C42" s="290"/>
      <c r="D42" s="290"/>
      <c r="E42" s="290"/>
      <c r="F42" s="290"/>
      <c r="G42" s="290"/>
      <c r="H42" s="291"/>
    </row>
    <row r="43" spans="2:8" ht="20.25" customHeight="1">
      <c r="B43" s="289" t="s">
        <v>58</v>
      </c>
      <c r="C43" s="290"/>
      <c r="D43" s="290"/>
      <c r="E43" s="290"/>
      <c r="F43" s="290"/>
      <c r="G43" s="290"/>
      <c r="H43" s="291"/>
    </row>
    <row r="44" spans="2:8">
      <c r="B44" s="289" t="s">
        <v>59</v>
      </c>
      <c r="C44" s="290"/>
      <c r="D44" s="290"/>
      <c r="E44" s="290"/>
      <c r="F44" s="290"/>
      <c r="G44" s="290"/>
      <c r="H44" s="291"/>
    </row>
    <row r="45" spans="2:8" ht="15.75" thickBot="1">
      <c r="B45" s="84"/>
      <c r="C45" s="85"/>
      <c r="D45" s="85"/>
      <c r="E45" s="85"/>
      <c r="F45" s="85"/>
      <c r="G45" s="85"/>
      <c r="H45" s="8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Normal="100" zoomScalePageLayoutView="55" workbookViewId="0">
      <selection activeCell="D5" sqref="D5"/>
    </sheetView>
  </sheetViews>
  <sheetFormatPr defaultColWidth="17.42578125" defaultRowHeight="12.75"/>
  <cols>
    <col min="1" max="1" width="17.42578125" style="220"/>
    <col min="2" max="2" width="36.28515625" style="220" customWidth="1"/>
    <col min="3" max="3" width="23" style="220" customWidth="1"/>
    <col min="4" max="4" width="38.7109375" style="220" customWidth="1"/>
    <col min="5" max="5" width="22.42578125" style="220" customWidth="1"/>
    <col min="6" max="6" width="30.42578125" style="220" customWidth="1"/>
    <col min="7" max="7" width="22.42578125" style="220" customWidth="1"/>
    <col min="8" max="8" width="41.42578125" style="220" customWidth="1"/>
    <col min="9" max="10" width="17.42578125" style="220"/>
    <col min="11" max="11" width="44.5703125" style="220" customWidth="1"/>
    <col min="12" max="16384" width="17.42578125" style="220"/>
  </cols>
  <sheetData>
    <row r="1" spans="1:11" s="210" customFormat="1" ht="39" customHeight="1">
      <c r="A1" s="208" t="s">
        <v>60</v>
      </c>
      <c r="B1" s="209">
        <v>44588</v>
      </c>
      <c r="C1" s="302" t="s">
        <v>61</v>
      </c>
      <c r="D1" s="302"/>
      <c r="E1" s="302"/>
      <c r="F1" s="302"/>
      <c r="G1" s="302"/>
      <c r="H1" s="302"/>
      <c r="I1" s="302"/>
      <c r="J1" s="302"/>
      <c r="K1" s="302"/>
    </row>
    <row r="2" spans="1:11" s="211" customFormat="1" ht="25.5" customHeight="1">
      <c r="A2" s="299" t="s">
        <v>62</v>
      </c>
      <c r="B2" s="303" t="s">
        <v>63</v>
      </c>
      <c r="C2" s="304"/>
      <c r="D2" s="304"/>
      <c r="E2" s="304"/>
      <c r="F2" s="304"/>
      <c r="G2" s="304"/>
      <c r="H2" s="304"/>
      <c r="I2" s="305"/>
      <c r="J2" s="299" t="s">
        <v>64</v>
      </c>
      <c r="K2" s="299" t="s">
        <v>65</v>
      </c>
    </row>
    <row r="3" spans="1:11" s="211" customFormat="1" ht="22.5" customHeight="1">
      <c r="A3" s="300"/>
      <c r="B3" s="306" t="s">
        <v>66</v>
      </c>
      <c r="C3" s="306"/>
      <c r="D3" s="306" t="s">
        <v>67</v>
      </c>
      <c r="E3" s="306"/>
      <c r="F3" s="306" t="s">
        <v>68</v>
      </c>
      <c r="G3" s="306"/>
      <c r="H3" s="306" t="s">
        <v>69</v>
      </c>
      <c r="I3" s="306"/>
      <c r="J3" s="300"/>
      <c r="K3" s="300"/>
    </row>
    <row r="4" spans="1:11" s="214" customFormat="1" ht="27" customHeight="1">
      <c r="A4" s="301"/>
      <c r="B4" s="212" t="s">
        <v>70</v>
      </c>
      <c r="C4" s="213" t="s">
        <v>71</v>
      </c>
      <c r="D4" s="212" t="s">
        <v>70</v>
      </c>
      <c r="E4" s="213" t="s">
        <v>71</v>
      </c>
      <c r="F4" s="212" t="s">
        <v>70</v>
      </c>
      <c r="G4" s="213" t="s">
        <v>71</v>
      </c>
      <c r="H4" s="212" t="s">
        <v>70</v>
      </c>
      <c r="I4" s="213" t="s">
        <v>71</v>
      </c>
      <c r="J4" s="301"/>
      <c r="K4" s="301"/>
    </row>
    <row r="5" spans="1:11" ht="132" customHeight="1">
      <c r="A5" s="215" t="s">
        <v>72</v>
      </c>
      <c r="B5" s="216" t="s">
        <v>73</v>
      </c>
      <c r="C5" s="217" t="s">
        <v>74</v>
      </c>
      <c r="D5" s="216" t="s">
        <v>75</v>
      </c>
      <c r="E5" s="218" t="s">
        <v>76</v>
      </c>
      <c r="F5" s="216" t="s">
        <v>77</v>
      </c>
      <c r="G5" s="217" t="s">
        <v>78</v>
      </c>
      <c r="H5" s="215"/>
      <c r="I5" s="219"/>
      <c r="J5" s="307" t="s">
        <v>79</v>
      </c>
      <c r="K5" s="307" t="s">
        <v>80</v>
      </c>
    </row>
    <row r="6" spans="1:11" ht="114.75">
      <c r="A6" s="215" t="s">
        <v>72</v>
      </c>
      <c r="B6" s="216" t="s">
        <v>81</v>
      </c>
      <c r="C6" s="216" t="s">
        <v>82</v>
      </c>
      <c r="D6" s="216" t="s">
        <v>83</v>
      </c>
      <c r="E6" s="218" t="s">
        <v>84</v>
      </c>
      <c r="F6" s="216" t="s">
        <v>85</v>
      </c>
      <c r="G6" s="216" t="s">
        <v>86</v>
      </c>
      <c r="H6" s="215"/>
      <c r="I6" s="221"/>
      <c r="J6" s="308"/>
      <c r="K6" s="308"/>
    </row>
    <row r="7" spans="1:11" ht="121.5" customHeight="1">
      <c r="A7" s="215" t="s">
        <v>72</v>
      </c>
      <c r="B7" s="216" t="s">
        <v>68</v>
      </c>
      <c r="C7" s="216" t="s">
        <v>87</v>
      </c>
      <c r="D7" s="216" t="s">
        <v>88</v>
      </c>
      <c r="E7" s="218" t="s">
        <v>89</v>
      </c>
      <c r="F7" s="216" t="s">
        <v>90</v>
      </c>
      <c r="G7" s="216" t="s">
        <v>91</v>
      </c>
      <c r="H7" s="215"/>
      <c r="I7" s="221"/>
      <c r="J7" s="308"/>
      <c r="K7" s="308"/>
    </row>
    <row r="8" spans="1:11" ht="110.25" customHeight="1">
      <c r="A8" s="215" t="s">
        <v>72</v>
      </c>
      <c r="B8" s="216" t="s">
        <v>68</v>
      </c>
      <c r="C8" s="222" t="s">
        <v>92</v>
      </c>
      <c r="D8" s="221" t="s">
        <v>93</v>
      </c>
      <c r="E8" s="218" t="s">
        <v>94</v>
      </c>
      <c r="F8" s="223" t="s">
        <v>95</v>
      </c>
      <c r="G8" s="216" t="s">
        <v>96</v>
      </c>
      <c r="H8" s="215"/>
      <c r="I8" s="224"/>
      <c r="J8" s="308"/>
      <c r="K8" s="308"/>
    </row>
    <row r="9" spans="1:11" ht="114.75">
      <c r="A9" s="215" t="s">
        <v>72</v>
      </c>
      <c r="B9" s="222" t="s">
        <v>97</v>
      </c>
      <c r="C9" s="222" t="s">
        <v>98</v>
      </c>
      <c r="D9" s="225"/>
      <c r="E9" s="218"/>
      <c r="F9" s="226"/>
      <c r="G9" s="222"/>
      <c r="H9" s="227"/>
      <c r="I9" s="225"/>
      <c r="J9" s="309"/>
      <c r="K9" s="309"/>
    </row>
    <row r="10" spans="1:11" ht="105" customHeight="1">
      <c r="A10" s="215" t="s">
        <v>72</v>
      </c>
      <c r="B10" s="222" t="s">
        <v>81</v>
      </c>
      <c r="C10" s="222" t="s">
        <v>99</v>
      </c>
      <c r="D10" s="225" t="s">
        <v>93</v>
      </c>
      <c r="E10" s="218" t="s">
        <v>100</v>
      </c>
      <c r="F10" s="216" t="s">
        <v>90</v>
      </c>
      <c r="G10" s="216" t="s">
        <v>91</v>
      </c>
      <c r="H10" s="227"/>
      <c r="I10" s="225"/>
      <c r="J10" s="307" t="s">
        <v>101</v>
      </c>
      <c r="K10" s="307" t="s">
        <v>102</v>
      </c>
    </row>
    <row r="11" spans="1:11" ht="48.75" customHeight="1">
      <c r="A11" s="215" t="s">
        <v>72</v>
      </c>
      <c r="B11" s="222"/>
      <c r="C11" s="216"/>
      <c r="D11" s="222"/>
      <c r="E11" s="218"/>
      <c r="F11" s="216" t="s">
        <v>77</v>
      </c>
      <c r="G11" s="217" t="s">
        <v>78</v>
      </c>
      <c r="H11" s="227"/>
      <c r="I11" s="225"/>
      <c r="J11" s="308"/>
      <c r="K11" s="308"/>
    </row>
    <row r="12" spans="1:11" ht="50.25" customHeight="1">
      <c r="A12" s="215" t="s">
        <v>72</v>
      </c>
      <c r="B12" s="222"/>
      <c r="C12" s="222"/>
      <c r="D12" s="222"/>
      <c r="E12" s="218"/>
      <c r="F12" s="222" t="s">
        <v>85</v>
      </c>
      <c r="G12" s="222" t="s">
        <v>103</v>
      </c>
      <c r="H12" s="227"/>
      <c r="I12" s="228"/>
      <c r="J12" s="309"/>
      <c r="K12" s="309"/>
    </row>
    <row r="13" spans="1:11" ht="36" customHeight="1">
      <c r="A13" s="227"/>
      <c r="B13" s="222"/>
      <c r="C13" s="222"/>
      <c r="D13" s="222"/>
      <c r="E13" s="218"/>
      <c r="F13" s="216"/>
      <c r="G13" s="216"/>
      <c r="H13" s="227"/>
      <c r="I13" s="225"/>
      <c r="J13" s="229"/>
      <c r="K13" s="229"/>
    </row>
    <row r="14" spans="1:11" ht="36" customHeight="1">
      <c r="A14" s="227"/>
      <c r="B14" s="222"/>
      <c r="C14" s="222"/>
      <c r="D14" s="222"/>
      <c r="E14" s="218"/>
      <c r="F14" s="222"/>
      <c r="G14" s="222"/>
      <c r="H14" s="227"/>
      <c r="I14" s="225"/>
      <c r="J14" s="229"/>
      <c r="K14" s="229"/>
    </row>
    <row r="15" spans="1:11" ht="36" customHeight="1">
      <c r="A15" s="227"/>
      <c r="B15" s="222"/>
      <c r="C15" s="222"/>
      <c r="D15" s="222"/>
      <c r="E15" s="218"/>
      <c r="F15" s="222"/>
      <c r="G15" s="222"/>
      <c r="H15" s="227"/>
      <c r="I15" s="225"/>
      <c r="J15" s="229"/>
      <c r="K15" s="229"/>
    </row>
    <row r="16" spans="1:11" ht="36" customHeight="1">
      <c r="A16" s="227"/>
      <c r="B16" s="222"/>
      <c r="C16" s="222"/>
      <c r="D16" s="222"/>
      <c r="E16" s="218"/>
      <c r="F16" s="222"/>
      <c r="G16" s="230"/>
      <c r="H16" s="231"/>
      <c r="I16" s="228"/>
      <c r="J16" s="229"/>
      <c r="K16" s="229"/>
    </row>
    <row r="17" spans="1:11" ht="36" customHeight="1">
      <c r="A17" s="227"/>
      <c r="B17" s="222"/>
      <c r="C17" s="222"/>
      <c r="D17" s="222"/>
      <c r="E17" s="218"/>
      <c r="F17" s="222"/>
      <c r="G17" s="222"/>
      <c r="H17" s="227"/>
      <c r="I17" s="225"/>
      <c r="J17" s="216"/>
      <c r="K17" s="232"/>
    </row>
    <row r="18" spans="1:11" ht="36" customHeight="1">
      <c r="A18" s="227"/>
      <c r="B18" s="222"/>
      <c r="C18" s="222"/>
      <c r="D18" s="222"/>
      <c r="E18" s="218"/>
      <c r="F18" s="222"/>
      <c r="G18" s="222"/>
      <c r="H18" s="227"/>
      <c r="I18" s="225"/>
      <c r="J18" s="216"/>
      <c r="K18" s="232"/>
    </row>
    <row r="19" spans="1:11" ht="36" customHeight="1">
      <c r="A19" s="227"/>
      <c r="B19" s="222"/>
      <c r="C19" s="222"/>
      <c r="D19" s="222"/>
      <c r="E19" s="218"/>
      <c r="F19" s="222"/>
      <c r="G19" s="222"/>
      <c r="H19" s="227"/>
      <c r="I19" s="225"/>
      <c r="J19" s="216"/>
      <c r="K19" s="232"/>
    </row>
    <row r="20" spans="1:11" ht="36" customHeight="1">
      <c r="A20" s="227"/>
      <c r="B20" s="222"/>
      <c r="C20" s="222"/>
      <c r="D20" s="222"/>
      <c r="E20" s="218"/>
      <c r="F20" s="222"/>
      <c r="G20" s="222"/>
      <c r="H20" s="231"/>
      <c r="I20" s="228"/>
      <c r="J20" s="216"/>
      <c r="K20" s="232"/>
    </row>
    <row r="21" spans="1:11" ht="36" customHeight="1">
      <c r="A21" s="215"/>
      <c r="B21" s="222"/>
      <c r="C21" s="217"/>
      <c r="D21" s="222"/>
      <c r="F21" s="222"/>
      <c r="G21" s="217"/>
      <c r="H21" s="231"/>
      <c r="I21" s="219"/>
      <c r="J21" s="229"/>
      <c r="K21" s="216"/>
    </row>
    <row r="22" spans="1:11" ht="36" customHeight="1">
      <c r="A22" s="215"/>
      <c r="B22" s="222"/>
      <c r="C22" s="216"/>
      <c r="D22" s="222"/>
      <c r="E22" s="218"/>
      <c r="F22" s="222"/>
      <c r="G22" s="216"/>
      <c r="H22" s="231"/>
      <c r="I22" s="221"/>
      <c r="J22" s="229"/>
      <c r="K22" s="216"/>
    </row>
    <row r="23" spans="1:11" ht="36" customHeight="1">
      <c r="A23" s="215"/>
      <c r="B23" s="222"/>
      <c r="C23" s="216"/>
      <c r="D23" s="222"/>
      <c r="F23" s="222"/>
      <c r="G23" s="216"/>
      <c r="H23" s="231"/>
      <c r="I23" s="221"/>
      <c r="J23" s="229"/>
      <c r="K23" s="216"/>
    </row>
    <row r="24" spans="1:11" ht="36" customHeight="1">
      <c r="A24" s="215"/>
      <c r="B24" s="222"/>
      <c r="C24" s="217"/>
      <c r="D24" s="222"/>
      <c r="E24" s="218"/>
      <c r="F24" s="222"/>
      <c r="G24" s="233"/>
      <c r="H24" s="231"/>
      <c r="I24" s="224"/>
      <c r="J24" s="229"/>
      <c r="K24" s="216"/>
    </row>
    <row r="25" spans="1:11" ht="36" customHeight="1">
      <c r="A25" s="215"/>
      <c r="B25" s="222"/>
      <c r="C25" s="216"/>
      <c r="D25" s="222"/>
      <c r="F25" s="222"/>
      <c r="G25" s="216"/>
      <c r="H25" s="231"/>
      <c r="I25" s="221"/>
      <c r="J25" s="229"/>
      <c r="K25" s="216"/>
    </row>
    <row r="26" spans="1:11" ht="36" customHeight="1">
      <c r="A26" s="215"/>
      <c r="B26" s="222"/>
      <c r="C26" s="216"/>
      <c r="D26" s="222"/>
      <c r="E26" s="218"/>
      <c r="F26" s="222"/>
      <c r="G26" s="216"/>
      <c r="H26" s="231"/>
      <c r="I26" s="224"/>
      <c r="J26" s="229"/>
      <c r="K26" s="216"/>
    </row>
    <row r="27" spans="1:11" ht="36" customHeight="1">
      <c r="A27" s="215"/>
      <c r="B27" s="222"/>
      <c r="C27" s="216"/>
      <c r="D27" s="222"/>
      <c r="E27" s="218"/>
      <c r="F27" s="222"/>
      <c r="H27" s="231"/>
      <c r="I27" s="221"/>
      <c r="J27" s="229"/>
      <c r="K27" s="216"/>
    </row>
    <row r="28" spans="1:11" ht="36" customHeight="1">
      <c r="A28" s="215"/>
      <c r="B28" s="216"/>
      <c r="C28" s="217"/>
      <c r="D28" s="222"/>
      <c r="E28" s="217"/>
      <c r="F28" s="222"/>
      <c r="G28" s="217"/>
      <c r="H28" s="234"/>
      <c r="I28" s="219"/>
      <c r="J28" s="229"/>
      <c r="K28" s="216"/>
    </row>
    <row r="29" spans="1:11" ht="36" customHeight="1">
      <c r="A29" s="215"/>
      <c r="B29" s="216"/>
      <c r="C29" s="216"/>
      <c r="D29" s="222"/>
      <c r="E29" s="218"/>
      <c r="F29" s="222"/>
      <c r="G29" s="216"/>
      <c r="H29" s="234"/>
      <c r="I29" s="221"/>
      <c r="J29" s="235"/>
      <c r="K29" s="235"/>
    </row>
    <row r="30" spans="1:11" ht="36" customHeight="1">
      <c r="A30" s="215"/>
      <c r="B30" s="216"/>
      <c r="C30" s="216"/>
      <c r="D30" s="222"/>
      <c r="E30" s="218"/>
      <c r="F30" s="222"/>
      <c r="G30" s="216"/>
      <c r="H30" s="234"/>
      <c r="I30" s="221"/>
      <c r="J30" s="235"/>
      <c r="K30" s="235"/>
    </row>
    <row r="31" spans="1:11" ht="36" customHeight="1">
      <c r="A31" s="215"/>
      <c r="B31" s="216"/>
      <c r="C31" s="217"/>
      <c r="D31" s="236"/>
      <c r="E31" s="218"/>
      <c r="F31" s="222"/>
      <c r="G31" s="237"/>
      <c r="H31" s="234"/>
      <c r="I31" s="238"/>
      <c r="J31" s="235"/>
      <c r="K31" s="235"/>
    </row>
    <row r="32" spans="1:11" ht="36" customHeight="1">
      <c r="A32" s="215"/>
      <c r="B32" s="216"/>
      <c r="C32" s="216"/>
      <c r="D32" s="236"/>
      <c r="E32" s="218"/>
      <c r="F32" s="222"/>
      <c r="G32" s="216"/>
      <c r="H32" s="234"/>
      <c r="I32" s="239"/>
      <c r="J32" s="216"/>
      <c r="K32" s="216"/>
    </row>
    <row r="33" spans="1:11" ht="36" customHeight="1">
      <c r="A33" s="215"/>
      <c r="B33" s="216"/>
      <c r="C33" s="216"/>
      <c r="D33" s="236"/>
      <c r="E33" s="218"/>
      <c r="F33" s="222"/>
      <c r="G33" s="216"/>
      <c r="H33" s="234"/>
      <c r="I33" s="238"/>
      <c r="J33" s="235"/>
      <c r="K33" s="235"/>
    </row>
    <row r="34" spans="1:11" ht="36" customHeight="1">
      <c r="A34" s="215"/>
      <c r="B34" s="222"/>
      <c r="C34" s="240"/>
      <c r="D34" s="216"/>
      <c r="E34" s="218"/>
      <c r="F34" s="222"/>
      <c r="G34" s="233"/>
      <c r="H34" s="233"/>
      <c r="I34" s="224"/>
      <c r="J34" s="241"/>
      <c r="K34" s="218"/>
    </row>
    <row r="35" spans="1:11" ht="36" customHeight="1">
      <c r="A35" s="215"/>
      <c r="B35" s="222"/>
      <c r="C35" s="240"/>
      <c r="D35" s="216"/>
      <c r="E35" s="218"/>
      <c r="F35" s="216"/>
      <c r="G35" s="233"/>
      <c r="H35" s="233"/>
      <c r="I35" s="224"/>
      <c r="J35" s="241"/>
      <c r="K35" s="218"/>
    </row>
    <row r="36" spans="1:11" ht="36.950000000000003" customHeight="1">
      <c r="A36" s="215"/>
      <c r="B36" s="222"/>
      <c r="C36" s="240"/>
      <c r="D36" s="216"/>
      <c r="E36" s="218"/>
      <c r="F36" s="216"/>
      <c r="G36" s="233"/>
      <c r="H36" s="233"/>
      <c r="I36" s="224"/>
      <c r="J36" s="241"/>
      <c r="K36" s="218"/>
    </row>
    <row r="37" spans="1:11" ht="36.950000000000003" customHeight="1">
      <c r="A37" s="215"/>
      <c r="B37" s="222"/>
      <c r="C37" s="240"/>
      <c r="D37" s="216"/>
      <c r="E37" s="218"/>
      <c r="F37" s="216"/>
      <c r="G37" s="233"/>
      <c r="H37" s="233"/>
      <c r="I37" s="224"/>
      <c r="J37" s="241"/>
      <c r="K37" s="218"/>
    </row>
    <row r="38" spans="1:11" ht="36.950000000000003" customHeight="1">
      <c r="A38" s="215"/>
      <c r="B38" s="222"/>
      <c r="C38" s="240"/>
      <c r="D38" s="216"/>
      <c r="E38" s="218"/>
      <c r="F38" s="216"/>
      <c r="G38" s="233"/>
      <c r="H38" s="233"/>
      <c r="I38" s="224"/>
      <c r="J38" s="241"/>
      <c r="K38" s="218"/>
    </row>
    <row r="39" spans="1:11" ht="36.950000000000003" customHeight="1">
      <c r="A39" s="215"/>
      <c r="B39" s="222"/>
      <c r="C39" s="240"/>
      <c r="D39" s="216"/>
      <c r="E39" s="218"/>
      <c r="F39" s="216"/>
      <c r="G39" s="233"/>
      <c r="H39" s="233"/>
      <c r="I39" s="224"/>
      <c r="J39" s="241"/>
      <c r="K39" s="218"/>
    </row>
    <row r="40" spans="1:11" ht="36.950000000000003" customHeight="1">
      <c r="A40" s="215"/>
      <c r="B40" s="222"/>
      <c r="C40" s="240"/>
      <c r="D40" s="216"/>
      <c r="E40" s="218"/>
      <c r="F40" s="216"/>
      <c r="G40" s="233"/>
      <c r="H40" s="233"/>
      <c r="I40" s="224"/>
      <c r="J40" s="241"/>
      <c r="K40" s="218"/>
    </row>
    <row r="41" spans="1:11" ht="36.950000000000003" customHeight="1">
      <c r="A41" s="215"/>
      <c r="B41" s="222"/>
      <c r="C41" s="240"/>
      <c r="D41" s="216"/>
      <c r="E41" s="218"/>
      <c r="F41" s="216"/>
      <c r="G41" s="233"/>
      <c r="H41" s="233"/>
      <c r="I41" s="224"/>
      <c r="J41" s="241"/>
      <c r="K41" s="218"/>
    </row>
    <row r="42" spans="1:11" ht="36.950000000000003" customHeight="1">
      <c r="A42" s="215"/>
      <c r="B42" s="222"/>
      <c r="C42" s="240"/>
      <c r="D42" s="216"/>
      <c r="E42" s="218"/>
      <c r="F42" s="216"/>
      <c r="G42" s="233"/>
      <c r="H42" s="233"/>
      <c r="I42" s="224"/>
      <c r="J42" s="241"/>
      <c r="K42" s="218"/>
    </row>
    <row r="43" spans="1:11" ht="36.950000000000003" customHeight="1">
      <c r="A43" s="215"/>
      <c r="B43" s="222"/>
      <c r="C43" s="240"/>
      <c r="D43" s="216"/>
      <c r="E43" s="218"/>
      <c r="F43" s="216"/>
      <c r="G43" s="233"/>
      <c r="H43" s="233"/>
      <c r="I43" s="224"/>
      <c r="J43" s="241"/>
      <c r="K43" s="218"/>
    </row>
    <row r="44" spans="1:11" ht="36.950000000000003" customHeight="1">
      <c r="A44" s="215"/>
      <c r="B44" s="222"/>
      <c r="C44" s="240"/>
      <c r="D44" s="216"/>
      <c r="E44" s="218"/>
      <c r="F44" s="216"/>
      <c r="G44" s="233"/>
      <c r="H44" s="233"/>
      <c r="I44" s="224"/>
      <c r="J44" s="241"/>
      <c r="K44" s="218"/>
    </row>
    <row r="45" spans="1:11" ht="42.95" customHeight="1">
      <c r="A45" s="242" t="s">
        <v>104</v>
      </c>
      <c r="B45" s="298" t="s">
        <v>105</v>
      </c>
      <c r="C45" s="298"/>
      <c r="D45" s="298"/>
      <c r="E45" s="298"/>
      <c r="F45" s="298"/>
      <c r="G45" s="298"/>
      <c r="H45" s="298"/>
      <c r="I45" s="298"/>
      <c r="J45" s="298"/>
      <c r="K45" s="298"/>
    </row>
    <row r="49" spans="1:8" hidden="1">
      <c r="A49" s="220" t="s">
        <v>106</v>
      </c>
      <c r="B49" s="220" t="s">
        <v>73</v>
      </c>
      <c r="C49" s="220" t="s">
        <v>77</v>
      </c>
      <c r="D49" s="220" t="s">
        <v>107</v>
      </c>
      <c r="F49" s="220" t="s">
        <v>107</v>
      </c>
      <c r="H49" s="220" t="s">
        <v>107</v>
      </c>
    </row>
    <row r="50" spans="1:8" hidden="1">
      <c r="A50" s="220" t="s">
        <v>88</v>
      </c>
      <c r="B50" s="220" t="s">
        <v>81</v>
      </c>
      <c r="C50" s="220" t="s">
        <v>95</v>
      </c>
      <c r="D50" s="220" t="s">
        <v>108</v>
      </c>
      <c r="F50" s="220" t="s">
        <v>108</v>
      </c>
      <c r="H50" s="220" t="s">
        <v>108</v>
      </c>
    </row>
    <row r="51" spans="1:8" hidden="1">
      <c r="A51" s="220" t="s">
        <v>93</v>
      </c>
      <c r="B51" s="220" t="s">
        <v>68</v>
      </c>
      <c r="C51" s="220" t="s">
        <v>109</v>
      </c>
      <c r="D51" s="220" t="s">
        <v>110</v>
      </c>
      <c r="F51" s="220" t="s">
        <v>110</v>
      </c>
      <c r="H51" s="220" t="s">
        <v>110</v>
      </c>
    </row>
    <row r="52" spans="1:8" hidden="1">
      <c r="A52" s="220" t="s">
        <v>75</v>
      </c>
      <c r="B52" s="220" t="s">
        <v>97</v>
      </c>
      <c r="C52" s="220" t="s">
        <v>90</v>
      </c>
    </row>
    <row r="53" spans="1:8" hidden="1">
      <c r="A53" s="220" t="s">
        <v>111</v>
      </c>
      <c r="B53" s="220" t="s">
        <v>112</v>
      </c>
      <c r="C53" s="220" t="s">
        <v>85</v>
      </c>
    </row>
    <row r="54" spans="1:8" hidden="1">
      <c r="A54" s="220" t="s">
        <v>83</v>
      </c>
      <c r="B54" s="220" t="s">
        <v>113</v>
      </c>
      <c r="C54" s="220" t="s">
        <v>114</v>
      </c>
    </row>
    <row r="55" spans="1:8" hidden="1"/>
    <row r="56" spans="1:8" s="243" customFormat="1"/>
    <row r="57" spans="1:8" s="243" customFormat="1"/>
    <row r="58" spans="1:8" s="243" customFormat="1" ht="15">
      <c r="A58" s="244"/>
      <c r="B58" s="244"/>
      <c r="C58" s="244"/>
    </row>
    <row r="59" spans="1:8" s="243" customFormat="1" ht="14.25">
      <c r="A59" s="245"/>
      <c r="B59" s="246"/>
      <c r="C59" s="247"/>
    </row>
    <row r="60" spans="1:8" s="243" customFormat="1" ht="14.25">
      <c r="A60" s="245"/>
      <c r="B60" s="246"/>
      <c r="C60" s="247"/>
    </row>
    <row r="61" spans="1:8" s="243" customFormat="1" ht="14.25">
      <c r="A61" s="245"/>
      <c r="B61" s="246"/>
      <c r="C61" s="247"/>
    </row>
    <row r="62" spans="1:8" s="243" customFormat="1" ht="14.25">
      <c r="A62" s="245"/>
      <c r="B62" s="246"/>
      <c r="C62" s="247"/>
    </row>
    <row r="63" spans="1:8" s="243" customFormat="1" ht="14.25">
      <c r="A63" s="245"/>
      <c r="B63" s="246"/>
      <c r="C63" s="247"/>
    </row>
    <row r="64" spans="1:8" ht="14.25">
      <c r="A64" s="248"/>
      <c r="B64" s="249"/>
      <c r="C64" s="250"/>
    </row>
    <row r="65" spans="1:3" ht="14.25">
      <c r="A65" s="248"/>
      <c r="B65" s="249"/>
      <c r="C65" s="250"/>
    </row>
    <row r="66" spans="1:3" ht="14.25">
      <c r="A66" s="248"/>
      <c r="B66" s="249"/>
      <c r="C66" s="250"/>
    </row>
    <row r="67" spans="1:3" ht="14.25">
      <c r="A67" s="248"/>
      <c r="B67" s="249"/>
      <c r="C67" s="250"/>
    </row>
    <row r="68" spans="1:3" ht="14.25">
      <c r="A68" s="248"/>
      <c r="B68" s="249"/>
      <c r="C68" s="250"/>
    </row>
    <row r="69" spans="1:3" ht="14.25">
      <c r="A69" s="248"/>
      <c r="B69" s="249"/>
      <c r="C69" s="250"/>
    </row>
    <row r="70" spans="1:3" ht="14.25">
      <c r="A70" s="248"/>
      <c r="B70" s="249"/>
    </row>
    <row r="71" spans="1:3" ht="14.25">
      <c r="A71" s="248"/>
      <c r="B71" s="249"/>
    </row>
    <row r="72" spans="1:3" ht="14.25">
      <c r="A72" s="248"/>
      <c r="B72" s="249"/>
    </row>
    <row r="144" s="251" customFormat="1" ht="25.5" customHeight="1"/>
    <row r="145" s="251" customFormat="1" ht="24" customHeight="1"/>
    <row r="146" s="251" customFormat="1" ht="22.5" customHeight="1"/>
    <row r="147" s="220" customFormat="1" ht="31.5" customHeight="1"/>
  </sheetData>
  <sheetProtection algorithmName="SHA-512" hashValue="35FOVWFFuIA0j8yaU2ghGQZ1kmH4kzkZ3aVvUDeURrNyBroIRzmJ2u/ixzDVZ09U+rXXWgaFEUa5WHVqOgpwdQ==" saltValue="lOcQ/pv4B2F/k0sQUq7M1w==" spinCount="100000" sheet="1" formatCells="0" formatColumns="0" formatRows="0"/>
  <mergeCells count="14">
    <mergeCell ref="B45:K45"/>
    <mergeCell ref="J2:J4"/>
    <mergeCell ref="K2:K4"/>
    <mergeCell ref="C1:K1"/>
    <mergeCell ref="A2:A4"/>
    <mergeCell ref="B2:I2"/>
    <mergeCell ref="B3:C3"/>
    <mergeCell ref="D3:E3"/>
    <mergeCell ref="F3:G3"/>
    <mergeCell ref="H3:I3"/>
    <mergeCell ref="J5:J9"/>
    <mergeCell ref="K5:K9"/>
    <mergeCell ref="J10:J12"/>
    <mergeCell ref="K10:K12"/>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R1" zoomScale="85" zoomScaleNormal="100" zoomScaleSheetLayoutView="85" zoomScalePageLayoutView="55" workbookViewId="0">
      <pane xSplit="21" ySplit="4" topLeftCell="BU6" activePane="bottomRight" state="frozen"/>
      <selection pane="bottomRight" activeCell="CB8" sqref="CB8"/>
      <selection pane="bottomLeft" activeCell="R5" sqref="R5"/>
      <selection pane="topRight" activeCell="AM1" sqref="AM1"/>
    </sheetView>
  </sheetViews>
  <sheetFormatPr defaultColWidth="11.42578125" defaultRowHeight="16.5" customHeight="1"/>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184"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18.85546875" style="1" hidden="1" customWidth="1"/>
    <col min="40" max="40" width="16.5703125" style="1" hidden="1" customWidth="1"/>
    <col min="41" max="41" width="13.5703125" style="142" hidden="1" customWidth="1"/>
    <col min="42" max="42" width="18.5703125" style="142" hidden="1" customWidth="1"/>
    <col min="43" max="43" width="20.5703125" style="142" customWidth="1"/>
    <col min="44" max="44" width="18.5703125" style="142" customWidth="1"/>
    <col min="45" max="45" width="20.5703125" style="142" customWidth="1"/>
    <col min="46" max="46" width="18.5703125" style="142" customWidth="1"/>
    <col min="47" max="47" width="20.5703125" style="142" hidden="1" customWidth="1"/>
    <col min="48" max="48" width="18.5703125" style="142" hidden="1" customWidth="1"/>
    <col min="49" max="49" width="21" style="142" hidden="1" customWidth="1"/>
    <col min="50" max="50" width="14.7109375" style="142" hidden="1" customWidth="1"/>
    <col min="51" max="51" width="23" style="142" hidden="1" customWidth="1"/>
    <col min="52" max="52" width="18.85546875" style="142" hidden="1" customWidth="1"/>
    <col min="53" max="53" width="16.85546875" style="142" hidden="1" customWidth="1"/>
    <col min="54" max="54" width="19.5703125" style="142" hidden="1" customWidth="1"/>
    <col min="55" max="55" width="20.7109375" style="142" customWidth="1"/>
    <col min="56" max="56" width="27.85546875" style="142" customWidth="1"/>
    <col min="57" max="57" width="12" style="142" customWidth="1"/>
    <col min="58" max="58" width="16.85546875" style="142" customWidth="1"/>
    <col min="59" max="59" width="19.5703125" style="142" customWidth="1"/>
    <col min="60" max="61" width="23" style="142" customWidth="1"/>
    <col min="62" max="62" width="18.85546875" style="142" customWidth="1"/>
    <col min="63" max="63" width="16.85546875" style="142" customWidth="1"/>
    <col min="64" max="64" width="19.5703125" style="142" customWidth="1"/>
    <col min="65" max="66" width="23" style="142" hidden="1" customWidth="1"/>
    <col min="67" max="67" width="18.85546875" style="142" hidden="1" customWidth="1"/>
    <col min="68" max="68" width="16.85546875" style="142" hidden="1" customWidth="1"/>
    <col min="69" max="69" width="19.5703125" style="142" hidden="1" customWidth="1"/>
    <col min="70" max="70" width="20.5703125" style="161" customWidth="1"/>
    <col min="71" max="72" width="23" style="142" customWidth="1"/>
    <col min="73" max="73" width="18.5703125" style="142" customWidth="1"/>
    <col min="74" max="74" width="20.5703125" style="142" customWidth="1"/>
    <col min="75" max="75" width="23" style="142" customWidth="1"/>
    <col min="76" max="76" width="18.5703125" style="142" customWidth="1"/>
    <col min="77" max="77" width="20.5703125" style="142" customWidth="1"/>
    <col min="78" max="78" width="42" style="142" customWidth="1"/>
    <col min="79" max="79" width="37.7109375" style="142" customWidth="1"/>
    <col min="80" max="80" width="39.140625" style="142" customWidth="1"/>
    <col min="81" max="16384" width="11.42578125" style="142"/>
  </cols>
  <sheetData>
    <row r="1" spans="1:106" ht="16.5" customHeight="1">
      <c r="A1" s="195"/>
      <c r="B1" s="196"/>
      <c r="C1" s="196"/>
      <c r="E1" s="3"/>
      <c r="F1" s="197"/>
      <c r="G1" s="195"/>
      <c r="H1" s="195"/>
      <c r="I1" s="198"/>
      <c r="J1" s="3"/>
      <c r="K1" s="3"/>
      <c r="L1" s="3"/>
      <c r="M1" s="3"/>
      <c r="N1" s="3"/>
      <c r="O1" s="3"/>
      <c r="P1" s="3"/>
      <c r="Q1" s="3"/>
      <c r="R1" s="3"/>
      <c r="S1" s="3"/>
      <c r="T1" s="3"/>
      <c r="U1" s="3"/>
      <c r="V1" s="3"/>
      <c r="W1" s="3"/>
      <c r="X1" s="3"/>
      <c r="Y1" s="3"/>
      <c r="Z1" s="3"/>
      <c r="AA1" s="3"/>
      <c r="AB1" s="3"/>
      <c r="AC1" s="3"/>
      <c r="AD1" s="3"/>
      <c r="AE1" s="3"/>
      <c r="AF1" s="3"/>
      <c r="AG1" s="3"/>
      <c r="AH1" s="3"/>
      <c r="AI1" s="3"/>
      <c r="AJ1" s="3"/>
      <c r="AK1" s="3"/>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60"/>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row>
    <row r="2" spans="1:106" ht="16.5" customHeight="1">
      <c r="A2" s="345" t="s">
        <v>115</v>
      </c>
      <c r="B2" s="346"/>
      <c r="C2" s="346"/>
      <c r="D2" s="346"/>
      <c r="E2" s="346"/>
      <c r="F2" s="346"/>
      <c r="G2" s="346"/>
      <c r="H2" s="346"/>
      <c r="I2" s="347"/>
      <c r="J2" s="345" t="s">
        <v>116</v>
      </c>
      <c r="K2" s="346"/>
      <c r="L2" s="346"/>
      <c r="M2" s="346"/>
      <c r="N2" s="346"/>
      <c r="O2" s="346"/>
      <c r="P2" s="346"/>
      <c r="Q2" s="347"/>
      <c r="R2" s="319" t="s">
        <v>117</v>
      </c>
      <c r="S2" s="319"/>
      <c r="T2" s="319"/>
      <c r="U2" s="319"/>
      <c r="V2" s="319"/>
      <c r="W2" s="319"/>
      <c r="X2" s="319"/>
      <c r="Y2" s="319"/>
      <c r="Z2" s="319"/>
      <c r="AA2" s="319"/>
      <c r="AB2" s="319"/>
      <c r="AC2" s="319"/>
      <c r="AD2" s="319"/>
      <c r="AE2" s="319" t="s">
        <v>118</v>
      </c>
      <c r="AF2" s="319"/>
      <c r="AG2" s="319"/>
      <c r="AH2" s="319"/>
      <c r="AI2" s="319"/>
      <c r="AJ2" s="319"/>
      <c r="AK2" s="319"/>
      <c r="AL2" s="320" t="s">
        <v>119</v>
      </c>
      <c r="AM2" s="320"/>
      <c r="AN2" s="320"/>
      <c r="AO2" s="320"/>
      <c r="AP2" s="320"/>
      <c r="AQ2" s="320"/>
      <c r="AR2" s="320"/>
      <c r="AS2" s="320"/>
      <c r="AT2" s="320"/>
      <c r="AU2" s="320"/>
      <c r="AV2" s="320"/>
      <c r="AW2" s="320"/>
      <c r="AX2" s="325" t="s">
        <v>120</v>
      </c>
      <c r="AY2" s="325"/>
      <c r="AZ2" s="325"/>
      <c r="BA2" s="325"/>
      <c r="BB2" s="325"/>
      <c r="BC2" s="325" t="s">
        <v>121</v>
      </c>
      <c r="BD2" s="325"/>
      <c r="BE2" s="325"/>
      <c r="BF2" s="325"/>
      <c r="BG2" s="325"/>
      <c r="BH2" s="325" t="s">
        <v>122</v>
      </c>
      <c r="BI2" s="325"/>
      <c r="BJ2" s="325"/>
      <c r="BK2" s="325"/>
      <c r="BL2" s="325"/>
      <c r="BM2" s="325" t="s">
        <v>123</v>
      </c>
      <c r="BN2" s="325"/>
      <c r="BO2" s="325"/>
      <c r="BP2" s="325"/>
      <c r="BQ2" s="325"/>
      <c r="BR2" s="317" t="s">
        <v>124</v>
      </c>
      <c r="BS2" s="317"/>
      <c r="BT2" s="317"/>
      <c r="BU2" s="317"/>
      <c r="BV2" s="348" t="s">
        <v>125</v>
      </c>
      <c r="BW2" s="348"/>
      <c r="BX2" s="348"/>
      <c r="BY2" s="342" t="s">
        <v>126</v>
      </c>
      <c r="BZ2" s="343"/>
      <c r="CA2" s="343"/>
      <c r="CB2" s="344"/>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row>
    <row r="3" spans="1:106" ht="16.5" customHeight="1">
      <c r="A3" s="334" t="s">
        <v>127</v>
      </c>
      <c r="B3" s="314" t="s">
        <v>7</v>
      </c>
      <c r="C3" s="314" t="s">
        <v>9</v>
      </c>
      <c r="D3" s="318" t="s">
        <v>128</v>
      </c>
      <c r="E3" s="318" t="s">
        <v>21</v>
      </c>
      <c r="F3" s="319" t="s">
        <v>15</v>
      </c>
      <c r="G3" s="314" t="s">
        <v>17</v>
      </c>
      <c r="H3" s="314" t="s">
        <v>129</v>
      </c>
      <c r="I3" s="314" t="s">
        <v>23</v>
      </c>
      <c r="J3" s="314" t="s">
        <v>130</v>
      </c>
      <c r="K3" s="314" t="s">
        <v>131</v>
      </c>
      <c r="L3" s="318" t="s">
        <v>132</v>
      </c>
      <c r="M3" s="314" t="s">
        <v>133</v>
      </c>
      <c r="N3" s="321" t="s">
        <v>134</v>
      </c>
      <c r="O3" s="314" t="s">
        <v>135</v>
      </c>
      <c r="P3" s="319" t="s">
        <v>132</v>
      </c>
      <c r="Q3" s="314" t="s">
        <v>29</v>
      </c>
      <c r="R3" s="313" t="s">
        <v>136</v>
      </c>
      <c r="S3" s="314" t="s">
        <v>31</v>
      </c>
      <c r="T3" s="314" t="s">
        <v>33</v>
      </c>
      <c r="U3" s="335" t="s">
        <v>137</v>
      </c>
      <c r="V3" s="336"/>
      <c r="W3" s="336"/>
      <c r="X3" s="337"/>
      <c r="Y3" s="314" t="s">
        <v>138</v>
      </c>
      <c r="Z3" s="314"/>
      <c r="AA3" s="314"/>
      <c r="AB3" s="314"/>
      <c r="AC3" s="314"/>
      <c r="AD3" s="314"/>
      <c r="AE3" s="313" t="s">
        <v>139</v>
      </c>
      <c r="AF3" s="313" t="s">
        <v>140</v>
      </c>
      <c r="AG3" s="313" t="s">
        <v>132</v>
      </c>
      <c r="AH3" s="313" t="s">
        <v>141</v>
      </c>
      <c r="AI3" s="313" t="s">
        <v>132</v>
      </c>
      <c r="AJ3" s="313" t="s">
        <v>142</v>
      </c>
      <c r="AK3" s="313" t="s">
        <v>49</v>
      </c>
      <c r="AL3" s="315" t="s">
        <v>143</v>
      </c>
      <c r="AM3" s="315" t="s">
        <v>144</v>
      </c>
      <c r="AN3" s="315" t="s">
        <v>145</v>
      </c>
      <c r="AO3" s="315" t="s">
        <v>146</v>
      </c>
      <c r="AP3" s="315" t="s">
        <v>147</v>
      </c>
      <c r="AQ3" s="315" t="s">
        <v>146</v>
      </c>
      <c r="AR3" s="323" t="s">
        <v>148</v>
      </c>
      <c r="AS3" s="315" t="s">
        <v>146</v>
      </c>
      <c r="AT3" s="315" t="s">
        <v>149</v>
      </c>
      <c r="AU3" s="315" t="s">
        <v>146</v>
      </c>
      <c r="AV3" s="323" t="s">
        <v>150</v>
      </c>
      <c r="AW3" s="315" t="s">
        <v>53</v>
      </c>
      <c r="AX3" s="316" t="s">
        <v>151</v>
      </c>
      <c r="AY3" s="316" t="s">
        <v>152</v>
      </c>
      <c r="AZ3" s="316" t="s">
        <v>144</v>
      </c>
      <c r="BA3" s="316" t="s">
        <v>153</v>
      </c>
      <c r="BB3" s="316" t="s">
        <v>154</v>
      </c>
      <c r="BC3" s="316" t="s">
        <v>151</v>
      </c>
      <c r="BD3" s="316" t="s">
        <v>152</v>
      </c>
      <c r="BE3" s="316" t="s">
        <v>144</v>
      </c>
      <c r="BF3" s="316" t="s">
        <v>153</v>
      </c>
      <c r="BG3" s="316" t="s">
        <v>154</v>
      </c>
      <c r="BH3" s="316" t="s">
        <v>151</v>
      </c>
      <c r="BI3" s="316" t="s">
        <v>152</v>
      </c>
      <c r="BJ3" s="316" t="s">
        <v>144</v>
      </c>
      <c r="BK3" s="316" t="s">
        <v>153</v>
      </c>
      <c r="BL3" s="316" t="s">
        <v>154</v>
      </c>
      <c r="BM3" s="316" t="s">
        <v>151</v>
      </c>
      <c r="BN3" s="316" t="s">
        <v>152</v>
      </c>
      <c r="BO3" s="316" t="s">
        <v>144</v>
      </c>
      <c r="BP3" s="316" t="s">
        <v>153</v>
      </c>
      <c r="BQ3" s="316" t="s">
        <v>154</v>
      </c>
      <c r="BR3" s="312" t="s">
        <v>155</v>
      </c>
      <c r="BS3" s="312" t="s">
        <v>156</v>
      </c>
      <c r="BT3" s="312" t="s">
        <v>157</v>
      </c>
      <c r="BU3" s="312" t="s">
        <v>152</v>
      </c>
      <c r="BV3" s="349" t="s">
        <v>146</v>
      </c>
      <c r="BW3" s="349" t="s">
        <v>158</v>
      </c>
      <c r="BX3" s="349" t="s">
        <v>159</v>
      </c>
      <c r="BY3" s="311" t="s">
        <v>160</v>
      </c>
      <c r="BZ3" s="311" t="s">
        <v>161</v>
      </c>
      <c r="CA3" s="311" t="s">
        <v>162</v>
      </c>
      <c r="CB3" s="311" t="s">
        <v>163</v>
      </c>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row>
    <row r="4" spans="1:106" s="144" customFormat="1" ht="67.5" customHeight="1">
      <c r="A4" s="334"/>
      <c r="B4" s="314"/>
      <c r="C4" s="314"/>
      <c r="D4" s="318"/>
      <c r="E4" s="318"/>
      <c r="F4" s="319"/>
      <c r="G4" s="314"/>
      <c r="H4" s="314"/>
      <c r="I4" s="314"/>
      <c r="J4" s="314"/>
      <c r="K4" s="314"/>
      <c r="L4" s="318"/>
      <c r="M4" s="314"/>
      <c r="N4" s="322"/>
      <c r="O4" s="319"/>
      <c r="P4" s="319"/>
      <c r="Q4" s="314"/>
      <c r="R4" s="313"/>
      <c r="S4" s="314"/>
      <c r="T4" s="314"/>
      <c r="U4" s="151" t="s">
        <v>164</v>
      </c>
      <c r="V4" s="151" t="s">
        <v>165</v>
      </c>
      <c r="W4" s="151" t="s">
        <v>166</v>
      </c>
      <c r="X4" s="151" t="s">
        <v>167</v>
      </c>
      <c r="Y4" s="152" t="s">
        <v>70</v>
      </c>
      <c r="Z4" s="152" t="s">
        <v>168</v>
      </c>
      <c r="AA4" s="152" t="s">
        <v>169</v>
      </c>
      <c r="AB4" s="152" t="s">
        <v>170</v>
      </c>
      <c r="AC4" s="152" t="s">
        <v>171</v>
      </c>
      <c r="AD4" s="152" t="s">
        <v>153</v>
      </c>
      <c r="AE4" s="313"/>
      <c r="AF4" s="313"/>
      <c r="AG4" s="313"/>
      <c r="AH4" s="313"/>
      <c r="AI4" s="313"/>
      <c r="AJ4" s="313"/>
      <c r="AK4" s="313"/>
      <c r="AL4" s="315"/>
      <c r="AM4" s="315"/>
      <c r="AN4" s="315"/>
      <c r="AO4" s="315"/>
      <c r="AP4" s="315"/>
      <c r="AQ4" s="315"/>
      <c r="AR4" s="324"/>
      <c r="AS4" s="315"/>
      <c r="AT4" s="315"/>
      <c r="AU4" s="315"/>
      <c r="AV4" s="324"/>
      <c r="AW4" s="315"/>
      <c r="AX4" s="316"/>
      <c r="AY4" s="316"/>
      <c r="AZ4" s="316"/>
      <c r="BA4" s="316"/>
      <c r="BB4" s="316"/>
      <c r="BC4" s="316"/>
      <c r="BD4" s="316"/>
      <c r="BE4" s="316"/>
      <c r="BF4" s="316"/>
      <c r="BG4" s="316"/>
      <c r="BH4" s="316"/>
      <c r="BI4" s="316"/>
      <c r="BJ4" s="316"/>
      <c r="BK4" s="316"/>
      <c r="BL4" s="316"/>
      <c r="BM4" s="316"/>
      <c r="BN4" s="316"/>
      <c r="BO4" s="316"/>
      <c r="BP4" s="316"/>
      <c r="BQ4" s="316"/>
      <c r="BR4" s="312"/>
      <c r="BS4" s="312"/>
      <c r="BT4" s="312"/>
      <c r="BU4" s="312"/>
      <c r="BV4" s="349"/>
      <c r="BW4" s="349"/>
      <c r="BX4" s="349"/>
      <c r="BY4" s="311"/>
      <c r="BZ4" s="311"/>
      <c r="CA4" s="311"/>
      <c r="CB4" s="311"/>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row>
    <row r="5" spans="1:106" s="147" customFormat="1" ht="224.25" customHeight="1">
      <c r="A5" s="328">
        <v>1</v>
      </c>
      <c r="B5" s="310" t="s">
        <v>72</v>
      </c>
      <c r="C5" s="310" t="s">
        <v>172</v>
      </c>
      <c r="D5" s="310" t="s">
        <v>173</v>
      </c>
      <c r="E5" s="329" t="s">
        <v>79</v>
      </c>
      <c r="F5" s="310" t="s">
        <v>174</v>
      </c>
      <c r="G5" s="310" t="s">
        <v>175</v>
      </c>
      <c r="H5" s="310" t="s">
        <v>176</v>
      </c>
      <c r="I5" s="310" t="s">
        <v>177</v>
      </c>
      <c r="J5" s="326">
        <v>316</v>
      </c>
      <c r="K5" s="327" t="str">
        <f>IF(J5&lt;=0,"",IF(J5&lt;=2,"Muy Baja",IF(J5&lt;=24,"Baja",IF(J5&lt;=500,"Media",IF(J5&lt;=5000,"Alta","Muy Alta")))))</f>
        <v>Media</v>
      </c>
      <c r="L5" s="331">
        <f>IF(K5="","",IF(K5="Muy Baja",0.2,IF(K5="Baja",0.4,IF(K5="Media",0.6,IF(K5="Alta",0.8,IF(K5="Muy Alta",1,))))))</f>
        <v>0.6</v>
      </c>
      <c r="M5" s="332" t="s">
        <v>178</v>
      </c>
      <c r="N5" s="332"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33" t="str">
        <f ca="1">IF(OR(N5='Tabla Impacto'!$C$11,N5='Tabla Impacto'!$D$11),"Leve",IF(OR(N5='Tabla Impacto'!$C$12,N5='Tabla Impacto'!$D$12),"Menor",IF(OR(N5='Tabla Impacto'!$C$13,N5='Tabla Impacto'!$D$13),"Moderado",IF(OR(N5='Tabla Impacto'!$C$14,N5='Tabla Impacto'!$D$14),"Mayor",IF(OR(N5='Tabla Impacto'!$C$15,N5='Tabla Impacto'!$D$15),"Catastrófico","")))))</f>
        <v>Mayor</v>
      </c>
      <c r="P5" s="332">
        <f ca="1">IF(O5="","",IF(O5="Leve",0.2,IF(O5="Menor",0.4,IF(O5="Moderado",0.6,IF(O5="Mayor",0.8,IF(O5="Catastrófico",1,))))))</f>
        <v>0.8</v>
      </c>
      <c r="Q5" s="330"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87">
        <v>1</v>
      </c>
      <c r="S5" s="190" t="s">
        <v>179</v>
      </c>
      <c r="T5" s="181" t="str">
        <f t="shared" ref="T5:T37" si="0">IF(OR(Y5="Preventivo",Y5="Detectivo"),"Probabilidad",IF(Y5="Correctivo","Impacto",""))</f>
        <v>Probabilidad</v>
      </c>
      <c r="U5" s="181" t="s">
        <v>180</v>
      </c>
      <c r="V5" s="181" t="s">
        <v>180</v>
      </c>
      <c r="W5" s="181" t="s">
        <v>180</v>
      </c>
      <c r="X5" s="181" t="s">
        <v>180</v>
      </c>
      <c r="Y5" s="199" t="s">
        <v>181</v>
      </c>
      <c r="Z5" s="199" t="s">
        <v>182</v>
      </c>
      <c r="AA5" s="98" t="str">
        <f t="shared" ref="AA5:AA36" si="1">IF(AND(Y5="Preventivo",Z5="Automático"),"50%",IF(AND(Y5="Preventivo",Z5="Manual"),"40%",IF(AND(Y5="Detectivo",Z5="Automático"),"40%",IF(AND(Y5="Detectivo",Z5="Manual"),"30%",IF(AND(Y5="Correctivo",Z5="Automático"),"35%",IF(AND(Y5="Correctivo",Z5="Manual"),"25%",""))))))</f>
        <v>40%</v>
      </c>
      <c r="AB5" s="199" t="s">
        <v>183</v>
      </c>
      <c r="AC5" s="199" t="s">
        <v>184</v>
      </c>
      <c r="AD5" s="199" t="s">
        <v>185</v>
      </c>
      <c r="AE5" s="158">
        <f>IFERROR(IF(T5="Probabilidad",(L5-(+L5*AA5)),IF(T5="Impacto",L5,"")),"")</f>
        <v>0.36</v>
      </c>
      <c r="AF5" s="132" t="str">
        <f>IFERROR(IF(AE5="","",IF(AE5&lt;=0.2,"Muy Baja",IF(AE5&lt;=0.4,"Baja",IF(AE5&lt;=0.6,"Media",IF(AE5&lt;=0.8,"Alta","Muy Alta"))))),"")</f>
        <v>Baja</v>
      </c>
      <c r="AG5" s="98">
        <f t="shared" ref="AG5:AG36" si="2">+AE5</f>
        <v>0.36</v>
      </c>
      <c r="AH5" s="132" t="str">
        <f ca="1">IFERROR(IF(AI5="","",IF(AI5&lt;=0.2,"Leve",IF(AI5&lt;=0.4,"Menor",IF(AI5&lt;=0.6,"Moderado",IF(AI5&lt;=0.8,"Mayor","Catastrófico"))))),"")</f>
        <v>Mayor</v>
      </c>
      <c r="AI5" s="98">
        <f ca="1">IFERROR(IF(T5="Impacto",(P5-(+P5*AA5)),IF(T5="Probabilidad",P5,"")),"")</f>
        <v>0.8</v>
      </c>
      <c r="AJ5" s="99"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39" t="s">
        <v>186</v>
      </c>
      <c r="AL5" s="189" t="s">
        <v>187</v>
      </c>
      <c r="AM5" s="188" t="s">
        <v>188</v>
      </c>
      <c r="AN5" s="194">
        <v>45291</v>
      </c>
      <c r="AO5" s="194">
        <v>45019</v>
      </c>
      <c r="AP5" s="189" t="s">
        <v>189</v>
      </c>
      <c r="AQ5" s="254"/>
      <c r="AR5" s="204"/>
      <c r="AS5" s="100"/>
      <c r="AT5" s="180"/>
      <c r="AU5" s="100"/>
      <c r="AV5" s="180"/>
      <c r="AW5" s="134"/>
      <c r="AX5" s="194">
        <v>45019</v>
      </c>
      <c r="AY5" s="188" t="s">
        <v>190</v>
      </c>
      <c r="AZ5" s="187" t="s">
        <v>191</v>
      </c>
      <c r="BA5" s="188" t="s">
        <v>192</v>
      </c>
      <c r="BB5" s="194" t="s">
        <v>193</v>
      </c>
      <c r="BC5" s="207" t="s">
        <v>194</v>
      </c>
      <c r="BD5" s="255" t="s">
        <v>195</v>
      </c>
      <c r="BE5" s="187" t="s">
        <v>191</v>
      </c>
      <c r="BF5" s="188" t="s">
        <v>192</v>
      </c>
      <c r="BG5" s="194" t="s">
        <v>193</v>
      </c>
      <c r="BH5" s="258" t="s">
        <v>196</v>
      </c>
      <c r="BI5" s="257" t="s">
        <v>197</v>
      </c>
      <c r="BJ5" s="134"/>
      <c r="BK5" s="100"/>
      <c r="BL5" s="100"/>
      <c r="BM5" s="180"/>
      <c r="BN5" s="180"/>
      <c r="BO5" s="134"/>
      <c r="BP5" s="100"/>
      <c r="BQ5" s="100"/>
      <c r="BR5" s="182" t="s">
        <v>198</v>
      </c>
      <c r="BS5" s="180"/>
      <c r="BT5" s="180"/>
      <c r="BU5" s="180"/>
      <c r="BV5" s="136" t="s">
        <v>199</v>
      </c>
      <c r="BW5" s="252" t="s">
        <v>200</v>
      </c>
      <c r="BX5" s="180" t="s">
        <v>201</v>
      </c>
      <c r="BY5" s="544" t="s">
        <v>202</v>
      </c>
      <c r="BZ5" s="545" t="s">
        <v>203</v>
      </c>
      <c r="CA5" s="545" t="s">
        <v>204</v>
      </c>
      <c r="CB5" s="545" t="s">
        <v>205</v>
      </c>
    </row>
    <row r="6" spans="1:106" ht="188.25" customHeight="1">
      <c r="A6" s="328"/>
      <c r="B6" s="310"/>
      <c r="C6" s="310"/>
      <c r="D6" s="310"/>
      <c r="E6" s="329"/>
      <c r="F6" s="310"/>
      <c r="G6" s="310"/>
      <c r="H6" s="310"/>
      <c r="I6" s="310"/>
      <c r="J6" s="326"/>
      <c r="K6" s="327"/>
      <c r="L6" s="331"/>
      <c r="M6" s="554"/>
      <c r="N6" s="554"/>
      <c r="O6" s="554"/>
      <c r="P6" s="554"/>
      <c r="Q6" s="330"/>
      <c r="R6" s="187">
        <v>2</v>
      </c>
      <c r="S6" s="190"/>
      <c r="T6" s="181" t="str">
        <f t="shared" si="0"/>
        <v/>
      </c>
      <c r="U6" s="181"/>
      <c r="V6" s="181"/>
      <c r="W6" s="181"/>
      <c r="X6" s="181"/>
      <c r="Y6" s="199"/>
      <c r="Z6" s="199"/>
      <c r="AA6" s="98" t="str">
        <f t="shared" si="1"/>
        <v/>
      </c>
      <c r="AB6" s="199"/>
      <c r="AC6" s="199"/>
      <c r="AD6" s="199"/>
      <c r="AE6" s="158" t="str">
        <f>IFERROR(IF(AND(T5="Probabilidad",T6="Probabilidad"),(AG5-(+AG5*AA6)),IF(T6="Probabilidad",(L5-(+L5*AA6)),IF(T6="Impacto",AG5,""))),"")</f>
        <v/>
      </c>
      <c r="AF6" s="132" t="str">
        <f t="shared" ref="AF6:AF64" si="4">IFERROR(IF(AE6="","",IF(AE6&lt;=0.2,"Muy Baja",IF(AE6&lt;=0.4,"Baja",IF(AE6&lt;=0.6,"Media",IF(AE6&lt;=0.8,"Alta","Muy Alta"))))),"")</f>
        <v/>
      </c>
      <c r="AG6" s="98" t="str">
        <f t="shared" si="2"/>
        <v/>
      </c>
      <c r="AH6" s="132" t="str">
        <f t="shared" ref="AH6:AH64" si="5">IFERROR(IF(AI6="","",IF(AI6&lt;=0.2,"Leve",IF(AI6&lt;=0.4,"Menor",IF(AI6&lt;=0.6,"Moderado",IF(AI6&lt;=0.8,"Mayor","Catastrófico"))))),"")</f>
        <v/>
      </c>
      <c r="AI6" s="98" t="str">
        <f>IFERROR(IF(AND(T5="Impacto",T6="Impacto"),(AI5-(+AI5*AA6)),IF(T6="Impacto",($P$5-(+$P$5*AA6)),IF(T6="Probabilidad",AI5,""))),"")</f>
        <v/>
      </c>
      <c r="AJ6" s="99" t="str">
        <f t="shared" si="3"/>
        <v/>
      </c>
      <c r="AK6" s="340"/>
      <c r="AL6" s="189" t="s">
        <v>206</v>
      </c>
      <c r="AM6" s="188" t="s">
        <v>188</v>
      </c>
      <c r="AN6" s="194">
        <v>45291</v>
      </c>
      <c r="AO6" s="194">
        <v>45019</v>
      </c>
      <c r="AP6" s="188" t="s">
        <v>207</v>
      </c>
      <c r="AQ6" s="194">
        <v>45097</v>
      </c>
      <c r="AR6" s="255" t="s">
        <v>208</v>
      </c>
      <c r="AS6" s="100"/>
      <c r="AT6" s="180"/>
      <c r="AU6" s="100"/>
      <c r="AV6" s="180"/>
      <c r="AW6" s="134"/>
      <c r="AX6" s="194"/>
      <c r="AY6" s="188"/>
      <c r="AZ6" s="187"/>
      <c r="BA6" s="194"/>
      <c r="BB6" s="194"/>
      <c r="BC6" s="194"/>
      <c r="BD6" s="255"/>
      <c r="BE6" s="187"/>
      <c r="BF6" s="194"/>
      <c r="BG6" s="194"/>
      <c r="BH6" s="258" t="s">
        <v>196</v>
      </c>
      <c r="BI6" s="257" t="s">
        <v>209</v>
      </c>
      <c r="BJ6" s="134"/>
      <c r="BK6" s="100"/>
      <c r="BL6" s="100"/>
      <c r="BM6" s="180"/>
      <c r="BN6" s="180"/>
      <c r="BO6" s="134"/>
      <c r="BP6" s="100"/>
      <c r="BQ6" s="100"/>
      <c r="BR6" s="135"/>
      <c r="BS6" s="180"/>
      <c r="BT6" s="180"/>
      <c r="BU6" s="180"/>
      <c r="BV6" s="136" t="s">
        <v>199</v>
      </c>
      <c r="BW6" s="180"/>
      <c r="BX6" s="180" t="s">
        <v>210</v>
      </c>
      <c r="BY6" s="546" t="s">
        <v>202</v>
      </c>
      <c r="BZ6" s="547" t="s">
        <v>211</v>
      </c>
      <c r="CA6" s="547" t="s">
        <v>211</v>
      </c>
      <c r="CB6" s="547" t="s">
        <v>212</v>
      </c>
    </row>
    <row r="7" spans="1:106" ht="48" customHeight="1">
      <c r="A7" s="328"/>
      <c r="B7" s="310"/>
      <c r="C7" s="310"/>
      <c r="D7" s="310"/>
      <c r="E7" s="329"/>
      <c r="F7" s="310"/>
      <c r="G7" s="310"/>
      <c r="H7" s="310"/>
      <c r="I7" s="310"/>
      <c r="J7" s="326"/>
      <c r="K7" s="327"/>
      <c r="L7" s="331"/>
      <c r="M7" s="554"/>
      <c r="N7" s="554"/>
      <c r="O7" s="554"/>
      <c r="P7" s="554"/>
      <c r="Q7" s="330"/>
      <c r="R7" s="187">
        <v>3</v>
      </c>
      <c r="S7" s="190"/>
      <c r="T7" s="181" t="str">
        <f t="shared" si="0"/>
        <v/>
      </c>
      <c r="U7" s="181"/>
      <c r="V7" s="181"/>
      <c r="W7" s="181"/>
      <c r="X7" s="181"/>
      <c r="Y7" s="199"/>
      <c r="Z7" s="199"/>
      <c r="AA7" s="98" t="str">
        <f t="shared" si="1"/>
        <v/>
      </c>
      <c r="AB7" s="199"/>
      <c r="AC7" s="199"/>
      <c r="AD7" s="199"/>
      <c r="AE7" s="158" t="str">
        <f>IFERROR(IF(AND(T6="Probabilidad",T7="Probabilidad"),(AG6-(+AG6*AA7)),IF(AND(T6="Impacto",T7="Probabilidad"),(AG5-(+AG5*AA7)),IF(T7="Impacto",AG6,""))),"")</f>
        <v/>
      </c>
      <c r="AF7" s="132" t="str">
        <f t="shared" si="4"/>
        <v/>
      </c>
      <c r="AG7" s="98" t="str">
        <f t="shared" si="2"/>
        <v/>
      </c>
      <c r="AH7" s="132" t="str">
        <f t="shared" si="5"/>
        <v/>
      </c>
      <c r="AI7" s="98" t="str">
        <f>IFERROR(IF(AND(T6="Impacto",T7="Impacto"),(AI6-(+AI6*AA7)),IF(AND(T6="Probabilidad",T7="Impacto"),(AI5-(+AI5*AA7)),IF(T7="Probabilidad",AI6,""))),"")</f>
        <v/>
      </c>
      <c r="AJ7" s="99" t="str">
        <f t="shared" si="3"/>
        <v/>
      </c>
      <c r="AK7" s="340"/>
      <c r="AL7" s="204"/>
      <c r="AM7" s="187"/>
      <c r="AN7" s="194"/>
      <c r="AO7" s="194"/>
      <c r="AP7" s="188"/>
      <c r="AQ7" s="194"/>
      <c r="AR7" s="188"/>
      <c r="AS7" s="100"/>
      <c r="AT7" s="180"/>
      <c r="AU7" s="100"/>
      <c r="AV7" s="180"/>
      <c r="AW7" s="134"/>
      <c r="AX7" s="188"/>
      <c r="AY7" s="188"/>
      <c r="AZ7" s="187"/>
      <c r="BA7" s="194"/>
      <c r="BB7" s="194"/>
      <c r="BC7" s="180"/>
      <c r="BD7" s="180"/>
      <c r="BE7" s="134"/>
      <c r="BF7" s="100"/>
      <c r="BG7" s="100"/>
      <c r="BH7" s="180"/>
      <c r="BI7" s="180"/>
      <c r="BJ7" s="134"/>
      <c r="BK7" s="100"/>
      <c r="BL7" s="100"/>
      <c r="BM7" s="180"/>
      <c r="BN7" s="180"/>
      <c r="BO7" s="134"/>
      <c r="BP7" s="100"/>
      <c r="BQ7" s="100"/>
      <c r="BR7" s="136"/>
      <c r="BS7" s="180"/>
      <c r="BT7" s="180"/>
      <c r="BU7" s="180"/>
      <c r="BV7" s="100"/>
      <c r="BW7" s="180"/>
      <c r="BX7" s="180"/>
      <c r="BY7" s="100"/>
      <c r="BZ7" s="180"/>
      <c r="CA7" s="134"/>
      <c r="CB7" s="180"/>
    </row>
    <row r="8" spans="1:106" ht="36" customHeight="1">
      <c r="A8" s="328"/>
      <c r="B8" s="310"/>
      <c r="C8" s="310"/>
      <c r="D8" s="310"/>
      <c r="E8" s="329"/>
      <c r="F8" s="310"/>
      <c r="G8" s="310"/>
      <c r="H8" s="310"/>
      <c r="I8" s="310"/>
      <c r="J8" s="326"/>
      <c r="K8" s="327"/>
      <c r="L8" s="331"/>
      <c r="M8" s="554"/>
      <c r="N8" s="554"/>
      <c r="O8" s="554"/>
      <c r="P8" s="554"/>
      <c r="Q8" s="330"/>
      <c r="R8" s="187">
        <v>4</v>
      </c>
      <c r="S8" s="190"/>
      <c r="T8" s="181" t="str">
        <f t="shared" si="0"/>
        <v/>
      </c>
      <c r="U8" s="181"/>
      <c r="V8" s="181"/>
      <c r="W8" s="181"/>
      <c r="X8" s="181"/>
      <c r="Y8" s="199"/>
      <c r="Z8" s="199"/>
      <c r="AA8" s="98" t="str">
        <f t="shared" si="1"/>
        <v/>
      </c>
      <c r="AB8" s="199"/>
      <c r="AC8" s="199"/>
      <c r="AD8" s="199"/>
      <c r="AE8" s="158" t="str">
        <f>IFERROR(IF(AND(T7="Probabilidad",T8="Probabilidad"),(AG7-(+AG7*AA8)),IF(AND(T7="Impacto",T8="Probabilidad"),(AG6-(+AG6*AA8)),IF(T8="Impacto",AG7,""))),"")</f>
        <v/>
      </c>
      <c r="AF8" s="132" t="str">
        <f t="shared" si="4"/>
        <v/>
      </c>
      <c r="AG8" s="98" t="str">
        <f t="shared" si="2"/>
        <v/>
      </c>
      <c r="AH8" s="132" t="str">
        <f t="shared" si="5"/>
        <v/>
      </c>
      <c r="AI8" s="98" t="str">
        <f>IFERROR(IF(AND(T7="Impacto",T8="Impacto"),(AI7-(+AI7*AA8)),IF(AND(T7="Probabilidad",T8="Impacto"),(AI6-(+AI6*AA8)),IF(T8="Probabilidad",AI7,""))),"")</f>
        <v/>
      </c>
      <c r="AJ8" s="99" t="str">
        <f t="shared" si="3"/>
        <v/>
      </c>
      <c r="AK8" s="340"/>
      <c r="AL8" s="188"/>
      <c r="AM8" s="187"/>
      <c r="AN8" s="194"/>
      <c r="AO8" s="194"/>
      <c r="AP8" s="188"/>
      <c r="AQ8" s="194"/>
      <c r="AR8" s="188"/>
      <c r="AS8" s="100"/>
      <c r="AT8" s="180"/>
      <c r="AU8" s="100"/>
      <c r="AV8" s="180"/>
      <c r="AW8" s="134"/>
      <c r="AX8" s="188"/>
      <c r="AY8" s="188"/>
      <c r="AZ8" s="187"/>
      <c r="BA8" s="194"/>
      <c r="BB8" s="194"/>
      <c r="BC8" s="180"/>
      <c r="BD8" s="180"/>
      <c r="BE8" s="134"/>
      <c r="BF8" s="100"/>
      <c r="BG8" s="100"/>
      <c r="BH8" s="180"/>
      <c r="BI8" s="180"/>
      <c r="BJ8" s="134"/>
      <c r="BK8" s="100"/>
      <c r="BL8" s="100"/>
      <c r="BM8" s="180"/>
      <c r="BN8" s="180"/>
      <c r="BO8" s="134"/>
      <c r="BP8" s="100"/>
      <c r="BQ8" s="100"/>
      <c r="BR8" s="136"/>
      <c r="BS8" s="180"/>
      <c r="BT8" s="180"/>
      <c r="BU8" s="180"/>
      <c r="BV8" s="100"/>
      <c r="BW8" s="180"/>
      <c r="BX8" s="180"/>
      <c r="BY8" s="100"/>
      <c r="BZ8" s="180"/>
      <c r="CA8" s="134"/>
      <c r="CB8" s="180"/>
    </row>
    <row r="9" spans="1:106" ht="16.5" customHeight="1">
      <c r="A9" s="328"/>
      <c r="B9" s="310"/>
      <c r="C9" s="310"/>
      <c r="D9" s="310"/>
      <c r="E9" s="329"/>
      <c r="F9" s="310"/>
      <c r="G9" s="310"/>
      <c r="H9" s="310"/>
      <c r="I9" s="310"/>
      <c r="J9" s="326"/>
      <c r="K9" s="327"/>
      <c r="L9" s="331"/>
      <c r="M9" s="554"/>
      <c r="N9" s="554"/>
      <c r="O9" s="554"/>
      <c r="P9" s="554"/>
      <c r="Q9" s="330"/>
      <c r="R9" s="187">
        <v>5</v>
      </c>
      <c r="S9" s="190"/>
      <c r="T9" s="181" t="str">
        <f t="shared" si="0"/>
        <v/>
      </c>
      <c r="U9" s="181"/>
      <c r="V9" s="181"/>
      <c r="W9" s="181"/>
      <c r="X9" s="181"/>
      <c r="Y9" s="199"/>
      <c r="Z9" s="199"/>
      <c r="AA9" s="98" t="str">
        <f t="shared" si="1"/>
        <v/>
      </c>
      <c r="AB9" s="199"/>
      <c r="AC9" s="199"/>
      <c r="AD9" s="199"/>
      <c r="AE9" s="158" t="str">
        <f>IFERROR(IF(AND(T8="Probabilidad",T9="Probabilidad"),(AG8-(+AG8*AA9)),IF(AND(T8="Impacto",T9="Probabilidad"),(AG7-(+AG7*AA9)),IF(T9="Impacto",AG8,""))),"")</f>
        <v/>
      </c>
      <c r="AF9" s="132" t="str">
        <f t="shared" si="4"/>
        <v/>
      </c>
      <c r="AG9" s="98" t="str">
        <f t="shared" si="2"/>
        <v/>
      </c>
      <c r="AH9" s="132" t="str">
        <f t="shared" si="5"/>
        <v/>
      </c>
      <c r="AI9" s="98" t="str">
        <f>IFERROR(IF(AND(T8="Impacto",T9="Impacto"),(AI8-(+AI8*AA9)),IF(AND(T8="Probabilidad",T9="Impacto"),(AI7-(+AI7*AA9)),IF(T9="Probabilidad",AI8,""))),"")</f>
        <v/>
      </c>
      <c r="AJ9" s="99" t="str">
        <f t="shared" si="3"/>
        <v/>
      </c>
      <c r="AK9" s="340"/>
      <c r="AL9" s="188"/>
      <c r="AM9" s="187"/>
      <c r="AN9" s="194"/>
      <c r="AO9" s="194"/>
      <c r="AP9" s="188"/>
      <c r="AQ9" s="194"/>
      <c r="AR9" s="188"/>
      <c r="AS9" s="100"/>
      <c r="AT9" s="180"/>
      <c r="AU9" s="100"/>
      <c r="AV9" s="180"/>
      <c r="AW9" s="134"/>
      <c r="AX9" s="188"/>
      <c r="AY9" s="188"/>
      <c r="AZ9" s="187"/>
      <c r="BA9" s="194"/>
      <c r="BB9" s="194"/>
      <c r="BC9" s="180"/>
      <c r="BD9" s="180"/>
      <c r="BE9" s="134"/>
      <c r="BF9" s="100"/>
      <c r="BG9" s="100"/>
      <c r="BH9" s="180"/>
      <c r="BI9" s="180"/>
      <c r="BJ9" s="134"/>
      <c r="BK9" s="100"/>
      <c r="BL9" s="100"/>
      <c r="BM9" s="180"/>
      <c r="BN9" s="180"/>
      <c r="BO9" s="134"/>
      <c r="BP9" s="100"/>
      <c r="BQ9" s="100"/>
      <c r="BR9" s="136"/>
      <c r="BS9" s="180"/>
      <c r="BT9" s="180"/>
      <c r="BU9" s="180"/>
      <c r="BV9" s="100"/>
      <c r="BW9" s="180"/>
      <c r="BX9" s="180"/>
      <c r="BY9" s="100"/>
      <c r="BZ9" s="180"/>
      <c r="CA9" s="134"/>
      <c r="CB9" s="180"/>
    </row>
    <row r="10" spans="1:106" ht="24.75" customHeight="1">
      <c r="A10" s="328"/>
      <c r="B10" s="310"/>
      <c r="C10" s="310"/>
      <c r="D10" s="310"/>
      <c r="E10" s="329"/>
      <c r="F10" s="310"/>
      <c r="G10" s="310"/>
      <c r="H10" s="310"/>
      <c r="I10" s="310"/>
      <c r="J10" s="326"/>
      <c r="K10" s="327"/>
      <c r="L10" s="331"/>
      <c r="M10" s="555"/>
      <c r="N10" s="555"/>
      <c r="O10" s="555"/>
      <c r="P10" s="555"/>
      <c r="Q10" s="330"/>
      <c r="R10" s="187">
        <v>6</v>
      </c>
      <c r="S10" s="190"/>
      <c r="T10" s="181" t="str">
        <f t="shared" si="0"/>
        <v/>
      </c>
      <c r="U10" s="181"/>
      <c r="V10" s="181"/>
      <c r="W10" s="181"/>
      <c r="X10" s="181"/>
      <c r="Y10" s="199"/>
      <c r="Z10" s="199"/>
      <c r="AA10" s="98" t="str">
        <f t="shared" si="1"/>
        <v/>
      </c>
      <c r="AB10" s="199"/>
      <c r="AC10" s="199"/>
      <c r="AD10" s="199"/>
      <c r="AE10" s="158" t="str">
        <f>IFERROR(IF(AND(T9="Probabilidad",T10="Probabilidad"),(AG9-(+AG9*AA10)),IF(AND(T9="Impacto",T10="Probabilidad"),(AG8-(+AG8*AA10)),IF(T10="Impacto",AG9,""))),"")</f>
        <v/>
      </c>
      <c r="AF10" s="132" t="str">
        <f t="shared" si="4"/>
        <v/>
      </c>
      <c r="AG10" s="98" t="str">
        <f t="shared" si="2"/>
        <v/>
      </c>
      <c r="AH10" s="132" t="str">
        <f t="shared" si="5"/>
        <v/>
      </c>
      <c r="AI10" s="98" t="str">
        <f>IFERROR(IF(AND(T9="Impacto",T10="Impacto"),(AI9-(+AI9*AA10)),IF(AND(T9="Probabilidad",T10="Impacto"),(AI8-(+AI8*AA10)),IF(T10="Probabilidad",AI9,""))),"")</f>
        <v/>
      </c>
      <c r="AJ10" s="99" t="str">
        <f t="shared" si="3"/>
        <v/>
      </c>
      <c r="AK10" s="341"/>
      <c r="AL10" s="188"/>
      <c r="AM10" s="187"/>
      <c r="AN10" s="194"/>
      <c r="AO10" s="194"/>
      <c r="AP10" s="188"/>
      <c r="AQ10" s="194"/>
      <c r="AR10" s="188"/>
      <c r="AS10" s="100"/>
      <c r="AT10" s="180"/>
      <c r="AU10" s="100"/>
      <c r="AV10" s="180"/>
      <c r="AW10" s="134"/>
      <c r="AX10" s="188"/>
      <c r="AY10" s="188"/>
      <c r="AZ10" s="187"/>
      <c r="BA10" s="194"/>
      <c r="BB10" s="194"/>
      <c r="BC10" s="180"/>
      <c r="BD10" s="180"/>
      <c r="BE10" s="134"/>
      <c r="BF10" s="100"/>
      <c r="BG10" s="100"/>
      <c r="BH10" s="180"/>
      <c r="BI10" s="180"/>
      <c r="BJ10" s="134"/>
      <c r="BK10" s="100"/>
      <c r="BL10" s="100"/>
      <c r="BM10" s="180"/>
      <c r="BN10" s="180"/>
      <c r="BO10" s="134"/>
      <c r="BP10" s="100"/>
      <c r="BQ10" s="100"/>
      <c r="BR10" s="136"/>
      <c r="BS10" s="180"/>
      <c r="BT10" s="180"/>
      <c r="BU10" s="180"/>
      <c r="BV10" s="100"/>
      <c r="BW10" s="180"/>
      <c r="BX10" s="180"/>
      <c r="BY10" s="100"/>
      <c r="BZ10" s="180"/>
      <c r="CA10" s="134"/>
      <c r="CB10" s="180"/>
    </row>
    <row r="11" spans="1:106" ht="47.25" customHeight="1">
      <c r="A11" s="328">
        <v>2</v>
      </c>
      <c r="B11" s="338"/>
      <c r="C11" s="338"/>
      <c r="D11" s="338"/>
      <c r="E11" s="338"/>
      <c r="F11" s="338"/>
      <c r="G11" s="338"/>
      <c r="H11" s="338"/>
      <c r="I11" s="338"/>
      <c r="J11" s="328"/>
      <c r="K11" s="327" t="str">
        <f>IF(J11&lt;=0,"",IF(J11&lt;=2,"Muy Baja",IF(J11&lt;=24,"Baja",IF(J11&lt;=500,"Media",IF(J11&lt;=5000,"Alta","Muy Alta")))))</f>
        <v/>
      </c>
      <c r="L11" s="331" t="str">
        <f>IF(K11="","",IF(K11="Muy Baja",0.2,IF(K11="Baja",0.4,IF(K11="Media",0.6,IF(K11="Alta",0.8,IF(K11="Muy Alta",1,))))))</f>
        <v/>
      </c>
      <c r="M11" s="332"/>
      <c r="N11" s="332">
        <f ca="1">IF(NOT(ISERROR(MATCH(M11,'Tabla Impacto'!$B$221:$B$223,0))),'Tabla Impacto'!$F$223&amp;"Por favor no seleccionar los criterios de impacto(Afectación Económica o presupuestal y Pérdida Reputacional)",M11)</f>
        <v>0</v>
      </c>
      <c r="O11" s="333" t="str">
        <f ca="1">IF(OR(N11='Tabla Impacto'!$C$11,N11='Tabla Impacto'!$D$11),"Leve",IF(OR(N11='Tabla Impacto'!$C$12,N11='Tabla Impacto'!$D$12),"Menor",IF(OR(N11='Tabla Impacto'!$C$13,N11='Tabla Impacto'!$D$13),"Moderado",IF(OR(N11='Tabla Impacto'!$C$14,N11='Tabla Impacto'!$D$14),"Mayor",IF(OR(N11='Tabla Impacto'!$C$15,N11='Tabla Impacto'!$D$15),"Catastrófico","")))))</f>
        <v/>
      </c>
      <c r="P11" s="331" t="str">
        <f ca="1">IF(O11="","",IF(O11="Leve",0.2,IF(O11="Menor",0.4,IF(O11="Moderado",0.6,IF(O11="Mayor",0.8,IF(O11="Catastrófico",1,))))))</f>
        <v/>
      </c>
      <c r="Q11" s="330"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87">
        <v>1</v>
      </c>
      <c r="S11" s="200"/>
      <c r="T11" s="181" t="str">
        <f t="shared" si="0"/>
        <v/>
      </c>
      <c r="U11" s="201"/>
      <c r="V11" s="201"/>
      <c r="W11" s="201"/>
      <c r="X11" s="201"/>
      <c r="Y11" s="202"/>
      <c r="Z11" s="202"/>
      <c r="AA11" s="98" t="str">
        <f t="shared" si="1"/>
        <v/>
      </c>
      <c r="AB11" s="202"/>
      <c r="AC11" s="202"/>
      <c r="AD11" s="202"/>
      <c r="AE11" s="159" t="str">
        <f>IFERROR(IF(T11="Probabilidad",(L11-(+L11*AA11)),IF(T11="Impacto",L11,"")),"")</f>
        <v/>
      </c>
      <c r="AF11" s="132" t="str">
        <f>IFERROR(IF(AE11="","",IF(AE11&lt;=0.2,"Muy Baja",IF(AE11&lt;=0.4,"Baja",IF(AE11&lt;=0.6,"Media",IF(AE11&lt;=0.8,"Alta","Muy Alta"))))),"")</f>
        <v/>
      </c>
      <c r="AG11" s="98" t="str">
        <f t="shared" si="2"/>
        <v/>
      </c>
      <c r="AH11" s="132" t="str">
        <f>IFERROR(IF(AI11="","",IF(AI11&lt;=0.2,"Leve",IF(AI11&lt;=0.4,"Menor",IF(AI11&lt;=0.6,"Moderado",IF(AI11&lt;=0.8,"Mayor","Catastrófico"))))),"")</f>
        <v/>
      </c>
      <c r="AI11" s="98" t="str">
        <f>IFERROR(IF(T11="Impacto",(P11-(+P11*AA11)),IF(T11="Probabilidad",P11,"")),"")</f>
        <v/>
      </c>
      <c r="AJ11" s="99" t="str">
        <f t="shared" si="3"/>
        <v/>
      </c>
      <c r="AK11" s="350"/>
      <c r="AL11" s="205"/>
      <c r="AM11" s="201"/>
      <c r="AN11" s="206"/>
      <c r="AO11" s="206"/>
      <c r="AP11" s="205"/>
      <c r="AQ11" s="206"/>
      <c r="AR11" s="205"/>
      <c r="AS11" s="164"/>
      <c r="AT11" s="163"/>
      <c r="AU11" s="164"/>
      <c r="AV11" s="163"/>
      <c r="AW11" s="162"/>
      <c r="AX11" s="205"/>
      <c r="AY11" s="205"/>
      <c r="AZ11" s="201"/>
      <c r="BA11" s="206"/>
      <c r="BB11" s="206"/>
      <c r="BC11" s="163"/>
      <c r="BD11" s="163"/>
      <c r="BE11" s="162"/>
      <c r="BF11" s="164"/>
      <c r="BG11" s="164"/>
      <c r="BH11" s="163"/>
      <c r="BI11" s="163"/>
      <c r="BJ11" s="162"/>
      <c r="BK11" s="164"/>
      <c r="BL11" s="164"/>
      <c r="BM11" s="163"/>
      <c r="BN11" s="163"/>
      <c r="BO11" s="162"/>
      <c r="BP11" s="164"/>
      <c r="BQ11" s="164"/>
      <c r="BR11" s="164"/>
      <c r="BS11" s="163"/>
      <c r="BT11" s="163"/>
      <c r="BU11" s="163"/>
      <c r="BV11" s="164"/>
      <c r="BW11" s="163"/>
      <c r="BX11" s="163"/>
      <c r="BY11" s="164"/>
      <c r="BZ11" s="163"/>
      <c r="CA11" s="162"/>
      <c r="CB11" s="163"/>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row>
    <row r="12" spans="1:106" ht="16.5" customHeight="1">
      <c r="A12" s="328"/>
      <c r="B12" s="554"/>
      <c r="C12" s="554"/>
      <c r="D12" s="554"/>
      <c r="E12" s="554"/>
      <c r="F12" s="554"/>
      <c r="G12" s="554"/>
      <c r="H12" s="554"/>
      <c r="I12" s="554"/>
      <c r="J12" s="328"/>
      <c r="K12" s="327"/>
      <c r="L12" s="331"/>
      <c r="M12" s="554"/>
      <c r="N12" s="554"/>
      <c r="O12" s="554"/>
      <c r="P12" s="331"/>
      <c r="Q12" s="330"/>
      <c r="R12" s="187">
        <v>2</v>
      </c>
      <c r="S12" s="190"/>
      <c r="T12" s="181" t="str">
        <f t="shared" si="0"/>
        <v/>
      </c>
      <c r="U12" s="181"/>
      <c r="V12" s="181"/>
      <c r="W12" s="181"/>
      <c r="X12" s="181"/>
      <c r="Y12" s="199"/>
      <c r="Z12" s="199"/>
      <c r="AA12" s="98" t="str">
        <f t="shared" si="1"/>
        <v/>
      </c>
      <c r="AB12" s="199"/>
      <c r="AC12" s="199"/>
      <c r="AD12" s="199"/>
      <c r="AE12" s="159" t="str">
        <f>IFERROR(IF(AND(T11="Probabilidad",T12="Probabilidad"),(AG11-(+AG11*AA12)),IF(T12="Probabilidad",(L11-(+L11*AA12)),IF(T12="Impacto",AG11,""))),"")</f>
        <v/>
      </c>
      <c r="AF12" s="132" t="str">
        <f t="shared" si="4"/>
        <v/>
      </c>
      <c r="AG12" s="98" t="str">
        <f t="shared" si="2"/>
        <v/>
      </c>
      <c r="AH12" s="132" t="str">
        <f t="shared" si="5"/>
        <v/>
      </c>
      <c r="AI12" s="98" t="str">
        <f>IFERROR(IF(AND(T11="Impacto",T12="Impacto"),(AI5-(+AI5*AA12)),IF(T12="Impacto",($P$11-(+$P$11*AA12)),IF(T12="Probabilidad",AI5,""))),"")</f>
        <v/>
      </c>
      <c r="AJ12" s="99" t="str">
        <f t="shared" si="3"/>
        <v/>
      </c>
      <c r="AK12" s="554"/>
      <c r="AL12" s="188"/>
      <c r="AM12" s="187"/>
      <c r="AN12" s="194"/>
      <c r="AO12" s="194"/>
      <c r="AP12" s="188"/>
      <c r="AQ12" s="194"/>
      <c r="AR12" s="188"/>
      <c r="AS12" s="100"/>
      <c r="AT12" s="180"/>
      <c r="AU12" s="100"/>
      <c r="AV12" s="180"/>
      <c r="AW12" s="134"/>
      <c r="AX12" s="188"/>
      <c r="AY12" s="188"/>
      <c r="AZ12" s="187"/>
      <c r="BA12" s="194"/>
      <c r="BB12" s="194"/>
      <c r="BC12" s="180"/>
      <c r="BD12" s="180"/>
      <c r="BE12" s="134"/>
      <c r="BF12" s="100"/>
      <c r="BG12" s="100"/>
      <c r="BH12" s="180"/>
      <c r="BI12" s="180"/>
      <c r="BJ12" s="134"/>
      <c r="BK12" s="100"/>
      <c r="BL12" s="100"/>
      <c r="BM12" s="180"/>
      <c r="BN12" s="180"/>
      <c r="BO12" s="134"/>
      <c r="BP12" s="100"/>
      <c r="BQ12" s="100"/>
      <c r="BR12" s="136"/>
      <c r="BS12" s="180"/>
      <c r="BT12" s="180"/>
      <c r="BU12" s="180"/>
      <c r="BV12" s="100"/>
      <c r="BW12" s="180"/>
      <c r="BX12" s="180"/>
      <c r="BY12" s="100"/>
      <c r="BZ12" s="180"/>
      <c r="CA12" s="134"/>
      <c r="CB12" s="180"/>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row>
    <row r="13" spans="1:106" ht="16.5" customHeight="1">
      <c r="A13" s="328"/>
      <c r="B13" s="554"/>
      <c r="C13" s="554"/>
      <c r="D13" s="554"/>
      <c r="E13" s="554"/>
      <c r="F13" s="554"/>
      <c r="G13" s="554"/>
      <c r="H13" s="554"/>
      <c r="I13" s="554"/>
      <c r="J13" s="328"/>
      <c r="K13" s="327"/>
      <c r="L13" s="331"/>
      <c r="M13" s="554"/>
      <c r="N13" s="554"/>
      <c r="O13" s="554"/>
      <c r="P13" s="331"/>
      <c r="Q13" s="330"/>
      <c r="R13" s="187">
        <v>3</v>
      </c>
      <c r="S13" s="203"/>
      <c r="T13" s="181" t="str">
        <f t="shared" si="0"/>
        <v/>
      </c>
      <c r="U13" s="181"/>
      <c r="V13" s="181"/>
      <c r="W13" s="181"/>
      <c r="X13" s="181"/>
      <c r="Y13" s="199"/>
      <c r="Z13" s="199"/>
      <c r="AA13" s="98" t="str">
        <f t="shared" si="1"/>
        <v/>
      </c>
      <c r="AB13" s="199"/>
      <c r="AC13" s="199"/>
      <c r="AD13" s="199"/>
      <c r="AE13" s="159" t="str">
        <f>IFERROR(IF(AND(T12="Probabilidad",T13="Probabilidad"),(AG12-(+AG12*AA13)),IF(AND(T12="Impacto",T13="Probabilidad"),(AG11-(+AG11*AA13)),IF(T13="Impacto",AG12,""))),"")</f>
        <v/>
      </c>
      <c r="AF13" s="132" t="str">
        <f t="shared" si="4"/>
        <v/>
      </c>
      <c r="AG13" s="98" t="str">
        <f t="shared" si="2"/>
        <v/>
      </c>
      <c r="AH13" s="132" t="str">
        <f t="shared" si="5"/>
        <v/>
      </c>
      <c r="AI13" s="98" t="str">
        <f>IFERROR(IF(AND(T12="Impacto",T13="Impacto"),(AI12-(+AI12*AA13)),IF(AND(T12="Probabilidad",T13="Impacto"),(AI11-(+AI11*AA13)),IF(T13="Probabilidad",AI12,""))),"")</f>
        <v/>
      </c>
      <c r="AJ13" s="99" t="str">
        <f t="shared" si="3"/>
        <v/>
      </c>
      <c r="AK13" s="554"/>
      <c r="AL13" s="188"/>
      <c r="AM13" s="187"/>
      <c r="AN13" s="194"/>
      <c r="AO13" s="194"/>
      <c r="AP13" s="188"/>
      <c r="AQ13" s="194"/>
      <c r="AR13" s="188"/>
      <c r="AS13" s="100"/>
      <c r="AT13" s="180"/>
      <c r="AU13" s="100"/>
      <c r="AV13" s="180"/>
      <c r="AW13" s="134"/>
      <c r="AX13" s="188"/>
      <c r="AY13" s="188"/>
      <c r="AZ13" s="187"/>
      <c r="BA13" s="194"/>
      <c r="BB13" s="194"/>
      <c r="BC13" s="180"/>
      <c r="BD13" s="180"/>
      <c r="BE13" s="134"/>
      <c r="BF13" s="100"/>
      <c r="BG13" s="100"/>
      <c r="BH13" s="180"/>
      <c r="BI13" s="180"/>
      <c r="BJ13" s="134"/>
      <c r="BK13" s="100"/>
      <c r="BL13" s="100"/>
      <c r="BM13" s="180"/>
      <c r="BN13" s="180"/>
      <c r="BO13" s="134"/>
      <c r="BP13" s="100"/>
      <c r="BQ13" s="100"/>
      <c r="BR13" s="136"/>
      <c r="BS13" s="180"/>
      <c r="BT13" s="180"/>
      <c r="BU13" s="180"/>
      <c r="BV13" s="100"/>
      <c r="BW13" s="180"/>
      <c r="BX13" s="180"/>
      <c r="BY13" s="100"/>
      <c r="BZ13" s="180"/>
      <c r="CA13" s="134"/>
      <c r="CB13" s="180"/>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row>
    <row r="14" spans="1:106" ht="16.5" customHeight="1">
      <c r="A14" s="328"/>
      <c r="B14" s="554"/>
      <c r="C14" s="554"/>
      <c r="D14" s="554"/>
      <c r="E14" s="554"/>
      <c r="F14" s="554"/>
      <c r="G14" s="554"/>
      <c r="H14" s="554"/>
      <c r="I14" s="554"/>
      <c r="J14" s="328"/>
      <c r="K14" s="327"/>
      <c r="L14" s="331"/>
      <c r="M14" s="554"/>
      <c r="N14" s="554"/>
      <c r="O14" s="554"/>
      <c r="P14" s="331"/>
      <c r="Q14" s="330"/>
      <c r="R14" s="187">
        <v>4</v>
      </c>
      <c r="S14" s="190"/>
      <c r="T14" s="181" t="str">
        <f t="shared" si="0"/>
        <v/>
      </c>
      <c r="U14" s="181"/>
      <c r="V14" s="181"/>
      <c r="W14" s="181"/>
      <c r="X14" s="181"/>
      <c r="Y14" s="199"/>
      <c r="Z14" s="199"/>
      <c r="AA14" s="98" t="str">
        <f t="shared" si="1"/>
        <v/>
      </c>
      <c r="AB14" s="199"/>
      <c r="AC14" s="199"/>
      <c r="AD14" s="199"/>
      <c r="AE14" s="159" t="str">
        <f>IFERROR(IF(AND(T13="Probabilidad",T14="Probabilidad"),(AG13-(+AG13*AA14)),IF(AND(T13="Impacto",T14="Probabilidad"),(AG12-(+AG12*AA14)),IF(T14="Impacto",AG13,""))),"")</f>
        <v/>
      </c>
      <c r="AF14" s="132" t="str">
        <f t="shared" si="4"/>
        <v/>
      </c>
      <c r="AG14" s="98" t="str">
        <f t="shared" si="2"/>
        <v/>
      </c>
      <c r="AH14" s="132" t="str">
        <f t="shared" si="5"/>
        <v/>
      </c>
      <c r="AI14" s="98" t="str">
        <f>IFERROR(IF(AND(T13="Impacto",T14="Impacto"),(AI13-(+AI13*AA14)),IF(AND(T13="Probabilidad",T14="Impacto"),(AI12-(+AI12*AA14)),IF(T14="Probabilidad",AI13,""))),"")</f>
        <v/>
      </c>
      <c r="AJ14" s="99" t="str">
        <f t="shared" si="3"/>
        <v/>
      </c>
      <c r="AK14" s="554"/>
      <c r="AL14" s="188"/>
      <c r="AM14" s="187"/>
      <c r="AN14" s="194"/>
      <c r="AO14" s="194"/>
      <c r="AP14" s="188"/>
      <c r="AQ14" s="194"/>
      <c r="AR14" s="188"/>
      <c r="AS14" s="100"/>
      <c r="AT14" s="180"/>
      <c r="AU14" s="100"/>
      <c r="AV14" s="180"/>
      <c r="AW14" s="134"/>
      <c r="AX14" s="188"/>
      <c r="AY14" s="188"/>
      <c r="AZ14" s="187"/>
      <c r="BA14" s="194"/>
      <c r="BB14" s="194"/>
      <c r="BC14" s="180"/>
      <c r="BD14" s="180"/>
      <c r="BE14" s="134"/>
      <c r="BF14" s="100"/>
      <c r="BG14" s="100"/>
      <c r="BH14" s="180"/>
      <c r="BI14" s="180"/>
      <c r="BJ14" s="134"/>
      <c r="BK14" s="100"/>
      <c r="BL14" s="100"/>
      <c r="BM14" s="180"/>
      <c r="BN14" s="180"/>
      <c r="BO14" s="134"/>
      <c r="BP14" s="100"/>
      <c r="BQ14" s="100"/>
      <c r="BR14" s="136"/>
      <c r="BS14" s="180"/>
      <c r="BT14" s="180"/>
      <c r="BU14" s="180"/>
      <c r="BV14" s="100"/>
      <c r="BW14" s="180"/>
      <c r="BX14" s="180"/>
      <c r="BY14" s="100"/>
      <c r="BZ14" s="180"/>
      <c r="CA14" s="134"/>
      <c r="CB14" s="180"/>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row>
    <row r="15" spans="1:106" ht="16.5" customHeight="1">
      <c r="A15" s="328"/>
      <c r="B15" s="554"/>
      <c r="C15" s="554"/>
      <c r="D15" s="554"/>
      <c r="E15" s="554"/>
      <c r="F15" s="554"/>
      <c r="G15" s="554"/>
      <c r="H15" s="554"/>
      <c r="I15" s="554"/>
      <c r="J15" s="328"/>
      <c r="K15" s="327"/>
      <c r="L15" s="331"/>
      <c r="M15" s="554"/>
      <c r="N15" s="554"/>
      <c r="O15" s="554"/>
      <c r="P15" s="331"/>
      <c r="Q15" s="330"/>
      <c r="R15" s="187">
        <v>5</v>
      </c>
      <c r="S15" s="190"/>
      <c r="T15" s="181" t="str">
        <f t="shared" si="0"/>
        <v/>
      </c>
      <c r="U15" s="181"/>
      <c r="V15" s="181"/>
      <c r="W15" s="181"/>
      <c r="X15" s="181"/>
      <c r="Y15" s="199"/>
      <c r="Z15" s="199"/>
      <c r="AA15" s="98" t="str">
        <f t="shared" si="1"/>
        <v/>
      </c>
      <c r="AB15" s="199"/>
      <c r="AC15" s="199"/>
      <c r="AD15" s="199"/>
      <c r="AE15" s="159" t="str">
        <f>IFERROR(IF(AND(T14="Probabilidad",T15="Probabilidad"),(AG14-(+AG14*AA15)),IF(AND(T14="Impacto",T15="Probabilidad"),(AG13-(+AG13*AA15)),IF(T15="Impacto",AG14,""))),"")</f>
        <v/>
      </c>
      <c r="AF15" s="132" t="str">
        <f t="shared" si="4"/>
        <v/>
      </c>
      <c r="AG15" s="98" t="str">
        <f t="shared" si="2"/>
        <v/>
      </c>
      <c r="AH15" s="132" t="str">
        <f t="shared" si="5"/>
        <v/>
      </c>
      <c r="AI15" s="98" t="str">
        <f>IFERROR(IF(AND(T14="Impacto",T15="Impacto"),(AI14-(+AI14*AA15)),IF(AND(T14="Probabilidad",T15="Impacto"),(AI13-(+AI13*AA15)),IF(T15="Probabilidad",AI14,""))),"")</f>
        <v/>
      </c>
      <c r="AJ15" s="99" t="str">
        <f t="shared" si="3"/>
        <v/>
      </c>
      <c r="AK15" s="554"/>
      <c r="AL15" s="188"/>
      <c r="AM15" s="187"/>
      <c r="AN15" s="194"/>
      <c r="AO15" s="194"/>
      <c r="AP15" s="188"/>
      <c r="AQ15" s="194"/>
      <c r="AR15" s="188"/>
      <c r="AS15" s="100"/>
      <c r="AT15" s="180"/>
      <c r="AU15" s="100"/>
      <c r="AV15" s="180"/>
      <c r="AW15" s="134"/>
      <c r="AX15" s="188"/>
      <c r="AY15" s="188"/>
      <c r="AZ15" s="187"/>
      <c r="BA15" s="194"/>
      <c r="BB15" s="194"/>
      <c r="BC15" s="180"/>
      <c r="BD15" s="180"/>
      <c r="BE15" s="134"/>
      <c r="BF15" s="100"/>
      <c r="BG15" s="100"/>
      <c r="BH15" s="180"/>
      <c r="BI15" s="180"/>
      <c r="BJ15" s="134"/>
      <c r="BK15" s="100"/>
      <c r="BL15" s="100"/>
      <c r="BM15" s="180"/>
      <c r="BN15" s="180"/>
      <c r="BO15" s="134"/>
      <c r="BP15" s="100"/>
      <c r="BQ15" s="100"/>
      <c r="BR15" s="136"/>
      <c r="BS15" s="180"/>
      <c r="BT15" s="180"/>
      <c r="BU15" s="180"/>
      <c r="BV15" s="100"/>
      <c r="BW15" s="180"/>
      <c r="BX15" s="180"/>
      <c r="BY15" s="100"/>
      <c r="BZ15" s="180"/>
      <c r="CA15" s="134"/>
      <c r="CB15" s="180"/>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row>
    <row r="16" spans="1:106" ht="16.5" customHeight="1">
      <c r="A16" s="328"/>
      <c r="B16" s="555"/>
      <c r="C16" s="555"/>
      <c r="D16" s="555"/>
      <c r="E16" s="555"/>
      <c r="F16" s="555"/>
      <c r="G16" s="555"/>
      <c r="H16" s="555"/>
      <c r="I16" s="555"/>
      <c r="J16" s="328"/>
      <c r="K16" s="327"/>
      <c r="L16" s="331"/>
      <c r="M16" s="555"/>
      <c r="N16" s="555"/>
      <c r="O16" s="555"/>
      <c r="P16" s="331"/>
      <c r="Q16" s="330"/>
      <c r="R16" s="187">
        <v>6</v>
      </c>
      <c r="S16" s="190"/>
      <c r="T16" s="181" t="str">
        <f t="shared" si="0"/>
        <v/>
      </c>
      <c r="U16" s="181"/>
      <c r="V16" s="181"/>
      <c r="W16" s="181"/>
      <c r="X16" s="181"/>
      <c r="Y16" s="199"/>
      <c r="Z16" s="199"/>
      <c r="AA16" s="98" t="str">
        <f t="shared" si="1"/>
        <v/>
      </c>
      <c r="AB16" s="199"/>
      <c r="AC16" s="199"/>
      <c r="AD16" s="199"/>
      <c r="AE16" s="159" t="str">
        <f>IFERROR(IF(AND(T15="Probabilidad",T16="Probabilidad"),(AG15-(+AG15*AA16)),IF(AND(T15="Impacto",T16="Probabilidad"),(AG14-(+AG14*AA16)),IF(T16="Impacto",AG15,""))),"")</f>
        <v/>
      </c>
      <c r="AF16" s="132" t="str">
        <f t="shared" si="4"/>
        <v/>
      </c>
      <c r="AG16" s="98" t="str">
        <f t="shared" si="2"/>
        <v/>
      </c>
      <c r="AH16" s="132" t="str">
        <f t="shared" si="5"/>
        <v/>
      </c>
      <c r="AI16" s="98" t="str">
        <f>IFERROR(IF(AND(T15="Impacto",T16="Impacto"),(AI15-(+AI15*AA16)),IF(AND(T15="Probabilidad",T16="Impacto"),(AI14-(+AI14*AA16)),IF(T16="Probabilidad",AI15,""))),"")</f>
        <v/>
      </c>
      <c r="AJ16" s="99" t="str">
        <f t="shared" si="3"/>
        <v/>
      </c>
      <c r="AK16" s="555"/>
      <c r="AL16" s="188"/>
      <c r="AM16" s="187"/>
      <c r="AN16" s="194"/>
      <c r="AO16" s="194"/>
      <c r="AP16" s="188"/>
      <c r="AQ16" s="194"/>
      <c r="AR16" s="188"/>
      <c r="AS16" s="100"/>
      <c r="AT16" s="180"/>
      <c r="AU16" s="100"/>
      <c r="AV16" s="180"/>
      <c r="AW16" s="134"/>
      <c r="AX16" s="188"/>
      <c r="AY16" s="188"/>
      <c r="AZ16" s="187"/>
      <c r="BA16" s="194"/>
      <c r="BB16" s="194"/>
      <c r="BC16" s="180"/>
      <c r="BD16" s="180"/>
      <c r="BE16" s="134"/>
      <c r="BF16" s="100"/>
      <c r="BG16" s="100"/>
      <c r="BH16" s="180"/>
      <c r="BI16" s="180"/>
      <c r="BJ16" s="134"/>
      <c r="BK16" s="100"/>
      <c r="BL16" s="100"/>
      <c r="BM16" s="180"/>
      <c r="BN16" s="180"/>
      <c r="BO16" s="134"/>
      <c r="BP16" s="100"/>
      <c r="BQ16" s="100"/>
      <c r="BR16" s="136"/>
      <c r="BS16" s="180"/>
      <c r="BT16" s="180"/>
      <c r="BU16" s="180"/>
      <c r="BV16" s="100"/>
      <c r="BW16" s="180"/>
      <c r="BX16" s="180"/>
      <c r="BY16" s="100"/>
      <c r="BZ16" s="180"/>
      <c r="CA16" s="134"/>
      <c r="CB16" s="180"/>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row>
    <row r="17" spans="1:106" ht="27" customHeight="1">
      <c r="A17" s="328">
        <v>3</v>
      </c>
      <c r="B17" s="310"/>
      <c r="C17" s="310"/>
      <c r="D17" s="310"/>
      <c r="E17" s="329"/>
      <c r="F17" s="310"/>
      <c r="G17" s="310"/>
      <c r="H17" s="310"/>
      <c r="I17" s="310"/>
      <c r="J17" s="328"/>
      <c r="K17" s="327" t="str">
        <f>IF(J17&lt;=0,"",IF(J17&lt;=2,"Muy Baja",IF(J17&lt;=24,"Baja",IF(J17&lt;=500,"Media",IF(J17&lt;=5000,"Alta","Muy Alta")))))</f>
        <v/>
      </c>
      <c r="L17" s="331" t="str">
        <f>IF(K17="","",IF(K17="Muy Baja",0.2,IF(K17="Baja",0.4,IF(K17="Media",0.6,IF(K17="Alta",0.8,IF(K17="Muy Alta",1,))))))</f>
        <v/>
      </c>
      <c r="M17" s="332"/>
      <c r="N17" s="332">
        <f ca="1">IF(NOT(ISERROR(MATCH(M17,'Tabla Impacto'!$B$221:$B$223,0))),'Tabla Impacto'!$F$223&amp;"Por favor no seleccionar los criterios de impacto(Afectación Económica o presupuestal y Pérdida Reputacional)",M17)</f>
        <v>0</v>
      </c>
      <c r="O17" s="333" t="str">
        <f ca="1">IF(OR(N17='Tabla Impacto'!$C$11,N17='Tabla Impacto'!$D$11),"Leve",IF(OR(N17='Tabla Impacto'!$C$12,N17='Tabla Impacto'!$D$12),"Menor",IF(OR(N17='Tabla Impacto'!$C$13,N17='Tabla Impacto'!$D$13),"Moderado",IF(OR(N17='Tabla Impacto'!$C$14,N17='Tabla Impacto'!$D$14),"Mayor",IF(OR(N17='Tabla Impacto'!$C$15,N17='Tabla Impacto'!$D$15),"Catastrófico","")))))</f>
        <v/>
      </c>
      <c r="P17" s="331" t="str">
        <f ca="1">IF(O17="","",IF(O17="Leve",0.2,IF(O17="Menor",0.4,IF(O17="Moderado",0.6,IF(O17="Mayor",0.8,IF(O17="Catastrófico",1,))))))</f>
        <v/>
      </c>
      <c r="Q17" s="330"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87">
        <v>1</v>
      </c>
      <c r="S17" s="190"/>
      <c r="T17" s="181" t="str">
        <f t="shared" si="0"/>
        <v/>
      </c>
      <c r="U17" s="181"/>
      <c r="V17" s="181"/>
      <c r="W17" s="181"/>
      <c r="X17" s="181"/>
      <c r="Y17" s="199"/>
      <c r="Z17" s="199"/>
      <c r="AA17" s="98" t="str">
        <f t="shared" si="1"/>
        <v/>
      </c>
      <c r="AB17" s="199"/>
      <c r="AC17" s="199"/>
      <c r="AD17" s="199"/>
      <c r="AE17" s="159" t="str">
        <f>IFERROR(IF(T17="Probabilidad",(L17-(+L17*AA17)),IF(T17="Impacto",L17,"")),"")</f>
        <v/>
      </c>
      <c r="AF17" s="132" t="str">
        <f>IFERROR(IF(AE17="","",IF(AE17&lt;=0.2,"Muy Baja",IF(AE17&lt;=0.4,"Baja",IF(AE17&lt;=0.6,"Media",IF(AE17&lt;=0.8,"Alta","Muy Alta"))))),"")</f>
        <v/>
      </c>
      <c r="AG17" s="98" t="str">
        <f t="shared" si="2"/>
        <v/>
      </c>
      <c r="AH17" s="132" t="str">
        <f>IFERROR(IF(AI17="","",IF(AI17&lt;=0.2,"Leve",IF(AI17&lt;=0.4,"Menor",IF(AI17&lt;=0.6,"Moderado",IF(AI17&lt;=0.8,"Mayor","Catastrófico"))))),"")</f>
        <v/>
      </c>
      <c r="AI17" s="98" t="str">
        <f>IFERROR(IF(T17="Impacto",(P17-(+P17*AA17)),IF(T17="Probabilidad",P17,"")),"")</f>
        <v/>
      </c>
      <c r="AJ17" s="99" t="str">
        <f t="shared" si="3"/>
        <v/>
      </c>
      <c r="AK17" s="351"/>
      <c r="AL17" s="188"/>
      <c r="AM17" s="188"/>
      <c r="AN17" s="207"/>
      <c r="AO17" s="207"/>
      <c r="AP17" s="188"/>
      <c r="AQ17" s="207"/>
      <c r="AR17" s="188"/>
      <c r="AS17" s="136"/>
      <c r="AT17" s="180"/>
      <c r="AU17" s="136"/>
      <c r="AV17" s="180"/>
      <c r="AW17" s="180"/>
      <c r="AX17" s="188"/>
      <c r="AY17" s="188"/>
      <c r="AZ17" s="188"/>
      <c r="BA17" s="207"/>
      <c r="BB17" s="207"/>
      <c r="BC17" s="180"/>
      <c r="BD17" s="180"/>
      <c r="BE17" s="180"/>
      <c r="BF17" s="136"/>
      <c r="BG17" s="136"/>
      <c r="BH17" s="180"/>
      <c r="BI17" s="180"/>
      <c r="BJ17" s="180"/>
      <c r="BK17" s="136"/>
      <c r="BL17" s="136"/>
      <c r="BM17" s="180"/>
      <c r="BN17" s="180"/>
      <c r="BO17" s="180"/>
      <c r="BP17" s="136"/>
      <c r="BQ17" s="136"/>
      <c r="BR17" s="136"/>
      <c r="BS17" s="180"/>
      <c r="BT17" s="180"/>
      <c r="BU17" s="180"/>
      <c r="BV17" s="136"/>
      <c r="BW17" s="180"/>
      <c r="BX17" s="180"/>
      <c r="BY17" s="136"/>
      <c r="BZ17" s="180"/>
      <c r="CA17" s="180"/>
      <c r="CB17" s="180"/>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row>
    <row r="18" spans="1:106" ht="16.5" customHeight="1">
      <c r="A18" s="328"/>
      <c r="B18" s="310"/>
      <c r="C18" s="310"/>
      <c r="D18" s="310"/>
      <c r="E18" s="329"/>
      <c r="F18" s="310"/>
      <c r="G18" s="310"/>
      <c r="H18" s="310"/>
      <c r="I18" s="310"/>
      <c r="J18" s="328"/>
      <c r="K18" s="327"/>
      <c r="L18" s="331"/>
      <c r="M18" s="554"/>
      <c r="N18" s="554"/>
      <c r="O18" s="554"/>
      <c r="P18" s="331"/>
      <c r="Q18" s="330"/>
      <c r="R18" s="187">
        <v>2</v>
      </c>
      <c r="S18" s="190"/>
      <c r="T18" s="181" t="str">
        <f t="shared" si="0"/>
        <v/>
      </c>
      <c r="U18" s="181"/>
      <c r="V18" s="181"/>
      <c r="W18" s="181"/>
      <c r="X18" s="181"/>
      <c r="Y18" s="199"/>
      <c r="Z18" s="199"/>
      <c r="AA18" s="98" t="str">
        <f t="shared" si="1"/>
        <v/>
      </c>
      <c r="AB18" s="199"/>
      <c r="AC18" s="199"/>
      <c r="AD18" s="199"/>
      <c r="AE18" s="158" t="str">
        <f>IFERROR(IF(AND(T17="Probabilidad",T18="Probabilidad"),(AG17-(+AG17*AA18)),IF(T18="Probabilidad",(L17-(+L17*AA18)),IF(T18="Impacto",AG17,""))),"")</f>
        <v/>
      </c>
      <c r="AF18" s="132" t="str">
        <f t="shared" si="4"/>
        <v/>
      </c>
      <c r="AG18" s="98" t="str">
        <f t="shared" si="2"/>
        <v/>
      </c>
      <c r="AH18" s="132" t="str">
        <f t="shared" si="5"/>
        <v/>
      </c>
      <c r="AI18" s="98" t="str">
        <f>IFERROR(IF(AND(T17="Impacto",T18="Impacto"),(AI11-(+AI11*AA18)),IF(T18="Impacto",($P$17-(+$P$17*AA18)),IF(T18="Probabilidad",AI11,""))),"")</f>
        <v/>
      </c>
      <c r="AJ18" s="99" t="str">
        <f t="shared" si="3"/>
        <v/>
      </c>
      <c r="AK18" s="352"/>
      <c r="AL18" s="188"/>
      <c r="AM18" s="188"/>
      <c r="AN18" s="207"/>
      <c r="AO18" s="207"/>
      <c r="AP18" s="188"/>
      <c r="AQ18" s="207"/>
      <c r="AR18" s="188"/>
      <c r="AS18" s="136"/>
      <c r="AT18" s="180"/>
      <c r="AU18" s="136"/>
      <c r="AV18" s="180"/>
      <c r="AW18" s="180"/>
      <c r="AX18" s="188"/>
      <c r="AY18" s="188"/>
      <c r="AZ18" s="188"/>
      <c r="BA18" s="207"/>
      <c r="BB18" s="207"/>
      <c r="BC18" s="180"/>
      <c r="BD18" s="180"/>
      <c r="BE18" s="180"/>
      <c r="BF18" s="136"/>
      <c r="BG18" s="136"/>
      <c r="BH18" s="180"/>
      <c r="BI18" s="180"/>
      <c r="BJ18" s="180"/>
      <c r="BK18" s="136"/>
      <c r="BL18" s="136"/>
      <c r="BM18" s="180"/>
      <c r="BN18" s="180"/>
      <c r="BO18" s="180"/>
      <c r="BP18" s="136"/>
      <c r="BQ18" s="136"/>
      <c r="BR18" s="136"/>
      <c r="BS18" s="180"/>
      <c r="BT18" s="180"/>
      <c r="BU18" s="180"/>
      <c r="BV18" s="136"/>
      <c r="BW18" s="180"/>
      <c r="BX18" s="180"/>
      <c r="BY18" s="136"/>
      <c r="BZ18" s="180"/>
      <c r="CA18" s="180"/>
      <c r="CB18" s="180"/>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row>
    <row r="19" spans="1:106" ht="16.5" customHeight="1">
      <c r="A19" s="328"/>
      <c r="B19" s="310"/>
      <c r="C19" s="310"/>
      <c r="D19" s="310"/>
      <c r="E19" s="329"/>
      <c r="F19" s="310"/>
      <c r="G19" s="310"/>
      <c r="H19" s="310"/>
      <c r="I19" s="310"/>
      <c r="J19" s="328"/>
      <c r="K19" s="327"/>
      <c r="L19" s="331"/>
      <c r="M19" s="554"/>
      <c r="N19" s="554"/>
      <c r="O19" s="554"/>
      <c r="P19" s="331"/>
      <c r="Q19" s="330"/>
      <c r="R19" s="187">
        <v>3</v>
      </c>
      <c r="S19" s="203"/>
      <c r="T19" s="181" t="str">
        <f t="shared" si="0"/>
        <v/>
      </c>
      <c r="U19" s="181"/>
      <c r="V19" s="181"/>
      <c r="W19" s="181"/>
      <c r="X19" s="181"/>
      <c r="Y19" s="199"/>
      <c r="Z19" s="199"/>
      <c r="AA19" s="98" t="str">
        <f t="shared" si="1"/>
        <v/>
      </c>
      <c r="AB19" s="199"/>
      <c r="AC19" s="199"/>
      <c r="AD19" s="199"/>
      <c r="AE19" s="159" t="str">
        <f>IFERROR(IF(AND(T18="Probabilidad",T19="Probabilidad"),(AG18-(+AG18*AA19)),IF(AND(T18="Impacto",T19="Probabilidad"),(AG17-(+AG17*AA19)),IF(T19="Impacto",AG18,""))),"")</f>
        <v/>
      </c>
      <c r="AF19" s="132" t="str">
        <f t="shared" si="4"/>
        <v/>
      </c>
      <c r="AG19" s="98" t="str">
        <f t="shared" si="2"/>
        <v/>
      </c>
      <c r="AH19" s="132" t="str">
        <f t="shared" si="5"/>
        <v/>
      </c>
      <c r="AI19" s="98" t="str">
        <f>IFERROR(IF(AND(T18="Impacto",T19="Impacto"),(AI18-(+AI18*AA19)),IF(AND(T18="Probabilidad",T19="Impacto"),(AI17-(+AI17*AA19)),IF(T19="Probabilidad",AI18,""))),"")</f>
        <v/>
      </c>
      <c r="AJ19" s="99" t="str">
        <f t="shared" si="3"/>
        <v/>
      </c>
      <c r="AK19" s="352"/>
      <c r="AL19" s="188"/>
      <c r="AM19" s="188"/>
      <c r="AN19" s="207"/>
      <c r="AO19" s="207"/>
      <c r="AP19" s="188"/>
      <c r="AQ19" s="207"/>
      <c r="AR19" s="188"/>
      <c r="AS19" s="136"/>
      <c r="AT19" s="180"/>
      <c r="AU19" s="136"/>
      <c r="AV19" s="180"/>
      <c r="AW19" s="180"/>
      <c r="AX19" s="188"/>
      <c r="AY19" s="188"/>
      <c r="AZ19" s="188"/>
      <c r="BA19" s="207"/>
      <c r="BB19" s="207"/>
      <c r="BC19" s="180"/>
      <c r="BD19" s="180"/>
      <c r="BE19" s="180"/>
      <c r="BF19" s="136"/>
      <c r="BG19" s="136"/>
      <c r="BH19" s="180"/>
      <c r="BI19" s="180"/>
      <c r="BJ19" s="180"/>
      <c r="BK19" s="136"/>
      <c r="BL19" s="136"/>
      <c r="BM19" s="180"/>
      <c r="BN19" s="180"/>
      <c r="BO19" s="180"/>
      <c r="BP19" s="136"/>
      <c r="BQ19" s="136"/>
      <c r="BR19" s="136"/>
      <c r="BS19" s="180"/>
      <c r="BT19" s="180"/>
      <c r="BU19" s="180"/>
      <c r="BV19" s="136"/>
      <c r="BW19" s="180"/>
      <c r="BX19" s="180"/>
      <c r="BY19" s="136"/>
      <c r="BZ19" s="180"/>
      <c r="CA19" s="180"/>
      <c r="CB19" s="180"/>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row>
    <row r="20" spans="1:106" ht="16.5" customHeight="1">
      <c r="A20" s="328"/>
      <c r="B20" s="310"/>
      <c r="C20" s="310"/>
      <c r="D20" s="310"/>
      <c r="E20" s="329"/>
      <c r="F20" s="310"/>
      <c r="G20" s="310"/>
      <c r="H20" s="310"/>
      <c r="I20" s="310"/>
      <c r="J20" s="328"/>
      <c r="K20" s="327"/>
      <c r="L20" s="331"/>
      <c r="M20" s="554"/>
      <c r="N20" s="554"/>
      <c r="O20" s="554"/>
      <c r="P20" s="331"/>
      <c r="Q20" s="330"/>
      <c r="R20" s="187">
        <v>4</v>
      </c>
      <c r="S20" s="190"/>
      <c r="T20" s="181" t="str">
        <f t="shared" si="0"/>
        <v/>
      </c>
      <c r="U20" s="181"/>
      <c r="V20" s="181"/>
      <c r="W20" s="181"/>
      <c r="X20" s="181"/>
      <c r="Y20" s="199"/>
      <c r="Z20" s="199"/>
      <c r="AA20" s="98" t="str">
        <f t="shared" si="1"/>
        <v/>
      </c>
      <c r="AB20" s="199"/>
      <c r="AC20" s="199"/>
      <c r="AD20" s="199"/>
      <c r="AE20" s="159" t="str">
        <f>IFERROR(IF(AND(T19="Probabilidad",T20="Probabilidad"),(AG19-(+AG19*AA20)),IF(AND(T19="Impacto",T20="Probabilidad"),(AG18-(+AG18*AA20)),IF(T20="Impacto",AG19,""))),"")</f>
        <v/>
      </c>
      <c r="AF20" s="132" t="str">
        <f t="shared" si="4"/>
        <v/>
      </c>
      <c r="AG20" s="98" t="str">
        <f t="shared" si="2"/>
        <v/>
      </c>
      <c r="AH20" s="132" t="str">
        <f t="shared" si="5"/>
        <v/>
      </c>
      <c r="AI20" s="98" t="str">
        <f>IFERROR(IF(AND(T19="Impacto",T20="Impacto"),(AI19-(+AI19*AA20)),IF(AND(T19="Probabilidad",T20="Impacto"),(AI18-(+AI18*AA20)),IF(T20="Probabilidad",AI19,""))),"")</f>
        <v/>
      </c>
      <c r="AJ20" s="99" t="str">
        <f t="shared" si="3"/>
        <v/>
      </c>
      <c r="AK20" s="352"/>
      <c r="AL20" s="188"/>
      <c r="AM20" s="188"/>
      <c r="AN20" s="207"/>
      <c r="AO20" s="207"/>
      <c r="AP20" s="188"/>
      <c r="AQ20" s="207"/>
      <c r="AR20" s="188"/>
      <c r="AS20" s="136"/>
      <c r="AT20" s="180"/>
      <c r="AU20" s="136"/>
      <c r="AV20" s="180"/>
      <c r="AW20" s="180"/>
      <c r="AX20" s="188"/>
      <c r="AY20" s="188"/>
      <c r="AZ20" s="188"/>
      <c r="BA20" s="207"/>
      <c r="BB20" s="207"/>
      <c r="BC20" s="180"/>
      <c r="BD20" s="180"/>
      <c r="BE20" s="180"/>
      <c r="BF20" s="136"/>
      <c r="BG20" s="136"/>
      <c r="BH20" s="180"/>
      <c r="BI20" s="180"/>
      <c r="BJ20" s="180"/>
      <c r="BK20" s="136"/>
      <c r="BL20" s="136"/>
      <c r="BM20" s="180"/>
      <c r="BN20" s="180"/>
      <c r="BO20" s="180"/>
      <c r="BP20" s="136"/>
      <c r="BQ20" s="136"/>
      <c r="BR20" s="136"/>
      <c r="BS20" s="180"/>
      <c r="BT20" s="180"/>
      <c r="BU20" s="180"/>
      <c r="BV20" s="136"/>
      <c r="BW20" s="180"/>
      <c r="BX20" s="180"/>
      <c r="BY20" s="136"/>
      <c r="BZ20" s="180"/>
      <c r="CA20" s="180"/>
      <c r="CB20" s="180"/>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row>
    <row r="21" spans="1:106" ht="16.5" customHeight="1">
      <c r="A21" s="328"/>
      <c r="B21" s="310"/>
      <c r="C21" s="310"/>
      <c r="D21" s="310"/>
      <c r="E21" s="329"/>
      <c r="F21" s="310"/>
      <c r="G21" s="310"/>
      <c r="H21" s="310"/>
      <c r="I21" s="310"/>
      <c r="J21" s="328"/>
      <c r="K21" s="327"/>
      <c r="L21" s="331"/>
      <c r="M21" s="554"/>
      <c r="N21" s="554"/>
      <c r="O21" s="554"/>
      <c r="P21" s="331"/>
      <c r="Q21" s="330"/>
      <c r="R21" s="187">
        <v>5</v>
      </c>
      <c r="S21" s="190"/>
      <c r="T21" s="181" t="str">
        <f t="shared" si="0"/>
        <v/>
      </c>
      <c r="U21" s="181"/>
      <c r="V21" s="181"/>
      <c r="W21" s="181"/>
      <c r="X21" s="181"/>
      <c r="Y21" s="199"/>
      <c r="Z21" s="199"/>
      <c r="AA21" s="98" t="str">
        <f t="shared" si="1"/>
        <v/>
      </c>
      <c r="AB21" s="199"/>
      <c r="AC21" s="199"/>
      <c r="AD21" s="199"/>
      <c r="AE21" s="159" t="str">
        <f>IFERROR(IF(AND(T20="Probabilidad",T21="Probabilidad"),(AG20-(+AG20*AA21)),IF(AND(T20="Impacto",T21="Probabilidad"),(AG19-(+AG19*AA21)),IF(T21="Impacto",AG20,""))),"")</f>
        <v/>
      </c>
      <c r="AF21" s="132" t="str">
        <f t="shared" si="4"/>
        <v/>
      </c>
      <c r="AG21" s="98" t="str">
        <f t="shared" si="2"/>
        <v/>
      </c>
      <c r="AH21" s="132" t="str">
        <f t="shared" si="5"/>
        <v/>
      </c>
      <c r="AI21" s="98" t="str">
        <f>IFERROR(IF(AND(T20="Impacto",T21="Impacto"),(AI20-(+AI20*AA21)),IF(AND(T20="Probabilidad",T21="Impacto"),(AI19-(+AI19*AA21)),IF(T21="Probabilidad",AI20,""))),"")</f>
        <v/>
      </c>
      <c r="AJ21" s="99" t="str">
        <f t="shared" si="3"/>
        <v/>
      </c>
      <c r="AK21" s="352"/>
      <c r="AL21" s="188"/>
      <c r="AM21" s="188"/>
      <c r="AN21" s="207"/>
      <c r="AO21" s="207"/>
      <c r="AP21" s="188"/>
      <c r="AQ21" s="136"/>
      <c r="AR21" s="180"/>
      <c r="AS21" s="136"/>
      <c r="AT21" s="180"/>
      <c r="AU21" s="136"/>
      <c r="AV21" s="180"/>
      <c r="AW21" s="180"/>
      <c r="AX21" s="188"/>
      <c r="AY21" s="188"/>
      <c r="AZ21" s="188"/>
      <c r="BA21" s="207"/>
      <c r="BB21" s="207"/>
      <c r="BC21" s="180"/>
      <c r="BD21" s="180"/>
      <c r="BE21" s="180"/>
      <c r="BF21" s="136"/>
      <c r="BG21" s="136"/>
      <c r="BH21" s="180"/>
      <c r="BI21" s="180"/>
      <c r="BJ21" s="180"/>
      <c r="BK21" s="136"/>
      <c r="BL21" s="136"/>
      <c r="BM21" s="180"/>
      <c r="BN21" s="180"/>
      <c r="BO21" s="180"/>
      <c r="BP21" s="136"/>
      <c r="BQ21" s="136"/>
      <c r="BR21" s="136"/>
      <c r="BS21" s="180"/>
      <c r="BT21" s="180"/>
      <c r="BU21" s="180"/>
      <c r="BV21" s="136"/>
      <c r="BW21" s="180"/>
      <c r="BX21" s="180"/>
      <c r="BY21" s="136"/>
      <c r="BZ21" s="180"/>
      <c r="CA21" s="180"/>
      <c r="CB21" s="180"/>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row>
    <row r="22" spans="1:106" ht="16.5" customHeight="1">
      <c r="A22" s="328"/>
      <c r="B22" s="310"/>
      <c r="C22" s="310"/>
      <c r="D22" s="310"/>
      <c r="E22" s="329"/>
      <c r="F22" s="310"/>
      <c r="G22" s="310"/>
      <c r="H22" s="310"/>
      <c r="I22" s="310"/>
      <c r="J22" s="328"/>
      <c r="K22" s="327"/>
      <c r="L22" s="331"/>
      <c r="M22" s="555"/>
      <c r="N22" s="555"/>
      <c r="O22" s="555"/>
      <c r="P22" s="331"/>
      <c r="Q22" s="330"/>
      <c r="R22" s="187">
        <v>6</v>
      </c>
      <c r="S22" s="190"/>
      <c r="T22" s="181" t="str">
        <f t="shared" si="0"/>
        <v/>
      </c>
      <c r="U22" s="181"/>
      <c r="V22" s="181"/>
      <c r="W22" s="181"/>
      <c r="X22" s="181"/>
      <c r="Y22" s="199"/>
      <c r="Z22" s="199"/>
      <c r="AA22" s="98" t="str">
        <f t="shared" si="1"/>
        <v/>
      </c>
      <c r="AB22" s="199"/>
      <c r="AC22" s="199"/>
      <c r="AD22" s="199"/>
      <c r="AE22" s="159" t="str">
        <f>IFERROR(IF(AND(T21="Probabilidad",T22="Probabilidad"),(AG21-(+AG21*AA22)),IF(AND(T21="Impacto",T22="Probabilidad"),(AG20-(+AG20*AA22)),IF(T22="Impacto",AG21,""))),"")</f>
        <v/>
      </c>
      <c r="AF22" s="132" t="str">
        <f t="shared" si="4"/>
        <v/>
      </c>
      <c r="AG22" s="98" t="str">
        <f t="shared" si="2"/>
        <v/>
      </c>
      <c r="AH22" s="132" t="str">
        <f t="shared" si="5"/>
        <v/>
      </c>
      <c r="AI22" s="98" t="str">
        <f>IFERROR(IF(AND(T21="Impacto",T22="Impacto"),(AI21-(+AI21*AA22)),IF(AND(T21="Probabilidad",T22="Impacto"),(AI20-(+AI20*AA22)),IF(T22="Probabilidad",AI21,""))),"")</f>
        <v/>
      </c>
      <c r="AJ22" s="99" t="str">
        <f t="shared" si="3"/>
        <v/>
      </c>
      <c r="AK22" s="353"/>
      <c r="AL22" s="188"/>
      <c r="AM22" s="188"/>
      <c r="AN22" s="207"/>
      <c r="AO22" s="207"/>
      <c r="AP22" s="188"/>
      <c r="AQ22" s="136"/>
      <c r="AR22" s="180"/>
      <c r="AS22" s="136"/>
      <c r="AT22" s="180"/>
      <c r="AU22" s="136"/>
      <c r="AV22" s="180"/>
      <c r="AW22" s="180"/>
      <c r="AX22" s="188"/>
      <c r="AY22" s="188"/>
      <c r="AZ22" s="188"/>
      <c r="BA22" s="207"/>
      <c r="BB22" s="207"/>
      <c r="BC22" s="180"/>
      <c r="BD22" s="180"/>
      <c r="BE22" s="180"/>
      <c r="BF22" s="136"/>
      <c r="BG22" s="136"/>
      <c r="BH22" s="180"/>
      <c r="BI22" s="180"/>
      <c r="BJ22" s="180"/>
      <c r="BK22" s="136"/>
      <c r="BL22" s="136"/>
      <c r="BM22" s="180"/>
      <c r="BN22" s="180"/>
      <c r="BO22" s="180"/>
      <c r="BP22" s="136"/>
      <c r="BQ22" s="136"/>
      <c r="BR22" s="136"/>
      <c r="BS22" s="180"/>
      <c r="BT22" s="180"/>
      <c r="BU22" s="180"/>
      <c r="BV22" s="136"/>
      <c r="BW22" s="180"/>
      <c r="BX22" s="180"/>
      <c r="BY22" s="136"/>
      <c r="BZ22" s="180"/>
      <c r="CA22" s="180"/>
      <c r="CB22" s="180"/>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row>
    <row r="23" spans="1:106" ht="16.5" customHeight="1">
      <c r="A23" s="328">
        <v>4</v>
      </c>
      <c r="B23" s="310"/>
      <c r="C23" s="310"/>
      <c r="D23" s="310"/>
      <c r="E23" s="329"/>
      <c r="F23" s="310"/>
      <c r="G23" s="310"/>
      <c r="H23" s="310"/>
      <c r="I23" s="310"/>
      <c r="J23" s="328"/>
      <c r="K23" s="327" t="str">
        <f>IF(J23&lt;=0,"",IF(J23&lt;=2,"Muy Baja",IF(J23&lt;=24,"Baja",IF(J23&lt;=500,"Media",IF(J23&lt;=5000,"Alta","Muy Alta")))))</f>
        <v/>
      </c>
      <c r="L23" s="331" t="str">
        <f>IF(K23="","",IF(K23="Muy Baja",0.2,IF(K23="Baja",0.4,IF(K23="Media",0.6,IF(K23="Alta",0.8,IF(K23="Muy Alta",1,))))))</f>
        <v/>
      </c>
      <c r="M23" s="332"/>
      <c r="N23" s="332">
        <f ca="1">IF(NOT(ISERROR(MATCH(M23,'Tabla Impacto'!$B$221:$B$223,0))),'Tabla Impacto'!$F$223&amp;"Por favor no seleccionar los criterios de impacto(Afectación Económica o presupuestal y Pérdida Reputacional)",M23)</f>
        <v>0</v>
      </c>
      <c r="O23" s="333" t="str">
        <f ca="1">IF(OR(N23='Tabla Impacto'!$C$11,N23='Tabla Impacto'!$D$11),"Leve",IF(OR(N23='Tabla Impacto'!$C$12,N23='Tabla Impacto'!$D$12),"Menor",IF(OR(N23='Tabla Impacto'!$C$13,N23='Tabla Impacto'!$D$13),"Moderado",IF(OR(N23='Tabla Impacto'!$C$14,N23='Tabla Impacto'!$D$14),"Mayor",IF(OR(N23='Tabla Impacto'!$C$15,N23='Tabla Impacto'!$D$15),"Catastrófico","")))))</f>
        <v/>
      </c>
      <c r="P23" s="331" t="str">
        <f ca="1">IF(O23="","",IF(O23="Leve",0.2,IF(O23="Menor",0.4,IF(O23="Moderado",0.6,IF(O23="Mayor",0.8,IF(O23="Catastrófico",1,))))))</f>
        <v/>
      </c>
      <c r="Q23" s="330"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87">
        <v>1</v>
      </c>
      <c r="S23" s="190"/>
      <c r="T23" s="181" t="str">
        <f t="shared" si="0"/>
        <v/>
      </c>
      <c r="U23" s="181"/>
      <c r="V23" s="181"/>
      <c r="W23" s="181"/>
      <c r="X23" s="181"/>
      <c r="Y23" s="199"/>
      <c r="Z23" s="199"/>
      <c r="AA23" s="98" t="str">
        <f t="shared" si="1"/>
        <v/>
      </c>
      <c r="AB23" s="199"/>
      <c r="AC23" s="199"/>
      <c r="AD23" s="199"/>
      <c r="AE23" s="159" t="str">
        <f>IFERROR(IF(T23="Probabilidad",(L23-(+L23*AA23)),IF(T23="Impacto",L23,"")),"")</f>
        <v/>
      </c>
      <c r="AF23" s="132" t="str">
        <f>IFERROR(IF(AE23="","",IF(AE23&lt;=0.2,"Muy Baja",IF(AE23&lt;=0.4,"Baja",IF(AE23&lt;=0.6,"Media",IF(AE23&lt;=0.8,"Alta","Muy Alta"))))),"")</f>
        <v/>
      </c>
      <c r="AG23" s="98" t="str">
        <f t="shared" si="2"/>
        <v/>
      </c>
      <c r="AH23" s="132" t="str">
        <f>IFERROR(IF(AI23="","",IF(AI23&lt;=0.2,"Leve",IF(AI23&lt;=0.4,"Menor",IF(AI23&lt;=0.6,"Moderado",IF(AI23&lt;=0.8,"Mayor","Catastrófico"))))),"")</f>
        <v/>
      </c>
      <c r="AI23" s="98" t="str">
        <f>IFERROR(IF(T23="Impacto",(P23-(+P23*AA23)),IF(T23="Probabilidad",P23,"")),"")</f>
        <v/>
      </c>
      <c r="AJ23" s="99" t="str">
        <f t="shared" si="3"/>
        <v/>
      </c>
      <c r="AK23" s="339"/>
      <c r="AL23" s="188"/>
      <c r="AM23" s="187"/>
      <c r="AN23" s="194"/>
      <c r="AO23" s="100"/>
      <c r="AP23" s="180"/>
      <c r="AQ23" s="100"/>
      <c r="AR23" s="180"/>
      <c r="AS23" s="100"/>
      <c r="AT23" s="180"/>
      <c r="AU23" s="100"/>
      <c r="AV23" s="180"/>
      <c r="AW23" s="134"/>
      <c r="AX23" s="188"/>
      <c r="AY23" s="188"/>
      <c r="AZ23" s="187"/>
      <c r="BA23" s="194"/>
      <c r="BB23" s="194"/>
      <c r="BC23" s="180"/>
      <c r="BD23" s="180"/>
      <c r="BE23" s="134"/>
      <c r="BF23" s="100"/>
      <c r="BG23" s="100"/>
      <c r="BH23" s="180"/>
      <c r="BI23" s="180"/>
      <c r="BJ23" s="134"/>
      <c r="BK23" s="100"/>
      <c r="BL23" s="100"/>
      <c r="BM23" s="180"/>
      <c r="BN23" s="180"/>
      <c r="BO23" s="134"/>
      <c r="BP23" s="100"/>
      <c r="BQ23" s="100"/>
      <c r="BR23" s="136"/>
      <c r="BS23" s="180"/>
      <c r="BT23" s="180"/>
      <c r="BU23" s="180"/>
      <c r="BV23" s="100"/>
      <c r="BW23" s="180"/>
      <c r="BX23" s="180"/>
      <c r="BY23" s="100"/>
      <c r="BZ23" s="180"/>
      <c r="CA23" s="134"/>
      <c r="CB23" s="180"/>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row>
    <row r="24" spans="1:106" ht="16.5" customHeight="1">
      <c r="A24" s="328"/>
      <c r="B24" s="310"/>
      <c r="C24" s="310"/>
      <c r="D24" s="310"/>
      <c r="E24" s="329"/>
      <c r="F24" s="310"/>
      <c r="G24" s="310"/>
      <c r="H24" s="310"/>
      <c r="I24" s="310"/>
      <c r="J24" s="328"/>
      <c r="K24" s="327"/>
      <c r="L24" s="331"/>
      <c r="M24" s="554"/>
      <c r="N24" s="554"/>
      <c r="O24" s="554"/>
      <c r="P24" s="331"/>
      <c r="Q24" s="330"/>
      <c r="R24" s="187">
        <v>2</v>
      </c>
      <c r="S24" s="190"/>
      <c r="T24" s="181" t="str">
        <f t="shared" si="0"/>
        <v/>
      </c>
      <c r="U24" s="181"/>
      <c r="V24" s="181"/>
      <c r="W24" s="181"/>
      <c r="X24" s="181"/>
      <c r="Y24" s="199"/>
      <c r="Z24" s="199"/>
      <c r="AA24" s="98" t="str">
        <f t="shared" si="1"/>
        <v/>
      </c>
      <c r="AB24" s="199"/>
      <c r="AC24" s="199"/>
      <c r="AD24" s="199"/>
      <c r="AE24" s="159" t="str">
        <f>IFERROR(IF(AND(T23="Probabilidad",T24="Probabilidad"),(AG23-(+AG23*AA24)),IF(T24="Probabilidad",(L23-(+L23*AA24)),IF(T24="Impacto",AG23,""))),"")</f>
        <v/>
      </c>
      <c r="AF24" s="132" t="str">
        <f t="shared" si="4"/>
        <v/>
      </c>
      <c r="AG24" s="98" t="str">
        <f t="shared" si="2"/>
        <v/>
      </c>
      <c r="AH24" s="132" t="str">
        <f t="shared" si="5"/>
        <v/>
      </c>
      <c r="AI24" s="98" t="str">
        <f>IFERROR(IF(AND(T23="Impacto",T24="Impacto"),(AI17-(+AI17*AA24)),IF(T24="Impacto",($P$23-(+$P$23*AA24)),IF(T24="Probabilidad",AI17,""))),"")</f>
        <v/>
      </c>
      <c r="AJ24" s="99" t="str">
        <f t="shared" si="3"/>
        <v/>
      </c>
      <c r="AK24" s="340"/>
      <c r="AL24" s="188"/>
      <c r="AM24" s="187"/>
      <c r="AN24" s="194"/>
      <c r="AO24" s="100"/>
      <c r="AP24" s="180"/>
      <c r="AQ24" s="100"/>
      <c r="AR24" s="180"/>
      <c r="AS24" s="100"/>
      <c r="AT24" s="180"/>
      <c r="AU24" s="100"/>
      <c r="AV24" s="180"/>
      <c r="AW24" s="134"/>
      <c r="AX24" s="188"/>
      <c r="AY24" s="188"/>
      <c r="AZ24" s="187"/>
      <c r="BA24" s="194"/>
      <c r="BB24" s="194"/>
      <c r="BC24" s="180"/>
      <c r="BD24" s="180"/>
      <c r="BE24" s="134"/>
      <c r="BF24" s="100"/>
      <c r="BG24" s="100"/>
      <c r="BH24" s="180"/>
      <c r="BI24" s="180"/>
      <c r="BJ24" s="134"/>
      <c r="BK24" s="100"/>
      <c r="BL24" s="100"/>
      <c r="BM24" s="180"/>
      <c r="BN24" s="180"/>
      <c r="BO24" s="134"/>
      <c r="BP24" s="100"/>
      <c r="BQ24" s="100"/>
      <c r="BR24" s="136"/>
      <c r="BS24" s="180"/>
      <c r="BT24" s="180"/>
      <c r="BU24" s="180"/>
      <c r="BV24" s="100"/>
      <c r="BW24" s="180"/>
      <c r="BX24" s="180"/>
      <c r="BY24" s="100"/>
      <c r="BZ24" s="180"/>
      <c r="CA24" s="134"/>
      <c r="CB24" s="180"/>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row>
    <row r="25" spans="1:106" ht="16.5" customHeight="1">
      <c r="A25" s="328"/>
      <c r="B25" s="310"/>
      <c r="C25" s="310"/>
      <c r="D25" s="310"/>
      <c r="E25" s="329"/>
      <c r="F25" s="310"/>
      <c r="G25" s="310"/>
      <c r="H25" s="310"/>
      <c r="I25" s="310"/>
      <c r="J25" s="328"/>
      <c r="K25" s="327"/>
      <c r="L25" s="331"/>
      <c r="M25" s="554"/>
      <c r="N25" s="554"/>
      <c r="O25" s="554"/>
      <c r="P25" s="331"/>
      <c r="Q25" s="330"/>
      <c r="R25" s="187">
        <v>3</v>
      </c>
      <c r="S25" s="203"/>
      <c r="T25" s="181" t="str">
        <f t="shared" si="0"/>
        <v/>
      </c>
      <c r="U25" s="181"/>
      <c r="V25" s="181"/>
      <c r="W25" s="181"/>
      <c r="X25" s="181"/>
      <c r="Y25" s="199"/>
      <c r="Z25" s="199"/>
      <c r="AA25" s="98" t="str">
        <f t="shared" si="1"/>
        <v/>
      </c>
      <c r="AB25" s="199"/>
      <c r="AC25" s="199"/>
      <c r="AD25" s="199"/>
      <c r="AE25" s="159" t="str">
        <f>IFERROR(IF(AND(T24="Probabilidad",T25="Probabilidad"),(AG24-(+AG24*AA25)),IF(AND(T24="Impacto",T25="Probabilidad"),(AG23-(+AG23*AA25)),IF(T25="Impacto",AG24,""))),"")</f>
        <v/>
      </c>
      <c r="AF25" s="132" t="str">
        <f t="shared" si="4"/>
        <v/>
      </c>
      <c r="AG25" s="98" t="str">
        <f t="shared" si="2"/>
        <v/>
      </c>
      <c r="AH25" s="132" t="str">
        <f t="shared" si="5"/>
        <v/>
      </c>
      <c r="AI25" s="98" t="str">
        <f>IFERROR(IF(AND(T24="Impacto",T25="Impacto"),(AI24-(+AI24*AA25)),IF(AND(T24="Probabilidad",T25="Impacto"),(AI23-(+AI23*AA25)),IF(T25="Probabilidad",AI24,""))),"")</f>
        <v/>
      </c>
      <c r="AJ25" s="99" t="str">
        <f t="shared" si="3"/>
        <v/>
      </c>
      <c r="AK25" s="340"/>
      <c r="AL25" s="188"/>
      <c r="AM25" s="187"/>
      <c r="AN25" s="194"/>
      <c r="AO25" s="100"/>
      <c r="AP25" s="180"/>
      <c r="AQ25" s="100"/>
      <c r="AR25" s="180"/>
      <c r="AS25" s="100"/>
      <c r="AT25" s="180"/>
      <c r="AU25" s="100"/>
      <c r="AV25" s="180"/>
      <c r="AW25" s="134"/>
      <c r="AX25" s="188"/>
      <c r="AY25" s="188"/>
      <c r="AZ25" s="187"/>
      <c r="BA25" s="194"/>
      <c r="BB25" s="194"/>
      <c r="BC25" s="180"/>
      <c r="BD25" s="180"/>
      <c r="BE25" s="134"/>
      <c r="BF25" s="100"/>
      <c r="BG25" s="100"/>
      <c r="BH25" s="180"/>
      <c r="BI25" s="180"/>
      <c r="BJ25" s="134"/>
      <c r="BK25" s="100"/>
      <c r="BL25" s="100"/>
      <c r="BM25" s="180"/>
      <c r="BN25" s="180"/>
      <c r="BO25" s="134"/>
      <c r="BP25" s="100"/>
      <c r="BQ25" s="100"/>
      <c r="BR25" s="136"/>
      <c r="BS25" s="180"/>
      <c r="BT25" s="180"/>
      <c r="BU25" s="180"/>
      <c r="BV25" s="100"/>
      <c r="BW25" s="180"/>
      <c r="BX25" s="180"/>
      <c r="BY25" s="100"/>
      <c r="BZ25" s="180"/>
      <c r="CA25" s="134"/>
      <c r="CB25" s="180"/>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row>
    <row r="26" spans="1:106" ht="16.5" customHeight="1">
      <c r="A26" s="328"/>
      <c r="B26" s="310"/>
      <c r="C26" s="310"/>
      <c r="D26" s="310"/>
      <c r="E26" s="329"/>
      <c r="F26" s="310"/>
      <c r="G26" s="310"/>
      <c r="H26" s="310"/>
      <c r="I26" s="310"/>
      <c r="J26" s="328"/>
      <c r="K26" s="327"/>
      <c r="L26" s="331"/>
      <c r="M26" s="554"/>
      <c r="N26" s="554"/>
      <c r="O26" s="554"/>
      <c r="P26" s="331"/>
      <c r="Q26" s="330"/>
      <c r="R26" s="187">
        <v>4</v>
      </c>
      <c r="S26" s="190"/>
      <c r="T26" s="181" t="str">
        <f t="shared" si="0"/>
        <v/>
      </c>
      <c r="U26" s="181"/>
      <c r="V26" s="181"/>
      <c r="W26" s="181"/>
      <c r="X26" s="181"/>
      <c r="Y26" s="199"/>
      <c r="Z26" s="199"/>
      <c r="AA26" s="98" t="str">
        <f t="shared" si="1"/>
        <v/>
      </c>
      <c r="AB26" s="199"/>
      <c r="AC26" s="199"/>
      <c r="AD26" s="199"/>
      <c r="AE26" s="159" t="str">
        <f>IFERROR(IF(AND(T25="Probabilidad",T26="Probabilidad"),(AG25-(+AG25*AA26)),IF(AND(T25="Impacto",T26="Probabilidad"),(AG24-(+AG24*AA26)),IF(T26="Impacto",AG25,""))),"")</f>
        <v/>
      </c>
      <c r="AF26" s="132" t="str">
        <f t="shared" si="4"/>
        <v/>
      </c>
      <c r="AG26" s="98" t="str">
        <f t="shared" si="2"/>
        <v/>
      </c>
      <c r="AH26" s="132" t="str">
        <f t="shared" si="5"/>
        <v/>
      </c>
      <c r="AI26" s="98" t="str">
        <f>IFERROR(IF(AND(T25="Impacto",T26="Impacto"),(AI25-(+AI25*AA26)),IF(AND(T25="Probabilidad",T26="Impacto"),(AI24-(+AI24*AA26)),IF(T26="Probabilidad",AI25,""))),"")</f>
        <v/>
      </c>
      <c r="AJ26" s="99" t="str">
        <f t="shared" si="3"/>
        <v/>
      </c>
      <c r="AK26" s="340"/>
      <c r="AL26" s="188"/>
      <c r="AM26" s="187"/>
      <c r="AN26" s="194"/>
      <c r="AO26" s="100"/>
      <c r="AP26" s="180"/>
      <c r="AQ26" s="100"/>
      <c r="AR26" s="180"/>
      <c r="AS26" s="100"/>
      <c r="AT26" s="180"/>
      <c r="AU26" s="100"/>
      <c r="AV26" s="180"/>
      <c r="AW26" s="134"/>
      <c r="AX26" s="188"/>
      <c r="AY26" s="188"/>
      <c r="AZ26" s="187"/>
      <c r="BA26" s="194"/>
      <c r="BB26" s="194"/>
      <c r="BC26" s="180"/>
      <c r="BD26" s="180"/>
      <c r="BE26" s="134"/>
      <c r="BF26" s="100"/>
      <c r="BG26" s="100"/>
      <c r="BH26" s="180"/>
      <c r="BI26" s="180"/>
      <c r="BJ26" s="134"/>
      <c r="BK26" s="100"/>
      <c r="BL26" s="100"/>
      <c r="BM26" s="180"/>
      <c r="BN26" s="180"/>
      <c r="BO26" s="134"/>
      <c r="BP26" s="100"/>
      <c r="BQ26" s="100"/>
      <c r="BR26" s="136"/>
      <c r="BS26" s="180"/>
      <c r="BT26" s="180"/>
      <c r="BU26" s="180"/>
      <c r="BV26" s="100"/>
      <c r="BW26" s="180"/>
      <c r="BX26" s="180"/>
      <c r="BY26" s="100"/>
      <c r="BZ26" s="180"/>
      <c r="CA26" s="134"/>
      <c r="CB26" s="180"/>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row>
    <row r="27" spans="1:106" ht="16.5" customHeight="1">
      <c r="A27" s="328"/>
      <c r="B27" s="310"/>
      <c r="C27" s="310"/>
      <c r="D27" s="310"/>
      <c r="E27" s="329"/>
      <c r="F27" s="310"/>
      <c r="G27" s="310"/>
      <c r="H27" s="310"/>
      <c r="I27" s="310"/>
      <c r="J27" s="328"/>
      <c r="K27" s="327"/>
      <c r="L27" s="331"/>
      <c r="M27" s="554"/>
      <c r="N27" s="554"/>
      <c r="O27" s="554"/>
      <c r="P27" s="331"/>
      <c r="Q27" s="330"/>
      <c r="R27" s="187">
        <v>5</v>
      </c>
      <c r="S27" s="190"/>
      <c r="T27" s="181" t="str">
        <f t="shared" si="0"/>
        <v/>
      </c>
      <c r="U27" s="181"/>
      <c r="V27" s="181"/>
      <c r="W27" s="181"/>
      <c r="X27" s="181"/>
      <c r="Y27" s="199"/>
      <c r="Z27" s="199"/>
      <c r="AA27" s="98" t="str">
        <f t="shared" si="1"/>
        <v/>
      </c>
      <c r="AB27" s="199"/>
      <c r="AC27" s="199"/>
      <c r="AD27" s="199"/>
      <c r="AE27" s="158" t="str">
        <f>IFERROR(IF(AND(T26="Probabilidad",T27="Probabilidad"),(AG26-(+AG26*AA27)),IF(AND(T26="Impacto",T27="Probabilidad"),(AG25-(+AG25*AA27)),IF(T27="Impacto",AG26,""))),"")</f>
        <v/>
      </c>
      <c r="AF27" s="132" t="str">
        <f>IFERROR(IF(AE27="","",IF(AE27&lt;=0.2,"Muy Baja",IF(AE27&lt;=0.4,"Baja",IF(AE27&lt;=0.6,"Media",IF(AE27&lt;=0.8,"Alta","Muy Alta"))))),"")</f>
        <v/>
      </c>
      <c r="AG27" s="98" t="str">
        <f t="shared" si="2"/>
        <v/>
      </c>
      <c r="AH27" s="132" t="str">
        <f t="shared" si="5"/>
        <v/>
      </c>
      <c r="AI27" s="98" t="str">
        <f>IFERROR(IF(AND(T26="Impacto",T27="Impacto"),(AI26-(+AI26*AA27)),IF(AND(T26="Probabilidad",T27="Impacto"),(AI25-(+AI25*AA27)),IF(T27="Probabilidad",AI26,""))),"")</f>
        <v/>
      </c>
      <c r="AJ27" s="99" t="str">
        <f t="shared" si="3"/>
        <v/>
      </c>
      <c r="AK27" s="340"/>
      <c r="AL27" s="188"/>
      <c r="AM27" s="187"/>
      <c r="AN27" s="194"/>
      <c r="AO27" s="100"/>
      <c r="AP27" s="180"/>
      <c r="AQ27" s="100"/>
      <c r="AR27" s="180"/>
      <c r="AS27" s="100"/>
      <c r="AT27" s="180"/>
      <c r="AU27" s="100"/>
      <c r="AV27" s="180"/>
      <c r="AW27" s="134"/>
      <c r="AX27" s="188"/>
      <c r="AY27" s="188"/>
      <c r="AZ27" s="187"/>
      <c r="BA27" s="194"/>
      <c r="BB27" s="194"/>
      <c r="BC27" s="180"/>
      <c r="BD27" s="180"/>
      <c r="BE27" s="134"/>
      <c r="BF27" s="100"/>
      <c r="BG27" s="100"/>
      <c r="BH27" s="180"/>
      <c r="BI27" s="180"/>
      <c r="BJ27" s="134"/>
      <c r="BK27" s="100"/>
      <c r="BL27" s="100"/>
      <c r="BM27" s="180"/>
      <c r="BN27" s="180"/>
      <c r="BO27" s="134"/>
      <c r="BP27" s="100"/>
      <c r="BQ27" s="100"/>
      <c r="BR27" s="136"/>
      <c r="BS27" s="180"/>
      <c r="BT27" s="180"/>
      <c r="BU27" s="180"/>
      <c r="BV27" s="100"/>
      <c r="BW27" s="180"/>
      <c r="BX27" s="180"/>
      <c r="BY27" s="100"/>
      <c r="BZ27" s="180"/>
      <c r="CA27" s="134"/>
      <c r="CB27" s="180"/>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row>
    <row r="28" spans="1:106" ht="16.5" customHeight="1">
      <c r="A28" s="328"/>
      <c r="B28" s="310"/>
      <c r="C28" s="310"/>
      <c r="D28" s="310"/>
      <c r="E28" s="329"/>
      <c r="F28" s="310"/>
      <c r="G28" s="310"/>
      <c r="H28" s="310"/>
      <c r="I28" s="310"/>
      <c r="J28" s="328"/>
      <c r="K28" s="327"/>
      <c r="L28" s="331"/>
      <c r="M28" s="555"/>
      <c r="N28" s="555"/>
      <c r="O28" s="555"/>
      <c r="P28" s="331"/>
      <c r="Q28" s="330"/>
      <c r="R28" s="187">
        <v>6</v>
      </c>
      <c r="S28" s="190"/>
      <c r="T28" s="181" t="str">
        <f t="shared" si="0"/>
        <v/>
      </c>
      <c r="U28" s="181"/>
      <c r="V28" s="181"/>
      <c r="W28" s="181"/>
      <c r="X28" s="181"/>
      <c r="Y28" s="199"/>
      <c r="Z28" s="199"/>
      <c r="AA28" s="98" t="str">
        <f t="shared" si="1"/>
        <v/>
      </c>
      <c r="AB28" s="199"/>
      <c r="AC28" s="199"/>
      <c r="AD28" s="199"/>
      <c r="AE28" s="159" t="str">
        <f>IFERROR(IF(AND(T27="Probabilidad",T28="Probabilidad"),(AG27-(+AG27*AA28)),IF(AND(T27="Impacto",T28="Probabilidad"),(AG26-(+AG26*AA28)),IF(T28="Impacto",AG27,""))),"")</f>
        <v/>
      </c>
      <c r="AF28" s="132" t="str">
        <f t="shared" si="4"/>
        <v/>
      </c>
      <c r="AG28" s="98" t="str">
        <f t="shared" si="2"/>
        <v/>
      </c>
      <c r="AH28" s="132" t="str">
        <f t="shared" si="5"/>
        <v/>
      </c>
      <c r="AI28" s="98" t="str">
        <f>IFERROR(IF(AND(T27="Impacto",T28="Impacto"),(AI27-(+AI27*AA28)),IF(AND(T27="Probabilidad",T28="Impacto"),(AI26-(+AI26*AA28)),IF(T28="Probabilidad",AI27,""))),"")</f>
        <v/>
      </c>
      <c r="AJ28" s="99" t="str">
        <f t="shared" si="3"/>
        <v/>
      </c>
      <c r="AK28" s="341"/>
      <c r="AL28" s="188"/>
      <c r="AM28" s="187"/>
      <c r="AN28" s="194"/>
      <c r="AO28" s="100"/>
      <c r="AP28" s="180"/>
      <c r="AQ28" s="100"/>
      <c r="AR28" s="180"/>
      <c r="AS28" s="100"/>
      <c r="AT28" s="180"/>
      <c r="AU28" s="100"/>
      <c r="AV28" s="180"/>
      <c r="AW28" s="134"/>
      <c r="AX28" s="188"/>
      <c r="AY28" s="188"/>
      <c r="AZ28" s="187"/>
      <c r="BA28" s="194"/>
      <c r="BB28" s="194"/>
      <c r="BC28" s="180"/>
      <c r="BD28" s="180"/>
      <c r="BE28" s="134"/>
      <c r="BF28" s="100"/>
      <c r="BG28" s="100"/>
      <c r="BH28" s="180"/>
      <c r="BI28" s="180"/>
      <c r="BJ28" s="134"/>
      <c r="BK28" s="100"/>
      <c r="BL28" s="100"/>
      <c r="BM28" s="180"/>
      <c r="BN28" s="180"/>
      <c r="BO28" s="134"/>
      <c r="BP28" s="100"/>
      <c r="BQ28" s="100"/>
      <c r="BR28" s="136"/>
      <c r="BS28" s="180"/>
      <c r="BT28" s="180"/>
      <c r="BU28" s="180"/>
      <c r="BV28" s="100"/>
      <c r="BW28" s="180"/>
      <c r="BX28" s="180"/>
      <c r="BY28" s="100"/>
      <c r="BZ28" s="180"/>
      <c r="CA28" s="134"/>
      <c r="CB28" s="180"/>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row>
    <row r="29" spans="1:106" ht="16.5" customHeight="1">
      <c r="A29" s="328">
        <v>5</v>
      </c>
      <c r="B29" s="310"/>
      <c r="C29" s="310"/>
      <c r="D29" s="310"/>
      <c r="E29" s="329"/>
      <c r="F29" s="310"/>
      <c r="G29" s="310"/>
      <c r="H29" s="310"/>
      <c r="I29" s="310"/>
      <c r="J29" s="328"/>
      <c r="K29" s="327" t="str">
        <f>IF(J29&lt;=0,"",IF(J29&lt;=2,"Muy Baja",IF(J29&lt;=24,"Baja",IF(J29&lt;=500,"Media",IF(J29&lt;=5000,"Alta","Muy Alta")))))</f>
        <v/>
      </c>
      <c r="L29" s="331" t="str">
        <f>IF(K29="","",IF(K29="Muy Baja",0.2,IF(K29="Baja",0.4,IF(K29="Media",0.6,IF(K29="Alta",0.8,IF(K29="Muy Alta",1,))))))</f>
        <v/>
      </c>
      <c r="M29" s="332"/>
      <c r="N29" s="332">
        <f ca="1">IF(NOT(ISERROR(MATCH(M29,'Tabla Impacto'!$B$221:$B$223,0))),'Tabla Impacto'!$F$223&amp;"Por favor no seleccionar los criterios de impacto(Afectación Económica o presupuestal y Pérdida Reputacional)",M29)</f>
        <v>0</v>
      </c>
      <c r="O29" s="333" t="str">
        <f ca="1">IF(OR(N29='Tabla Impacto'!$C$11,N29='Tabla Impacto'!$D$11),"Leve",IF(OR(N29='Tabla Impacto'!$C$12,N29='Tabla Impacto'!$D$12),"Menor",IF(OR(N29='Tabla Impacto'!$C$13,N29='Tabla Impacto'!$D$13),"Moderado",IF(OR(N29='Tabla Impacto'!$C$14,N29='Tabla Impacto'!$D$14),"Mayor",IF(OR(N29='Tabla Impacto'!$C$15,N29='Tabla Impacto'!$D$15),"Catastrófico","")))))</f>
        <v/>
      </c>
      <c r="P29" s="331" t="str">
        <f ca="1">IF(O29="","",IF(O29="Leve",0.2,IF(O29="Menor",0.4,IF(O29="Moderado",0.6,IF(O29="Mayor",0.8,IF(O29="Catastrófico",1,))))))</f>
        <v/>
      </c>
      <c r="Q29" s="330"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87">
        <v>1</v>
      </c>
      <c r="S29" s="190"/>
      <c r="T29" s="181" t="str">
        <f t="shared" si="0"/>
        <v/>
      </c>
      <c r="U29" s="181"/>
      <c r="V29" s="181"/>
      <c r="W29" s="181"/>
      <c r="X29" s="181"/>
      <c r="Y29" s="199"/>
      <c r="Z29" s="199"/>
      <c r="AA29" s="98" t="str">
        <f t="shared" si="1"/>
        <v/>
      </c>
      <c r="AB29" s="199"/>
      <c r="AC29" s="199"/>
      <c r="AD29" s="199"/>
      <c r="AE29" s="159" t="str">
        <f>IFERROR(IF(T29="Probabilidad",(L29-(+L29*AA29)),IF(T29="Impacto",L29,"")),"")</f>
        <v/>
      </c>
      <c r="AF29" s="132" t="str">
        <f>IFERROR(IF(AE29="","",IF(AE29&lt;=0.2,"Muy Baja",IF(AE29&lt;=0.4,"Baja",IF(AE29&lt;=0.6,"Media",IF(AE29&lt;=0.8,"Alta","Muy Alta"))))),"")</f>
        <v/>
      </c>
      <c r="AG29" s="98" t="str">
        <f t="shared" si="2"/>
        <v/>
      </c>
      <c r="AH29" s="132" t="str">
        <f>IFERROR(IF(AI29="","",IF(AI29&lt;=0.2,"Leve",IF(AI29&lt;=0.4,"Menor",IF(AI29&lt;=0.6,"Moderado",IF(AI29&lt;=0.8,"Mayor","Catastrófico"))))),"")</f>
        <v/>
      </c>
      <c r="AI29" s="98" t="str">
        <f>IFERROR(IF(T29="Impacto",(P29-(+P29*AA29)),IF(T29="Probabilidad",P29,"")),"")</f>
        <v/>
      </c>
      <c r="AJ29" s="99" t="str">
        <f t="shared" si="3"/>
        <v/>
      </c>
      <c r="AK29" s="339"/>
      <c r="AL29" s="188"/>
      <c r="AM29" s="187"/>
      <c r="AN29" s="194"/>
      <c r="AO29" s="100"/>
      <c r="AP29" s="180"/>
      <c r="AQ29" s="100"/>
      <c r="AR29" s="180"/>
      <c r="AS29" s="100"/>
      <c r="AT29" s="180"/>
      <c r="AU29" s="100"/>
      <c r="AV29" s="180"/>
      <c r="AW29" s="134"/>
      <c r="AX29" s="180"/>
      <c r="AY29" s="180"/>
      <c r="AZ29" s="134"/>
      <c r="BA29" s="100"/>
      <c r="BB29" s="100"/>
      <c r="BC29" s="180"/>
      <c r="BD29" s="180"/>
      <c r="BE29" s="134"/>
      <c r="BF29" s="100"/>
      <c r="BG29" s="100"/>
      <c r="BH29" s="180"/>
      <c r="BI29" s="180"/>
      <c r="BJ29" s="134"/>
      <c r="BK29" s="100"/>
      <c r="BL29" s="100"/>
      <c r="BM29" s="180"/>
      <c r="BN29" s="180"/>
      <c r="BO29" s="134"/>
      <c r="BP29" s="100"/>
      <c r="BQ29" s="100"/>
      <c r="BR29" s="136"/>
      <c r="BS29" s="180"/>
      <c r="BT29" s="180"/>
      <c r="BU29" s="180"/>
      <c r="BV29" s="100"/>
      <c r="BW29" s="180"/>
      <c r="BX29" s="180"/>
      <c r="BY29" s="100"/>
      <c r="BZ29" s="180"/>
      <c r="CA29" s="134"/>
      <c r="CB29" s="180"/>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row>
    <row r="30" spans="1:106" ht="16.5" customHeight="1">
      <c r="A30" s="328"/>
      <c r="B30" s="310"/>
      <c r="C30" s="310"/>
      <c r="D30" s="310"/>
      <c r="E30" s="329"/>
      <c r="F30" s="310"/>
      <c r="G30" s="310"/>
      <c r="H30" s="310"/>
      <c r="I30" s="310"/>
      <c r="J30" s="328"/>
      <c r="K30" s="327"/>
      <c r="L30" s="331"/>
      <c r="M30" s="554"/>
      <c r="N30" s="554"/>
      <c r="O30" s="554"/>
      <c r="P30" s="331"/>
      <c r="Q30" s="330"/>
      <c r="R30" s="187">
        <v>2</v>
      </c>
      <c r="S30" s="190"/>
      <c r="T30" s="181" t="str">
        <f t="shared" si="0"/>
        <v/>
      </c>
      <c r="U30" s="181"/>
      <c r="V30" s="181"/>
      <c r="W30" s="181"/>
      <c r="X30" s="181"/>
      <c r="Y30" s="199"/>
      <c r="Z30" s="199"/>
      <c r="AA30" s="98" t="str">
        <f t="shared" si="1"/>
        <v/>
      </c>
      <c r="AB30" s="199"/>
      <c r="AC30" s="199"/>
      <c r="AD30" s="199"/>
      <c r="AE30" s="159" t="str">
        <f>IFERROR(IF(AND(T29="Probabilidad",T30="Probabilidad"),(AG29-(+AG29*AA30)),IF(T30="Probabilidad",(L29-(+L29*AA30)),IF(T30="Impacto",AG29,""))),"")</f>
        <v/>
      </c>
      <c r="AF30" s="132" t="str">
        <f t="shared" si="4"/>
        <v/>
      </c>
      <c r="AG30" s="98" t="str">
        <f t="shared" si="2"/>
        <v/>
      </c>
      <c r="AH30" s="132" t="str">
        <f t="shared" si="5"/>
        <v/>
      </c>
      <c r="AI30" s="98" t="str">
        <f>IFERROR(IF(AND(T29="Impacto",T30="Impacto"),(AI23-(+AI23*AA30)),IF(T30="Impacto",($P$29-(+$P$29*AA30)),IF(T30="Probabilidad",AI23,""))),"")</f>
        <v/>
      </c>
      <c r="AJ30" s="99" t="str">
        <f t="shared" si="3"/>
        <v/>
      </c>
      <c r="AK30" s="340"/>
      <c r="AL30" s="188"/>
      <c r="AM30" s="187"/>
      <c r="AN30" s="194"/>
      <c r="AO30" s="100"/>
      <c r="AP30" s="180"/>
      <c r="AQ30" s="100"/>
      <c r="AR30" s="180"/>
      <c r="AS30" s="100"/>
      <c r="AT30" s="180"/>
      <c r="AU30" s="100"/>
      <c r="AV30" s="180"/>
      <c r="AW30" s="134"/>
      <c r="AX30" s="180"/>
      <c r="AY30" s="180"/>
      <c r="AZ30" s="134"/>
      <c r="BA30" s="100"/>
      <c r="BB30" s="100"/>
      <c r="BC30" s="180"/>
      <c r="BD30" s="180"/>
      <c r="BE30" s="134"/>
      <c r="BF30" s="100"/>
      <c r="BG30" s="100"/>
      <c r="BH30" s="180"/>
      <c r="BI30" s="180"/>
      <c r="BJ30" s="134"/>
      <c r="BK30" s="100"/>
      <c r="BL30" s="100"/>
      <c r="BM30" s="180"/>
      <c r="BN30" s="180"/>
      <c r="BO30" s="134"/>
      <c r="BP30" s="100"/>
      <c r="BQ30" s="100"/>
      <c r="BR30" s="136"/>
      <c r="BS30" s="180"/>
      <c r="BT30" s="180"/>
      <c r="BU30" s="180"/>
      <c r="BV30" s="100"/>
      <c r="BW30" s="180"/>
      <c r="BX30" s="180"/>
      <c r="BY30" s="100"/>
      <c r="BZ30" s="180"/>
      <c r="CA30" s="134"/>
      <c r="CB30" s="180"/>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row>
    <row r="31" spans="1:106" ht="16.5" customHeight="1">
      <c r="A31" s="328"/>
      <c r="B31" s="310"/>
      <c r="C31" s="310"/>
      <c r="D31" s="310"/>
      <c r="E31" s="329"/>
      <c r="F31" s="310"/>
      <c r="G31" s="310"/>
      <c r="H31" s="310"/>
      <c r="I31" s="310"/>
      <c r="J31" s="328"/>
      <c r="K31" s="327"/>
      <c r="L31" s="331"/>
      <c r="M31" s="554"/>
      <c r="N31" s="554"/>
      <c r="O31" s="554"/>
      <c r="P31" s="331"/>
      <c r="Q31" s="330"/>
      <c r="R31" s="187">
        <v>3</v>
      </c>
      <c r="S31" s="203"/>
      <c r="T31" s="181" t="str">
        <f t="shared" si="0"/>
        <v/>
      </c>
      <c r="U31" s="181"/>
      <c r="V31" s="181"/>
      <c r="W31" s="181"/>
      <c r="X31" s="181"/>
      <c r="Y31" s="199"/>
      <c r="Z31" s="199"/>
      <c r="AA31" s="98" t="str">
        <f t="shared" si="1"/>
        <v/>
      </c>
      <c r="AB31" s="199"/>
      <c r="AC31" s="199"/>
      <c r="AD31" s="199"/>
      <c r="AE31" s="159" t="str">
        <f>IFERROR(IF(AND(T30="Probabilidad",T31="Probabilidad"),(AG30-(+AG30*AA31)),IF(AND(T30="Impacto",T31="Probabilidad"),(AG29-(+AG29*AA31)),IF(T31="Impacto",AG30,""))),"")</f>
        <v/>
      </c>
      <c r="AF31" s="132" t="str">
        <f t="shared" si="4"/>
        <v/>
      </c>
      <c r="AG31" s="98" t="str">
        <f t="shared" si="2"/>
        <v/>
      </c>
      <c r="AH31" s="132" t="str">
        <f t="shared" si="5"/>
        <v/>
      </c>
      <c r="AI31" s="98" t="str">
        <f>IFERROR(IF(AND(T30="Impacto",T31="Impacto"),(AI30-(+AI30*AA31)),IF(AND(T30="Probabilidad",T31="Impacto"),(AI29-(+AI29*AA31)),IF(T31="Probabilidad",AI30,""))),"")</f>
        <v/>
      </c>
      <c r="AJ31" s="99" t="str">
        <f t="shared" si="3"/>
        <v/>
      </c>
      <c r="AK31" s="340"/>
      <c r="AL31" s="188"/>
      <c r="AM31" s="187"/>
      <c r="AN31" s="194"/>
      <c r="AO31" s="100"/>
      <c r="AP31" s="180"/>
      <c r="AQ31" s="100"/>
      <c r="AR31" s="180"/>
      <c r="AS31" s="100"/>
      <c r="AT31" s="180"/>
      <c r="AU31" s="100"/>
      <c r="AV31" s="180"/>
      <c r="AW31" s="134"/>
      <c r="AX31" s="180"/>
      <c r="AY31" s="180"/>
      <c r="AZ31" s="134"/>
      <c r="BA31" s="100"/>
      <c r="BB31" s="100"/>
      <c r="BC31" s="180"/>
      <c r="BD31" s="180"/>
      <c r="BE31" s="134"/>
      <c r="BF31" s="100"/>
      <c r="BG31" s="100"/>
      <c r="BH31" s="180"/>
      <c r="BI31" s="180"/>
      <c r="BJ31" s="134"/>
      <c r="BK31" s="100"/>
      <c r="BL31" s="100"/>
      <c r="BM31" s="180"/>
      <c r="BN31" s="180"/>
      <c r="BO31" s="134"/>
      <c r="BP31" s="100"/>
      <c r="BQ31" s="100"/>
      <c r="BR31" s="136"/>
      <c r="BS31" s="180"/>
      <c r="BT31" s="180"/>
      <c r="BU31" s="180"/>
      <c r="BV31" s="100"/>
      <c r="BW31" s="180"/>
      <c r="BX31" s="180"/>
      <c r="BY31" s="100"/>
      <c r="BZ31" s="180"/>
      <c r="CA31" s="134"/>
      <c r="CB31" s="180"/>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row>
    <row r="32" spans="1:106" ht="16.5" customHeight="1">
      <c r="A32" s="328"/>
      <c r="B32" s="310"/>
      <c r="C32" s="310"/>
      <c r="D32" s="310"/>
      <c r="E32" s="329"/>
      <c r="F32" s="310"/>
      <c r="G32" s="310"/>
      <c r="H32" s="310"/>
      <c r="I32" s="310"/>
      <c r="J32" s="328"/>
      <c r="K32" s="327"/>
      <c r="L32" s="331"/>
      <c r="M32" s="554"/>
      <c r="N32" s="554"/>
      <c r="O32" s="554"/>
      <c r="P32" s="331"/>
      <c r="Q32" s="330"/>
      <c r="R32" s="187">
        <v>4</v>
      </c>
      <c r="S32" s="190"/>
      <c r="T32" s="181" t="str">
        <f t="shared" si="0"/>
        <v/>
      </c>
      <c r="U32" s="181"/>
      <c r="V32" s="181"/>
      <c r="W32" s="181"/>
      <c r="X32" s="181"/>
      <c r="Y32" s="199"/>
      <c r="Z32" s="199"/>
      <c r="AA32" s="98" t="str">
        <f t="shared" si="1"/>
        <v/>
      </c>
      <c r="AB32" s="199"/>
      <c r="AC32" s="199"/>
      <c r="AD32" s="199"/>
      <c r="AE32" s="159" t="str">
        <f>IFERROR(IF(AND(T31="Probabilidad",T32="Probabilidad"),(AG31-(+AG31*AA32)),IF(AND(T31="Impacto",T32="Probabilidad"),(AG30-(+AG30*AA32)),IF(T32="Impacto",AG31,""))),"")</f>
        <v/>
      </c>
      <c r="AF32" s="132" t="str">
        <f t="shared" si="4"/>
        <v/>
      </c>
      <c r="AG32" s="98" t="str">
        <f t="shared" si="2"/>
        <v/>
      </c>
      <c r="AH32" s="132" t="str">
        <f t="shared" si="5"/>
        <v/>
      </c>
      <c r="AI32" s="98" t="str">
        <f>IFERROR(IF(AND(T31="Impacto",T32="Impacto"),(AI31-(+AI31*AA32)),IF(AND(T31="Probabilidad",T32="Impacto"),(AI30-(+AI30*AA32)),IF(T32="Probabilidad",AI31,""))),"")</f>
        <v/>
      </c>
      <c r="AJ32" s="99" t="str">
        <f t="shared" si="3"/>
        <v/>
      </c>
      <c r="AK32" s="340"/>
      <c r="AL32" s="188"/>
      <c r="AM32" s="187"/>
      <c r="AN32" s="194"/>
      <c r="AO32" s="100"/>
      <c r="AP32" s="180"/>
      <c r="AQ32" s="100"/>
      <c r="AR32" s="180"/>
      <c r="AS32" s="100"/>
      <c r="AT32" s="180"/>
      <c r="AU32" s="100"/>
      <c r="AV32" s="180"/>
      <c r="AW32" s="134"/>
      <c r="AX32" s="180"/>
      <c r="AY32" s="180"/>
      <c r="AZ32" s="134"/>
      <c r="BA32" s="100"/>
      <c r="BB32" s="100"/>
      <c r="BC32" s="180"/>
      <c r="BD32" s="180"/>
      <c r="BE32" s="134"/>
      <c r="BF32" s="100"/>
      <c r="BG32" s="100"/>
      <c r="BH32" s="180"/>
      <c r="BI32" s="180"/>
      <c r="BJ32" s="134"/>
      <c r="BK32" s="100"/>
      <c r="BL32" s="100"/>
      <c r="BM32" s="180"/>
      <c r="BN32" s="180"/>
      <c r="BO32" s="134"/>
      <c r="BP32" s="100"/>
      <c r="BQ32" s="100"/>
      <c r="BR32" s="136"/>
      <c r="BS32" s="180"/>
      <c r="BT32" s="180"/>
      <c r="BU32" s="180"/>
      <c r="BV32" s="100"/>
      <c r="BW32" s="180"/>
      <c r="BX32" s="180"/>
      <c r="BY32" s="100"/>
      <c r="BZ32" s="180"/>
      <c r="CA32" s="134"/>
      <c r="CB32" s="180"/>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row>
    <row r="33" spans="1:106" ht="16.5" customHeight="1">
      <c r="A33" s="328"/>
      <c r="B33" s="310"/>
      <c r="C33" s="310"/>
      <c r="D33" s="310"/>
      <c r="E33" s="329"/>
      <c r="F33" s="310"/>
      <c r="G33" s="310"/>
      <c r="H33" s="310"/>
      <c r="I33" s="310"/>
      <c r="J33" s="328"/>
      <c r="K33" s="327"/>
      <c r="L33" s="331"/>
      <c r="M33" s="554"/>
      <c r="N33" s="554"/>
      <c r="O33" s="554"/>
      <c r="P33" s="331"/>
      <c r="Q33" s="330"/>
      <c r="R33" s="187">
        <v>5</v>
      </c>
      <c r="S33" s="190"/>
      <c r="T33" s="181" t="str">
        <f t="shared" si="0"/>
        <v/>
      </c>
      <c r="U33" s="181"/>
      <c r="V33" s="181"/>
      <c r="W33" s="181"/>
      <c r="X33" s="181"/>
      <c r="Y33" s="199"/>
      <c r="Z33" s="199"/>
      <c r="AA33" s="98" t="str">
        <f t="shared" si="1"/>
        <v/>
      </c>
      <c r="AB33" s="199"/>
      <c r="AC33" s="199"/>
      <c r="AD33" s="199"/>
      <c r="AE33" s="159" t="str">
        <f>IFERROR(IF(AND(T32="Probabilidad",T33="Probabilidad"),(AG32-(+AG32*AA33)),IF(AND(T32="Impacto",T33="Probabilidad"),(AG31-(+AG31*AA33)),IF(T33="Impacto",AG32,""))),"")</f>
        <v/>
      </c>
      <c r="AF33" s="132" t="str">
        <f t="shared" si="4"/>
        <v/>
      </c>
      <c r="AG33" s="98" t="str">
        <f t="shared" si="2"/>
        <v/>
      </c>
      <c r="AH33" s="132" t="str">
        <f t="shared" si="5"/>
        <v/>
      </c>
      <c r="AI33" s="98" t="str">
        <f>IFERROR(IF(AND(T32="Impacto",T33="Impacto"),(AI32-(+AI32*AA33)),IF(AND(T32="Probabilidad",T33="Impacto"),(AI31-(+AI31*AA33)),IF(T33="Probabilidad",AI32,""))),"")</f>
        <v/>
      </c>
      <c r="AJ33" s="99" t="str">
        <f t="shared" si="3"/>
        <v/>
      </c>
      <c r="AK33" s="340"/>
      <c r="AL33" s="188"/>
      <c r="AM33" s="187"/>
      <c r="AN33" s="194"/>
      <c r="AO33" s="100"/>
      <c r="AP33" s="180"/>
      <c r="AQ33" s="100"/>
      <c r="AR33" s="180"/>
      <c r="AS33" s="100"/>
      <c r="AT33" s="180"/>
      <c r="AU33" s="100"/>
      <c r="AV33" s="180"/>
      <c r="AW33" s="134"/>
      <c r="AX33" s="180"/>
      <c r="AY33" s="180"/>
      <c r="AZ33" s="134"/>
      <c r="BA33" s="100"/>
      <c r="BB33" s="100"/>
      <c r="BC33" s="180"/>
      <c r="BD33" s="180"/>
      <c r="BE33" s="134"/>
      <c r="BF33" s="100"/>
      <c r="BG33" s="100"/>
      <c r="BH33" s="180"/>
      <c r="BI33" s="180"/>
      <c r="BJ33" s="134"/>
      <c r="BK33" s="100"/>
      <c r="BL33" s="100"/>
      <c r="BM33" s="180"/>
      <c r="BN33" s="180"/>
      <c r="BO33" s="134"/>
      <c r="BP33" s="100"/>
      <c r="BQ33" s="100"/>
      <c r="BR33" s="136"/>
      <c r="BS33" s="180"/>
      <c r="BT33" s="180"/>
      <c r="BU33" s="180"/>
      <c r="BV33" s="100"/>
      <c r="BW33" s="180"/>
      <c r="BX33" s="180"/>
      <c r="BY33" s="100"/>
      <c r="BZ33" s="180"/>
      <c r="CA33" s="134"/>
      <c r="CB33" s="180"/>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row>
    <row r="34" spans="1:106" ht="16.5" customHeight="1">
      <c r="A34" s="328"/>
      <c r="B34" s="310"/>
      <c r="C34" s="310"/>
      <c r="D34" s="310"/>
      <c r="E34" s="329"/>
      <c r="F34" s="310"/>
      <c r="G34" s="310"/>
      <c r="H34" s="310"/>
      <c r="I34" s="310"/>
      <c r="J34" s="328"/>
      <c r="K34" s="327"/>
      <c r="L34" s="331"/>
      <c r="M34" s="555"/>
      <c r="N34" s="555"/>
      <c r="O34" s="555"/>
      <c r="P34" s="331"/>
      <c r="Q34" s="330"/>
      <c r="R34" s="187">
        <v>6</v>
      </c>
      <c r="S34" s="190"/>
      <c r="T34" s="181" t="str">
        <f t="shared" si="0"/>
        <v/>
      </c>
      <c r="U34" s="181"/>
      <c r="V34" s="181"/>
      <c r="W34" s="181"/>
      <c r="X34" s="181"/>
      <c r="Y34" s="199"/>
      <c r="Z34" s="199"/>
      <c r="AA34" s="98" t="str">
        <f t="shared" si="1"/>
        <v/>
      </c>
      <c r="AB34" s="199"/>
      <c r="AC34" s="199"/>
      <c r="AD34" s="199"/>
      <c r="AE34" s="159" t="str">
        <f>IFERROR(IF(AND(T33="Probabilidad",T34="Probabilidad"),(AG33-(+AG33*AA34)),IF(AND(T33="Impacto",T34="Probabilidad"),(AG32-(+AG32*AA34)),IF(T34="Impacto",AG33,""))),"")</f>
        <v/>
      </c>
      <c r="AF34" s="132" t="str">
        <f t="shared" si="4"/>
        <v/>
      </c>
      <c r="AG34" s="98" t="str">
        <f t="shared" si="2"/>
        <v/>
      </c>
      <c r="AH34" s="132" t="str">
        <f t="shared" si="5"/>
        <v/>
      </c>
      <c r="AI34" s="98" t="str">
        <f>IFERROR(IF(AND(T33="Impacto",T34="Impacto"),(AI33-(+AI33*AA34)),IF(AND(T33="Probabilidad",T34="Impacto"),(AI32-(+AI32*AA34)),IF(T34="Probabilidad",AI33,""))),"")</f>
        <v/>
      </c>
      <c r="AJ34" s="99" t="str">
        <f t="shared" si="3"/>
        <v/>
      </c>
      <c r="AK34" s="341"/>
      <c r="AL34" s="188"/>
      <c r="AM34" s="187"/>
      <c r="AN34" s="194"/>
      <c r="AO34" s="100"/>
      <c r="AP34" s="180"/>
      <c r="AQ34" s="100"/>
      <c r="AR34" s="180"/>
      <c r="AS34" s="100"/>
      <c r="AT34" s="180"/>
      <c r="AU34" s="100"/>
      <c r="AV34" s="180"/>
      <c r="AW34" s="134"/>
      <c r="AX34" s="180"/>
      <c r="AY34" s="180"/>
      <c r="AZ34" s="134"/>
      <c r="BA34" s="100"/>
      <c r="BB34" s="100"/>
      <c r="BC34" s="180"/>
      <c r="BD34" s="180"/>
      <c r="BE34" s="134"/>
      <c r="BF34" s="100"/>
      <c r="BG34" s="100"/>
      <c r="BH34" s="180"/>
      <c r="BI34" s="180"/>
      <c r="BJ34" s="134"/>
      <c r="BK34" s="100"/>
      <c r="BL34" s="100"/>
      <c r="BM34" s="180"/>
      <c r="BN34" s="180"/>
      <c r="BO34" s="134"/>
      <c r="BP34" s="100"/>
      <c r="BQ34" s="100"/>
      <c r="BR34" s="136"/>
      <c r="BS34" s="180"/>
      <c r="BT34" s="180"/>
      <c r="BU34" s="180"/>
      <c r="BV34" s="100"/>
      <c r="BW34" s="180"/>
      <c r="BX34" s="180"/>
      <c r="BY34" s="100"/>
      <c r="BZ34" s="180"/>
      <c r="CA34" s="134"/>
      <c r="CB34" s="180"/>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row>
    <row r="35" spans="1:106" ht="16.5" customHeight="1">
      <c r="A35" s="328">
        <v>6</v>
      </c>
      <c r="B35" s="310"/>
      <c r="C35" s="310"/>
      <c r="D35" s="310"/>
      <c r="E35" s="329"/>
      <c r="F35" s="310"/>
      <c r="G35" s="310"/>
      <c r="H35" s="310"/>
      <c r="I35" s="310"/>
      <c r="J35" s="328"/>
      <c r="K35" s="327" t="str">
        <f>IF(J35&lt;=0,"",IF(J35&lt;=2,"Muy Baja",IF(J35&lt;=24,"Baja",IF(J35&lt;=500,"Media",IF(J35&lt;=5000,"Alta","Muy Alta")))))</f>
        <v/>
      </c>
      <c r="L35" s="331" t="str">
        <f>IF(K35="","",IF(K35="Muy Baja",0.2,IF(K35="Baja",0.4,IF(K35="Media",0.6,IF(K35="Alta",0.8,IF(K35="Muy Alta",1,))))))</f>
        <v/>
      </c>
      <c r="M35" s="332"/>
      <c r="N35" s="332">
        <f ca="1">IF(NOT(ISERROR(MATCH(M35,'Tabla Impacto'!$B$221:$B$223,0))),'Tabla Impacto'!$F$223&amp;"Por favor no seleccionar los criterios de impacto(Afectación Económica o presupuestal y Pérdida Reputacional)",M35)</f>
        <v>0</v>
      </c>
      <c r="O35" s="333" t="str">
        <f ca="1">IF(OR(N35='Tabla Impacto'!$C$11,N35='Tabla Impacto'!$D$11),"Leve",IF(OR(N35='Tabla Impacto'!$C$12,N35='Tabla Impacto'!$D$12),"Menor",IF(OR(N35='Tabla Impacto'!$C$13,N35='Tabla Impacto'!$D$13),"Moderado",IF(OR(N35='Tabla Impacto'!$C$14,N35='Tabla Impacto'!$D$14),"Mayor",IF(OR(N35='Tabla Impacto'!$C$15,N35='Tabla Impacto'!$D$15),"Catastrófico","")))))</f>
        <v/>
      </c>
      <c r="P35" s="331" t="str">
        <f ca="1">IF(O35="","",IF(O35="Leve",0.2,IF(O35="Menor",0.4,IF(O35="Moderado",0.6,IF(O35="Mayor",0.8,IF(O35="Catastrófico",1,))))))</f>
        <v/>
      </c>
      <c r="Q35" s="330"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87">
        <v>1</v>
      </c>
      <c r="S35" s="190"/>
      <c r="T35" s="181" t="str">
        <f t="shared" si="0"/>
        <v/>
      </c>
      <c r="U35" s="181"/>
      <c r="V35" s="181"/>
      <c r="W35" s="181"/>
      <c r="X35" s="181"/>
      <c r="Y35" s="199"/>
      <c r="Z35" s="199"/>
      <c r="AA35" s="98" t="str">
        <f t="shared" si="1"/>
        <v/>
      </c>
      <c r="AB35" s="199"/>
      <c r="AC35" s="199"/>
      <c r="AD35" s="199"/>
      <c r="AE35" s="159" t="str">
        <f>IFERROR(IF(T35="Probabilidad",(L35-(+L35*AA35)),IF(T35="Impacto",L35,"")),"")</f>
        <v/>
      </c>
      <c r="AF35" s="132" t="str">
        <f>IFERROR(IF(AE35="","",IF(AE35&lt;=0.2,"Muy Baja",IF(AE35&lt;=0.4,"Baja",IF(AE35&lt;=0.6,"Media",IF(AE35&lt;=0.8,"Alta","Muy Alta"))))),"")</f>
        <v/>
      </c>
      <c r="AG35" s="98" t="str">
        <f t="shared" si="2"/>
        <v/>
      </c>
      <c r="AH35" s="132" t="str">
        <f>IFERROR(IF(AI35="","",IF(AI35&lt;=0.2,"Leve",IF(AI35&lt;=0.4,"Menor",IF(AI35&lt;=0.6,"Moderado",IF(AI35&lt;=0.8,"Mayor","Catastrófico"))))),"")</f>
        <v/>
      </c>
      <c r="AI35" s="98" t="str">
        <f>IFERROR(IF(T35="Impacto",(P35-(+P35*AA35)),IF(T35="Probabilidad",P35,"")),"")</f>
        <v/>
      </c>
      <c r="AJ35" s="99" t="str">
        <f t="shared" si="3"/>
        <v/>
      </c>
      <c r="AK35" s="339"/>
      <c r="AL35" s="188"/>
      <c r="AM35" s="187"/>
      <c r="AN35" s="194"/>
      <c r="AO35" s="100"/>
      <c r="AP35" s="180"/>
      <c r="AQ35" s="100"/>
      <c r="AR35" s="180"/>
      <c r="AS35" s="100"/>
      <c r="AT35" s="180"/>
      <c r="AU35" s="100"/>
      <c r="AV35" s="180"/>
      <c r="AW35" s="134"/>
      <c r="AX35" s="180"/>
      <c r="AY35" s="180"/>
      <c r="AZ35" s="134"/>
      <c r="BA35" s="100"/>
      <c r="BB35" s="100"/>
      <c r="BC35" s="180"/>
      <c r="BD35" s="180"/>
      <c r="BE35" s="134"/>
      <c r="BF35" s="100"/>
      <c r="BG35" s="100"/>
      <c r="BH35" s="180"/>
      <c r="BI35" s="180"/>
      <c r="BJ35" s="134"/>
      <c r="BK35" s="100"/>
      <c r="BL35" s="100"/>
      <c r="BM35" s="180"/>
      <c r="BN35" s="180"/>
      <c r="BO35" s="134"/>
      <c r="BP35" s="100"/>
      <c r="BQ35" s="100"/>
      <c r="BR35" s="136"/>
      <c r="BS35" s="180"/>
      <c r="BT35" s="180"/>
      <c r="BU35" s="180"/>
      <c r="BV35" s="100"/>
      <c r="BW35" s="180"/>
      <c r="BX35" s="180"/>
      <c r="BY35" s="100"/>
      <c r="BZ35" s="180"/>
      <c r="CA35" s="134"/>
      <c r="CB35" s="180"/>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row>
    <row r="36" spans="1:106" ht="16.5" customHeight="1">
      <c r="A36" s="328"/>
      <c r="B36" s="310"/>
      <c r="C36" s="310"/>
      <c r="D36" s="310"/>
      <c r="E36" s="329"/>
      <c r="F36" s="310"/>
      <c r="G36" s="310"/>
      <c r="H36" s="310"/>
      <c r="I36" s="310"/>
      <c r="J36" s="328"/>
      <c r="K36" s="327"/>
      <c r="L36" s="331"/>
      <c r="M36" s="554"/>
      <c r="N36" s="554"/>
      <c r="O36" s="554"/>
      <c r="P36" s="331"/>
      <c r="Q36" s="330"/>
      <c r="R36" s="187">
        <v>2</v>
      </c>
      <c r="S36" s="190"/>
      <c r="T36" s="181" t="str">
        <f t="shared" si="0"/>
        <v/>
      </c>
      <c r="U36" s="181"/>
      <c r="V36" s="181"/>
      <c r="W36" s="181"/>
      <c r="X36" s="181"/>
      <c r="Y36" s="199"/>
      <c r="Z36" s="199"/>
      <c r="AA36" s="98" t="str">
        <f t="shared" si="1"/>
        <v/>
      </c>
      <c r="AB36" s="199"/>
      <c r="AC36" s="199"/>
      <c r="AD36" s="199"/>
      <c r="AE36" s="159" t="str">
        <f>IFERROR(IF(AND(T35="Probabilidad",T36="Probabilidad"),(AG35-(+AG35*AA36)),IF(T36="Probabilidad",(L35-(+L35*AA36)),IF(T36="Impacto",AG35,""))),"")</f>
        <v/>
      </c>
      <c r="AF36" s="132" t="str">
        <f t="shared" si="4"/>
        <v/>
      </c>
      <c r="AG36" s="98" t="str">
        <f t="shared" si="2"/>
        <v/>
      </c>
      <c r="AH36" s="132" t="str">
        <f t="shared" si="5"/>
        <v/>
      </c>
      <c r="AI36" s="98" t="str">
        <f>IFERROR(IF(AND(T35="Impacto",T36="Impacto"),(AI29-(+AI29*AA36)),IF(T36="Impacto",($P$35-(+$P$35*AA36)),IF(T36="Probabilidad",AI29,""))),"")</f>
        <v/>
      </c>
      <c r="AJ36" s="99" t="str">
        <f t="shared" si="3"/>
        <v/>
      </c>
      <c r="AK36" s="340"/>
      <c r="AL36" s="188"/>
      <c r="AM36" s="187"/>
      <c r="AN36" s="194"/>
      <c r="AO36" s="100"/>
      <c r="AP36" s="180"/>
      <c r="AQ36" s="100"/>
      <c r="AR36" s="180"/>
      <c r="AS36" s="100"/>
      <c r="AT36" s="180"/>
      <c r="AU36" s="100"/>
      <c r="AV36" s="180"/>
      <c r="AW36" s="134"/>
      <c r="AX36" s="180"/>
      <c r="AY36" s="180"/>
      <c r="AZ36" s="134"/>
      <c r="BA36" s="100"/>
      <c r="BB36" s="100"/>
      <c r="BC36" s="180"/>
      <c r="BD36" s="180"/>
      <c r="BE36" s="134"/>
      <c r="BF36" s="100"/>
      <c r="BG36" s="100"/>
      <c r="BH36" s="180"/>
      <c r="BI36" s="180"/>
      <c r="BJ36" s="134"/>
      <c r="BK36" s="100"/>
      <c r="BL36" s="100"/>
      <c r="BM36" s="180"/>
      <c r="BN36" s="180"/>
      <c r="BO36" s="134"/>
      <c r="BP36" s="100"/>
      <c r="BQ36" s="100"/>
      <c r="BR36" s="136"/>
      <c r="BS36" s="180"/>
      <c r="BT36" s="180"/>
      <c r="BU36" s="180"/>
      <c r="BV36" s="100"/>
      <c r="BW36" s="180"/>
      <c r="BX36" s="180"/>
      <c r="BY36" s="100"/>
      <c r="BZ36" s="180"/>
      <c r="CA36" s="134"/>
      <c r="CB36" s="180"/>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row>
    <row r="37" spans="1:106" ht="16.5" customHeight="1">
      <c r="A37" s="328"/>
      <c r="B37" s="310"/>
      <c r="C37" s="310"/>
      <c r="D37" s="310"/>
      <c r="E37" s="329"/>
      <c r="F37" s="310"/>
      <c r="G37" s="310"/>
      <c r="H37" s="310"/>
      <c r="I37" s="310"/>
      <c r="J37" s="328"/>
      <c r="K37" s="327"/>
      <c r="L37" s="331"/>
      <c r="M37" s="554"/>
      <c r="N37" s="554"/>
      <c r="O37" s="554"/>
      <c r="P37" s="331"/>
      <c r="Q37" s="330"/>
      <c r="R37" s="187">
        <v>3</v>
      </c>
      <c r="S37" s="203"/>
      <c r="T37" s="181" t="str">
        <f t="shared" si="0"/>
        <v/>
      </c>
      <c r="U37" s="181"/>
      <c r="V37" s="181"/>
      <c r="W37" s="181"/>
      <c r="X37" s="181"/>
      <c r="Y37" s="199"/>
      <c r="Z37" s="199"/>
      <c r="AA37" s="98" t="str">
        <f t="shared" ref="AA37:AA64" si="11">IF(AND(Y37="Preventivo",Z37="Automático"),"50%",IF(AND(Y37="Preventivo",Z37="Manual"),"40%",IF(AND(Y37="Detectivo",Z37="Automático"),"40%",IF(AND(Y37="Detectivo",Z37="Manual"),"30%",IF(AND(Y37="Correctivo",Z37="Automático"),"35%",IF(AND(Y37="Correctivo",Z37="Manual"),"25%",""))))))</f>
        <v/>
      </c>
      <c r="AB37" s="199"/>
      <c r="AC37" s="199"/>
      <c r="AD37" s="199"/>
      <c r="AE37" s="159" t="str">
        <f>IFERROR(IF(AND(T36="Probabilidad",T37="Probabilidad"),(AG36-(+AG36*AA37)),IF(AND(T36="Impacto",T37="Probabilidad"),(AG35-(+AG35*AA37)),IF(T37="Impacto",AG36,""))),"")</f>
        <v/>
      </c>
      <c r="AF37" s="132" t="str">
        <f t="shared" si="4"/>
        <v/>
      </c>
      <c r="AG37" s="98" t="str">
        <f t="shared" ref="AG37:AG64" si="12">+AE37</f>
        <v/>
      </c>
      <c r="AH37" s="132" t="str">
        <f t="shared" si="5"/>
        <v/>
      </c>
      <c r="AI37" s="98" t="str">
        <f>IFERROR(IF(AND(T36="Impacto",T37="Impacto"),(AI36-(+AI36*AA37)),IF(AND(T36="Probabilidad",T37="Impacto"),(AI35-(+AI35*AA37)),IF(T37="Probabilidad",AI36,""))),"")</f>
        <v/>
      </c>
      <c r="AJ37" s="99"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40"/>
      <c r="AL37" s="188"/>
      <c r="AM37" s="187"/>
      <c r="AN37" s="194"/>
      <c r="AO37" s="100"/>
      <c r="AP37" s="180"/>
      <c r="AQ37" s="100"/>
      <c r="AR37" s="180"/>
      <c r="AS37" s="100"/>
      <c r="AT37" s="180"/>
      <c r="AU37" s="100"/>
      <c r="AV37" s="180"/>
      <c r="AW37" s="134"/>
      <c r="AX37" s="180"/>
      <c r="AY37" s="180"/>
      <c r="AZ37" s="134"/>
      <c r="BA37" s="100"/>
      <c r="BB37" s="100"/>
      <c r="BC37" s="180"/>
      <c r="BD37" s="180"/>
      <c r="BE37" s="134"/>
      <c r="BF37" s="100"/>
      <c r="BG37" s="100"/>
      <c r="BH37" s="180"/>
      <c r="BI37" s="180"/>
      <c r="BJ37" s="134"/>
      <c r="BK37" s="100"/>
      <c r="BL37" s="100"/>
      <c r="BM37" s="180"/>
      <c r="BN37" s="180"/>
      <c r="BO37" s="134"/>
      <c r="BP37" s="100"/>
      <c r="BQ37" s="100"/>
      <c r="BR37" s="136"/>
      <c r="BS37" s="180"/>
      <c r="BT37" s="180"/>
      <c r="BU37" s="180"/>
      <c r="BV37" s="100"/>
      <c r="BW37" s="180"/>
      <c r="BX37" s="180"/>
      <c r="BY37" s="100"/>
      <c r="BZ37" s="180"/>
      <c r="CA37" s="134"/>
      <c r="CB37" s="180"/>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row>
    <row r="38" spans="1:106" ht="16.5" customHeight="1">
      <c r="A38" s="328"/>
      <c r="B38" s="310"/>
      <c r="C38" s="310"/>
      <c r="D38" s="310"/>
      <c r="E38" s="329"/>
      <c r="F38" s="310"/>
      <c r="G38" s="310"/>
      <c r="H38" s="310"/>
      <c r="I38" s="310"/>
      <c r="J38" s="328"/>
      <c r="K38" s="327"/>
      <c r="L38" s="331"/>
      <c r="M38" s="554"/>
      <c r="N38" s="554"/>
      <c r="O38" s="554"/>
      <c r="P38" s="331"/>
      <c r="Q38" s="330"/>
      <c r="R38" s="187">
        <v>4</v>
      </c>
      <c r="S38" s="190"/>
      <c r="T38" s="181" t="str">
        <f t="shared" ref="T38:T64" si="14">IF(OR(Y38="Preventivo",Y38="Detectivo"),"Probabilidad",IF(Y38="Correctivo","Impacto",""))</f>
        <v/>
      </c>
      <c r="U38" s="181"/>
      <c r="V38" s="181"/>
      <c r="W38" s="181"/>
      <c r="X38" s="181"/>
      <c r="Y38" s="199"/>
      <c r="Z38" s="199"/>
      <c r="AA38" s="98" t="str">
        <f t="shared" si="11"/>
        <v/>
      </c>
      <c r="AB38" s="199"/>
      <c r="AC38" s="199"/>
      <c r="AD38" s="199"/>
      <c r="AE38" s="159" t="str">
        <f>IFERROR(IF(AND(T37="Probabilidad",T38="Probabilidad"),(AG37-(+AG37*AA38)),IF(AND(T37="Impacto",T38="Probabilidad"),(AG36-(+AG36*AA38)),IF(T38="Impacto",AG37,""))),"")</f>
        <v/>
      </c>
      <c r="AF38" s="132" t="str">
        <f t="shared" si="4"/>
        <v/>
      </c>
      <c r="AG38" s="98" t="str">
        <f t="shared" si="12"/>
        <v/>
      </c>
      <c r="AH38" s="132" t="str">
        <f t="shared" si="5"/>
        <v/>
      </c>
      <c r="AI38" s="98" t="str">
        <f>IFERROR(IF(AND(T37="Impacto",T38="Impacto"),(AI37-(+AI37*AA38)),IF(AND(T37="Probabilidad",T38="Impacto"),(AI36-(+AI36*AA38)),IF(T38="Probabilidad",AI37,""))),"")</f>
        <v/>
      </c>
      <c r="AJ38" s="99" t="str">
        <f t="shared" si="13"/>
        <v/>
      </c>
      <c r="AK38" s="340"/>
      <c r="AL38" s="188"/>
      <c r="AM38" s="187"/>
      <c r="AN38" s="194"/>
      <c r="AO38" s="100"/>
      <c r="AP38" s="180"/>
      <c r="AQ38" s="100"/>
      <c r="AR38" s="180"/>
      <c r="AS38" s="100"/>
      <c r="AT38" s="180"/>
      <c r="AU38" s="100"/>
      <c r="AV38" s="180"/>
      <c r="AW38" s="134"/>
      <c r="AX38" s="180"/>
      <c r="AY38" s="180"/>
      <c r="AZ38" s="134"/>
      <c r="BA38" s="100"/>
      <c r="BB38" s="100"/>
      <c r="BC38" s="180"/>
      <c r="BD38" s="180"/>
      <c r="BE38" s="134"/>
      <c r="BF38" s="100"/>
      <c r="BG38" s="100"/>
      <c r="BH38" s="180"/>
      <c r="BI38" s="180"/>
      <c r="BJ38" s="134"/>
      <c r="BK38" s="100"/>
      <c r="BL38" s="100"/>
      <c r="BM38" s="180"/>
      <c r="BN38" s="180"/>
      <c r="BO38" s="134"/>
      <c r="BP38" s="100"/>
      <c r="BQ38" s="100"/>
      <c r="BR38" s="136"/>
      <c r="BS38" s="180"/>
      <c r="BT38" s="180"/>
      <c r="BU38" s="180"/>
      <c r="BV38" s="100"/>
      <c r="BW38" s="180"/>
      <c r="BX38" s="180"/>
      <c r="BY38" s="100"/>
      <c r="BZ38" s="180"/>
      <c r="CA38" s="134"/>
      <c r="CB38" s="180"/>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row>
    <row r="39" spans="1:106" ht="16.5" customHeight="1">
      <c r="A39" s="328"/>
      <c r="B39" s="310"/>
      <c r="C39" s="310"/>
      <c r="D39" s="310"/>
      <c r="E39" s="329"/>
      <c r="F39" s="310"/>
      <c r="G39" s="310"/>
      <c r="H39" s="310"/>
      <c r="I39" s="310"/>
      <c r="J39" s="328"/>
      <c r="K39" s="327"/>
      <c r="L39" s="331"/>
      <c r="M39" s="554"/>
      <c r="N39" s="554"/>
      <c r="O39" s="554"/>
      <c r="P39" s="331"/>
      <c r="Q39" s="330"/>
      <c r="R39" s="187">
        <v>5</v>
      </c>
      <c r="S39" s="190"/>
      <c r="T39" s="181" t="str">
        <f t="shared" si="14"/>
        <v/>
      </c>
      <c r="U39" s="181"/>
      <c r="V39" s="181"/>
      <c r="W39" s="181"/>
      <c r="X39" s="181"/>
      <c r="Y39" s="199"/>
      <c r="Z39" s="199"/>
      <c r="AA39" s="98" t="str">
        <f t="shared" si="11"/>
        <v/>
      </c>
      <c r="AB39" s="199"/>
      <c r="AC39" s="199"/>
      <c r="AD39" s="199"/>
      <c r="AE39" s="159" t="str">
        <f>IFERROR(IF(AND(T38="Probabilidad",T39="Probabilidad"),(AG38-(+AG38*AA39)),IF(AND(T38="Impacto",T39="Probabilidad"),(AG37-(+AG37*AA39)),IF(T39="Impacto",AG38,""))),"")</f>
        <v/>
      </c>
      <c r="AF39" s="132" t="str">
        <f t="shared" si="4"/>
        <v/>
      </c>
      <c r="AG39" s="98" t="str">
        <f t="shared" si="12"/>
        <v/>
      </c>
      <c r="AH39" s="132" t="str">
        <f t="shared" si="5"/>
        <v/>
      </c>
      <c r="AI39" s="98" t="str">
        <f>IFERROR(IF(AND(T38="Impacto",T39="Impacto"),(AI38-(+AI38*AA39)),IF(AND(T38="Probabilidad",T39="Impacto"),(AI37-(+AI37*AA39)),IF(T39="Probabilidad",AI38,""))),"")</f>
        <v/>
      </c>
      <c r="AJ39" s="99" t="str">
        <f t="shared" si="13"/>
        <v/>
      </c>
      <c r="AK39" s="340"/>
      <c r="AL39" s="188"/>
      <c r="AM39" s="187"/>
      <c r="AN39" s="194"/>
      <c r="AO39" s="100"/>
      <c r="AP39" s="180"/>
      <c r="AQ39" s="100"/>
      <c r="AR39" s="180"/>
      <c r="AS39" s="100"/>
      <c r="AT39" s="180"/>
      <c r="AU39" s="100"/>
      <c r="AV39" s="180"/>
      <c r="AW39" s="134"/>
      <c r="AX39" s="180"/>
      <c r="AY39" s="180"/>
      <c r="AZ39" s="134"/>
      <c r="BA39" s="100"/>
      <c r="BB39" s="100"/>
      <c r="BC39" s="180"/>
      <c r="BD39" s="180"/>
      <c r="BE39" s="134"/>
      <c r="BF39" s="100"/>
      <c r="BG39" s="100"/>
      <c r="BH39" s="180"/>
      <c r="BI39" s="180"/>
      <c r="BJ39" s="134"/>
      <c r="BK39" s="100"/>
      <c r="BL39" s="100"/>
      <c r="BM39" s="180"/>
      <c r="BN39" s="180"/>
      <c r="BO39" s="134"/>
      <c r="BP39" s="100"/>
      <c r="BQ39" s="100"/>
      <c r="BR39" s="136"/>
      <c r="BS39" s="180"/>
      <c r="BT39" s="180"/>
      <c r="BU39" s="180"/>
      <c r="BV39" s="100"/>
      <c r="BW39" s="180"/>
      <c r="BX39" s="180"/>
      <c r="BY39" s="100"/>
      <c r="BZ39" s="180"/>
      <c r="CA39" s="134"/>
      <c r="CB39" s="180"/>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row>
    <row r="40" spans="1:106" ht="16.5" customHeight="1">
      <c r="A40" s="328"/>
      <c r="B40" s="310"/>
      <c r="C40" s="310"/>
      <c r="D40" s="310"/>
      <c r="E40" s="329"/>
      <c r="F40" s="310"/>
      <c r="G40" s="310"/>
      <c r="H40" s="310"/>
      <c r="I40" s="310"/>
      <c r="J40" s="328"/>
      <c r="K40" s="327"/>
      <c r="L40" s="331"/>
      <c r="M40" s="555"/>
      <c r="N40" s="555"/>
      <c r="O40" s="555"/>
      <c r="P40" s="331"/>
      <c r="Q40" s="330"/>
      <c r="R40" s="187">
        <v>6</v>
      </c>
      <c r="S40" s="190"/>
      <c r="T40" s="181" t="str">
        <f t="shared" si="14"/>
        <v/>
      </c>
      <c r="U40" s="181"/>
      <c r="V40" s="181"/>
      <c r="W40" s="181"/>
      <c r="X40" s="181"/>
      <c r="Y40" s="199"/>
      <c r="Z40" s="199"/>
      <c r="AA40" s="98" t="str">
        <f t="shared" si="11"/>
        <v/>
      </c>
      <c r="AB40" s="199"/>
      <c r="AC40" s="199"/>
      <c r="AD40" s="199"/>
      <c r="AE40" s="159" t="str">
        <f>IFERROR(IF(AND(T39="Probabilidad",T40="Probabilidad"),(AG39-(+AG39*AA40)),IF(AND(T39="Impacto",T40="Probabilidad"),(AG38-(+AG38*AA40)),IF(T40="Impacto",AG39,""))),"")</f>
        <v/>
      </c>
      <c r="AF40" s="132" t="str">
        <f t="shared" si="4"/>
        <v/>
      </c>
      <c r="AG40" s="98" t="str">
        <f t="shared" si="12"/>
        <v/>
      </c>
      <c r="AH40" s="132" t="str">
        <f>IFERROR(IF(AI40="","",IF(AI40&lt;=0.2,"Leve",IF(AI40&lt;=0.4,"Menor",IF(AI40&lt;=0.6,"Moderado",IF(AI40&lt;=0.8,"Mayor","Catastrófico"))))),"")</f>
        <v/>
      </c>
      <c r="AI40" s="98" t="str">
        <f>IFERROR(IF(AND(T39="Impacto",T40="Impacto"),(AI39-(+AI39*AA40)),IF(AND(T39="Probabilidad",T40="Impacto"),(AI38-(+AI38*AA40)),IF(T40="Probabilidad",AI39,""))),"")</f>
        <v/>
      </c>
      <c r="AJ40" s="99" t="str">
        <f t="shared" si="13"/>
        <v/>
      </c>
      <c r="AK40" s="341"/>
      <c r="AL40" s="188"/>
      <c r="AM40" s="187"/>
      <c r="AN40" s="194"/>
      <c r="AO40" s="100"/>
      <c r="AP40" s="180"/>
      <c r="AQ40" s="100"/>
      <c r="AR40" s="180"/>
      <c r="AS40" s="100"/>
      <c r="AT40" s="180"/>
      <c r="AU40" s="100"/>
      <c r="AV40" s="180"/>
      <c r="AW40" s="134"/>
      <c r="AX40" s="180"/>
      <c r="AY40" s="180"/>
      <c r="AZ40" s="134"/>
      <c r="BA40" s="100"/>
      <c r="BB40" s="100"/>
      <c r="BC40" s="180"/>
      <c r="BD40" s="180"/>
      <c r="BE40" s="134"/>
      <c r="BF40" s="100"/>
      <c r="BG40" s="100"/>
      <c r="BH40" s="180"/>
      <c r="BI40" s="180"/>
      <c r="BJ40" s="134"/>
      <c r="BK40" s="100"/>
      <c r="BL40" s="100"/>
      <c r="BM40" s="180"/>
      <c r="BN40" s="180"/>
      <c r="BO40" s="134"/>
      <c r="BP40" s="100"/>
      <c r="BQ40" s="100"/>
      <c r="BR40" s="136"/>
      <c r="BS40" s="180"/>
      <c r="BT40" s="180"/>
      <c r="BU40" s="180"/>
      <c r="BV40" s="100"/>
      <c r="BW40" s="180"/>
      <c r="BX40" s="180"/>
      <c r="BY40" s="100"/>
      <c r="BZ40" s="180"/>
      <c r="CA40" s="134"/>
      <c r="CB40" s="180"/>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row>
    <row r="41" spans="1:106" ht="16.5" customHeight="1">
      <c r="A41" s="328">
        <v>7</v>
      </c>
      <c r="B41" s="310"/>
      <c r="C41" s="310"/>
      <c r="D41" s="310"/>
      <c r="E41" s="329"/>
      <c r="F41" s="310"/>
      <c r="G41" s="310"/>
      <c r="H41" s="310"/>
      <c r="I41" s="310"/>
      <c r="J41" s="328"/>
      <c r="K41" s="327" t="str">
        <f>IF(J41&lt;=0,"",IF(J41&lt;=2,"Muy Baja",IF(J41&lt;=24,"Baja",IF(J41&lt;=500,"Media",IF(J41&lt;=5000,"Alta","Muy Alta")))))</f>
        <v/>
      </c>
      <c r="L41" s="331" t="str">
        <f>IF(K41="","",IF(K41="Muy Baja",0.2,IF(K41="Baja",0.4,IF(K41="Media",0.6,IF(K41="Alta",0.8,IF(K41="Muy Alta",1,))))))</f>
        <v/>
      </c>
      <c r="M41" s="332"/>
      <c r="N41" s="332">
        <f ca="1">IF(NOT(ISERROR(MATCH(M41,'Tabla Impacto'!$B$221:$B$223,0))),'Tabla Impacto'!$F$223&amp;"Por favor no seleccionar los criterios de impacto(Afectación Económica o presupuestal y Pérdida Reputacional)",M41)</f>
        <v>0</v>
      </c>
      <c r="O41" s="333" t="str">
        <f ca="1">IF(OR(N41='Tabla Impacto'!$C$11,N41='Tabla Impacto'!$D$11),"Leve",IF(OR(N41='Tabla Impacto'!$C$12,N41='Tabla Impacto'!$D$12),"Menor",IF(OR(N41='Tabla Impacto'!$C$13,N41='Tabla Impacto'!$D$13),"Moderado",IF(OR(N41='Tabla Impacto'!$C$14,N41='Tabla Impacto'!$D$14),"Mayor",IF(OR(N41='Tabla Impacto'!$C$15,N41='Tabla Impacto'!$D$15),"Catastrófico","")))))</f>
        <v/>
      </c>
      <c r="P41" s="331" t="str">
        <f ca="1">IF(O41="","",IF(O41="Leve",0.2,IF(O41="Menor",0.4,IF(O41="Moderado",0.6,IF(O41="Mayor",0.8,IF(O41="Catastrófico",1,))))))</f>
        <v/>
      </c>
      <c r="Q41" s="330"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87">
        <v>1</v>
      </c>
      <c r="S41" s="190"/>
      <c r="T41" s="181" t="str">
        <f t="shared" si="14"/>
        <v/>
      </c>
      <c r="U41" s="181"/>
      <c r="V41" s="181"/>
      <c r="W41" s="181"/>
      <c r="X41" s="181"/>
      <c r="Y41" s="199"/>
      <c r="Z41" s="199"/>
      <c r="AA41" s="98" t="str">
        <f t="shared" si="11"/>
        <v/>
      </c>
      <c r="AB41" s="199"/>
      <c r="AC41" s="199"/>
      <c r="AD41" s="199"/>
      <c r="AE41" s="159" t="str">
        <f>IFERROR(IF(T41="Probabilidad",(L41-(+L41*AA41)),IF(T41="Impacto",L41,"")),"")</f>
        <v/>
      </c>
      <c r="AF41" s="132" t="str">
        <f>IFERROR(IF(AE41="","",IF(AE41&lt;=0.2,"Muy Baja",IF(AE41&lt;=0.4,"Baja",IF(AE41&lt;=0.6,"Media",IF(AE41&lt;=0.8,"Alta","Muy Alta"))))),"")</f>
        <v/>
      </c>
      <c r="AG41" s="98" t="str">
        <f t="shared" si="12"/>
        <v/>
      </c>
      <c r="AH41" s="132" t="str">
        <f>IFERROR(IF(AI41="","",IF(AI41&lt;=0.2,"Leve",IF(AI41&lt;=0.4,"Menor",IF(AI41&lt;=0.6,"Moderado",IF(AI41&lt;=0.8,"Mayor","Catastrófico"))))),"")</f>
        <v/>
      </c>
      <c r="AI41" s="98" t="str">
        <f>IFERROR(IF(T41="Impacto",(P41-(+P41*AA41)),IF(T41="Probabilidad",P41,"")),"")</f>
        <v/>
      </c>
      <c r="AJ41" s="99" t="str">
        <f t="shared" si="13"/>
        <v/>
      </c>
      <c r="AK41" s="339"/>
      <c r="AL41" s="188"/>
      <c r="AM41" s="187"/>
      <c r="AN41" s="194"/>
      <c r="AO41" s="100"/>
      <c r="AP41" s="180"/>
      <c r="AQ41" s="100"/>
      <c r="AR41" s="180"/>
      <c r="AS41" s="100"/>
      <c r="AT41" s="180"/>
      <c r="AU41" s="100"/>
      <c r="AV41" s="180"/>
      <c r="AW41" s="134"/>
      <c r="AX41" s="180"/>
      <c r="AY41" s="180"/>
      <c r="AZ41" s="134"/>
      <c r="BA41" s="100"/>
      <c r="BB41" s="100"/>
      <c r="BC41" s="180"/>
      <c r="BD41" s="180"/>
      <c r="BE41" s="134"/>
      <c r="BF41" s="100"/>
      <c r="BG41" s="100"/>
      <c r="BH41" s="180"/>
      <c r="BI41" s="180"/>
      <c r="BJ41" s="134"/>
      <c r="BK41" s="100"/>
      <c r="BL41" s="100"/>
      <c r="BM41" s="180"/>
      <c r="BN41" s="180"/>
      <c r="BO41" s="134"/>
      <c r="BP41" s="100"/>
      <c r="BQ41" s="100"/>
      <c r="BR41" s="136"/>
      <c r="BS41" s="180"/>
      <c r="BT41" s="180"/>
      <c r="BU41" s="180"/>
      <c r="BV41" s="100"/>
      <c r="BW41" s="180"/>
      <c r="BX41" s="180"/>
      <c r="BY41" s="100"/>
      <c r="BZ41" s="180"/>
      <c r="CA41" s="134"/>
      <c r="CB41" s="180"/>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row>
    <row r="42" spans="1:106" ht="16.5" customHeight="1">
      <c r="A42" s="328"/>
      <c r="B42" s="310"/>
      <c r="C42" s="310"/>
      <c r="D42" s="310"/>
      <c r="E42" s="329"/>
      <c r="F42" s="310"/>
      <c r="G42" s="310"/>
      <c r="H42" s="310"/>
      <c r="I42" s="310"/>
      <c r="J42" s="328"/>
      <c r="K42" s="327"/>
      <c r="L42" s="331"/>
      <c r="M42" s="554"/>
      <c r="N42" s="554"/>
      <c r="O42" s="554"/>
      <c r="P42" s="331"/>
      <c r="Q42" s="330"/>
      <c r="R42" s="187">
        <v>2</v>
      </c>
      <c r="S42" s="190"/>
      <c r="T42" s="181" t="str">
        <f t="shared" si="14"/>
        <v/>
      </c>
      <c r="U42" s="181"/>
      <c r="V42" s="181"/>
      <c r="W42" s="181"/>
      <c r="X42" s="181"/>
      <c r="Y42" s="199"/>
      <c r="Z42" s="199"/>
      <c r="AA42" s="98" t="str">
        <f t="shared" si="11"/>
        <v/>
      </c>
      <c r="AB42" s="199"/>
      <c r="AC42" s="199"/>
      <c r="AD42" s="199"/>
      <c r="AE42" s="159" t="str">
        <f>IFERROR(IF(AND(T41="Probabilidad",T42="Probabilidad"),(AG41-(+AG41*AA42)),IF(T42="Probabilidad",(L41-(+L41*AA42)),IF(T42="Impacto",AG41,""))),"")</f>
        <v/>
      </c>
      <c r="AF42" s="132" t="str">
        <f t="shared" si="4"/>
        <v/>
      </c>
      <c r="AG42" s="98" t="str">
        <f t="shared" si="12"/>
        <v/>
      </c>
      <c r="AH42" s="132" t="str">
        <f t="shared" si="5"/>
        <v/>
      </c>
      <c r="AI42" s="98" t="str">
        <f>IFERROR(IF(AND(T41="Impacto",T42="Impacto"),(AI35-(+AI35*AA42)),IF(T42="Impacto",($P$41-(+$P$41*AA42)),IF(T42="Probabilidad",AI35,""))),"")</f>
        <v/>
      </c>
      <c r="AJ42" s="99" t="str">
        <f t="shared" si="13"/>
        <v/>
      </c>
      <c r="AK42" s="340"/>
      <c r="AL42" s="188"/>
      <c r="AM42" s="187"/>
      <c r="AN42" s="194"/>
      <c r="AO42" s="100"/>
      <c r="AP42" s="180"/>
      <c r="AQ42" s="100"/>
      <c r="AR42" s="180"/>
      <c r="AS42" s="100"/>
      <c r="AT42" s="180"/>
      <c r="AU42" s="100"/>
      <c r="AV42" s="180"/>
      <c r="AW42" s="134"/>
      <c r="AX42" s="180"/>
      <c r="AY42" s="180"/>
      <c r="AZ42" s="134"/>
      <c r="BA42" s="100"/>
      <c r="BB42" s="100"/>
      <c r="BC42" s="180"/>
      <c r="BD42" s="180"/>
      <c r="BE42" s="134"/>
      <c r="BF42" s="100"/>
      <c r="BG42" s="100"/>
      <c r="BH42" s="180"/>
      <c r="BI42" s="180"/>
      <c r="BJ42" s="134"/>
      <c r="BK42" s="100"/>
      <c r="BL42" s="100"/>
      <c r="BM42" s="180"/>
      <c r="BN42" s="180"/>
      <c r="BO42" s="134"/>
      <c r="BP42" s="100"/>
      <c r="BQ42" s="100"/>
      <c r="BR42" s="136"/>
      <c r="BS42" s="180"/>
      <c r="BT42" s="180"/>
      <c r="BU42" s="180"/>
      <c r="BV42" s="100"/>
      <c r="BW42" s="180"/>
      <c r="BX42" s="180"/>
      <c r="BY42" s="100"/>
      <c r="BZ42" s="180"/>
      <c r="CA42" s="134"/>
      <c r="CB42" s="180"/>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row>
    <row r="43" spans="1:106" ht="16.5" customHeight="1">
      <c r="A43" s="328"/>
      <c r="B43" s="310"/>
      <c r="C43" s="310"/>
      <c r="D43" s="310"/>
      <c r="E43" s="329"/>
      <c r="F43" s="310"/>
      <c r="G43" s="310"/>
      <c r="H43" s="310"/>
      <c r="I43" s="310"/>
      <c r="J43" s="328"/>
      <c r="K43" s="327"/>
      <c r="L43" s="331"/>
      <c r="M43" s="554"/>
      <c r="N43" s="554"/>
      <c r="O43" s="554"/>
      <c r="P43" s="331"/>
      <c r="Q43" s="330"/>
      <c r="R43" s="187">
        <v>3</v>
      </c>
      <c r="S43" s="203"/>
      <c r="T43" s="181" t="str">
        <f t="shared" si="14"/>
        <v/>
      </c>
      <c r="U43" s="181"/>
      <c r="V43" s="181"/>
      <c r="W43" s="181"/>
      <c r="X43" s="181"/>
      <c r="Y43" s="199"/>
      <c r="Z43" s="199"/>
      <c r="AA43" s="98" t="str">
        <f t="shared" si="11"/>
        <v/>
      </c>
      <c r="AB43" s="199"/>
      <c r="AC43" s="199"/>
      <c r="AD43" s="199"/>
      <c r="AE43" s="159" t="str">
        <f>IFERROR(IF(AND(T42="Probabilidad",T43="Probabilidad"),(AG42-(+AG42*AA43)),IF(AND(T42="Impacto",T43="Probabilidad"),(AG41-(+AG41*AA43)),IF(T43="Impacto",AG42,""))),"")</f>
        <v/>
      </c>
      <c r="AF43" s="132" t="str">
        <f t="shared" si="4"/>
        <v/>
      </c>
      <c r="AG43" s="98" t="str">
        <f t="shared" si="12"/>
        <v/>
      </c>
      <c r="AH43" s="132" t="str">
        <f t="shared" si="5"/>
        <v/>
      </c>
      <c r="AI43" s="98" t="str">
        <f>IFERROR(IF(AND(T42="Impacto",T43="Impacto"),(AI42-(+AI42*AA43)),IF(AND(T42="Probabilidad",T43="Impacto"),(AI41-(+AI41*AA43)),IF(T43="Probabilidad",AI42,""))),"")</f>
        <v/>
      </c>
      <c r="AJ43" s="99" t="str">
        <f t="shared" si="13"/>
        <v/>
      </c>
      <c r="AK43" s="340"/>
      <c r="AL43" s="188"/>
      <c r="AM43" s="187"/>
      <c r="AN43" s="194"/>
      <c r="AO43" s="100"/>
      <c r="AP43" s="180"/>
      <c r="AQ43" s="100"/>
      <c r="AR43" s="180"/>
      <c r="AS43" s="100"/>
      <c r="AT43" s="180"/>
      <c r="AU43" s="100"/>
      <c r="AV43" s="180"/>
      <c r="AW43" s="134"/>
      <c r="AX43" s="180"/>
      <c r="AY43" s="180"/>
      <c r="AZ43" s="134"/>
      <c r="BA43" s="100"/>
      <c r="BB43" s="100"/>
      <c r="BC43" s="180"/>
      <c r="BD43" s="180"/>
      <c r="BE43" s="134"/>
      <c r="BF43" s="100"/>
      <c r="BG43" s="100"/>
      <c r="BH43" s="180"/>
      <c r="BI43" s="180"/>
      <c r="BJ43" s="134"/>
      <c r="BK43" s="100"/>
      <c r="BL43" s="100"/>
      <c r="BM43" s="180"/>
      <c r="BN43" s="180"/>
      <c r="BO43" s="134"/>
      <c r="BP43" s="100"/>
      <c r="BQ43" s="100"/>
      <c r="BR43" s="136"/>
      <c r="BS43" s="180"/>
      <c r="BT43" s="180"/>
      <c r="BU43" s="180"/>
      <c r="BV43" s="100"/>
      <c r="BW43" s="180"/>
      <c r="BX43" s="180"/>
      <c r="BY43" s="100"/>
      <c r="BZ43" s="180"/>
      <c r="CA43" s="134"/>
      <c r="CB43" s="180"/>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row>
    <row r="44" spans="1:106" ht="16.5" customHeight="1">
      <c r="A44" s="328"/>
      <c r="B44" s="310"/>
      <c r="C44" s="310"/>
      <c r="D44" s="310"/>
      <c r="E44" s="329"/>
      <c r="F44" s="310"/>
      <c r="G44" s="310"/>
      <c r="H44" s="310"/>
      <c r="I44" s="310"/>
      <c r="J44" s="328"/>
      <c r="K44" s="327"/>
      <c r="L44" s="331"/>
      <c r="M44" s="554"/>
      <c r="N44" s="554"/>
      <c r="O44" s="554"/>
      <c r="P44" s="331"/>
      <c r="Q44" s="330"/>
      <c r="R44" s="187">
        <v>4</v>
      </c>
      <c r="S44" s="190"/>
      <c r="T44" s="181" t="str">
        <f t="shared" si="14"/>
        <v/>
      </c>
      <c r="U44" s="181"/>
      <c r="V44" s="181"/>
      <c r="W44" s="181"/>
      <c r="X44" s="181"/>
      <c r="Y44" s="199"/>
      <c r="Z44" s="199"/>
      <c r="AA44" s="98" t="str">
        <f t="shared" si="11"/>
        <v/>
      </c>
      <c r="AB44" s="199"/>
      <c r="AC44" s="199"/>
      <c r="AD44" s="199"/>
      <c r="AE44" s="159" t="str">
        <f>IFERROR(IF(AND(T43="Probabilidad",T44="Probabilidad"),(AG43-(+AG43*AA44)),IF(AND(T43="Impacto",T44="Probabilidad"),(AG42-(+AG42*AA44)),IF(T44="Impacto",AG43,""))),"")</f>
        <v/>
      </c>
      <c r="AF44" s="132" t="str">
        <f t="shared" si="4"/>
        <v/>
      </c>
      <c r="AG44" s="98" t="str">
        <f t="shared" si="12"/>
        <v/>
      </c>
      <c r="AH44" s="132" t="str">
        <f t="shared" si="5"/>
        <v/>
      </c>
      <c r="AI44" s="98" t="str">
        <f>IFERROR(IF(AND(T43="Impacto",T44="Impacto"),(AI43-(+AI43*AA44)),IF(AND(T43="Probabilidad",T44="Impacto"),(AI42-(+AI42*AA44)),IF(T44="Probabilidad",AI43,""))),"")</f>
        <v/>
      </c>
      <c r="AJ44" s="99" t="str">
        <f t="shared" si="13"/>
        <v/>
      </c>
      <c r="AK44" s="340"/>
      <c r="AL44" s="188"/>
      <c r="AM44" s="187"/>
      <c r="AN44" s="194"/>
      <c r="AO44" s="100"/>
      <c r="AP44" s="180"/>
      <c r="AQ44" s="100"/>
      <c r="AR44" s="180"/>
      <c r="AS44" s="100"/>
      <c r="AT44" s="180"/>
      <c r="AU44" s="100"/>
      <c r="AV44" s="180"/>
      <c r="AW44" s="134"/>
      <c r="AX44" s="180"/>
      <c r="AY44" s="180"/>
      <c r="AZ44" s="134"/>
      <c r="BA44" s="100"/>
      <c r="BB44" s="100"/>
      <c r="BC44" s="180"/>
      <c r="BD44" s="180"/>
      <c r="BE44" s="134"/>
      <c r="BF44" s="100"/>
      <c r="BG44" s="100"/>
      <c r="BH44" s="180"/>
      <c r="BI44" s="180"/>
      <c r="BJ44" s="134"/>
      <c r="BK44" s="100"/>
      <c r="BL44" s="100"/>
      <c r="BM44" s="180"/>
      <c r="BN44" s="180"/>
      <c r="BO44" s="134"/>
      <c r="BP44" s="100"/>
      <c r="BQ44" s="100"/>
      <c r="BR44" s="136"/>
      <c r="BS44" s="180"/>
      <c r="BT44" s="180"/>
      <c r="BU44" s="180"/>
      <c r="BV44" s="100"/>
      <c r="BW44" s="180"/>
      <c r="BX44" s="180"/>
      <c r="BY44" s="100"/>
      <c r="BZ44" s="180"/>
      <c r="CA44" s="134"/>
      <c r="CB44" s="180"/>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row>
    <row r="45" spans="1:106" ht="16.5" customHeight="1">
      <c r="A45" s="328"/>
      <c r="B45" s="310"/>
      <c r="C45" s="310"/>
      <c r="D45" s="310"/>
      <c r="E45" s="329"/>
      <c r="F45" s="310"/>
      <c r="G45" s="310"/>
      <c r="H45" s="310"/>
      <c r="I45" s="310"/>
      <c r="J45" s="328"/>
      <c r="K45" s="327"/>
      <c r="L45" s="331"/>
      <c r="M45" s="554"/>
      <c r="N45" s="554"/>
      <c r="O45" s="554"/>
      <c r="P45" s="331"/>
      <c r="Q45" s="330"/>
      <c r="R45" s="187">
        <v>5</v>
      </c>
      <c r="S45" s="190"/>
      <c r="T45" s="181" t="str">
        <f t="shared" si="14"/>
        <v/>
      </c>
      <c r="U45" s="181"/>
      <c r="V45" s="181"/>
      <c r="W45" s="181"/>
      <c r="X45" s="181"/>
      <c r="Y45" s="199"/>
      <c r="Z45" s="199"/>
      <c r="AA45" s="98" t="str">
        <f t="shared" si="11"/>
        <v/>
      </c>
      <c r="AB45" s="199"/>
      <c r="AC45" s="199"/>
      <c r="AD45" s="199"/>
      <c r="AE45" s="159" t="str">
        <f>IFERROR(IF(AND(T44="Probabilidad",T45="Probabilidad"),(AG44-(+AG44*AA45)),IF(AND(T44="Impacto",T45="Probabilidad"),(AG43-(+AG43*AA45)),IF(T45="Impacto",AG44,""))),"")</f>
        <v/>
      </c>
      <c r="AF45" s="132" t="str">
        <f t="shared" si="4"/>
        <v/>
      </c>
      <c r="AG45" s="98" t="str">
        <f t="shared" si="12"/>
        <v/>
      </c>
      <c r="AH45" s="132" t="str">
        <f t="shared" si="5"/>
        <v/>
      </c>
      <c r="AI45" s="98" t="str">
        <f>IFERROR(IF(AND(T44="Impacto",T45="Impacto"),(AI44-(+AI44*AA45)),IF(AND(T44="Probabilidad",T45="Impacto"),(AI43-(+AI43*AA45)),IF(T45="Probabilidad",AI44,""))),"")</f>
        <v/>
      </c>
      <c r="AJ45" s="99" t="str">
        <f t="shared" si="13"/>
        <v/>
      </c>
      <c r="AK45" s="340"/>
      <c r="AL45" s="188"/>
      <c r="AM45" s="187"/>
      <c r="AN45" s="194"/>
      <c r="AO45" s="100"/>
      <c r="AP45" s="180"/>
      <c r="AQ45" s="100"/>
      <c r="AR45" s="180"/>
      <c r="AS45" s="100"/>
      <c r="AT45" s="180"/>
      <c r="AU45" s="100"/>
      <c r="AV45" s="180"/>
      <c r="AW45" s="134"/>
      <c r="AX45" s="180"/>
      <c r="AY45" s="180"/>
      <c r="AZ45" s="134"/>
      <c r="BA45" s="100"/>
      <c r="BB45" s="100"/>
      <c r="BC45" s="180"/>
      <c r="BD45" s="180"/>
      <c r="BE45" s="134"/>
      <c r="BF45" s="100"/>
      <c r="BG45" s="100"/>
      <c r="BH45" s="180"/>
      <c r="BI45" s="180"/>
      <c r="BJ45" s="134"/>
      <c r="BK45" s="100"/>
      <c r="BL45" s="100"/>
      <c r="BM45" s="180"/>
      <c r="BN45" s="180"/>
      <c r="BO45" s="134"/>
      <c r="BP45" s="100"/>
      <c r="BQ45" s="100"/>
      <c r="BR45" s="136"/>
      <c r="BS45" s="180"/>
      <c r="BT45" s="180"/>
      <c r="BU45" s="180"/>
      <c r="BV45" s="100"/>
      <c r="BW45" s="180"/>
      <c r="BX45" s="180"/>
      <c r="BY45" s="100"/>
      <c r="BZ45" s="180"/>
      <c r="CA45" s="134"/>
      <c r="CB45" s="180"/>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row>
    <row r="46" spans="1:106" ht="16.5" customHeight="1">
      <c r="A46" s="328"/>
      <c r="B46" s="310"/>
      <c r="C46" s="310"/>
      <c r="D46" s="310"/>
      <c r="E46" s="329"/>
      <c r="F46" s="310"/>
      <c r="G46" s="310"/>
      <c r="H46" s="310"/>
      <c r="I46" s="310"/>
      <c r="J46" s="328"/>
      <c r="K46" s="327"/>
      <c r="L46" s="331"/>
      <c r="M46" s="555"/>
      <c r="N46" s="555"/>
      <c r="O46" s="555"/>
      <c r="P46" s="331"/>
      <c r="Q46" s="330"/>
      <c r="R46" s="187">
        <v>6</v>
      </c>
      <c r="S46" s="190"/>
      <c r="T46" s="181" t="str">
        <f t="shared" si="14"/>
        <v/>
      </c>
      <c r="U46" s="181"/>
      <c r="V46" s="181"/>
      <c r="W46" s="181"/>
      <c r="X46" s="181"/>
      <c r="Y46" s="199"/>
      <c r="Z46" s="199"/>
      <c r="AA46" s="98" t="str">
        <f t="shared" si="11"/>
        <v/>
      </c>
      <c r="AB46" s="199"/>
      <c r="AC46" s="199"/>
      <c r="AD46" s="199"/>
      <c r="AE46" s="159" t="str">
        <f>IFERROR(IF(AND(T45="Probabilidad",T46="Probabilidad"),(AG45-(+AG45*AA46)),IF(AND(T45="Impacto",T46="Probabilidad"),(AG44-(+AG44*AA46)),IF(T46="Impacto",AG45,""))),"")</f>
        <v/>
      </c>
      <c r="AF46" s="132" t="str">
        <f t="shared" si="4"/>
        <v/>
      </c>
      <c r="AG46" s="98" t="str">
        <f t="shared" si="12"/>
        <v/>
      </c>
      <c r="AH46" s="132" t="str">
        <f t="shared" si="5"/>
        <v/>
      </c>
      <c r="AI46" s="98" t="str">
        <f>IFERROR(IF(AND(T45="Impacto",T46="Impacto"),(AI45-(+AI45*AA46)),IF(AND(T45="Probabilidad",T46="Impacto"),(AI44-(+AI44*AA46)),IF(T46="Probabilidad",AI45,""))),"")</f>
        <v/>
      </c>
      <c r="AJ46" s="99" t="str">
        <f t="shared" si="13"/>
        <v/>
      </c>
      <c r="AK46" s="341"/>
      <c r="AL46" s="188"/>
      <c r="AM46" s="187"/>
      <c r="AN46" s="194"/>
      <c r="AO46" s="100"/>
      <c r="AP46" s="180"/>
      <c r="AQ46" s="100"/>
      <c r="AR46" s="180"/>
      <c r="AS46" s="100"/>
      <c r="AT46" s="180"/>
      <c r="AU46" s="100"/>
      <c r="AV46" s="180"/>
      <c r="AW46" s="134"/>
      <c r="AX46" s="180"/>
      <c r="AY46" s="180"/>
      <c r="AZ46" s="134"/>
      <c r="BA46" s="100"/>
      <c r="BB46" s="100"/>
      <c r="BC46" s="180"/>
      <c r="BD46" s="180"/>
      <c r="BE46" s="134"/>
      <c r="BF46" s="100"/>
      <c r="BG46" s="100"/>
      <c r="BH46" s="180"/>
      <c r="BI46" s="180"/>
      <c r="BJ46" s="134"/>
      <c r="BK46" s="100"/>
      <c r="BL46" s="100"/>
      <c r="BM46" s="180"/>
      <c r="BN46" s="180"/>
      <c r="BO46" s="134"/>
      <c r="BP46" s="100"/>
      <c r="BQ46" s="100"/>
      <c r="BR46" s="136"/>
      <c r="BS46" s="180"/>
      <c r="BT46" s="180"/>
      <c r="BU46" s="180"/>
      <c r="BV46" s="100"/>
      <c r="BW46" s="180"/>
      <c r="BX46" s="180"/>
      <c r="BY46" s="100"/>
      <c r="BZ46" s="180"/>
      <c r="CA46" s="134"/>
      <c r="CB46" s="180"/>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row>
    <row r="47" spans="1:106" ht="16.5" customHeight="1">
      <c r="A47" s="328">
        <v>8</v>
      </c>
      <c r="B47" s="310"/>
      <c r="C47" s="310"/>
      <c r="D47" s="310"/>
      <c r="E47" s="329"/>
      <c r="F47" s="310"/>
      <c r="G47" s="310"/>
      <c r="H47" s="310"/>
      <c r="I47" s="310"/>
      <c r="J47" s="328"/>
      <c r="K47" s="327" t="str">
        <f>IF(J47&lt;=0,"",IF(J47&lt;=2,"Muy Baja",IF(J47&lt;=24,"Baja",IF(J47&lt;=500,"Media",IF(J47&lt;=5000,"Alta","Muy Alta")))))</f>
        <v/>
      </c>
      <c r="L47" s="331" t="str">
        <f>IF(K47="","",IF(K47="Muy Baja",0.2,IF(K47="Baja",0.4,IF(K47="Media",0.6,IF(K47="Alta",0.8,IF(K47="Muy Alta",1,))))))</f>
        <v/>
      </c>
      <c r="M47" s="332"/>
      <c r="N47" s="332">
        <f ca="1">IF(NOT(ISERROR(MATCH(M47,'Tabla Impacto'!$B$221:$B$223,0))),'Tabla Impacto'!$F$223&amp;"Por favor no seleccionar los criterios de impacto(Afectación Económica o presupuestal y Pérdida Reputacional)",M47)</f>
        <v>0</v>
      </c>
      <c r="O47" s="333" t="str">
        <f ca="1">IF(OR(N47='Tabla Impacto'!$C$11,N47='Tabla Impacto'!$D$11),"Leve",IF(OR(N47='Tabla Impacto'!$C$12,N47='Tabla Impacto'!$D$12),"Menor",IF(OR(N47='Tabla Impacto'!$C$13,N47='Tabla Impacto'!$D$13),"Moderado",IF(OR(N47='Tabla Impacto'!$C$14,N47='Tabla Impacto'!$D$14),"Mayor",IF(OR(N47='Tabla Impacto'!$C$15,N47='Tabla Impacto'!$D$15),"Catastrófico","")))))</f>
        <v/>
      </c>
      <c r="P47" s="331" t="str">
        <f ca="1">IF(O47="","",IF(O47="Leve",0.2,IF(O47="Menor",0.4,IF(O47="Moderado",0.6,IF(O47="Mayor",0.8,IF(O47="Catastrófico",1,))))))</f>
        <v/>
      </c>
      <c r="Q47" s="330"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87">
        <v>1</v>
      </c>
      <c r="S47" s="190"/>
      <c r="T47" s="181" t="str">
        <f t="shared" si="14"/>
        <v/>
      </c>
      <c r="U47" s="181"/>
      <c r="V47" s="181"/>
      <c r="W47" s="181"/>
      <c r="X47" s="181"/>
      <c r="Y47" s="199"/>
      <c r="Z47" s="199"/>
      <c r="AA47" s="98" t="str">
        <f t="shared" si="11"/>
        <v/>
      </c>
      <c r="AB47" s="199"/>
      <c r="AC47" s="199"/>
      <c r="AD47" s="199"/>
      <c r="AE47" s="159" t="str">
        <f>IFERROR(IF(T47="Probabilidad",(L47-(+L47*AA47)),IF(T47="Impacto",L47,"")),"")</f>
        <v/>
      </c>
      <c r="AF47" s="132" t="str">
        <f>IFERROR(IF(AE47="","",IF(AE47&lt;=0.2,"Muy Baja",IF(AE47&lt;=0.4,"Baja",IF(AE47&lt;=0.6,"Media",IF(AE47&lt;=0.8,"Alta","Muy Alta"))))),"")</f>
        <v/>
      </c>
      <c r="AG47" s="98" t="str">
        <f t="shared" si="12"/>
        <v/>
      </c>
      <c r="AH47" s="132" t="str">
        <f>IFERROR(IF(AI47="","",IF(AI47&lt;=0.2,"Leve",IF(AI47&lt;=0.4,"Menor",IF(AI47&lt;=0.6,"Moderado",IF(AI47&lt;=0.8,"Mayor","Catastrófico"))))),"")</f>
        <v/>
      </c>
      <c r="AI47" s="98" t="str">
        <f>IFERROR(IF(T47="Impacto",(P47-(+P47*AA47)),IF(T47="Probabilidad",P47,"")),"")</f>
        <v/>
      </c>
      <c r="AJ47" s="99" t="str">
        <f t="shared" si="13"/>
        <v/>
      </c>
      <c r="AK47" s="339"/>
      <c r="AL47" s="188"/>
      <c r="AM47" s="187"/>
      <c r="AN47" s="194"/>
      <c r="AO47" s="100"/>
      <c r="AP47" s="180"/>
      <c r="AQ47" s="100"/>
      <c r="AR47" s="180"/>
      <c r="AS47" s="100"/>
      <c r="AT47" s="180"/>
      <c r="AU47" s="100"/>
      <c r="AV47" s="180"/>
      <c r="AW47" s="134"/>
      <c r="AX47" s="180"/>
      <c r="AY47" s="180"/>
      <c r="AZ47" s="134"/>
      <c r="BA47" s="100"/>
      <c r="BB47" s="100"/>
      <c r="BC47" s="180"/>
      <c r="BD47" s="180"/>
      <c r="BE47" s="134"/>
      <c r="BF47" s="100"/>
      <c r="BG47" s="100"/>
      <c r="BH47" s="180"/>
      <c r="BI47" s="180"/>
      <c r="BJ47" s="134"/>
      <c r="BK47" s="100"/>
      <c r="BL47" s="100"/>
      <c r="BM47" s="180"/>
      <c r="BN47" s="180"/>
      <c r="BO47" s="134"/>
      <c r="BP47" s="100"/>
      <c r="BQ47" s="100"/>
      <c r="BR47" s="136"/>
      <c r="BS47" s="180"/>
      <c r="BT47" s="180"/>
      <c r="BU47" s="180"/>
      <c r="BV47" s="100"/>
      <c r="BW47" s="180"/>
      <c r="BX47" s="180"/>
      <c r="BY47" s="100"/>
      <c r="BZ47" s="180"/>
      <c r="CA47" s="134"/>
      <c r="CB47" s="180"/>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row>
    <row r="48" spans="1:106" ht="16.5" customHeight="1">
      <c r="A48" s="328"/>
      <c r="B48" s="310"/>
      <c r="C48" s="310"/>
      <c r="D48" s="310"/>
      <c r="E48" s="329"/>
      <c r="F48" s="310"/>
      <c r="G48" s="310"/>
      <c r="H48" s="310"/>
      <c r="I48" s="310"/>
      <c r="J48" s="328"/>
      <c r="K48" s="327"/>
      <c r="L48" s="331"/>
      <c r="M48" s="554"/>
      <c r="N48" s="554"/>
      <c r="O48" s="554"/>
      <c r="P48" s="331"/>
      <c r="Q48" s="330"/>
      <c r="R48" s="187">
        <v>2</v>
      </c>
      <c r="S48" s="190"/>
      <c r="T48" s="181" t="str">
        <f t="shared" si="14"/>
        <v/>
      </c>
      <c r="U48" s="181"/>
      <c r="V48" s="181"/>
      <c r="W48" s="181"/>
      <c r="X48" s="181"/>
      <c r="Y48" s="199"/>
      <c r="Z48" s="199"/>
      <c r="AA48" s="98" t="str">
        <f t="shared" si="11"/>
        <v/>
      </c>
      <c r="AB48" s="199"/>
      <c r="AC48" s="199"/>
      <c r="AD48" s="199"/>
      <c r="AE48" s="159" t="str">
        <f>IFERROR(IF(AND(T47="Probabilidad",T48="Probabilidad"),(AG47-(+AG47*AA48)),IF(T48="Probabilidad",(L47-(+L47*AA48)),IF(T48="Impacto",AG47,""))),"")</f>
        <v/>
      </c>
      <c r="AF48" s="132" t="str">
        <f t="shared" si="4"/>
        <v/>
      </c>
      <c r="AG48" s="98" t="str">
        <f t="shared" si="12"/>
        <v/>
      </c>
      <c r="AH48" s="132" t="str">
        <f t="shared" si="5"/>
        <v/>
      </c>
      <c r="AI48" s="98" t="str">
        <f>IFERROR(IF(AND(T47="Impacto",T48="Impacto"),(AI41-(+AI41*AA48)),IF(T48="Impacto",($P$47-(+$P$47*AA48)),IF(T48="Probabilidad",AI41,""))),"")</f>
        <v/>
      </c>
      <c r="AJ48" s="99" t="str">
        <f t="shared" si="13"/>
        <v/>
      </c>
      <c r="AK48" s="340"/>
      <c r="AL48" s="188"/>
      <c r="AM48" s="187"/>
      <c r="AN48" s="194"/>
      <c r="AO48" s="100"/>
      <c r="AP48" s="180"/>
      <c r="AQ48" s="100"/>
      <c r="AR48" s="180"/>
      <c r="AS48" s="100"/>
      <c r="AT48" s="180"/>
      <c r="AU48" s="100"/>
      <c r="AV48" s="180"/>
      <c r="AW48" s="134"/>
      <c r="AX48" s="180"/>
      <c r="AY48" s="180"/>
      <c r="AZ48" s="134"/>
      <c r="BA48" s="100"/>
      <c r="BB48" s="100"/>
      <c r="BC48" s="180"/>
      <c r="BD48" s="180"/>
      <c r="BE48" s="134"/>
      <c r="BF48" s="100"/>
      <c r="BG48" s="100"/>
      <c r="BH48" s="180"/>
      <c r="BI48" s="180"/>
      <c r="BJ48" s="134"/>
      <c r="BK48" s="100"/>
      <c r="BL48" s="100"/>
      <c r="BM48" s="180"/>
      <c r="BN48" s="180"/>
      <c r="BO48" s="134"/>
      <c r="BP48" s="100"/>
      <c r="BQ48" s="100"/>
      <c r="BR48" s="136"/>
      <c r="BS48" s="180"/>
      <c r="BT48" s="180"/>
      <c r="BU48" s="180"/>
      <c r="BV48" s="100"/>
      <c r="BW48" s="180"/>
      <c r="BX48" s="180"/>
      <c r="BY48" s="100"/>
      <c r="BZ48" s="180"/>
      <c r="CA48" s="134"/>
      <c r="CB48" s="180"/>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row>
    <row r="49" spans="1:106" ht="16.5" customHeight="1">
      <c r="A49" s="328"/>
      <c r="B49" s="310"/>
      <c r="C49" s="310"/>
      <c r="D49" s="310"/>
      <c r="E49" s="329"/>
      <c r="F49" s="310"/>
      <c r="G49" s="310"/>
      <c r="H49" s="310"/>
      <c r="I49" s="310"/>
      <c r="J49" s="328"/>
      <c r="K49" s="327"/>
      <c r="L49" s="331"/>
      <c r="M49" s="554"/>
      <c r="N49" s="554"/>
      <c r="O49" s="554"/>
      <c r="P49" s="331"/>
      <c r="Q49" s="330"/>
      <c r="R49" s="187">
        <v>3</v>
      </c>
      <c r="S49" s="203"/>
      <c r="T49" s="181" t="str">
        <f t="shared" si="14"/>
        <v/>
      </c>
      <c r="U49" s="181"/>
      <c r="V49" s="181"/>
      <c r="W49" s="181"/>
      <c r="X49" s="181"/>
      <c r="Y49" s="199"/>
      <c r="Z49" s="199"/>
      <c r="AA49" s="98" t="str">
        <f t="shared" si="11"/>
        <v/>
      </c>
      <c r="AB49" s="199"/>
      <c r="AC49" s="199"/>
      <c r="AD49" s="199"/>
      <c r="AE49" s="159" t="str">
        <f>IFERROR(IF(AND(T48="Probabilidad",T49="Probabilidad"),(AG48-(+AG48*AA49)),IF(AND(T48="Impacto",T49="Probabilidad"),(AG47-(+AG47*AA49)),IF(T49="Impacto",AG48,""))),"")</f>
        <v/>
      </c>
      <c r="AF49" s="132" t="str">
        <f t="shared" si="4"/>
        <v/>
      </c>
      <c r="AG49" s="98" t="str">
        <f t="shared" si="12"/>
        <v/>
      </c>
      <c r="AH49" s="132" t="str">
        <f t="shared" si="5"/>
        <v/>
      </c>
      <c r="AI49" s="98" t="str">
        <f>IFERROR(IF(AND(T48="Impacto",T49="Impacto"),(AI48-(+AI48*AA49)),IF(AND(T48="Probabilidad",T49="Impacto"),(AI47-(+AI47*AA49)),IF(T49="Probabilidad",AI48,""))),"")</f>
        <v/>
      </c>
      <c r="AJ49" s="99" t="str">
        <f t="shared" si="13"/>
        <v/>
      </c>
      <c r="AK49" s="340"/>
      <c r="AL49" s="188"/>
      <c r="AM49" s="187"/>
      <c r="AN49" s="194"/>
      <c r="AO49" s="100"/>
      <c r="AP49" s="180"/>
      <c r="AQ49" s="100"/>
      <c r="AR49" s="180"/>
      <c r="AS49" s="100"/>
      <c r="AT49" s="180"/>
      <c r="AU49" s="100"/>
      <c r="AV49" s="180"/>
      <c r="AW49" s="134"/>
      <c r="AX49" s="180"/>
      <c r="AY49" s="180"/>
      <c r="AZ49" s="134"/>
      <c r="BA49" s="100"/>
      <c r="BB49" s="100"/>
      <c r="BC49" s="180"/>
      <c r="BD49" s="180"/>
      <c r="BE49" s="134"/>
      <c r="BF49" s="100"/>
      <c r="BG49" s="100"/>
      <c r="BH49" s="180"/>
      <c r="BI49" s="180"/>
      <c r="BJ49" s="134"/>
      <c r="BK49" s="100"/>
      <c r="BL49" s="100"/>
      <c r="BM49" s="180"/>
      <c r="BN49" s="180"/>
      <c r="BO49" s="134"/>
      <c r="BP49" s="100"/>
      <c r="BQ49" s="100"/>
      <c r="BR49" s="136"/>
      <c r="BS49" s="180"/>
      <c r="BT49" s="180"/>
      <c r="BU49" s="180"/>
      <c r="BV49" s="100"/>
      <c r="BW49" s="180"/>
      <c r="BX49" s="180"/>
      <c r="BY49" s="100"/>
      <c r="BZ49" s="180"/>
      <c r="CA49" s="134"/>
      <c r="CB49" s="180"/>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row>
    <row r="50" spans="1:106" ht="16.5" customHeight="1">
      <c r="A50" s="328"/>
      <c r="B50" s="310"/>
      <c r="C50" s="310"/>
      <c r="D50" s="310"/>
      <c r="E50" s="329"/>
      <c r="F50" s="310"/>
      <c r="G50" s="310"/>
      <c r="H50" s="310"/>
      <c r="I50" s="310"/>
      <c r="J50" s="328"/>
      <c r="K50" s="327"/>
      <c r="L50" s="331"/>
      <c r="M50" s="554"/>
      <c r="N50" s="554"/>
      <c r="O50" s="554"/>
      <c r="P50" s="331"/>
      <c r="Q50" s="330"/>
      <c r="R50" s="187">
        <v>4</v>
      </c>
      <c r="S50" s="190"/>
      <c r="T50" s="181" t="str">
        <f t="shared" si="14"/>
        <v/>
      </c>
      <c r="U50" s="181"/>
      <c r="V50" s="181"/>
      <c r="W50" s="181"/>
      <c r="X50" s="181"/>
      <c r="Y50" s="199"/>
      <c r="Z50" s="199"/>
      <c r="AA50" s="98" t="str">
        <f t="shared" si="11"/>
        <v/>
      </c>
      <c r="AB50" s="199"/>
      <c r="AC50" s="199"/>
      <c r="AD50" s="199"/>
      <c r="AE50" s="159" t="str">
        <f>IFERROR(IF(AND(T49="Probabilidad",T50="Probabilidad"),(AG49-(+AG49*AA50)),IF(AND(T49="Impacto",T50="Probabilidad"),(AG48-(+AG48*AA50)),IF(T50="Impacto",AG49,""))),"")</f>
        <v/>
      </c>
      <c r="AF50" s="132" t="str">
        <f t="shared" si="4"/>
        <v/>
      </c>
      <c r="AG50" s="98" t="str">
        <f t="shared" si="12"/>
        <v/>
      </c>
      <c r="AH50" s="132" t="str">
        <f t="shared" si="5"/>
        <v/>
      </c>
      <c r="AI50" s="98" t="str">
        <f>IFERROR(IF(AND(T49="Impacto",T50="Impacto"),(AI49-(+AI49*AA50)),IF(AND(T49="Probabilidad",T50="Impacto"),(AI48-(+AI48*AA50)),IF(T50="Probabilidad",AI49,""))),"")</f>
        <v/>
      </c>
      <c r="AJ50" s="99" t="str">
        <f t="shared" si="13"/>
        <v/>
      </c>
      <c r="AK50" s="340"/>
      <c r="AL50" s="188"/>
      <c r="AM50" s="187"/>
      <c r="AN50" s="194"/>
      <c r="AO50" s="100"/>
      <c r="AP50" s="180"/>
      <c r="AQ50" s="100"/>
      <c r="AR50" s="180"/>
      <c r="AS50" s="100"/>
      <c r="AT50" s="180"/>
      <c r="AU50" s="100"/>
      <c r="AV50" s="180"/>
      <c r="AW50" s="134"/>
      <c r="AX50" s="180"/>
      <c r="AY50" s="180"/>
      <c r="AZ50" s="134"/>
      <c r="BA50" s="100"/>
      <c r="BB50" s="100"/>
      <c r="BC50" s="180"/>
      <c r="BD50" s="180"/>
      <c r="BE50" s="134"/>
      <c r="BF50" s="100"/>
      <c r="BG50" s="100"/>
      <c r="BH50" s="180"/>
      <c r="BI50" s="180"/>
      <c r="BJ50" s="134"/>
      <c r="BK50" s="100"/>
      <c r="BL50" s="100"/>
      <c r="BM50" s="180"/>
      <c r="BN50" s="180"/>
      <c r="BO50" s="134"/>
      <c r="BP50" s="100"/>
      <c r="BQ50" s="100"/>
      <c r="BR50" s="136"/>
      <c r="BS50" s="180"/>
      <c r="BT50" s="180"/>
      <c r="BU50" s="180"/>
      <c r="BV50" s="100"/>
      <c r="BW50" s="180"/>
      <c r="BX50" s="180"/>
      <c r="BY50" s="100"/>
      <c r="BZ50" s="180"/>
      <c r="CA50" s="134"/>
      <c r="CB50" s="180"/>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row>
    <row r="51" spans="1:106" ht="16.5" customHeight="1">
      <c r="A51" s="328"/>
      <c r="B51" s="310"/>
      <c r="C51" s="310"/>
      <c r="D51" s="310"/>
      <c r="E51" s="329"/>
      <c r="F51" s="310"/>
      <c r="G51" s="310"/>
      <c r="H51" s="310"/>
      <c r="I51" s="310"/>
      <c r="J51" s="328"/>
      <c r="K51" s="327"/>
      <c r="L51" s="331"/>
      <c r="M51" s="554"/>
      <c r="N51" s="554"/>
      <c r="O51" s="554"/>
      <c r="P51" s="331"/>
      <c r="Q51" s="330"/>
      <c r="R51" s="187">
        <v>5</v>
      </c>
      <c r="S51" s="190"/>
      <c r="T51" s="181" t="str">
        <f t="shared" si="14"/>
        <v/>
      </c>
      <c r="U51" s="181"/>
      <c r="V51" s="181"/>
      <c r="W51" s="181"/>
      <c r="X51" s="181"/>
      <c r="Y51" s="199"/>
      <c r="Z51" s="199"/>
      <c r="AA51" s="98" t="str">
        <f t="shared" si="11"/>
        <v/>
      </c>
      <c r="AB51" s="199"/>
      <c r="AC51" s="199"/>
      <c r="AD51" s="199"/>
      <c r="AE51" s="159" t="str">
        <f>IFERROR(IF(AND(T50="Probabilidad",T51="Probabilidad"),(AG50-(+AG50*AA51)),IF(AND(T50="Impacto",T51="Probabilidad"),(AG49-(+AG49*AA51)),IF(T51="Impacto",AG50,""))),"")</f>
        <v/>
      </c>
      <c r="AF51" s="132" t="str">
        <f t="shared" si="4"/>
        <v/>
      </c>
      <c r="AG51" s="98" t="str">
        <f t="shared" si="12"/>
        <v/>
      </c>
      <c r="AH51" s="132" t="str">
        <f t="shared" si="5"/>
        <v/>
      </c>
      <c r="AI51" s="98" t="str">
        <f>IFERROR(IF(AND(T50="Impacto",T51="Impacto"),(AI50-(+AI50*AA51)),IF(AND(T50="Probabilidad",T51="Impacto"),(AI49-(+AI49*AA51)),IF(T51="Probabilidad",AI50,""))),"")</f>
        <v/>
      </c>
      <c r="AJ51" s="99" t="str">
        <f t="shared" si="13"/>
        <v/>
      </c>
      <c r="AK51" s="340"/>
      <c r="AL51" s="188"/>
      <c r="AM51" s="187"/>
      <c r="AN51" s="194"/>
      <c r="AO51" s="100"/>
      <c r="AP51" s="180"/>
      <c r="AQ51" s="100"/>
      <c r="AR51" s="180"/>
      <c r="AS51" s="100"/>
      <c r="AT51" s="180"/>
      <c r="AU51" s="100"/>
      <c r="AV51" s="180"/>
      <c r="AW51" s="134"/>
      <c r="AX51" s="180"/>
      <c r="AY51" s="180"/>
      <c r="AZ51" s="134"/>
      <c r="BA51" s="100"/>
      <c r="BB51" s="100"/>
      <c r="BC51" s="180"/>
      <c r="BD51" s="180"/>
      <c r="BE51" s="134"/>
      <c r="BF51" s="100"/>
      <c r="BG51" s="100"/>
      <c r="BH51" s="180"/>
      <c r="BI51" s="180"/>
      <c r="BJ51" s="134"/>
      <c r="BK51" s="100"/>
      <c r="BL51" s="100"/>
      <c r="BM51" s="180"/>
      <c r="BN51" s="180"/>
      <c r="BO51" s="134"/>
      <c r="BP51" s="100"/>
      <c r="BQ51" s="100"/>
      <c r="BR51" s="136"/>
      <c r="BS51" s="180"/>
      <c r="BT51" s="180"/>
      <c r="BU51" s="180"/>
      <c r="BV51" s="100"/>
      <c r="BW51" s="180"/>
      <c r="BX51" s="180"/>
      <c r="BY51" s="100"/>
      <c r="BZ51" s="180"/>
      <c r="CA51" s="134"/>
      <c r="CB51" s="180"/>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row>
    <row r="52" spans="1:106" ht="16.5" customHeight="1">
      <c r="A52" s="328"/>
      <c r="B52" s="310"/>
      <c r="C52" s="310"/>
      <c r="D52" s="310"/>
      <c r="E52" s="329"/>
      <c r="F52" s="310"/>
      <c r="G52" s="310"/>
      <c r="H52" s="310"/>
      <c r="I52" s="310"/>
      <c r="J52" s="328"/>
      <c r="K52" s="327"/>
      <c r="L52" s="331"/>
      <c r="M52" s="555"/>
      <c r="N52" s="555"/>
      <c r="O52" s="555"/>
      <c r="P52" s="331"/>
      <c r="Q52" s="330"/>
      <c r="R52" s="187">
        <v>6</v>
      </c>
      <c r="S52" s="190"/>
      <c r="T52" s="181" t="str">
        <f t="shared" si="14"/>
        <v/>
      </c>
      <c r="U52" s="181"/>
      <c r="V52" s="181"/>
      <c r="W52" s="181"/>
      <c r="X52" s="181"/>
      <c r="Y52" s="199"/>
      <c r="Z52" s="199"/>
      <c r="AA52" s="98" t="str">
        <f t="shared" si="11"/>
        <v/>
      </c>
      <c r="AB52" s="199"/>
      <c r="AC52" s="199"/>
      <c r="AD52" s="199"/>
      <c r="AE52" s="159" t="str">
        <f>IFERROR(IF(AND(T51="Probabilidad",T52="Probabilidad"),(AG51-(+AG51*AA52)),IF(AND(T51="Impacto",T52="Probabilidad"),(AG50-(+AG50*AA52)),IF(T52="Impacto",AG51,""))),"")</f>
        <v/>
      </c>
      <c r="AF52" s="132" t="str">
        <f t="shared" si="4"/>
        <v/>
      </c>
      <c r="AG52" s="98" t="str">
        <f t="shared" si="12"/>
        <v/>
      </c>
      <c r="AH52" s="132" t="str">
        <f t="shared" si="5"/>
        <v/>
      </c>
      <c r="AI52" s="98" t="str">
        <f>IFERROR(IF(AND(T51="Impacto",T52="Impacto"),(AI51-(+AI51*AA52)),IF(AND(T51="Probabilidad",T52="Impacto"),(AI50-(+AI50*AA52)),IF(T52="Probabilidad",AI51,""))),"")</f>
        <v/>
      </c>
      <c r="AJ52" s="99" t="str">
        <f t="shared" si="13"/>
        <v/>
      </c>
      <c r="AK52" s="341"/>
      <c r="AL52" s="188"/>
      <c r="AM52" s="187"/>
      <c r="AN52" s="194"/>
      <c r="AO52" s="100"/>
      <c r="AP52" s="180"/>
      <c r="AQ52" s="100"/>
      <c r="AR52" s="180"/>
      <c r="AS52" s="100"/>
      <c r="AT52" s="180"/>
      <c r="AU52" s="100"/>
      <c r="AV52" s="180"/>
      <c r="AW52" s="134"/>
      <c r="AX52" s="180"/>
      <c r="AY52" s="180"/>
      <c r="AZ52" s="134"/>
      <c r="BA52" s="100"/>
      <c r="BB52" s="100"/>
      <c r="BC52" s="180"/>
      <c r="BD52" s="180"/>
      <c r="BE52" s="134"/>
      <c r="BF52" s="100"/>
      <c r="BG52" s="100"/>
      <c r="BH52" s="180"/>
      <c r="BI52" s="180"/>
      <c r="BJ52" s="134"/>
      <c r="BK52" s="100"/>
      <c r="BL52" s="100"/>
      <c r="BM52" s="180"/>
      <c r="BN52" s="180"/>
      <c r="BO52" s="134"/>
      <c r="BP52" s="100"/>
      <c r="BQ52" s="100"/>
      <c r="BR52" s="136"/>
      <c r="BS52" s="180"/>
      <c r="BT52" s="180"/>
      <c r="BU52" s="180"/>
      <c r="BV52" s="100"/>
      <c r="BW52" s="180"/>
      <c r="BX52" s="180"/>
      <c r="BY52" s="100"/>
      <c r="BZ52" s="180"/>
      <c r="CA52" s="134"/>
      <c r="CB52" s="180"/>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row>
    <row r="53" spans="1:106" ht="16.5" customHeight="1">
      <c r="A53" s="328">
        <v>9</v>
      </c>
      <c r="B53" s="310"/>
      <c r="C53" s="310"/>
      <c r="D53" s="310"/>
      <c r="E53" s="329"/>
      <c r="F53" s="310"/>
      <c r="G53" s="310"/>
      <c r="H53" s="310"/>
      <c r="I53" s="310"/>
      <c r="J53" s="328"/>
      <c r="K53" s="327" t="str">
        <f>IF(J53&lt;=0,"",IF(J53&lt;=2,"Muy Baja",IF(J53&lt;=24,"Baja",IF(J53&lt;=500,"Media",IF(J53&lt;=5000,"Alta","Muy Alta")))))</f>
        <v/>
      </c>
      <c r="L53" s="331" t="str">
        <f>IF(K53="","",IF(K53="Muy Baja",0.2,IF(K53="Baja",0.4,IF(K53="Media",0.6,IF(K53="Alta",0.8,IF(K53="Muy Alta",1,))))))</f>
        <v/>
      </c>
      <c r="M53" s="332"/>
      <c r="N53" s="332">
        <f ca="1">IF(NOT(ISERROR(MATCH(M53,'Tabla Impacto'!$B$221:$B$223,0))),'Tabla Impacto'!$F$223&amp;"Por favor no seleccionar los criterios de impacto(Afectación Económica o presupuestal y Pérdida Reputacional)",M53)</f>
        <v>0</v>
      </c>
      <c r="O53" s="333" t="str">
        <f ca="1">IF(OR(N53='Tabla Impacto'!$C$11,N53='Tabla Impacto'!$D$11),"Leve",IF(OR(N53='Tabla Impacto'!$C$12,N53='Tabla Impacto'!$D$12),"Menor",IF(OR(N53='Tabla Impacto'!$C$13,N53='Tabla Impacto'!$D$13),"Moderado",IF(OR(N53='Tabla Impacto'!$C$14,N53='Tabla Impacto'!$D$14),"Mayor",IF(OR(N53='Tabla Impacto'!$C$15,N53='Tabla Impacto'!$D$15),"Catastrófico","")))))</f>
        <v/>
      </c>
      <c r="P53" s="331" t="str">
        <f ca="1">IF(O53="","",IF(O53="Leve",0.2,IF(O53="Menor",0.4,IF(O53="Moderado",0.6,IF(O53="Mayor",0.8,IF(O53="Catastrófico",1,))))))</f>
        <v/>
      </c>
      <c r="Q53" s="330"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87">
        <v>1</v>
      </c>
      <c r="S53" s="190"/>
      <c r="T53" s="181" t="str">
        <f t="shared" si="14"/>
        <v/>
      </c>
      <c r="U53" s="181"/>
      <c r="V53" s="181"/>
      <c r="W53" s="181"/>
      <c r="X53" s="181"/>
      <c r="Y53" s="199"/>
      <c r="Z53" s="199"/>
      <c r="AA53" s="98" t="str">
        <f t="shared" si="11"/>
        <v/>
      </c>
      <c r="AB53" s="199"/>
      <c r="AC53" s="199"/>
      <c r="AD53" s="199"/>
      <c r="AE53" s="159" t="str">
        <f>IFERROR(IF(T53="Probabilidad",(L53-(+L53*AA53)),IF(T53="Impacto",L53,"")),"")</f>
        <v/>
      </c>
      <c r="AF53" s="132" t="str">
        <f>IFERROR(IF(AE53="","",IF(AE53&lt;=0.2,"Muy Baja",IF(AE53&lt;=0.4,"Baja",IF(AE53&lt;=0.6,"Media",IF(AE53&lt;=0.8,"Alta","Muy Alta"))))),"")</f>
        <v/>
      </c>
      <c r="AG53" s="98" t="str">
        <f t="shared" si="12"/>
        <v/>
      </c>
      <c r="AH53" s="132" t="str">
        <f>IFERROR(IF(AI53="","",IF(AI53&lt;=0.2,"Leve",IF(AI53&lt;=0.4,"Menor",IF(AI53&lt;=0.6,"Moderado",IF(AI53&lt;=0.8,"Mayor","Catastrófico"))))),"")</f>
        <v/>
      </c>
      <c r="AI53" s="98" t="str">
        <f>IFERROR(IF(T53="Impacto",(P53-(+P53*AA53)),IF(T53="Probabilidad",P53,"")),"")</f>
        <v/>
      </c>
      <c r="AJ53" s="99" t="str">
        <f t="shared" si="13"/>
        <v/>
      </c>
      <c r="AK53" s="339"/>
      <c r="AL53" s="188"/>
      <c r="AM53" s="187"/>
      <c r="AN53" s="194"/>
      <c r="AO53" s="100"/>
      <c r="AP53" s="180"/>
      <c r="AQ53" s="100"/>
      <c r="AR53" s="180"/>
      <c r="AS53" s="100"/>
      <c r="AT53" s="180"/>
      <c r="AU53" s="100"/>
      <c r="AV53" s="180"/>
      <c r="AW53" s="134"/>
      <c r="AX53" s="180"/>
      <c r="AY53" s="180"/>
      <c r="AZ53" s="134"/>
      <c r="BA53" s="100"/>
      <c r="BB53" s="100"/>
      <c r="BC53" s="180"/>
      <c r="BD53" s="180"/>
      <c r="BE53" s="134"/>
      <c r="BF53" s="100"/>
      <c r="BG53" s="100"/>
      <c r="BH53" s="180"/>
      <c r="BI53" s="180"/>
      <c r="BJ53" s="134"/>
      <c r="BK53" s="100"/>
      <c r="BL53" s="100"/>
      <c r="BM53" s="180"/>
      <c r="BN53" s="180"/>
      <c r="BO53" s="134"/>
      <c r="BP53" s="100"/>
      <c r="BQ53" s="100"/>
      <c r="BR53" s="136"/>
      <c r="BS53" s="180"/>
      <c r="BT53" s="180"/>
      <c r="BU53" s="180"/>
      <c r="BV53" s="100"/>
      <c r="BW53" s="180"/>
      <c r="BX53" s="180"/>
      <c r="BY53" s="100"/>
      <c r="BZ53" s="180"/>
      <c r="CA53" s="134"/>
      <c r="CB53" s="180"/>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row>
    <row r="54" spans="1:106" ht="16.5" customHeight="1">
      <c r="A54" s="328"/>
      <c r="B54" s="310"/>
      <c r="C54" s="310"/>
      <c r="D54" s="310"/>
      <c r="E54" s="329"/>
      <c r="F54" s="310"/>
      <c r="G54" s="310"/>
      <c r="H54" s="310"/>
      <c r="I54" s="310"/>
      <c r="J54" s="328"/>
      <c r="K54" s="327"/>
      <c r="L54" s="331"/>
      <c r="M54" s="554"/>
      <c r="N54" s="554"/>
      <c r="O54" s="554"/>
      <c r="P54" s="331"/>
      <c r="Q54" s="330"/>
      <c r="R54" s="187">
        <v>2</v>
      </c>
      <c r="S54" s="190"/>
      <c r="T54" s="181" t="str">
        <f t="shared" si="14"/>
        <v/>
      </c>
      <c r="U54" s="181"/>
      <c r="V54" s="181"/>
      <c r="W54" s="181"/>
      <c r="X54" s="181"/>
      <c r="Y54" s="199"/>
      <c r="Z54" s="199"/>
      <c r="AA54" s="98" t="str">
        <f t="shared" si="11"/>
        <v/>
      </c>
      <c r="AB54" s="199"/>
      <c r="AC54" s="199"/>
      <c r="AD54" s="199"/>
      <c r="AE54" s="159" t="str">
        <f>IFERROR(IF(AND(T53="Probabilidad",T54="Probabilidad"),(AG53-(+AG53*AA54)),IF(T54="Probabilidad",(L53-(+L53*AA54)),IF(T54="Impacto",AG53,""))),"")</f>
        <v/>
      </c>
      <c r="AF54" s="132" t="str">
        <f t="shared" si="4"/>
        <v/>
      </c>
      <c r="AG54" s="98" t="str">
        <f t="shared" si="12"/>
        <v/>
      </c>
      <c r="AH54" s="132" t="str">
        <f t="shared" si="5"/>
        <v/>
      </c>
      <c r="AI54" s="98" t="str">
        <f>IFERROR(IF(AND(T53="Impacto",T54="Impacto"),(AI47-(+AI47*AA54)),IF(T54="Impacto",($P$53-(+$P$53*AA54)),IF(T54="Probabilidad",AI47,""))),"")</f>
        <v/>
      </c>
      <c r="AJ54" s="99" t="str">
        <f t="shared" si="13"/>
        <v/>
      </c>
      <c r="AK54" s="340"/>
      <c r="AL54" s="188"/>
      <c r="AM54" s="187"/>
      <c r="AN54" s="194"/>
      <c r="AO54" s="100"/>
      <c r="AP54" s="180"/>
      <c r="AQ54" s="100"/>
      <c r="AR54" s="180"/>
      <c r="AS54" s="100"/>
      <c r="AT54" s="180"/>
      <c r="AU54" s="100"/>
      <c r="AV54" s="180"/>
      <c r="AW54" s="134"/>
      <c r="AX54" s="180"/>
      <c r="AY54" s="180"/>
      <c r="AZ54" s="134"/>
      <c r="BA54" s="100"/>
      <c r="BB54" s="100"/>
      <c r="BC54" s="180"/>
      <c r="BD54" s="180"/>
      <c r="BE54" s="134"/>
      <c r="BF54" s="100"/>
      <c r="BG54" s="100"/>
      <c r="BH54" s="180"/>
      <c r="BI54" s="180"/>
      <c r="BJ54" s="134"/>
      <c r="BK54" s="100"/>
      <c r="BL54" s="100"/>
      <c r="BM54" s="180"/>
      <c r="BN54" s="180"/>
      <c r="BO54" s="134"/>
      <c r="BP54" s="100"/>
      <c r="BQ54" s="100"/>
      <c r="BR54" s="136"/>
      <c r="BS54" s="180"/>
      <c r="BT54" s="180"/>
      <c r="BU54" s="180"/>
      <c r="BV54" s="100"/>
      <c r="BW54" s="180"/>
      <c r="BX54" s="180"/>
      <c r="BY54" s="100"/>
      <c r="BZ54" s="180"/>
      <c r="CA54" s="134"/>
      <c r="CB54" s="180"/>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row>
    <row r="55" spans="1:106" ht="16.5" customHeight="1">
      <c r="A55" s="328"/>
      <c r="B55" s="310"/>
      <c r="C55" s="310"/>
      <c r="D55" s="310"/>
      <c r="E55" s="329"/>
      <c r="F55" s="310"/>
      <c r="G55" s="310"/>
      <c r="H55" s="310"/>
      <c r="I55" s="310"/>
      <c r="J55" s="328"/>
      <c r="K55" s="327"/>
      <c r="L55" s="331"/>
      <c r="M55" s="554"/>
      <c r="N55" s="554"/>
      <c r="O55" s="554"/>
      <c r="P55" s="331"/>
      <c r="Q55" s="330"/>
      <c r="R55" s="187">
        <v>3</v>
      </c>
      <c r="S55" s="203"/>
      <c r="T55" s="181" t="str">
        <f t="shared" si="14"/>
        <v/>
      </c>
      <c r="U55" s="181"/>
      <c r="V55" s="181"/>
      <c r="W55" s="181"/>
      <c r="X55" s="181"/>
      <c r="Y55" s="199"/>
      <c r="Z55" s="199"/>
      <c r="AA55" s="98" t="str">
        <f t="shared" si="11"/>
        <v/>
      </c>
      <c r="AB55" s="199"/>
      <c r="AC55" s="199"/>
      <c r="AD55" s="199"/>
      <c r="AE55" s="159" t="str">
        <f>IFERROR(IF(AND(T54="Probabilidad",T55="Probabilidad"),(AG54-(+AG54*AA55)),IF(AND(T54="Impacto",T55="Probabilidad"),(AG53-(+AG53*AA55)),IF(T55="Impacto",AG54,""))),"")</f>
        <v/>
      </c>
      <c r="AF55" s="132" t="str">
        <f t="shared" si="4"/>
        <v/>
      </c>
      <c r="AG55" s="98" t="str">
        <f t="shared" si="12"/>
        <v/>
      </c>
      <c r="AH55" s="132" t="str">
        <f t="shared" si="5"/>
        <v/>
      </c>
      <c r="AI55" s="98" t="str">
        <f>IFERROR(IF(AND(T54="Impacto",T55="Impacto"),(AI54-(+AI54*AA55)),IF(AND(T54="Probabilidad",T55="Impacto"),(AI53-(+AI53*AA55)),IF(T55="Probabilidad",AI54,""))),"")</f>
        <v/>
      </c>
      <c r="AJ55" s="99" t="str">
        <f t="shared" si="13"/>
        <v/>
      </c>
      <c r="AK55" s="340"/>
      <c r="AL55" s="188"/>
      <c r="AM55" s="187"/>
      <c r="AN55" s="194"/>
      <c r="AO55" s="100"/>
      <c r="AP55" s="180"/>
      <c r="AQ55" s="100"/>
      <c r="AR55" s="180"/>
      <c r="AS55" s="100"/>
      <c r="AT55" s="180"/>
      <c r="AU55" s="100"/>
      <c r="AV55" s="180"/>
      <c r="AW55" s="134"/>
      <c r="AX55" s="180"/>
      <c r="AY55" s="180"/>
      <c r="AZ55" s="134"/>
      <c r="BA55" s="100"/>
      <c r="BB55" s="100"/>
      <c r="BC55" s="180"/>
      <c r="BD55" s="180"/>
      <c r="BE55" s="134"/>
      <c r="BF55" s="100"/>
      <c r="BG55" s="100"/>
      <c r="BH55" s="180"/>
      <c r="BI55" s="180"/>
      <c r="BJ55" s="134"/>
      <c r="BK55" s="100"/>
      <c r="BL55" s="100"/>
      <c r="BM55" s="180"/>
      <c r="BN55" s="180"/>
      <c r="BO55" s="134"/>
      <c r="BP55" s="100"/>
      <c r="BQ55" s="100"/>
      <c r="BR55" s="136"/>
      <c r="BS55" s="180"/>
      <c r="BT55" s="180"/>
      <c r="BU55" s="180"/>
      <c r="BV55" s="100"/>
      <c r="BW55" s="180"/>
      <c r="BX55" s="180"/>
      <c r="BY55" s="100"/>
      <c r="BZ55" s="180"/>
      <c r="CA55" s="134"/>
      <c r="CB55" s="180"/>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row>
    <row r="56" spans="1:106" ht="16.5" customHeight="1">
      <c r="A56" s="328"/>
      <c r="B56" s="310"/>
      <c r="C56" s="310"/>
      <c r="D56" s="310"/>
      <c r="E56" s="329"/>
      <c r="F56" s="310"/>
      <c r="G56" s="310"/>
      <c r="H56" s="310"/>
      <c r="I56" s="310"/>
      <c r="J56" s="328"/>
      <c r="K56" s="327"/>
      <c r="L56" s="331"/>
      <c r="M56" s="554"/>
      <c r="N56" s="554"/>
      <c r="O56" s="554"/>
      <c r="P56" s="331"/>
      <c r="Q56" s="330"/>
      <c r="R56" s="187">
        <v>4</v>
      </c>
      <c r="S56" s="190"/>
      <c r="T56" s="181" t="str">
        <f t="shared" si="14"/>
        <v/>
      </c>
      <c r="U56" s="181"/>
      <c r="V56" s="181"/>
      <c r="W56" s="181"/>
      <c r="X56" s="181"/>
      <c r="Y56" s="199"/>
      <c r="Z56" s="199"/>
      <c r="AA56" s="98" t="str">
        <f t="shared" si="11"/>
        <v/>
      </c>
      <c r="AB56" s="199"/>
      <c r="AC56" s="199"/>
      <c r="AD56" s="199"/>
      <c r="AE56" s="159" t="str">
        <f>IFERROR(IF(AND(T55="Probabilidad",T56="Probabilidad"),(AG55-(+AG55*AA56)),IF(AND(T55="Impacto",T56="Probabilidad"),(AG54-(+AG54*AA56)),IF(T56="Impacto",AG55,""))),"")</f>
        <v/>
      </c>
      <c r="AF56" s="132" t="str">
        <f t="shared" si="4"/>
        <v/>
      </c>
      <c r="AG56" s="98" t="str">
        <f t="shared" si="12"/>
        <v/>
      </c>
      <c r="AH56" s="132" t="str">
        <f t="shared" si="5"/>
        <v/>
      </c>
      <c r="AI56" s="98" t="str">
        <f>IFERROR(IF(AND(T55="Impacto",T56="Impacto"),(AI55-(+AI55*AA56)),IF(AND(T55="Probabilidad",T56="Impacto"),(AI54-(+AI54*AA56)),IF(T56="Probabilidad",AI55,""))),"")</f>
        <v/>
      </c>
      <c r="AJ56" s="99" t="str">
        <f t="shared" si="13"/>
        <v/>
      </c>
      <c r="AK56" s="340"/>
      <c r="AL56" s="188"/>
      <c r="AM56" s="187"/>
      <c r="AN56" s="194"/>
      <c r="AO56" s="100"/>
      <c r="AP56" s="180"/>
      <c r="AQ56" s="100"/>
      <c r="AR56" s="180"/>
      <c r="AS56" s="100"/>
      <c r="AT56" s="180"/>
      <c r="AU56" s="100"/>
      <c r="AV56" s="180"/>
      <c r="AW56" s="134"/>
      <c r="AX56" s="180"/>
      <c r="AY56" s="180"/>
      <c r="AZ56" s="134"/>
      <c r="BA56" s="100"/>
      <c r="BB56" s="100"/>
      <c r="BC56" s="180"/>
      <c r="BD56" s="180"/>
      <c r="BE56" s="134"/>
      <c r="BF56" s="100"/>
      <c r="BG56" s="100"/>
      <c r="BH56" s="180"/>
      <c r="BI56" s="180"/>
      <c r="BJ56" s="134"/>
      <c r="BK56" s="100"/>
      <c r="BL56" s="100"/>
      <c r="BM56" s="180"/>
      <c r="BN56" s="180"/>
      <c r="BO56" s="134"/>
      <c r="BP56" s="100"/>
      <c r="BQ56" s="100"/>
      <c r="BR56" s="136"/>
      <c r="BS56" s="180"/>
      <c r="BT56" s="180"/>
      <c r="BU56" s="180"/>
      <c r="BV56" s="100"/>
      <c r="BW56" s="180"/>
      <c r="BX56" s="180"/>
      <c r="BY56" s="100"/>
      <c r="BZ56" s="180"/>
      <c r="CA56" s="134"/>
      <c r="CB56" s="180"/>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row>
    <row r="57" spans="1:106" ht="16.5" customHeight="1">
      <c r="A57" s="328"/>
      <c r="B57" s="310"/>
      <c r="C57" s="310"/>
      <c r="D57" s="310"/>
      <c r="E57" s="329"/>
      <c r="F57" s="310"/>
      <c r="G57" s="310"/>
      <c r="H57" s="310"/>
      <c r="I57" s="310"/>
      <c r="J57" s="328"/>
      <c r="K57" s="327"/>
      <c r="L57" s="331"/>
      <c r="M57" s="554"/>
      <c r="N57" s="554"/>
      <c r="O57" s="554"/>
      <c r="P57" s="331"/>
      <c r="Q57" s="330"/>
      <c r="R57" s="187">
        <v>5</v>
      </c>
      <c r="S57" s="190"/>
      <c r="T57" s="181" t="str">
        <f t="shared" si="14"/>
        <v/>
      </c>
      <c r="U57" s="181"/>
      <c r="V57" s="181"/>
      <c r="W57" s="181"/>
      <c r="X57" s="181"/>
      <c r="Y57" s="199"/>
      <c r="Z57" s="199"/>
      <c r="AA57" s="98" t="str">
        <f t="shared" si="11"/>
        <v/>
      </c>
      <c r="AB57" s="199"/>
      <c r="AC57" s="199"/>
      <c r="AD57" s="199"/>
      <c r="AE57" s="159" t="str">
        <f>IFERROR(IF(AND(T56="Probabilidad",T57="Probabilidad"),(AG56-(+AG56*AA57)),IF(AND(T56="Impacto",T57="Probabilidad"),(AG55-(+AG55*AA57)),IF(T57="Impacto",AG56,""))),"")</f>
        <v/>
      </c>
      <c r="AF57" s="132" t="str">
        <f t="shared" si="4"/>
        <v/>
      </c>
      <c r="AG57" s="98" t="str">
        <f t="shared" si="12"/>
        <v/>
      </c>
      <c r="AH57" s="132" t="str">
        <f t="shared" si="5"/>
        <v/>
      </c>
      <c r="AI57" s="98" t="str">
        <f>IFERROR(IF(AND(T56="Impacto",T57="Impacto"),(AI56-(+AI56*AA57)),IF(AND(T56="Probabilidad",T57="Impacto"),(AI55-(+AI55*AA57)),IF(T57="Probabilidad",AI56,""))),"")</f>
        <v/>
      </c>
      <c r="AJ57" s="99" t="str">
        <f t="shared" si="13"/>
        <v/>
      </c>
      <c r="AK57" s="340"/>
      <c r="AL57" s="188"/>
      <c r="AM57" s="187"/>
      <c r="AN57" s="194"/>
      <c r="AO57" s="100"/>
      <c r="AP57" s="180"/>
      <c r="AQ57" s="100"/>
      <c r="AR57" s="180"/>
      <c r="AS57" s="100"/>
      <c r="AT57" s="180"/>
      <c r="AU57" s="100"/>
      <c r="AV57" s="180"/>
      <c r="AW57" s="134"/>
      <c r="AX57" s="180"/>
      <c r="AY57" s="180"/>
      <c r="AZ57" s="134"/>
      <c r="BA57" s="100"/>
      <c r="BB57" s="100"/>
      <c r="BC57" s="180"/>
      <c r="BD57" s="180"/>
      <c r="BE57" s="134"/>
      <c r="BF57" s="100"/>
      <c r="BG57" s="100"/>
      <c r="BH57" s="180"/>
      <c r="BI57" s="180"/>
      <c r="BJ57" s="134"/>
      <c r="BK57" s="100"/>
      <c r="BL57" s="100"/>
      <c r="BM57" s="180"/>
      <c r="BN57" s="180"/>
      <c r="BO57" s="134"/>
      <c r="BP57" s="100"/>
      <c r="BQ57" s="100"/>
      <c r="BR57" s="136"/>
      <c r="BS57" s="180"/>
      <c r="BT57" s="180"/>
      <c r="BU57" s="180"/>
      <c r="BV57" s="100"/>
      <c r="BW57" s="180"/>
      <c r="BX57" s="180"/>
      <c r="BY57" s="100"/>
      <c r="BZ57" s="180"/>
      <c r="CA57" s="134"/>
      <c r="CB57" s="180"/>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row>
    <row r="58" spans="1:106" ht="16.5" customHeight="1">
      <c r="A58" s="328"/>
      <c r="B58" s="310"/>
      <c r="C58" s="310"/>
      <c r="D58" s="310"/>
      <c r="E58" s="329"/>
      <c r="F58" s="310"/>
      <c r="G58" s="310"/>
      <c r="H58" s="310"/>
      <c r="I58" s="310"/>
      <c r="J58" s="328"/>
      <c r="K58" s="327"/>
      <c r="L58" s="331"/>
      <c r="M58" s="555"/>
      <c r="N58" s="555"/>
      <c r="O58" s="555"/>
      <c r="P58" s="331"/>
      <c r="Q58" s="330"/>
      <c r="R58" s="187">
        <v>6</v>
      </c>
      <c r="S58" s="190"/>
      <c r="T58" s="181" t="str">
        <f t="shared" si="14"/>
        <v/>
      </c>
      <c r="U58" s="181"/>
      <c r="V58" s="181"/>
      <c r="W58" s="181"/>
      <c r="X58" s="181"/>
      <c r="Y58" s="199"/>
      <c r="Z58" s="199"/>
      <c r="AA58" s="98" t="str">
        <f t="shared" si="11"/>
        <v/>
      </c>
      <c r="AB58" s="199"/>
      <c r="AC58" s="199"/>
      <c r="AD58" s="199"/>
      <c r="AE58" s="159" t="str">
        <f>IFERROR(IF(AND(T57="Probabilidad",T58="Probabilidad"),(AG57-(+AG57*AA58)),IF(AND(T57="Impacto",T58="Probabilidad"),(AG56-(+AG56*AA58)),IF(T58="Impacto",AG57,""))),"")</f>
        <v/>
      </c>
      <c r="AF58" s="132" t="str">
        <f t="shared" si="4"/>
        <v/>
      </c>
      <c r="AG58" s="98" t="str">
        <f t="shared" si="12"/>
        <v/>
      </c>
      <c r="AH58" s="132" t="str">
        <f t="shared" si="5"/>
        <v/>
      </c>
      <c r="AI58" s="98" t="str">
        <f>IFERROR(IF(AND(T57="Impacto",T58="Impacto"),(AI57-(+AI57*AA58)),IF(AND(T57="Probabilidad",T58="Impacto"),(AI56-(+AI56*AA58)),IF(T58="Probabilidad",AI57,""))),"")</f>
        <v/>
      </c>
      <c r="AJ58" s="99" t="str">
        <f t="shared" si="13"/>
        <v/>
      </c>
      <c r="AK58" s="341"/>
      <c r="AL58" s="188"/>
      <c r="AM58" s="187"/>
      <c r="AN58" s="194"/>
      <c r="AO58" s="100"/>
      <c r="AP58" s="180"/>
      <c r="AQ58" s="100"/>
      <c r="AR58" s="180"/>
      <c r="AS58" s="100"/>
      <c r="AT58" s="180"/>
      <c r="AU58" s="100"/>
      <c r="AV58" s="180"/>
      <c r="AW58" s="134"/>
      <c r="AX58" s="180"/>
      <c r="AY58" s="180"/>
      <c r="AZ58" s="134"/>
      <c r="BA58" s="100"/>
      <c r="BB58" s="100"/>
      <c r="BC58" s="180"/>
      <c r="BD58" s="180"/>
      <c r="BE58" s="134"/>
      <c r="BF58" s="100"/>
      <c r="BG58" s="100"/>
      <c r="BH58" s="180"/>
      <c r="BI58" s="180"/>
      <c r="BJ58" s="134"/>
      <c r="BK58" s="100"/>
      <c r="BL58" s="100"/>
      <c r="BM58" s="180"/>
      <c r="BN58" s="180"/>
      <c r="BO58" s="134"/>
      <c r="BP58" s="100"/>
      <c r="BQ58" s="100"/>
      <c r="BR58" s="136"/>
      <c r="BS58" s="180"/>
      <c r="BT58" s="180"/>
      <c r="BU58" s="180"/>
      <c r="BV58" s="100"/>
      <c r="BW58" s="180"/>
      <c r="BX58" s="180"/>
      <c r="BY58" s="100"/>
      <c r="BZ58" s="180"/>
      <c r="CA58" s="134"/>
      <c r="CB58" s="180"/>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row>
    <row r="59" spans="1:106" ht="16.5" customHeight="1">
      <c r="A59" s="328">
        <v>10</v>
      </c>
      <c r="B59" s="310"/>
      <c r="C59" s="310"/>
      <c r="D59" s="310"/>
      <c r="E59" s="329"/>
      <c r="F59" s="310"/>
      <c r="G59" s="310"/>
      <c r="H59" s="310"/>
      <c r="I59" s="310"/>
      <c r="J59" s="328"/>
      <c r="K59" s="327" t="str">
        <f>IF(J59&lt;=0,"",IF(J59&lt;=2,"Muy Baja",IF(J59&lt;=24,"Baja",IF(J59&lt;=500,"Media",IF(J59&lt;=5000,"Alta","Muy Alta")))))</f>
        <v/>
      </c>
      <c r="L59" s="331" t="str">
        <f>IF(K59="","",IF(K59="Muy Baja",0.2,IF(K59="Baja",0.4,IF(K59="Media",0.6,IF(K59="Alta",0.8,IF(K59="Muy Alta",1,))))))</f>
        <v/>
      </c>
      <c r="M59" s="332"/>
      <c r="N59" s="332">
        <f ca="1">IF(NOT(ISERROR(MATCH(M59,'Tabla Impacto'!$B$221:$B$223,0))),'Tabla Impacto'!$F$223&amp;"Por favor no seleccionar los criterios de impacto(Afectación Económica o presupuestal y Pérdida Reputacional)",M59)</f>
        <v>0</v>
      </c>
      <c r="O59" s="333" t="str">
        <f ca="1">IF(OR(N59='Tabla Impacto'!$C$11,N59='Tabla Impacto'!$D$11),"Leve",IF(OR(N59='Tabla Impacto'!$C$12,N59='Tabla Impacto'!$D$12),"Menor",IF(OR(N59='Tabla Impacto'!$C$13,N59='Tabla Impacto'!$D$13),"Moderado",IF(OR(N59='Tabla Impacto'!$C$14,N59='Tabla Impacto'!$D$14),"Mayor",IF(OR(N59='Tabla Impacto'!$C$15,N59='Tabla Impacto'!$D$15),"Catastrófico","")))))</f>
        <v/>
      </c>
      <c r="P59" s="331" t="str">
        <f ca="1">IF(O59="","",IF(O59="Leve",0.2,IF(O59="Menor",0.4,IF(O59="Moderado",0.6,IF(O59="Mayor",0.8,IF(O59="Catastrófico",1,))))))</f>
        <v/>
      </c>
      <c r="Q59" s="330"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87">
        <v>1</v>
      </c>
      <c r="S59" s="190"/>
      <c r="T59" s="181" t="str">
        <f t="shared" si="14"/>
        <v/>
      </c>
      <c r="U59" s="181"/>
      <c r="V59" s="181"/>
      <c r="W59" s="181"/>
      <c r="X59" s="181"/>
      <c r="Y59" s="199"/>
      <c r="Z59" s="199"/>
      <c r="AA59" s="98" t="str">
        <f t="shared" si="11"/>
        <v/>
      </c>
      <c r="AB59" s="199"/>
      <c r="AC59" s="199"/>
      <c r="AD59" s="199"/>
      <c r="AE59" s="159" t="str">
        <f>IFERROR(IF(T59="Probabilidad",(L59-(+L59*AA59)),IF(T59="Impacto",L59,"")),"")</f>
        <v/>
      </c>
      <c r="AF59" s="132" t="str">
        <f>IFERROR(IF(AE59="","",IF(AE59&lt;=0.2,"Muy Baja",IF(AE59&lt;=0.4,"Baja",IF(AE59&lt;=0.6,"Media",IF(AE59&lt;=0.8,"Alta","Muy Alta"))))),"")</f>
        <v/>
      </c>
      <c r="AG59" s="98" t="str">
        <f t="shared" si="12"/>
        <v/>
      </c>
      <c r="AH59" s="132" t="str">
        <f>IFERROR(IF(AI59="","",IF(AI59&lt;=0.2,"Leve",IF(AI59&lt;=0.4,"Menor",IF(AI59&lt;=0.6,"Moderado",IF(AI59&lt;=0.8,"Mayor","Catastrófico"))))),"")</f>
        <v/>
      </c>
      <c r="AI59" s="98" t="str">
        <f>IFERROR(IF(T59="Impacto",(P59-(+P59*AA59)),IF(T59="Probabilidad",P59,"")),"")</f>
        <v/>
      </c>
      <c r="AJ59" s="99" t="str">
        <f t="shared" si="13"/>
        <v/>
      </c>
      <c r="AK59" s="339"/>
      <c r="AL59" s="188"/>
      <c r="AM59" s="187"/>
      <c r="AN59" s="194"/>
      <c r="AO59" s="100"/>
      <c r="AP59" s="180"/>
      <c r="AQ59" s="100"/>
      <c r="AR59" s="180"/>
      <c r="AS59" s="100"/>
      <c r="AT59" s="180"/>
      <c r="AU59" s="100"/>
      <c r="AV59" s="180"/>
      <c r="AW59" s="134"/>
      <c r="AX59" s="180"/>
      <c r="AY59" s="180"/>
      <c r="AZ59" s="134"/>
      <c r="BA59" s="100"/>
      <c r="BB59" s="100"/>
      <c r="BC59" s="180"/>
      <c r="BD59" s="180"/>
      <c r="BE59" s="134"/>
      <c r="BF59" s="100"/>
      <c r="BG59" s="100"/>
      <c r="BH59" s="180"/>
      <c r="BI59" s="180"/>
      <c r="BJ59" s="134"/>
      <c r="BK59" s="100"/>
      <c r="BL59" s="100"/>
      <c r="BM59" s="180"/>
      <c r="BN59" s="180"/>
      <c r="BO59" s="134"/>
      <c r="BP59" s="100"/>
      <c r="BQ59" s="100"/>
      <c r="BR59" s="136"/>
      <c r="BS59" s="180"/>
      <c r="BT59" s="180"/>
      <c r="BU59" s="180"/>
      <c r="BV59" s="100"/>
      <c r="BW59" s="180"/>
      <c r="BX59" s="180"/>
      <c r="BY59" s="100"/>
      <c r="BZ59" s="180"/>
      <c r="CA59" s="134"/>
      <c r="CB59" s="180"/>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row>
    <row r="60" spans="1:106" ht="16.5" customHeight="1">
      <c r="A60" s="328"/>
      <c r="B60" s="310"/>
      <c r="C60" s="310"/>
      <c r="D60" s="310"/>
      <c r="E60" s="329"/>
      <c r="F60" s="310"/>
      <c r="G60" s="310"/>
      <c r="H60" s="310"/>
      <c r="I60" s="310"/>
      <c r="J60" s="328"/>
      <c r="K60" s="327"/>
      <c r="L60" s="331"/>
      <c r="M60" s="554"/>
      <c r="N60" s="554"/>
      <c r="O60" s="554"/>
      <c r="P60" s="331"/>
      <c r="Q60" s="330"/>
      <c r="R60" s="187">
        <v>2</v>
      </c>
      <c r="S60" s="190"/>
      <c r="T60" s="181" t="str">
        <f t="shared" si="14"/>
        <v/>
      </c>
      <c r="U60" s="181"/>
      <c r="V60" s="181"/>
      <c r="W60" s="181"/>
      <c r="X60" s="181"/>
      <c r="Y60" s="199"/>
      <c r="Z60" s="199"/>
      <c r="AA60" s="98" t="str">
        <f t="shared" si="11"/>
        <v/>
      </c>
      <c r="AB60" s="199"/>
      <c r="AC60" s="199"/>
      <c r="AD60" s="199"/>
      <c r="AE60" s="159" t="str">
        <f>IFERROR(IF(AND(T59="Probabilidad",T60="Probabilidad"),(AG59-(+AG59*AA60)),IF(T60="Probabilidad",(L59-(+L59*AA60)),IF(T60="Impacto",AG59,""))),"")</f>
        <v/>
      </c>
      <c r="AF60" s="132" t="str">
        <f t="shared" si="4"/>
        <v/>
      </c>
      <c r="AG60" s="98" t="str">
        <f t="shared" si="12"/>
        <v/>
      </c>
      <c r="AH60" s="132" t="str">
        <f t="shared" si="5"/>
        <v/>
      </c>
      <c r="AI60" s="98" t="str">
        <f>IFERROR(IF(AND(T59="Impacto",T60="Impacto"),(AI53-(+AI53*AA60)),IF(T60="Impacto",($P$59-(+$P$59*AA60)),IF(T60="Probabilidad",AI53,""))),"")</f>
        <v/>
      </c>
      <c r="AJ60" s="99" t="str">
        <f t="shared" si="13"/>
        <v/>
      </c>
      <c r="AK60" s="340"/>
      <c r="AL60" s="188"/>
      <c r="AM60" s="187"/>
      <c r="AN60" s="194"/>
      <c r="AO60" s="100"/>
      <c r="AP60" s="180"/>
      <c r="AQ60" s="100"/>
      <c r="AR60" s="180"/>
      <c r="AS60" s="100"/>
      <c r="AT60" s="180"/>
      <c r="AU60" s="100"/>
      <c r="AV60" s="180"/>
      <c r="AW60" s="134"/>
      <c r="AX60" s="180"/>
      <c r="AY60" s="180"/>
      <c r="AZ60" s="134"/>
      <c r="BA60" s="100"/>
      <c r="BB60" s="100"/>
      <c r="BC60" s="180"/>
      <c r="BD60" s="180"/>
      <c r="BE60" s="134"/>
      <c r="BF60" s="100"/>
      <c r="BG60" s="100"/>
      <c r="BH60" s="180"/>
      <c r="BI60" s="180"/>
      <c r="BJ60" s="134"/>
      <c r="BK60" s="100"/>
      <c r="BL60" s="100"/>
      <c r="BM60" s="180"/>
      <c r="BN60" s="180"/>
      <c r="BO60" s="134"/>
      <c r="BP60" s="100"/>
      <c r="BQ60" s="100"/>
      <c r="BR60" s="136"/>
      <c r="BS60" s="180"/>
      <c r="BT60" s="180"/>
      <c r="BU60" s="180"/>
      <c r="BV60" s="100"/>
      <c r="BW60" s="180"/>
      <c r="BX60" s="180"/>
      <c r="BY60" s="100"/>
      <c r="BZ60" s="180"/>
      <c r="CA60" s="134"/>
      <c r="CB60" s="180"/>
    </row>
    <row r="61" spans="1:106" ht="16.5" customHeight="1">
      <c r="A61" s="328"/>
      <c r="B61" s="310"/>
      <c r="C61" s="310"/>
      <c r="D61" s="310"/>
      <c r="E61" s="329"/>
      <c r="F61" s="310"/>
      <c r="G61" s="310"/>
      <c r="H61" s="310"/>
      <c r="I61" s="310"/>
      <c r="J61" s="328"/>
      <c r="K61" s="327"/>
      <c r="L61" s="331"/>
      <c r="M61" s="554"/>
      <c r="N61" s="554"/>
      <c r="O61" s="554"/>
      <c r="P61" s="331"/>
      <c r="Q61" s="330"/>
      <c r="R61" s="187">
        <v>3</v>
      </c>
      <c r="S61" s="203"/>
      <c r="T61" s="181" t="str">
        <f t="shared" si="14"/>
        <v/>
      </c>
      <c r="U61" s="181"/>
      <c r="V61" s="181"/>
      <c r="W61" s="181"/>
      <c r="X61" s="181"/>
      <c r="Y61" s="199"/>
      <c r="Z61" s="199"/>
      <c r="AA61" s="98" t="str">
        <f t="shared" si="11"/>
        <v/>
      </c>
      <c r="AB61" s="199"/>
      <c r="AC61" s="199"/>
      <c r="AD61" s="199"/>
      <c r="AE61" s="159" t="str">
        <f>IFERROR(IF(AND(T60="Probabilidad",T61="Probabilidad"),(AG60-(+AG60*AA61)),IF(AND(T60="Impacto",T61="Probabilidad"),(AG59-(+AG59*AA61)),IF(T61="Impacto",AG60,""))),"")</f>
        <v/>
      </c>
      <c r="AF61" s="132" t="str">
        <f t="shared" si="4"/>
        <v/>
      </c>
      <c r="AG61" s="98" t="str">
        <f t="shared" si="12"/>
        <v/>
      </c>
      <c r="AH61" s="132" t="str">
        <f t="shared" si="5"/>
        <v/>
      </c>
      <c r="AI61" s="98" t="str">
        <f>IFERROR(IF(AND(T60="Impacto",T61="Impacto"),(AI60-(+AI60*AA61)),IF(AND(T60="Probabilidad",T61="Impacto"),(AI59-(+AI59*AA61)),IF(T61="Probabilidad",AI60,""))),"")</f>
        <v/>
      </c>
      <c r="AJ61" s="99" t="str">
        <f t="shared" si="13"/>
        <v/>
      </c>
      <c r="AK61" s="340"/>
      <c r="AL61" s="188"/>
      <c r="AM61" s="187"/>
      <c r="AN61" s="194"/>
      <c r="AO61" s="100"/>
      <c r="AP61" s="180"/>
      <c r="AQ61" s="100"/>
      <c r="AR61" s="180"/>
      <c r="AS61" s="100"/>
      <c r="AT61" s="180"/>
      <c r="AU61" s="100"/>
      <c r="AV61" s="180"/>
      <c r="AW61" s="134"/>
      <c r="AX61" s="180"/>
      <c r="AY61" s="180"/>
      <c r="AZ61" s="134"/>
      <c r="BA61" s="100"/>
      <c r="BB61" s="100"/>
      <c r="BC61" s="180"/>
      <c r="BD61" s="180"/>
      <c r="BE61" s="134"/>
      <c r="BF61" s="100"/>
      <c r="BG61" s="100"/>
      <c r="BH61" s="180"/>
      <c r="BI61" s="180"/>
      <c r="BJ61" s="134"/>
      <c r="BK61" s="100"/>
      <c r="BL61" s="100"/>
      <c r="BM61" s="180"/>
      <c r="BN61" s="180"/>
      <c r="BO61" s="134"/>
      <c r="BP61" s="100"/>
      <c r="BQ61" s="100"/>
      <c r="BR61" s="136"/>
      <c r="BS61" s="180"/>
      <c r="BT61" s="180"/>
      <c r="BU61" s="180"/>
      <c r="BV61" s="100"/>
      <c r="BW61" s="180"/>
      <c r="BX61" s="180"/>
      <c r="BY61" s="100"/>
      <c r="BZ61" s="180"/>
      <c r="CA61" s="134"/>
      <c r="CB61" s="180"/>
    </row>
    <row r="62" spans="1:106" ht="16.5" customHeight="1">
      <c r="A62" s="328"/>
      <c r="B62" s="310"/>
      <c r="C62" s="310"/>
      <c r="D62" s="310"/>
      <c r="E62" s="329"/>
      <c r="F62" s="310"/>
      <c r="G62" s="310"/>
      <c r="H62" s="310"/>
      <c r="I62" s="310"/>
      <c r="J62" s="328"/>
      <c r="K62" s="327"/>
      <c r="L62" s="331"/>
      <c r="M62" s="554"/>
      <c r="N62" s="554"/>
      <c r="O62" s="554"/>
      <c r="P62" s="331"/>
      <c r="Q62" s="330"/>
      <c r="R62" s="187">
        <v>4</v>
      </c>
      <c r="S62" s="190"/>
      <c r="T62" s="181" t="str">
        <f t="shared" si="14"/>
        <v/>
      </c>
      <c r="U62" s="181"/>
      <c r="V62" s="181"/>
      <c r="W62" s="181"/>
      <c r="X62" s="181"/>
      <c r="Y62" s="199"/>
      <c r="Z62" s="199"/>
      <c r="AA62" s="98" t="str">
        <f t="shared" si="11"/>
        <v/>
      </c>
      <c r="AB62" s="199"/>
      <c r="AC62" s="199"/>
      <c r="AD62" s="199"/>
      <c r="AE62" s="159" t="str">
        <f>IFERROR(IF(AND(T61="Probabilidad",T62="Probabilidad"),(AG61-(+AG61*AA62)),IF(AND(T61="Impacto",T62="Probabilidad"),(AG60-(+AG60*AA62)),IF(T62="Impacto",AG61,""))),"")</f>
        <v/>
      </c>
      <c r="AF62" s="132" t="str">
        <f t="shared" si="4"/>
        <v/>
      </c>
      <c r="AG62" s="98" t="str">
        <f t="shared" si="12"/>
        <v/>
      </c>
      <c r="AH62" s="132" t="str">
        <f t="shared" si="5"/>
        <v/>
      </c>
      <c r="AI62" s="98" t="str">
        <f>IFERROR(IF(AND(T61="Impacto",T62="Impacto"),(AI61-(+AI61*AA62)),IF(AND(T61="Probabilidad",T62="Impacto"),(AI60-(+AI60*AA62)),IF(T62="Probabilidad",AI61,""))),"")</f>
        <v/>
      </c>
      <c r="AJ62" s="99" t="str">
        <f t="shared" si="13"/>
        <v/>
      </c>
      <c r="AK62" s="340"/>
      <c r="AL62" s="188"/>
      <c r="AM62" s="187"/>
      <c r="AN62" s="194"/>
      <c r="AO62" s="100"/>
      <c r="AP62" s="180"/>
      <c r="AQ62" s="100"/>
      <c r="AR62" s="180"/>
      <c r="AS62" s="100"/>
      <c r="AT62" s="180"/>
      <c r="AU62" s="100"/>
      <c r="AV62" s="180"/>
      <c r="AW62" s="134"/>
      <c r="AX62" s="180"/>
      <c r="AY62" s="180"/>
      <c r="AZ62" s="134"/>
      <c r="BA62" s="100"/>
      <c r="BB62" s="100"/>
      <c r="BC62" s="180"/>
      <c r="BD62" s="180"/>
      <c r="BE62" s="134"/>
      <c r="BF62" s="100"/>
      <c r="BG62" s="100"/>
      <c r="BH62" s="180"/>
      <c r="BI62" s="180"/>
      <c r="BJ62" s="134"/>
      <c r="BK62" s="100"/>
      <c r="BL62" s="100"/>
      <c r="BM62" s="180"/>
      <c r="BN62" s="180"/>
      <c r="BO62" s="134"/>
      <c r="BP62" s="100"/>
      <c r="BQ62" s="100"/>
      <c r="BR62" s="136"/>
      <c r="BS62" s="180"/>
      <c r="BT62" s="180"/>
      <c r="BU62" s="180"/>
      <c r="BV62" s="100"/>
      <c r="BW62" s="180"/>
      <c r="BX62" s="180"/>
      <c r="BY62" s="100"/>
      <c r="BZ62" s="180"/>
      <c r="CA62" s="134"/>
      <c r="CB62" s="180"/>
    </row>
    <row r="63" spans="1:106" ht="16.5" customHeight="1">
      <c r="A63" s="328"/>
      <c r="B63" s="310"/>
      <c r="C63" s="310"/>
      <c r="D63" s="310"/>
      <c r="E63" s="329"/>
      <c r="F63" s="310"/>
      <c r="G63" s="310"/>
      <c r="H63" s="310"/>
      <c r="I63" s="310"/>
      <c r="J63" s="328"/>
      <c r="K63" s="327"/>
      <c r="L63" s="331"/>
      <c r="M63" s="554"/>
      <c r="N63" s="554"/>
      <c r="O63" s="554"/>
      <c r="P63" s="331"/>
      <c r="Q63" s="330"/>
      <c r="R63" s="187">
        <v>5</v>
      </c>
      <c r="S63" s="190"/>
      <c r="T63" s="181" t="str">
        <f t="shared" si="14"/>
        <v/>
      </c>
      <c r="U63" s="181"/>
      <c r="V63" s="181"/>
      <c r="W63" s="181"/>
      <c r="X63" s="181"/>
      <c r="Y63" s="199"/>
      <c r="Z63" s="199"/>
      <c r="AA63" s="98" t="str">
        <f t="shared" si="11"/>
        <v/>
      </c>
      <c r="AB63" s="199"/>
      <c r="AC63" s="199"/>
      <c r="AD63" s="199"/>
      <c r="AE63" s="159" t="str">
        <f>IFERROR(IF(AND(T62="Probabilidad",T63="Probabilidad"),(AG62-(+AG62*AA63)),IF(AND(T62="Impacto",T63="Probabilidad"),(AG61-(+AG61*AA63)),IF(T63="Impacto",AG62,""))),"")</f>
        <v/>
      </c>
      <c r="AF63" s="132" t="str">
        <f t="shared" si="4"/>
        <v/>
      </c>
      <c r="AG63" s="98" t="str">
        <f t="shared" si="12"/>
        <v/>
      </c>
      <c r="AH63" s="132" t="str">
        <f t="shared" si="5"/>
        <v/>
      </c>
      <c r="AI63" s="98" t="str">
        <f>IFERROR(IF(AND(T62="Impacto",T63="Impacto"),(AI62-(+AI62*AA63)),IF(AND(T62="Probabilidad",T63="Impacto"),(AI61-(+AI61*AA63)),IF(T63="Probabilidad",AI62,""))),"")</f>
        <v/>
      </c>
      <c r="AJ63" s="99" t="str">
        <f t="shared" si="13"/>
        <v/>
      </c>
      <c r="AK63" s="340"/>
      <c r="AL63" s="188"/>
      <c r="AM63" s="187"/>
      <c r="AN63" s="194"/>
      <c r="AO63" s="100"/>
      <c r="AP63" s="180"/>
      <c r="AQ63" s="100"/>
      <c r="AR63" s="180"/>
      <c r="AS63" s="100"/>
      <c r="AT63" s="180"/>
      <c r="AU63" s="100"/>
      <c r="AV63" s="180"/>
      <c r="AW63" s="134"/>
      <c r="AX63" s="180"/>
      <c r="AY63" s="180"/>
      <c r="AZ63" s="134"/>
      <c r="BA63" s="100"/>
      <c r="BB63" s="100"/>
      <c r="BC63" s="180"/>
      <c r="BD63" s="180"/>
      <c r="BE63" s="134"/>
      <c r="BF63" s="100"/>
      <c r="BG63" s="100"/>
      <c r="BH63" s="180"/>
      <c r="BI63" s="180"/>
      <c r="BJ63" s="134"/>
      <c r="BK63" s="100"/>
      <c r="BL63" s="100"/>
      <c r="BM63" s="180"/>
      <c r="BN63" s="180"/>
      <c r="BO63" s="134"/>
      <c r="BP63" s="100"/>
      <c r="BQ63" s="100"/>
      <c r="BR63" s="136"/>
      <c r="BS63" s="180"/>
      <c r="BT63" s="180"/>
      <c r="BU63" s="180"/>
      <c r="BV63" s="100"/>
      <c r="BW63" s="180"/>
      <c r="BX63" s="180"/>
      <c r="BY63" s="100"/>
      <c r="BZ63" s="180"/>
      <c r="CA63" s="134"/>
      <c r="CB63" s="180"/>
    </row>
    <row r="64" spans="1:106" ht="16.5" customHeight="1">
      <c r="A64" s="328"/>
      <c r="B64" s="310"/>
      <c r="C64" s="310"/>
      <c r="D64" s="310"/>
      <c r="E64" s="329"/>
      <c r="F64" s="310"/>
      <c r="G64" s="310"/>
      <c r="H64" s="310"/>
      <c r="I64" s="310"/>
      <c r="J64" s="328"/>
      <c r="K64" s="327"/>
      <c r="L64" s="331"/>
      <c r="M64" s="555"/>
      <c r="N64" s="555"/>
      <c r="O64" s="555"/>
      <c r="P64" s="331"/>
      <c r="Q64" s="330"/>
      <c r="R64" s="187">
        <v>6</v>
      </c>
      <c r="S64" s="190"/>
      <c r="T64" s="181" t="str">
        <f t="shared" si="14"/>
        <v/>
      </c>
      <c r="U64" s="181"/>
      <c r="V64" s="181"/>
      <c r="W64" s="181"/>
      <c r="X64" s="181"/>
      <c r="Y64" s="199"/>
      <c r="Z64" s="199"/>
      <c r="AA64" s="98" t="str">
        <f t="shared" si="11"/>
        <v/>
      </c>
      <c r="AB64" s="199"/>
      <c r="AC64" s="199"/>
      <c r="AD64" s="199"/>
      <c r="AE64" s="159" t="str">
        <f>IFERROR(IF(AND(T63="Probabilidad",T64="Probabilidad"),(AG63-(+AG63*AA64)),IF(AND(T63="Impacto",T64="Probabilidad"),(AG62-(+AG62*AA64)),IF(T64="Impacto",AG63,""))),"")</f>
        <v/>
      </c>
      <c r="AF64" s="132" t="str">
        <f t="shared" si="4"/>
        <v/>
      </c>
      <c r="AG64" s="98" t="str">
        <f t="shared" si="12"/>
        <v/>
      </c>
      <c r="AH64" s="132" t="str">
        <f t="shared" si="5"/>
        <v/>
      </c>
      <c r="AI64" s="98" t="str">
        <f>IFERROR(IF(AND(T63="Impacto",T64="Impacto"),(AI63-(+AI63*AA64)),IF(AND(T63="Probabilidad",T64="Impacto"),(AI62-(+AI62*AA64)),IF(T64="Probabilidad",AI63,""))),"")</f>
        <v/>
      </c>
      <c r="AJ64" s="99" t="str">
        <f t="shared" si="13"/>
        <v/>
      </c>
      <c r="AK64" s="341"/>
      <c r="AL64" s="188"/>
      <c r="AM64" s="187"/>
      <c r="AN64" s="194"/>
      <c r="AO64" s="100"/>
      <c r="AP64" s="180"/>
      <c r="AQ64" s="100"/>
      <c r="AR64" s="180"/>
      <c r="AS64" s="100"/>
      <c r="AT64" s="180"/>
      <c r="AU64" s="100"/>
      <c r="AV64" s="180"/>
      <c r="AW64" s="134"/>
      <c r="AX64" s="180"/>
      <c r="AY64" s="180"/>
      <c r="AZ64" s="134"/>
      <c r="BA64" s="100"/>
      <c r="BB64" s="100"/>
      <c r="BC64" s="180"/>
      <c r="BD64" s="180"/>
      <c r="BE64" s="134"/>
      <c r="BF64" s="100"/>
      <c r="BG64" s="100"/>
      <c r="BH64" s="180"/>
      <c r="BI64" s="180"/>
      <c r="BJ64" s="134"/>
      <c r="BK64" s="100"/>
      <c r="BL64" s="100"/>
      <c r="BM64" s="180"/>
      <c r="BN64" s="180"/>
      <c r="BO64" s="134"/>
      <c r="BP64" s="100"/>
      <c r="BQ64" s="100"/>
      <c r="BR64" s="136"/>
      <c r="BS64" s="180"/>
      <c r="BT64" s="180"/>
      <c r="BU64" s="180"/>
      <c r="BV64" s="100"/>
      <c r="BW64" s="180"/>
      <c r="BX64" s="180"/>
      <c r="BY64" s="100"/>
      <c r="BZ64" s="180"/>
      <c r="CA64" s="134"/>
      <c r="CB64" s="180"/>
    </row>
  </sheetData>
  <sheetProtection algorithmName="SHA-512" hashValue="Cz5uSxt0pBtAsjuqyAPpGrIOiJCKclZe+dsirKzRUze6ZoX5L0VRrgEypcgn8XwNupkpGaIH9STzpFmUwF0Tnw==" saltValue="+3JWqtFkvIpRhXVOZcFCbg=="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N2" zoomScale="60" zoomScaleNormal="60" zoomScaleSheetLayoutView="10" zoomScalePageLayoutView="55" workbookViewId="0">
      <pane xSplit="27" ySplit="3" topLeftCell="BZ5" activePane="bottomRight" state="frozen"/>
      <selection pane="bottomRight" activeCell="CA2" sqref="CA2:CD2"/>
      <selection pane="bottomLeft" activeCell="N5" sqref="N5"/>
      <selection pane="topRight" activeCell="AO2" sqref="AO2"/>
    </sheetView>
  </sheetViews>
  <sheetFormatPr defaultColWidth="11.42578125" defaultRowHeight="21" customHeight="1"/>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184"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85" hidden="1" customWidth="1"/>
    <col min="26" max="26" width="31" style="186"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hidden="1" customWidth="1"/>
    <col min="42" max="42" width="22.140625" style="1" hidden="1" customWidth="1"/>
    <col min="43" max="43" width="11.85546875" style="142" hidden="1" customWidth="1"/>
    <col min="44" max="44" width="18.5703125" style="142" hidden="1" customWidth="1"/>
    <col min="45" max="45" width="20.5703125" style="142" customWidth="1"/>
    <col min="46" max="46" width="18.5703125" style="142" customWidth="1"/>
    <col min="47" max="47" width="20.5703125" style="142" customWidth="1"/>
    <col min="48" max="48" width="18.5703125" style="142" customWidth="1"/>
    <col min="49" max="49" width="20.5703125" style="142" hidden="1" customWidth="1"/>
    <col min="50" max="50" width="18.5703125" style="142" hidden="1" customWidth="1"/>
    <col min="51" max="51" width="21" style="142" hidden="1" customWidth="1"/>
    <col min="52" max="52" width="12.5703125" style="142" hidden="1" customWidth="1"/>
    <col min="53" max="53" width="37.5703125" style="142" hidden="1" customWidth="1"/>
    <col min="54" max="54" width="18.85546875" style="142" hidden="1" customWidth="1"/>
    <col min="55" max="55" width="16.85546875" style="142" hidden="1" customWidth="1"/>
    <col min="56" max="56" width="19.5703125" style="142" hidden="1" customWidth="1"/>
    <col min="57" max="57" width="23" style="142" customWidth="1"/>
    <col min="58" max="58" width="32.140625" style="142" customWidth="1"/>
    <col min="59" max="59" width="18.85546875" style="142" customWidth="1"/>
    <col min="60" max="60" width="16.85546875" style="142" customWidth="1"/>
    <col min="61" max="61" width="19.5703125" style="142" customWidth="1"/>
    <col min="62" max="63" width="23" style="142" customWidth="1"/>
    <col min="64" max="64" width="18.85546875" style="142" customWidth="1"/>
    <col min="65" max="65" width="16.85546875" style="142" customWidth="1"/>
    <col min="66" max="66" width="19.5703125" style="142" customWidth="1"/>
    <col min="67" max="68" width="23" style="142" hidden="1" customWidth="1"/>
    <col min="69" max="69" width="18.85546875" style="142" hidden="1" customWidth="1"/>
    <col min="70" max="70" width="16.85546875" style="142" hidden="1" customWidth="1"/>
    <col min="71" max="71" width="19.5703125" style="142" hidden="1" customWidth="1"/>
    <col min="72" max="72" width="28.85546875" style="142" customWidth="1"/>
    <col min="73" max="74" width="23" style="142" customWidth="1"/>
    <col min="75" max="75" width="18.5703125" style="142" customWidth="1"/>
    <col min="76" max="76" width="20.5703125" style="142" customWidth="1"/>
    <col min="77" max="77" width="23" style="142" customWidth="1"/>
    <col min="78" max="78" width="18.5703125" style="142" customWidth="1"/>
    <col min="79" max="79" width="20.5703125" style="142" customWidth="1"/>
    <col min="80" max="80" width="42.28515625" style="142" customWidth="1"/>
    <col min="81" max="81" width="37.42578125" style="142" customWidth="1"/>
    <col min="82" max="82" width="61.42578125" style="142" customWidth="1"/>
    <col min="83" max="16384" width="11.42578125" style="142"/>
  </cols>
  <sheetData>
    <row r="1" spans="1:108" ht="21" customHeight="1">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108" ht="21" customHeight="1">
      <c r="A2" s="345" t="s">
        <v>115</v>
      </c>
      <c r="B2" s="346"/>
      <c r="C2" s="346"/>
      <c r="D2" s="346"/>
      <c r="E2" s="346"/>
      <c r="F2" s="346"/>
      <c r="G2" s="346"/>
      <c r="H2" s="346"/>
      <c r="I2" s="347"/>
      <c r="J2" s="345" t="s">
        <v>116</v>
      </c>
      <c r="K2" s="346"/>
      <c r="L2" s="346"/>
      <c r="M2" s="347"/>
      <c r="N2" s="345" t="s">
        <v>117</v>
      </c>
      <c r="O2" s="346"/>
      <c r="P2" s="346"/>
      <c r="Q2" s="346"/>
      <c r="R2" s="346"/>
      <c r="S2" s="346"/>
      <c r="T2" s="346"/>
      <c r="U2" s="346"/>
      <c r="V2" s="346"/>
      <c r="W2" s="346"/>
      <c r="X2" s="346"/>
      <c r="Y2" s="346"/>
      <c r="Z2" s="346"/>
      <c r="AA2" s="346"/>
      <c r="AB2" s="346"/>
      <c r="AC2" s="346"/>
      <c r="AD2" s="346"/>
      <c r="AE2" s="346"/>
      <c r="AF2" s="346"/>
      <c r="AG2" s="346"/>
      <c r="AH2" s="347"/>
      <c r="AI2" s="345" t="s">
        <v>213</v>
      </c>
      <c r="AJ2" s="346"/>
      <c r="AK2" s="346"/>
      <c r="AL2" s="347"/>
      <c r="AM2" s="183"/>
      <c r="AN2" s="320" t="s">
        <v>119</v>
      </c>
      <c r="AO2" s="320"/>
      <c r="AP2" s="320"/>
      <c r="AQ2" s="320"/>
      <c r="AR2" s="320"/>
      <c r="AS2" s="320"/>
      <c r="AT2" s="320"/>
      <c r="AU2" s="320"/>
      <c r="AV2" s="320"/>
      <c r="AW2" s="320"/>
      <c r="AX2" s="320"/>
      <c r="AY2" s="320"/>
      <c r="AZ2" s="325" t="s">
        <v>120</v>
      </c>
      <c r="BA2" s="325"/>
      <c r="BB2" s="325"/>
      <c r="BC2" s="325"/>
      <c r="BD2" s="325"/>
      <c r="BE2" s="325" t="s">
        <v>121</v>
      </c>
      <c r="BF2" s="325"/>
      <c r="BG2" s="325"/>
      <c r="BH2" s="325"/>
      <c r="BI2" s="325"/>
      <c r="BJ2" s="325" t="s">
        <v>122</v>
      </c>
      <c r="BK2" s="325"/>
      <c r="BL2" s="325"/>
      <c r="BM2" s="325"/>
      <c r="BN2" s="325"/>
      <c r="BO2" s="325" t="s">
        <v>123</v>
      </c>
      <c r="BP2" s="325"/>
      <c r="BQ2" s="325"/>
      <c r="BR2" s="325"/>
      <c r="BS2" s="325"/>
      <c r="BT2" s="317" t="s">
        <v>124</v>
      </c>
      <c r="BU2" s="317"/>
      <c r="BV2" s="317"/>
      <c r="BW2" s="317"/>
      <c r="BX2" s="348" t="s">
        <v>125</v>
      </c>
      <c r="BY2" s="348"/>
      <c r="BZ2" s="348"/>
      <c r="CA2" s="342" t="s">
        <v>126</v>
      </c>
      <c r="CB2" s="343"/>
      <c r="CC2" s="343"/>
      <c r="CD2" s="344"/>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row>
    <row r="3" spans="1:108" s="154" customFormat="1" ht="21" customHeight="1">
      <c r="A3" s="354" t="s">
        <v>127</v>
      </c>
      <c r="B3" s="318" t="s">
        <v>7</v>
      </c>
      <c r="C3" s="318" t="s">
        <v>9</v>
      </c>
      <c r="D3" s="318" t="s">
        <v>11</v>
      </c>
      <c r="E3" s="355" t="s">
        <v>21</v>
      </c>
      <c r="F3" s="355" t="s">
        <v>15</v>
      </c>
      <c r="G3" s="318" t="s">
        <v>17</v>
      </c>
      <c r="H3" s="318" t="s">
        <v>19</v>
      </c>
      <c r="I3" s="318" t="s">
        <v>23</v>
      </c>
      <c r="J3" s="318" t="s">
        <v>214</v>
      </c>
      <c r="K3" s="318" t="s">
        <v>15</v>
      </c>
      <c r="L3" s="318" t="s">
        <v>215</v>
      </c>
      <c r="M3" s="356" t="s">
        <v>29</v>
      </c>
      <c r="N3" s="358" t="s">
        <v>136</v>
      </c>
      <c r="O3" s="318" t="s">
        <v>31</v>
      </c>
      <c r="P3" s="318" t="s">
        <v>216</v>
      </c>
      <c r="Q3" s="356" t="s">
        <v>144</v>
      </c>
      <c r="R3" s="318" t="s">
        <v>144</v>
      </c>
      <c r="S3" s="318" t="s">
        <v>217</v>
      </c>
      <c r="T3" s="318" t="s">
        <v>218</v>
      </c>
      <c r="U3" s="318" t="s">
        <v>219</v>
      </c>
      <c r="V3" s="318" t="s">
        <v>220</v>
      </c>
      <c r="W3" s="318" t="s">
        <v>221</v>
      </c>
      <c r="X3" s="318" t="s">
        <v>222</v>
      </c>
      <c r="Y3" s="318" t="s">
        <v>223</v>
      </c>
      <c r="Z3" s="318" t="s">
        <v>224</v>
      </c>
      <c r="AA3" s="318" t="s">
        <v>225</v>
      </c>
      <c r="AB3" s="318" t="s">
        <v>226</v>
      </c>
      <c r="AC3" s="361" t="s">
        <v>227</v>
      </c>
      <c r="AD3" s="362"/>
      <c r="AE3" s="318" t="s">
        <v>228</v>
      </c>
      <c r="AF3" s="318" t="s">
        <v>229</v>
      </c>
      <c r="AG3" s="318" t="s">
        <v>230</v>
      </c>
      <c r="AH3" s="318" t="s">
        <v>231</v>
      </c>
      <c r="AI3" s="318" t="s">
        <v>214</v>
      </c>
      <c r="AJ3" s="318" t="s">
        <v>15</v>
      </c>
      <c r="AK3" s="318" t="s">
        <v>215</v>
      </c>
      <c r="AL3" s="356" t="s">
        <v>232</v>
      </c>
      <c r="AM3" s="318" t="s">
        <v>233</v>
      </c>
      <c r="AN3" s="315" t="s">
        <v>143</v>
      </c>
      <c r="AO3" s="315" t="s">
        <v>144</v>
      </c>
      <c r="AP3" s="315" t="s">
        <v>145</v>
      </c>
      <c r="AQ3" s="315" t="s">
        <v>146</v>
      </c>
      <c r="AR3" s="315" t="s">
        <v>147</v>
      </c>
      <c r="AS3" s="315" t="s">
        <v>146</v>
      </c>
      <c r="AT3" s="323" t="s">
        <v>148</v>
      </c>
      <c r="AU3" s="315" t="s">
        <v>146</v>
      </c>
      <c r="AV3" s="315" t="s">
        <v>149</v>
      </c>
      <c r="AW3" s="315" t="s">
        <v>146</v>
      </c>
      <c r="AX3" s="323" t="s">
        <v>150</v>
      </c>
      <c r="AY3" s="315" t="s">
        <v>53</v>
      </c>
      <c r="AZ3" s="316" t="s">
        <v>151</v>
      </c>
      <c r="BA3" s="316" t="s">
        <v>152</v>
      </c>
      <c r="BB3" s="316" t="s">
        <v>144</v>
      </c>
      <c r="BC3" s="316" t="s">
        <v>153</v>
      </c>
      <c r="BD3" s="316" t="s">
        <v>154</v>
      </c>
      <c r="BE3" s="316" t="s">
        <v>151</v>
      </c>
      <c r="BF3" s="316" t="s">
        <v>152</v>
      </c>
      <c r="BG3" s="316" t="s">
        <v>144</v>
      </c>
      <c r="BH3" s="316" t="s">
        <v>153</v>
      </c>
      <c r="BI3" s="316" t="s">
        <v>154</v>
      </c>
      <c r="BJ3" s="316" t="s">
        <v>151</v>
      </c>
      <c r="BK3" s="316" t="s">
        <v>152</v>
      </c>
      <c r="BL3" s="316" t="s">
        <v>144</v>
      </c>
      <c r="BM3" s="316" t="s">
        <v>153</v>
      </c>
      <c r="BN3" s="316" t="s">
        <v>154</v>
      </c>
      <c r="BO3" s="316" t="s">
        <v>151</v>
      </c>
      <c r="BP3" s="316" t="s">
        <v>152</v>
      </c>
      <c r="BQ3" s="316" t="s">
        <v>144</v>
      </c>
      <c r="BR3" s="316" t="s">
        <v>153</v>
      </c>
      <c r="BS3" s="316" t="s">
        <v>154</v>
      </c>
      <c r="BT3" s="369" t="s">
        <v>234</v>
      </c>
      <c r="BU3" s="369" t="s">
        <v>156</v>
      </c>
      <c r="BV3" s="369" t="s">
        <v>157</v>
      </c>
      <c r="BW3" s="369" t="s">
        <v>152</v>
      </c>
      <c r="BX3" s="349" t="s">
        <v>146</v>
      </c>
      <c r="BY3" s="349" t="s">
        <v>158</v>
      </c>
      <c r="BZ3" s="349" t="s">
        <v>159</v>
      </c>
      <c r="CA3" s="311" t="s">
        <v>160</v>
      </c>
      <c r="CB3" s="311" t="s">
        <v>161</v>
      </c>
      <c r="CC3" s="311" t="s">
        <v>162</v>
      </c>
      <c r="CD3" s="311" t="s">
        <v>163</v>
      </c>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row>
    <row r="4" spans="1:108" s="156" customFormat="1" ht="21" customHeight="1" thickBot="1">
      <c r="A4" s="354"/>
      <c r="B4" s="318"/>
      <c r="C4" s="318"/>
      <c r="D4" s="318"/>
      <c r="E4" s="355"/>
      <c r="F4" s="355"/>
      <c r="G4" s="318"/>
      <c r="H4" s="318"/>
      <c r="I4" s="318"/>
      <c r="J4" s="318"/>
      <c r="K4" s="318"/>
      <c r="L4" s="318"/>
      <c r="M4" s="357"/>
      <c r="N4" s="358"/>
      <c r="O4" s="318"/>
      <c r="P4" s="318"/>
      <c r="Q4" s="357"/>
      <c r="R4" s="318" t="s">
        <v>144</v>
      </c>
      <c r="S4" s="318"/>
      <c r="T4" s="318"/>
      <c r="U4" s="318"/>
      <c r="V4" s="318"/>
      <c r="W4" s="318" t="s">
        <v>221</v>
      </c>
      <c r="X4" s="318"/>
      <c r="Y4" s="318" t="s">
        <v>221</v>
      </c>
      <c r="Z4" s="318"/>
      <c r="AA4" s="318" t="s">
        <v>225</v>
      </c>
      <c r="AB4" s="318"/>
      <c r="AC4" s="363"/>
      <c r="AD4" s="364"/>
      <c r="AE4" s="318"/>
      <c r="AF4" s="318"/>
      <c r="AG4" s="318"/>
      <c r="AH4" s="318"/>
      <c r="AI4" s="318"/>
      <c r="AJ4" s="318"/>
      <c r="AK4" s="318"/>
      <c r="AL4" s="357"/>
      <c r="AM4" s="318"/>
      <c r="AN4" s="315"/>
      <c r="AO4" s="315"/>
      <c r="AP4" s="315"/>
      <c r="AQ4" s="315"/>
      <c r="AR4" s="315"/>
      <c r="AS4" s="315"/>
      <c r="AT4" s="324"/>
      <c r="AU4" s="315"/>
      <c r="AV4" s="315"/>
      <c r="AW4" s="315"/>
      <c r="AX4" s="324"/>
      <c r="AY4" s="315"/>
      <c r="AZ4" s="316"/>
      <c r="BA4" s="316"/>
      <c r="BB4" s="316"/>
      <c r="BC4" s="316"/>
      <c r="BD4" s="316"/>
      <c r="BE4" s="316"/>
      <c r="BF4" s="316"/>
      <c r="BG4" s="316"/>
      <c r="BH4" s="316"/>
      <c r="BI4" s="316"/>
      <c r="BJ4" s="316"/>
      <c r="BK4" s="316"/>
      <c r="BL4" s="316"/>
      <c r="BM4" s="316"/>
      <c r="BN4" s="316"/>
      <c r="BO4" s="316"/>
      <c r="BP4" s="316"/>
      <c r="BQ4" s="316"/>
      <c r="BR4" s="316"/>
      <c r="BS4" s="316"/>
      <c r="BT4" s="369"/>
      <c r="BU4" s="369"/>
      <c r="BV4" s="369"/>
      <c r="BW4" s="369"/>
      <c r="BX4" s="349"/>
      <c r="BY4" s="349"/>
      <c r="BZ4" s="349"/>
      <c r="CA4" s="311"/>
      <c r="CB4" s="311"/>
      <c r="CC4" s="311"/>
      <c r="CD4" s="311"/>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row>
    <row r="5" spans="1:108" s="147" customFormat="1" ht="225.75" customHeight="1">
      <c r="A5" s="328">
        <v>1</v>
      </c>
      <c r="B5" s="310" t="s">
        <v>72</v>
      </c>
      <c r="C5" s="310" t="s">
        <v>172</v>
      </c>
      <c r="D5" s="310" t="s">
        <v>173</v>
      </c>
      <c r="E5" s="329" t="s">
        <v>101</v>
      </c>
      <c r="F5" s="310" t="s">
        <v>174</v>
      </c>
      <c r="G5" s="310" t="s">
        <v>235</v>
      </c>
      <c r="H5" s="310" t="s">
        <v>236</v>
      </c>
      <c r="I5" s="310" t="s">
        <v>237</v>
      </c>
      <c r="J5" s="328">
        <v>1</v>
      </c>
      <c r="K5" s="328">
        <v>5</v>
      </c>
      <c r="L5" s="370">
        <f>+(J5*K5)*4</f>
        <v>20</v>
      </c>
      <c r="M5" s="366" t="str">
        <f>IF(OR(AND(J5=3,K5=4),AND(J5=2,K5=5),AND(J5=2,K5=5),AND(L5=20),AND(L5&gt;=52,L5&lt;=100)),"ZONA RIESGO EXTREMA",IF(OR(AND(J5=5,K5=2),AND(J5=4,K5=3),AND(J5=1,K5=4),AND(L5=16),AND(L5&gt;=28,L5&lt;=48)),"ZONA RIESGO ALTA",IF(OR(AND(J5=1,K5=3),AND(J5=4,K5=1),AND(L5=24)),"ZONA RIESGO MODERADA",IF(AND(L5&gt;=4,L5&lt;=16),"ZONA RIESGO BAJA"))))</f>
        <v>ZONA RIESGO EXTREMA</v>
      </c>
      <c r="N5" s="187">
        <v>1</v>
      </c>
      <c r="O5" s="190" t="s">
        <v>238</v>
      </c>
      <c r="P5" s="191">
        <v>15</v>
      </c>
      <c r="Q5" s="191">
        <v>15</v>
      </c>
      <c r="R5" s="191">
        <v>15</v>
      </c>
      <c r="S5" s="191">
        <v>15</v>
      </c>
      <c r="T5" s="191">
        <v>15</v>
      </c>
      <c r="U5" s="191">
        <v>15</v>
      </c>
      <c r="V5" s="191">
        <v>10</v>
      </c>
      <c r="W5" s="103">
        <f>SUM(P5:V5)</f>
        <v>100</v>
      </c>
      <c r="X5" s="104" t="str">
        <f t="shared" ref="X5:X64" si="0">IF(AND(W5&gt;=86,W5&lt;=95),"MODERADO",IF(AND(W5&gt;=96), "FUERTE",IF(AND(W5&lt;=85), "DEBIL")))</f>
        <v>FUERTE</v>
      </c>
      <c r="Y5" s="192" t="s">
        <v>239</v>
      </c>
      <c r="Z5" s="105" t="str">
        <f>IFERROR((_xlfn.IFS(AND(X5="FUERTE",Y5="FUERTE"),"FUERTE",AND(X5="FUERTE",Y5="MODERADO"),"MODERADO",AND(X5="FUERTE",Y5="DEBIL"),"DEBIL",AND(X5="MODERADO",Y5="FUERTE"),"MODERADO",AND(X5="MODERADO",Y5="MODERADO"),"MODERADO",AND(X5="MODERADO",Y5="DEBIL"),"DEBIL",AND(X5="DEBIL",Y5="FUERTE"),"DEBIL",AND(X5="DEBIL",Y5="MODERADO"),"DEBIL",AND(X5="DEBIL",Y5="DEBIL"),"DEBIL")),"")</f>
        <v>FUERTE</v>
      </c>
      <c r="AA5" s="103" t="str">
        <f>IF(AND(Z5="FUERTE"),"NO", "SI")</f>
        <v>NO</v>
      </c>
      <c r="AB5" s="191" t="s">
        <v>240</v>
      </c>
      <c r="AC5" s="365">
        <f>IF(AND(W5&gt;0,SUM(W6:W10)=0),W5,IF(AND(SUM(W5:W6)&gt;0,SUM(W7:W10)=0),AVERAGE(W5:W6),IF(AND(SUM(W5:W7)&gt;0,SUM(W8:W10)=0),AVERAGE(W5:W7),IF(AND(SUM(W5:W8)&gt;0,SUM(W9:W10)=0),AVERAGE(W5:W8),IF(AND(SUM(W5:W9)&gt;0,W10=0),AVERAGE(W5:W9),AVERAGE(W5:W10))))))</f>
        <v>100</v>
      </c>
      <c r="AD5" s="365" t="str">
        <f>IF(AND(AC5&gt;=50,AC5&lt;=99),"MODERADO",IF(AND(AC5=100), "FUERTE",IF(AND(AC5&lt;50), "DEBIL")))</f>
        <v>FUERTE</v>
      </c>
      <c r="AE5" s="371" t="s">
        <v>241</v>
      </c>
      <c r="AF5" s="371" t="s">
        <v>242</v>
      </c>
      <c r="AG5" s="360">
        <f>IFERROR(_xlfn.IFS(AND(AD5="MODERADO",AE5="Directamente"),1,AND(AD5="FUERTE",AE5="Directamente"),2),"0")</f>
        <v>2</v>
      </c>
      <c r="AH5" s="360">
        <f>IFERROR(_xlfn.IFS(AND(AD5="MODERADO",AF5="Directamente"),1,AND(AD5="FUERTE",AF5="Directamente"),2,AND(AD5="FUERTE",AF5="Indirectamente"),1),"0")</f>
        <v>1</v>
      </c>
      <c r="AI5" s="359">
        <v>1</v>
      </c>
      <c r="AJ5" s="359">
        <v>4</v>
      </c>
      <c r="AK5" s="370">
        <f>+(AI5*AJ5)*4</f>
        <v>16</v>
      </c>
      <c r="AL5" s="366"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72" t="s">
        <v>243</v>
      </c>
      <c r="AN5" s="189" t="s">
        <v>244</v>
      </c>
      <c r="AO5" s="188" t="s">
        <v>188</v>
      </c>
      <c r="AP5" s="194">
        <v>45291</v>
      </c>
      <c r="AQ5" s="194">
        <v>45019</v>
      </c>
      <c r="AR5" s="188" t="s">
        <v>245</v>
      </c>
      <c r="AS5" s="194"/>
      <c r="AT5" s="188"/>
      <c r="AU5" s="100"/>
      <c r="AV5" s="180"/>
      <c r="AW5" s="100"/>
      <c r="AX5" s="180"/>
      <c r="AY5" s="134"/>
      <c r="AZ5" s="188" t="s">
        <v>246</v>
      </c>
      <c r="BA5" s="188" t="s">
        <v>247</v>
      </c>
      <c r="BB5" s="187" t="s">
        <v>191</v>
      </c>
      <c r="BC5" s="253"/>
      <c r="BD5" s="253"/>
      <c r="BE5" s="207" t="s">
        <v>248</v>
      </c>
      <c r="BF5" s="256" t="s">
        <v>249</v>
      </c>
      <c r="BG5" s="187" t="s">
        <v>191</v>
      </c>
      <c r="BH5" s="188" t="s">
        <v>250</v>
      </c>
      <c r="BI5" s="194" t="s">
        <v>193</v>
      </c>
      <c r="BJ5" s="136" t="s">
        <v>251</v>
      </c>
      <c r="BK5" s="257" t="s">
        <v>252</v>
      </c>
      <c r="BL5" s="134"/>
      <c r="BM5" s="100"/>
      <c r="BN5" s="100"/>
      <c r="BO5" s="180"/>
      <c r="BP5" s="180"/>
      <c r="BQ5" s="134"/>
      <c r="BR5" s="100"/>
      <c r="BS5" s="100"/>
      <c r="BT5" s="136" t="s">
        <v>253</v>
      </c>
      <c r="BU5" s="180"/>
      <c r="BV5" s="180"/>
      <c r="BW5" s="180"/>
      <c r="BX5" s="136" t="s">
        <v>254</v>
      </c>
      <c r="BY5" s="180" t="s">
        <v>255</v>
      </c>
      <c r="BZ5" s="180" t="s">
        <v>256</v>
      </c>
      <c r="CA5" s="549">
        <v>45057</v>
      </c>
      <c r="CB5" s="550" t="s">
        <v>257</v>
      </c>
      <c r="CC5" s="550" t="s">
        <v>258</v>
      </c>
      <c r="CD5" s="550" t="s">
        <v>259</v>
      </c>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row>
    <row r="6" spans="1:108" ht="242.25" customHeight="1">
      <c r="A6" s="328"/>
      <c r="B6" s="310"/>
      <c r="C6" s="310"/>
      <c r="D6" s="310"/>
      <c r="E6" s="329"/>
      <c r="F6" s="310"/>
      <c r="G6" s="310"/>
      <c r="H6" s="310"/>
      <c r="I6" s="310"/>
      <c r="J6" s="328"/>
      <c r="K6" s="328"/>
      <c r="L6" s="370"/>
      <c r="M6" s="367"/>
      <c r="N6" s="187">
        <v>2</v>
      </c>
      <c r="O6" s="190" t="s">
        <v>260</v>
      </c>
      <c r="P6" s="191">
        <v>15</v>
      </c>
      <c r="Q6" s="191">
        <v>15</v>
      </c>
      <c r="R6" s="191">
        <v>15</v>
      </c>
      <c r="S6" s="191">
        <v>15</v>
      </c>
      <c r="T6" s="191">
        <v>15</v>
      </c>
      <c r="U6" s="191">
        <v>15</v>
      </c>
      <c r="V6" s="191">
        <v>10</v>
      </c>
      <c r="W6" s="103">
        <f t="shared" ref="W6:W64" si="1">SUM(P6:V6)</f>
        <v>100</v>
      </c>
      <c r="X6" s="104" t="str">
        <f t="shared" si="0"/>
        <v>FUERTE</v>
      </c>
      <c r="Y6" s="192" t="s">
        <v>239</v>
      </c>
      <c r="Z6" s="105"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03" t="str">
        <f t="shared" ref="AA6:AA64" si="3">IF(AND(Z6="FUERTE"),"NO", "SI")</f>
        <v>NO</v>
      </c>
      <c r="AB6" s="191" t="s">
        <v>240</v>
      </c>
      <c r="AC6" s="365"/>
      <c r="AD6" s="365"/>
      <c r="AE6" s="371"/>
      <c r="AF6" s="371"/>
      <c r="AG6" s="360"/>
      <c r="AH6" s="360"/>
      <c r="AI6" s="359"/>
      <c r="AJ6" s="359"/>
      <c r="AK6" s="370"/>
      <c r="AL6" s="367"/>
      <c r="AM6" s="373"/>
      <c r="AN6" s="188" t="s">
        <v>261</v>
      </c>
      <c r="AO6" s="188" t="s">
        <v>188</v>
      </c>
      <c r="AP6" s="194">
        <v>45291</v>
      </c>
      <c r="AQ6" s="194">
        <v>45019</v>
      </c>
      <c r="AR6" s="188" t="s">
        <v>262</v>
      </c>
      <c r="AS6" s="194"/>
      <c r="AT6" s="188"/>
      <c r="AU6" s="100"/>
      <c r="AV6" s="180"/>
      <c r="AW6" s="100"/>
      <c r="AX6" s="180"/>
      <c r="AY6" s="134"/>
      <c r="AZ6" s="188" t="s">
        <v>263</v>
      </c>
      <c r="BA6" s="188" t="s">
        <v>264</v>
      </c>
      <c r="BB6" s="187" t="s">
        <v>191</v>
      </c>
      <c r="BC6" s="253"/>
      <c r="BD6" s="253"/>
      <c r="BE6" s="207" t="s">
        <v>248</v>
      </c>
      <c r="BF6" s="256" t="s">
        <v>265</v>
      </c>
      <c r="BG6" s="187" t="s">
        <v>191</v>
      </c>
      <c r="BH6" s="188" t="s">
        <v>266</v>
      </c>
      <c r="BI6" s="194" t="s">
        <v>193</v>
      </c>
      <c r="BJ6" s="136" t="s">
        <v>251</v>
      </c>
      <c r="BK6" s="257" t="s">
        <v>267</v>
      </c>
      <c r="BL6" s="134"/>
      <c r="BM6" s="100"/>
      <c r="BN6" s="100"/>
      <c r="BO6" s="180"/>
      <c r="BP6" s="180"/>
      <c r="BQ6" s="134"/>
      <c r="BR6" s="100"/>
      <c r="BS6" s="100"/>
      <c r="BT6" s="136" t="s">
        <v>268</v>
      </c>
      <c r="BU6" s="180"/>
      <c r="BV6" s="180"/>
      <c r="BW6" s="180"/>
      <c r="BX6" s="100">
        <v>45042</v>
      </c>
      <c r="BY6" s="180" t="s">
        <v>255</v>
      </c>
      <c r="BZ6" s="180" t="s">
        <v>256</v>
      </c>
      <c r="CA6" s="551">
        <v>45057</v>
      </c>
      <c r="CB6" s="552" t="s">
        <v>269</v>
      </c>
      <c r="CC6" s="552" t="s">
        <v>258</v>
      </c>
      <c r="CD6" s="552" t="s">
        <v>270</v>
      </c>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row>
    <row r="7" spans="1:108" ht="21" customHeight="1" thickTop="1" thickBot="1">
      <c r="A7" s="328"/>
      <c r="B7" s="310"/>
      <c r="C7" s="310"/>
      <c r="D7" s="310"/>
      <c r="E7" s="329"/>
      <c r="F7" s="310"/>
      <c r="G7" s="310"/>
      <c r="H7" s="310"/>
      <c r="I7" s="310"/>
      <c r="J7" s="328"/>
      <c r="K7" s="328"/>
      <c r="L7" s="370"/>
      <c r="M7" s="367"/>
      <c r="N7" s="187">
        <v>3</v>
      </c>
      <c r="O7" s="193"/>
      <c r="P7" s="191"/>
      <c r="Q7" s="191"/>
      <c r="R7" s="191"/>
      <c r="S7" s="191"/>
      <c r="T7" s="191"/>
      <c r="U7" s="191"/>
      <c r="V7" s="191"/>
      <c r="W7" s="103">
        <f t="shared" si="1"/>
        <v>0</v>
      </c>
      <c r="X7" s="104" t="str">
        <f t="shared" si="0"/>
        <v>DEBIL</v>
      </c>
      <c r="Y7" s="192"/>
      <c r="Z7" s="105" t="str">
        <f t="shared" si="2"/>
        <v/>
      </c>
      <c r="AA7" s="103" t="str">
        <f t="shared" si="3"/>
        <v>SI</v>
      </c>
      <c r="AB7" s="191"/>
      <c r="AC7" s="365"/>
      <c r="AD7" s="365"/>
      <c r="AE7" s="371"/>
      <c r="AF7" s="371"/>
      <c r="AG7" s="360"/>
      <c r="AH7" s="360"/>
      <c r="AI7" s="359"/>
      <c r="AJ7" s="359"/>
      <c r="AK7" s="370"/>
      <c r="AL7" s="367"/>
      <c r="AM7" s="373"/>
      <c r="AN7" s="188"/>
      <c r="AO7" s="187"/>
      <c r="AP7" s="194"/>
      <c r="AQ7" s="100"/>
      <c r="AR7" s="180"/>
      <c r="AS7" s="194"/>
      <c r="AT7" s="188"/>
      <c r="AU7" s="100"/>
      <c r="AV7" s="180"/>
      <c r="AW7" s="100"/>
      <c r="AX7" s="180"/>
      <c r="AY7" s="134"/>
      <c r="AZ7" s="188"/>
      <c r="BA7" s="188"/>
      <c r="BB7" s="187"/>
      <c r="BC7" s="194"/>
      <c r="BD7" s="194"/>
      <c r="BE7" s="188"/>
      <c r="BF7" s="188"/>
      <c r="BG7" s="187"/>
      <c r="BH7" s="194"/>
      <c r="BI7" s="194"/>
      <c r="BJ7" s="180"/>
      <c r="BK7" s="180"/>
      <c r="BL7" s="134"/>
      <c r="BM7" s="100"/>
      <c r="BN7" s="100"/>
      <c r="BO7" s="180"/>
      <c r="BP7" s="180"/>
      <c r="BQ7" s="134"/>
      <c r="BR7" s="100"/>
      <c r="BS7" s="100"/>
      <c r="BT7" s="100"/>
      <c r="BU7" s="180"/>
      <c r="BV7" s="180"/>
      <c r="BW7" s="180"/>
      <c r="BX7" s="100"/>
      <c r="BY7" s="180"/>
      <c r="BZ7" s="180"/>
      <c r="CA7" s="100"/>
      <c r="CB7" s="180"/>
      <c r="CC7" s="134"/>
      <c r="CD7" s="180"/>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row>
    <row r="8" spans="1:108" ht="21" customHeight="1" thickTop="1" thickBot="1">
      <c r="A8" s="328"/>
      <c r="B8" s="310"/>
      <c r="C8" s="310"/>
      <c r="D8" s="310"/>
      <c r="E8" s="329"/>
      <c r="F8" s="310"/>
      <c r="G8" s="310"/>
      <c r="H8" s="310"/>
      <c r="I8" s="310"/>
      <c r="J8" s="328"/>
      <c r="K8" s="328"/>
      <c r="L8" s="370"/>
      <c r="M8" s="367"/>
      <c r="N8" s="187">
        <v>4</v>
      </c>
      <c r="O8" s="190"/>
      <c r="P8" s="191"/>
      <c r="Q8" s="191"/>
      <c r="R8" s="191"/>
      <c r="S8" s="191"/>
      <c r="T8" s="191"/>
      <c r="U8" s="191"/>
      <c r="V8" s="191"/>
      <c r="W8" s="103">
        <f t="shared" si="1"/>
        <v>0</v>
      </c>
      <c r="X8" s="104" t="str">
        <f t="shared" si="0"/>
        <v>DEBIL</v>
      </c>
      <c r="Y8" s="192"/>
      <c r="Z8" s="105" t="str">
        <f t="shared" si="2"/>
        <v/>
      </c>
      <c r="AA8" s="103" t="str">
        <f t="shared" si="3"/>
        <v>SI</v>
      </c>
      <c r="AB8" s="191"/>
      <c r="AC8" s="365"/>
      <c r="AD8" s="365"/>
      <c r="AE8" s="371"/>
      <c r="AF8" s="371"/>
      <c r="AG8" s="360"/>
      <c r="AH8" s="360"/>
      <c r="AI8" s="359"/>
      <c r="AJ8" s="359"/>
      <c r="AK8" s="370"/>
      <c r="AL8" s="367"/>
      <c r="AM8" s="373"/>
      <c r="AN8" s="188"/>
      <c r="AO8" s="187"/>
      <c r="AP8" s="194"/>
      <c r="AQ8" s="100"/>
      <c r="AR8" s="180"/>
      <c r="AS8" s="194"/>
      <c r="AT8" s="188"/>
      <c r="AU8" s="100"/>
      <c r="AV8" s="180"/>
      <c r="AW8" s="100"/>
      <c r="AX8" s="180"/>
      <c r="AY8" s="134"/>
      <c r="AZ8" s="188"/>
      <c r="BA8" s="188"/>
      <c r="BB8" s="187"/>
      <c r="BC8" s="194"/>
      <c r="BD8" s="194"/>
      <c r="BE8" s="188"/>
      <c r="BF8" s="188"/>
      <c r="BG8" s="187"/>
      <c r="BH8" s="194"/>
      <c r="BI8" s="194"/>
      <c r="BJ8" s="180"/>
      <c r="BK8" s="180"/>
      <c r="BL8" s="134"/>
      <c r="BM8" s="100"/>
      <c r="BN8" s="100"/>
      <c r="BO8" s="180"/>
      <c r="BP8" s="180"/>
      <c r="BQ8" s="134"/>
      <c r="BR8" s="100"/>
      <c r="BS8" s="100"/>
      <c r="BT8" s="100"/>
      <c r="BU8" s="180"/>
      <c r="BV8" s="180"/>
      <c r="BW8" s="180"/>
      <c r="BX8" s="100"/>
      <c r="BY8" s="180"/>
      <c r="BZ8" s="180"/>
      <c r="CA8" s="100"/>
      <c r="CB8" s="180"/>
      <c r="CC8" s="134"/>
      <c r="CD8" s="180"/>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row>
    <row r="9" spans="1:108" ht="21" customHeight="1" thickTop="1" thickBot="1">
      <c r="A9" s="328"/>
      <c r="B9" s="310"/>
      <c r="C9" s="310"/>
      <c r="D9" s="310"/>
      <c r="E9" s="329"/>
      <c r="F9" s="310"/>
      <c r="G9" s="310"/>
      <c r="H9" s="310"/>
      <c r="I9" s="310"/>
      <c r="J9" s="328"/>
      <c r="K9" s="328"/>
      <c r="L9" s="370"/>
      <c r="M9" s="367"/>
      <c r="N9" s="187">
        <v>5</v>
      </c>
      <c r="O9" s="190"/>
      <c r="P9" s="191"/>
      <c r="Q9" s="191"/>
      <c r="R9" s="191"/>
      <c r="S9" s="191"/>
      <c r="T9" s="191"/>
      <c r="U9" s="191"/>
      <c r="V9" s="191"/>
      <c r="W9" s="103">
        <f t="shared" si="1"/>
        <v>0</v>
      </c>
      <c r="X9" s="104" t="str">
        <f t="shared" si="0"/>
        <v>DEBIL</v>
      </c>
      <c r="Y9" s="192"/>
      <c r="Z9" s="105" t="str">
        <f t="shared" si="2"/>
        <v/>
      </c>
      <c r="AA9" s="103" t="str">
        <f t="shared" si="3"/>
        <v>SI</v>
      </c>
      <c r="AB9" s="191"/>
      <c r="AC9" s="365"/>
      <c r="AD9" s="365"/>
      <c r="AE9" s="371"/>
      <c r="AF9" s="371"/>
      <c r="AG9" s="360"/>
      <c r="AH9" s="360"/>
      <c r="AI9" s="359"/>
      <c r="AJ9" s="359"/>
      <c r="AK9" s="370"/>
      <c r="AL9" s="367"/>
      <c r="AM9" s="373"/>
      <c r="AN9" s="188"/>
      <c r="AO9" s="187"/>
      <c r="AP9" s="194"/>
      <c r="AQ9" s="100"/>
      <c r="AR9" s="180"/>
      <c r="AS9" s="194"/>
      <c r="AT9" s="188"/>
      <c r="AU9" s="100"/>
      <c r="AV9" s="180"/>
      <c r="AW9" s="100"/>
      <c r="AX9" s="180"/>
      <c r="AY9" s="134"/>
      <c r="AZ9" s="188"/>
      <c r="BA9" s="188"/>
      <c r="BB9" s="187"/>
      <c r="BC9" s="194"/>
      <c r="BD9" s="194"/>
      <c r="BE9" s="188"/>
      <c r="BF9" s="188"/>
      <c r="BG9" s="187"/>
      <c r="BH9" s="194"/>
      <c r="BI9" s="194"/>
      <c r="BJ9" s="180"/>
      <c r="BK9" s="180"/>
      <c r="BL9" s="134"/>
      <c r="BM9" s="100"/>
      <c r="BN9" s="100"/>
      <c r="BO9" s="180"/>
      <c r="BP9" s="180"/>
      <c r="BQ9" s="134"/>
      <c r="BR9" s="100"/>
      <c r="BS9" s="100"/>
      <c r="BT9" s="100"/>
      <c r="BU9" s="180"/>
      <c r="BV9" s="180"/>
      <c r="BW9" s="180"/>
      <c r="BX9" s="100"/>
      <c r="BY9" s="180"/>
      <c r="BZ9" s="180"/>
      <c r="CA9" s="100"/>
      <c r="CB9" s="180"/>
      <c r="CC9" s="134"/>
      <c r="CD9" s="180"/>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row>
    <row r="10" spans="1:108" ht="21" customHeight="1" thickTop="1" thickBot="1">
      <c r="A10" s="328"/>
      <c r="B10" s="310"/>
      <c r="C10" s="310"/>
      <c r="D10" s="310"/>
      <c r="E10" s="329"/>
      <c r="F10" s="310"/>
      <c r="G10" s="310"/>
      <c r="H10" s="310"/>
      <c r="I10" s="310"/>
      <c r="J10" s="328"/>
      <c r="K10" s="328"/>
      <c r="L10" s="370"/>
      <c r="M10" s="368"/>
      <c r="N10" s="187">
        <v>6</v>
      </c>
      <c r="O10" s="190"/>
      <c r="P10" s="191"/>
      <c r="Q10" s="191"/>
      <c r="R10" s="191"/>
      <c r="S10" s="191"/>
      <c r="T10" s="191"/>
      <c r="U10" s="191"/>
      <c r="V10" s="191"/>
      <c r="W10" s="103">
        <f t="shared" si="1"/>
        <v>0</v>
      </c>
      <c r="X10" s="104" t="str">
        <f t="shared" si="0"/>
        <v>DEBIL</v>
      </c>
      <c r="Y10" s="192"/>
      <c r="Z10" s="105" t="str">
        <f t="shared" si="2"/>
        <v/>
      </c>
      <c r="AA10" s="103" t="str">
        <f t="shared" si="3"/>
        <v>SI</v>
      </c>
      <c r="AB10" s="191"/>
      <c r="AC10" s="365"/>
      <c r="AD10" s="365"/>
      <c r="AE10" s="371"/>
      <c r="AF10" s="371"/>
      <c r="AG10" s="360"/>
      <c r="AH10" s="360"/>
      <c r="AI10" s="359"/>
      <c r="AJ10" s="359"/>
      <c r="AK10" s="370"/>
      <c r="AL10" s="368"/>
      <c r="AM10" s="374"/>
      <c r="AN10" s="188"/>
      <c r="AO10" s="187"/>
      <c r="AP10" s="194"/>
      <c r="AQ10" s="100"/>
      <c r="AR10" s="180"/>
      <c r="AS10" s="194"/>
      <c r="AT10" s="188"/>
      <c r="AU10" s="100"/>
      <c r="AV10" s="180"/>
      <c r="AW10" s="100"/>
      <c r="AX10" s="180"/>
      <c r="AY10" s="134"/>
      <c r="AZ10" s="188"/>
      <c r="BA10" s="188"/>
      <c r="BB10" s="187"/>
      <c r="BC10" s="194"/>
      <c r="BD10" s="194"/>
      <c r="BE10" s="188"/>
      <c r="BF10" s="188"/>
      <c r="BG10" s="187"/>
      <c r="BH10" s="194"/>
      <c r="BI10" s="194"/>
      <c r="BJ10" s="180"/>
      <c r="BK10" s="180"/>
      <c r="BL10" s="134"/>
      <c r="BM10" s="100"/>
      <c r="BN10" s="100"/>
      <c r="BO10" s="180"/>
      <c r="BP10" s="180"/>
      <c r="BQ10" s="134"/>
      <c r="BR10" s="100"/>
      <c r="BS10" s="100"/>
      <c r="BT10" s="100"/>
      <c r="BU10" s="180"/>
      <c r="BV10" s="180"/>
      <c r="BW10" s="180"/>
      <c r="BX10" s="100"/>
      <c r="BY10" s="180"/>
      <c r="BZ10" s="180"/>
      <c r="CA10" s="100"/>
      <c r="CB10" s="180"/>
      <c r="CC10" s="134"/>
      <c r="CD10" s="180"/>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row>
    <row r="11" spans="1:108" ht="21" customHeight="1" thickTop="1" thickBot="1">
      <c r="A11" s="328">
        <v>2</v>
      </c>
      <c r="B11" s="310"/>
      <c r="C11" s="310"/>
      <c r="D11" s="310"/>
      <c r="E11" s="329"/>
      <c r="F11" s="310"/>
      <c r="G11" s="310"/>
      <c r="H11" s="310"/>
      <c r="I11" s="310"/>
      <c r="J11" s="328"/>
      <c r="K11" s="328"/>
      <c r="L11" s="370">
        <f>+(J11*K11)*4</f>
        <v>0</v>
      </c>
      <c r="M11" s="366" t="b">
        <f>IF(OR(AND(J11=3,K11=4),AND(J11=2,K11=5),AND(J11=2,K11=5),AND(L11=20),AND(L11&gt;=52,L11&lt;=100)),"ZONA RIESGO EXTREMA",IF(OR(AND(J11=5,K11=2),AND(J11=4,K11=3),AND(J11=1,K11=4),AND(L11=16),AND(L11&gt;=28,L11&lt;=48)),"ZONA RIESGO ALTA",IF(OR(AND(J11=1,K11=3),AND(J11=4,K11=1),AND(L11=24)),"ZONA RIESGO MODERADA",IF(AND(L11&gt;=4,L11&lt;=16),"ZONA RIESGO BAJA"))))</f>
        <v>0</v>
      </c>
      <c r="N11" s="187">
        <v>1</v>
      </c>
      <c r="O11" s="190"/>
      <c r="P11" s="191"/>
      <c r="Q11" s="191"/>
      <c r="R11" s="191"/>
      <c r="S11" s="191"/>
      <c r="T11" s="191"/>
      <c r="U11" s="191"/>
      <c r="V11" s="191"/>
      <c r="W11" s="103">
        <f t="shared" si="1"/>
        <v>0</v>
      </c>
      <c r="X11" s="104" t="str">
        <f t="shared" si="0"/>
        <v>DEBIL</v>
      </c>
      <c r="Y11" s="192"/>
      <c r="Z11" s="105" t="str">
        <f t="shared" si="2"/>
        <v/>
      </c>
      <c r="AA11" s="103" t="str">
        <f t="shared" si="3"/>
        <v>SI</v>
      </c>
      <c r="AB11" s="191"/>
      <c r="AC11" s="365">
        <f>IF(AND(W11&gt;0,SUM(W12:W16)=0),W11,IF(AND(SUM(W11:W12)&gt;0,SUM(W13:W16)=0),AVERAGE(W11:W12),IF(AND(SUM(W11:W13)&gt;0,SUM(W14:W16)=0),AVERAGE(W11:W13),IF(AND(SUM(W11:W14)&gt;0,SUM(W15:W16)=0),AVERAGE(W11:W14),IF(AND(SUM(W11:W15)&gt;0,W16=0),AVERAGE(W11:W15),AVERAGE(W11:W16))))))</f>
        <v>0</v>
      </c>
      <c r="AD11" s="365" t="str">
        <f>IF(AND(AC11&gt;=50,AC11&lt;=99),"MODERADO",IF(AND(AC11=100), "FUERTE",IF(AND(AC11&lt;50), "DEBIL")))</f>
        <v>DEBIL</v>
      </c>
      <c r="AE11" s="371"/>
      <c r="AF11" s="371"/>
      <c r="AG11" s="360" t="str">
        <f>IFERROR(_xlfn.IFS(AND(AD11="MODERADO",AE11="Directamente"),1,AND(AD11="FUERTE",AE11="Directamente"),2),"0")</f>
        <v>0</v>
      </c>
      <c r="AH11" s="360" t="str">
        <f>IFERROR(_xlfn.IFS(AND(AD11="MODERADO",AF11="Directamente"),1,AND(AD11="FUERTE",AF11="Directamente"),2,AND(AD11="FUERTE",AF11="Indirectamente"),1),"0")</f>
        <v>0</v>
      </c>
      <c r="AI11" s="359"/>
      <c r="AJ11" s="359"/>
      <c r="AK11" s="370">
        <f>+(AI11*AJ11)*4</f>
        <v>0</v>
      </c>
      <c r="AL11" s="366"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72"/>
      <c r="AN11" s="188"/>
      <c r="AO11" s="187"/>
      <c r="AP11" s="194"/>
      <c r="AQ11" s="100"/>
      <c r="AR11" s="180"/>
      <c r="AS11" s="194"/>
      <c r="AT11" s="188"/>
      <c r="AU11" s="100"/>
      <c r="AV11" s="180"/>
      <c r="AW11" s="100"/>
      <c r="AX11" s="180"/>
      <c r="AY11" s="134"/>
      <c r="AZ11" s="188"/>
      <c r="BA11" s="188"/>
      <c r="BB11" s="187"/>
      <c r="BC11" s="194"/>
      <c r="BD11" s="194"/>
      <c r="BE11" s="188"/>
      <c r="BF11" s="188"/>
      <c r="BG11" s="187"/>
      <c r="BH11" s="194"/>
      <c r="BI11" s="194"/>
      <c r="BJ11" s="180"/>
      <c r="BK11" s="180"/>
      <c r="BL11" s="134"/>
      <c r="BM11" s="100"/>
      <c r="BN11" s="100"/>
      <c r="BO11" s="180"/>
      <c r="BP11" s="180"/>
      <c r="BQ11" s="134"/>
      <c r="BR11" s="100"/>
      <c r="BS11" s="100"/>
      <c r="BT11" s="100"/>
      <c r="BU11" s="180"/>
      <c r="BV11" s="180"/>
      <c r="BW11" s="180"/>
      <c r="BX11" s="100"/>
      <c r="BY11" s="180"/>
      <c r="BZ11" s="180"/>
      <c r="CA11" s="100"/>
      <c r="CB11" s="180"/>
      <c r="CC11" s="134"/>
      <c r="CD11" s="180"/>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row>
    <row r="12" spans="1:108" ht="21" customHeight="1" thickTop="1" thickBot="1">
      <c r="A12" s="328"/>
      <c r="B12" s="310"/>
      <c r="C12" s="310"/>
      <c r="D12" s="310"/>
      <c r="E12" s="329"/>
      <c r="F12" s="310"/>
      <c r="G12" s="310"/>
      <c r="H12" s="310"/>
      <c r="I12" s="310"/>
      <c r="J12" s="328"/>
      <c r="K12" s="328"/>
      <c r="L12" s="370"/>
      <c r="M12" s="367"/>
      <c r="N12" s="187">
        <v>2</v>
      </c>
      <c r="O12" s="190"/>
      <c r="P12" s="191"/>
      <c r="Q12" s="191"/>
      <c r="R12" s="191"/>
      <c r="S12" s="191"/>
      <c r="T12" s="191"/>
      <c r="U12" s="191"/>
      <c r="V12" s="191"/>
      <c r="W12" s="103">
        <f t="shared" si="1"/>
        <v>0</v>
      </c>
      <c r="X12" s="104" t="str">
        <f t="shared" si="0"/>
        <v>DEBIL</v>
      </c>
      <c r="Y12" s="192"/>
      <c r="Z12" s="105" t="str">
        <f t="shared" si="2"/>
        <v/>
      </c>
      <c r="AA12" s="103" t="str">
        <f t="shared" si="3"/>
        <v>SI</v>
      </c>
      <c r="AB12" s="191"/>
      <c r="AC12" s="365"/>
      <c r="AD12" s="365"/>
      <c r="AE12" s="371"/>
      <c r="AF12" s="371"/>
      <c r="AG12" s="360"/>
      <c r="AH12" s="360"/>
      <c r="AI12" s="359"/>
      <c r="AJ12" s="359"/>
      <c r="AK12" s="370"/>
      <c r="AL12" s="367"/>
      <c r="AM12" s="373"/>
      <c r="AN12" s="188"/>
      <c r="AO12" s="187"/>
      <c r="AP12" s="194"/>
      <c r="AQ12" s="100"/>
      <c r="AR12" s="180"/>
      <c r="AS12" s="194"/>
      <c r="AT12" s="188"/>
      <c r="AU12" s="100"/>
      <c r="AV12" s="180"/>
      <c r="AW12" s="100"/>
      <c r="AX12" s="180"/>
      <c r="AY12" s="134"/>
      <c r="AZ12" s="188"/>
      <c r="BA12" s="188"/>
      <c r="BB12" s="187"/>
      <c r="BC12" s="194"/>
      <c r="BD12" s="194"/>
      <c r="BE12" s="188"/>
      <c r="BF12" s="188"/>
      <c r="BG12" s="187"/>
      <c r="BH12" s="194"/>
      <c r="BI12" s="194"/>
      <c r="BJ12" s="180"/>
      <c r="BK12" s="180"/>
      <c r="BL12" s="134"/>
      <c r="BM12" s="100"/>
      <c r="BN12" s="100"/>
      <c r="BO12" s="180"/>
      <c r="BP12" s="180"/>
      <c r="BQ12" s="134"/>
      <c r="BR12" s="100"/>
      <c r="BS12" s="100"/>
      <c r="BT12" s="100"/>
      <c r="BU12" s="180"/>
      <c r="BV12" s="180"/>
      <c r="BW12" s="180"/>
      <c r="BX12" s="100"/>
      <c r="BY12" s="180"/>
      <c r="BZ12" s="180"/>
      <c r="CA12" s="100"/>
      <c r="CB12" s="180"/>
      <c r="CC12" s="134"/>
      <c r="CD12" s="180"/>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row>
    <row r="13" spans="1:108" ht="21" customHeight="1" thickTop="1" thickBot="1">
      <c r="A13" s="328"/>
      <c r="B13" s="310"/>
      <c r="C13" s="310"/>
      <c r="D13" s="310"/>
      <c r="E13" s="329"/>
      <c r="F13" s="310"/>
      <c r="G13" s="310"/>
      <c r="H13" s="310"/>
      <c r="I13" s="310"/>
      <c r="J13" s="328"/>
      <c r="K13" s="328"/>
      <c r="L13" s="370"/>
      <c r="M13" s="367"/>
      <c r="N13" s="187">
        <v>3</v>
      </c>
      <c r="O13" s="193"/>
      <c r="P13" s="191"/>
      <c r="Q13" s="191"/>
      <c r="R13" s="191"/>
      <c r="S13" s="191"/>
      <c r="T13" s="191"/>
      <c r="U13" s="191"/>
      <c r="V13" s="191"/>
      <c r="W13" s="103">
        <f t="shared" si="1"/>
        <v>0</v>
      </c>
      <c r="X13" s="104" t="str">
        <f t="shared" si="0"/>
        <v>DEBIL</v>
      </c>
      <c r="Y13" s="192"/>
      <c r="Z13" s="105" t="str">
        <f t="shared" si="2"/>
        <v/>
      </c>
      <c r="AA13" s="103" t="str">
        <f t="shared" si="3"/>
        <v>SI</v>
      </c>
      <c r="AB13" s="191"/>
      <c r="AC13" s="365"/>
      <c r="AD13" s="365"/>
      <c r="AE13" s="371"/>
      <c r="AF13" s="371"/>
      <c r="AG13" s="360"/>
      <c r="AH13" s="360"/>
      <c r="AI13" s="359"/>
      <c r="AJ13" s="359"/>
      <c r="AK13" s="370"/>
      <c r="AL13" s="367"/>
      <c r="AM13" s="373"/>
      <c r="AN13" s="188"/>
      <c r="AO13" s="187"/>
      <c r="AP13" s="194"/>
      <c r="AQ13" s="100"/>
      <c r="AR13" s="180"/>
      <c r="AS13" s="194"/>
      <c r="AT13" s="188"/>
      <c r="AU13" s="100"/>
      <c r="AV13" s="180"/>
      <c r="AW13" s="100"/>
      <c r="AX13" s="180"/>
      <c r="AY13" s="134"/>
      <c r="AZ13" s="188"/>
      <c r="BA13" s="188"/>
      <c r="BB13" s="187"/>
      <c r="BC13" s="194"/>
      <c r="BD13" s="194"/>
      <c r="BE13" s="188"/>
      <c r="BF13" s="188"/>
      <c r="BG13" s="187"/>
      <c r="BH13" s="194"/>
      <c r="BI13" s="194"/>
      <c r="BJ13" s="180"/>
      <c r="BK13" s="180"/>
      <c r="BL13" s="134"/>
      <c r="BM13" s="100"/>
      <c r="BN13" s="100"/>
      <c r="BO13" s="180"/>
      <c r="BP13" s="180"/>
      <c r="BQ13" s="134"/>
      <c r="BR13" s="100"/>
      <c r="BS13" s="100"/>
      <c r="BT13" s="100"/>
      <c r="BU13" s="180"/>
      <c r="BV13" s="180"/>
      <c r="BW13" s="180"/>
      <c r="BX13" s="100"/>
      <c r="BY13" s="180"/>
      <c r="BZ13" s="180"/>
      <c r="CA13" s="100"/>
      <c r="CB13" s="180"/>
      <c r="CC13" s="134"/>
      <c r="CD13" s="180"/>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row>
    <row r="14" spans="1:108" ht="21" customHeight="1" thickTop="1" thickBot="1">
      <c r="A14" s="328"/>
      <c r="B14" s="310"/>
      <c r="C14" s="310"/>
      <c r="D14" s="310"/>
      <c r="E14" s="329"/>
      <c r="F14" s="310"/>
      <c r="G14" s="310"/>
      <c r="H14" s="310"/>
      <c r="I14" s="310"/>
      <c r="J14" s="328"/>
      <c r="K14" s="328"/>
      <c r="L14" s="370"/>
      <c r="M14" s="367"/>
      <c r="N14" s="187">
        <v>4</v>
      </c>
      <c r="O14" s="190"/>
      <c r="P14" s="191"/>
      <c r="Q14" s="191"/>
      <c r="R14" s="191"/>
      <c r="S14" s="191"/>
      <c r="T14" s="191"/>
      <c r="U14" s="191"/>
      <c r="V14" s="191"/>
      <c r="W14" s="103">
        <f t="shared" si="1"/>
        <v>0</v>
      </c>
      <c r="X14" s="104" t="str">
        <f t="shared" si="0"/>
        <v>DEBIL</v>
      </c>
      <c r="Y14" s="192"/>
      <c r="Z14" s="105" t="str">
        <f t="shared" si="2"/>
        <v/>
      </c>
      <c r="AA14" s="103" t="str">
        <f t="shared" si="3"/>
        <v>SI</v>
      </c>
      <c r="AB14" s="191"/>
      <c r="AC14" s="365"/>
      <c r="AD14" s="365"/>
      <c r="AE14" s="371"/>
      <c r="AF14" s="371"/>
      <c r="AG14" s="360"/>
      <c r="AH14" s="360"/>
      <c r="AI14" s="359"/>
      <c r="AJ14" s="359"/>
      <c r="AK14" s="370"/>
      <c r="AL14" s="367"/>
      <c r="AM14" s="373"/>
      <c r="AN14" s="188"/>
      <c r="AO14" s="187"/>
      <c r="AP14" s="194"/>
      <c r="AQ14" s="100"/>
      <c r="AR14" s="180"/>
      <c r="AS14" s="194"/>
      <c r="AT14" s="188"/>
      <c r="AU14" s="100"/>
      <c r="AV14" s="180"/>
      <c r="AW14" s="100"/>
      <c r="AX14" s="180"/>
      <c r="AY14" s="134"/>
      <c r="AZ14" s="188"/>
      <c r="BA14" s="188"/>
      <c r="BB14" s="187"/>
      <c r="BC14" s="194"/>
      <c r="BD14" s="194"/>
      <c r="BE14" s="188"/>
      <c r="BF14" s="188"/>
      <c r="BG14" s="187"/>
      <c r="BH14" s="194"/>
      <c r="BI14" s="194"/>
      <c r="BJ14" s="180"/>
      <c r="BK14" s="180"/>
      <c r="BL14" s="134"/>
      <c r="BM14" s="100"/>
      <c r="BN14" s="100"/>
      <c r="BO14" s="180"/>
      <c r="BP14" s="180"/>
      <c r="BQ14" s="134"/>
      <c r="BR14" s="100"/>
      <c r="BS14" s="100"/>
      <c r="BT14" s="100"/>
      <c r="BU14" s="180"/>
      <c r="BV14" s="180"/>
      <c r="BW14" s="180"/>
      <c r="BX14" s="100"/>
      <c r="BY14" s="180"/>
      <c r="BZ14" s="180"/>
      <c r="CA14" s="100"/>
      <c r="CB14" s="180"/>
      <c r="CC14" s="134"/>
      <c r="CD14" s="180"/>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row>
    <row r="15" spans="1:108" ht="21" customHeight="1" thickTop="1" thickBot="1">
      <c r="A15" s="328"/>
      <c r="B15" s="310"/>
      <c r="C15" s="310"/>
      <c r="D15" s="310"/>
      <c r="E15" s="329"/>
      <c r="F15" s="310"/>
      <c r="G15" s="310"/>
      <c r="H15" s="310"/>
      <c r="I15" s="310"/>
      <c r="J15" s="328"/>
      <c r="K15" s="328"/>
      <c r="L15" s="370"/>
      <c r="M15" s="367"/>
      <c r="N15" s="187">
        <v>5</v>
      </c>
      <c r="O15" s="190"/>
      <c r="P15" s="191"/>
      <c r="Q15" s="191"/>
      <c r="R15" s="191"/>
      <c r="S15" s="191"/>
      <c r="T15" s="191"/>
      <c r="U15" s="191"/>
      <c r="V15" s="191"/>
      <c r="W15" s="103">
        <f t="shared" si="1"/>
        <v>0</v>
      </c>
      <c r="X15" s="104" t="str">
        <f t="shared" si="0"/>
        <v>DEBIL</v>
      </c>
      <c r="Y15" s="192"/>
      <c r="Z15" s="105" t="str">
        <f t="shared" si="2"/>
        <v/>
      </c>
      <c r="AA15" s="103" t="str">
        <f t="shared" si="3"/>
        <v>SI</v>
      </c>
      <c r="AB15" s="191"/>
      <c r="AC15" s="365"/>
      <c r="AD15" s="365"/>
      <c r="AE15" s="371"/>
      <c r="AF15" s="371"/>
      <c r="AG15" s="360"/>
      <c r="AH15" s="360"/>
      <c r="AI15" s="359"/>
      <c r="AJ15" s="359"/>
      <c r="AK15" s="370"/>
      <c r="AL15" s="367"/>
      <c r="AM15" s="373"/>
      <c r="AN15" s="188"/>
      <c r="AO15" s="187"/>
      <c r="AP15" s="194"/>
      <c r="AQ15" s="100"/>
      <c r="AR15" s="180"/>
      <c r="AS15" s="194"/>
      <c r="AT15" s="188"/>
      <c r="AU15" s="100"/>
      <c r="AV15" s="180"/>
      <c r="AW15" s="100"/>
      <c r="AX15" s="180"/>
      <c r="AY15" s="134"/>
      <c r="AZ15" s="180"/>
      <c r="BA15" s="180"/>
      <c r="BB15" s="134"/>
      <c r="BC15" s="100"/>
      <c r="BD15" s="100"/>
      <c r="BE15" s="188"/>
      <c r="BF15" s="188"/>
      <c r="BG15" s="187"/>
      <c r="BH15" s="194"/>
      <c r="BI15" s="194"/>
      <c r="BJ15" s="180"/>
      <c r="BK15" s="180"/>
      <c r="BL15" s="134"/>
      <c r="BM15" s="100"/>
      <c r="BN15" s="100"/>
      <c r="BO15" s="180"/>
      <c r="BP15" s="180"/>
      <c r="BQ15" s="134"/>
      <c r="BR15" s="100"/>
      <c r="BS15" s="100"/>
      <c r="BT15" s="100"/>
      <c r="BU15" s="180"/>
      <c r="BV15" s="180"/>
      <c r="BW15" s="180"/>
      <c r="BX15" s="100"/>
      <c r="BY15" s="180"/>
      <c r="BZ15" s="180"/>
      <c r="CA15" s="100"/>
      <c r="CB15" s="180"/>
      <c r="CC15" s="134"/>
      <c r="CD15" s="180"/>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row>
    <row r="16" spans="1:108" ht="21" customHeight="1" thickTop="1" thickBot="1">
      <c r="A16" s="328"/>
      <c r="B16" s="310"/>
      <c r="C16" s="310"/>
      <c r="D16" s="310"/>
      <c r="E16" s="329"/>
      <c r="F16" s="310"/>
      <c r="G16" s="310"/>
      <c r="H16" s="310"/>
      <c r="I16" s="310"/>
      <c r="J16" s="328"/>
      <c r="K16" s="328"/>
      <c r="L16" s="370"/>
      <c r="M16" s="368"/>
      <c r="N16" s="187">
        <v>6</v>
      </c>
      <c r="O16" s="190"/>
      <c r="P16" s="191"/>
      <c r="Q16" s="191"/>
      <c r="R16" s="191"/>
      <c r="S16" s="191"/>
      <c r="T16" s="191"/>
      <c r="U16" s="191"/>
      <c r="V16" s="191"/>
      <c r="W16" s="103">
        <f t="shared" si="1"/>
        <v>0</v>
      </c>
      <c r="X16" s="104" t="str">
        <f t="shared" si="0"/>
        <v>DEBIL</v>
      </c>
      <c r="Y16" s="192"/>
      <c r="Z16" s="105" t="str">
        <f t="shared" si="2"/>
        <v/>
      </c>
      <c r="AA16" s="103" t="str">
        <f t="shared" si="3"/>
        <v>SI</v>
      </c>
      <c r="AB16" s="191"/>
      <c r="AC16" s="365"/>
      <c r="AD16" s="365"/>
      <c r="AE16" s="371"/>
      <c r="AF16" s="371"/>
      <c r="AG16" s="360"/>
      <c r="AH16" s="360"/>
      <c r="AI16" s="359"/>
      <c r="AJ16" s="359"/>
      <c r="AK16" s="370"/>
      <c r="AL16" s="368"/>
      <c r="AM16" s="374"/>
      <c r="AN16" s="188"/>
      <c r="AO16" s="187"/>
      <c r="AP16" s="194"/>
      <c r="AQ16" s="100"/>
      <c r="AR16" s="180"/>
      <c r="AS16" s="194"/>
      <c r="AT16" s="188"/>
      <c r="AU16" s="100"/>
      <c r="AV16" s="180"/>
      <c r="AW16" s="100"/>
      <c r="AX16" s="180"/>
      <c r="AY16" s="134"/>
      <c r="AZ16" s="180"/>
      <c r="BA16" s="180"/>
      <c r="BB16" s="134"/>
      <c r="BC16" s="100"/>
      <c r="BD16" s="100"/>
      <c r="BE16" s="188"/>
      <c r="BF16" s="188"/>
      <c r="BG16" s="187"/>
      <c r="BH16" s="194"/>
      <c r="BI16" s="194"/>
      <c r="BJ16" s="180"/>
      <c r="BK16" s="180"/>
      <c r="BL16" s="134"/>
      <c r="BM16" s="100"/>
      <c r="BN16" s="100"/>
      <c r="BO16" s="180"/>
      <c r="BP16" s="180"/>
      <c r="BQ16" s="134"/>
      <c r="BR16" s="100"/>
      <c r="BS16" s="100"/>
      <c r="BT16" s="100"/>
      <c r="BU16" s="180"/>
      <c r="BV16" s="180"/>
      <c r="BW16" s="180"/>
      <c r="BX16" s="100"/>
      <c r="BY16" s="180"/>
      <c r="BZ16" s="180"/>
      <c r="CA16" s="100"/>
      <c r="CB16" s="180"/>
      <c r="CC16" s="134"/>
      <c r="CD16" s="180"/>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row>
    <row r="17" spans="1:108" ht="21" customHeight="1" thickTop="1" thickBot="1">
      <c r="A17" s="328">
        <v>3</v>
      </c>
      <c r="B17" s="310"/>
      <c r="C17" s="310"/>
      <c r="D17" s="310"/>
      <c r="E17" s="329"/>
      <c r="F17" s="310"/>
      <c r="G17" s="310"/>
      <c r="H17" s="310"/>
      <c r="I17" s="310"/>
      <c r="J17" s="328"/>
      <c r="K17" s="328"/>
      <c r="L17" s="370">
        <f>+(J17*K17)*4</f>
        <v>0</v>
      </c>
      <c r="M17" s="366" t="b">
        <f>IF(OR(AND(J17=3,K17=4),AND(J17=2,K17=5),AND(J17=2,K17=5),AND(L17=20),AND(L17&gt;=52,L17&lt;=100)),"ZONA RIESGO EXTREMA",IF(OR(AND(J17=5,K17=2),AND(J17=4,K17=3),AND(J17=1,K17=4),AND(L17=16),AND(L17&gt;=28,L17&lt;=48)),"ZONA RIESGO ALTA",IF(OR(AND(J17=1,K17=3),AND(J17=4,K17=1),AND(L17=24)),"ZONA RIESGO MODERADA",IF(AND(L17&gt;=4,L17&lt;=16),"ZONA RIESGO BAJA"))))</f>
        <v>0</v>
      </c>
      <c r="N17" s="187">
        <v>1</v>
      </c>
      <c r="O17" s="190"/>
      <c r="P17" s="191"/>
      <c r="Q17" s="191"/>
      <c r="R17" s="191"/>
      <c r="S17" s="191"/>
      <c r="T17" s="191"/>
      <c r="U17" s="191"/>
      <c r="V17" s="191"/>
      <c r="W17" s="103">
        <f t="shared" si="1"/>
        <v>0</v>
      </c>
      <c r="X17" s="104" t="str">
        <f t="shared" si="0"/>
        <v>DEBIL</v>
      </c>
      <c r="Y17" s="192"/>
      <c r="Z17" s="105" t="str">
        <f t="shared" si="2"/>
        <v/>
      </c>
      <c r="AA17" s="103" t="str">
        <f t="shared" si="3"/>
        <v>SI</v>
      </c>
      <c r="AB17" s="191"/>
      <c r="AC17" s="365">
        <f>IF(AND(W17&gt;0,SUM(W18:W22)=0),W17,IF(AND(SUM(W17:W18)&gt;0,SUM(W19:W22)=0),AVERAGE(W17:W18),IF(AND(SUM(W17:W19)&gt;0,SUM(W20:W22)=0),AVERAGE(W17:W19),IF(AND(SUM(W17:W20)&gt;0,SUM(W21:W22)=0),AVERAGE(W17:W20),IF(AND(SUM(W17:W21)&gt;0,W22=0),AVERAGE(W17:W21),AVERAGE(W17:W22))))))</f>
        <v>0</v>
      </c>
      <c r="AD17" s="365" t="str">
        <f>IF(AND(AC17&gt;=50,AC17&lt;=99),"MODERADO",IF(AND(AC17=100), "FUERTE",IF(AND(AC17&lt;50), "DEBIL")))</f>
        <v>DEBIL</v>
      </c>
      <c r="AE17" s="371"/>
      <c r="AF17" s="371"/>
      <c r="AG17" s="360" t="str">
        <f>IFERROR(_xlfn.IFS(AND(AD17="MODERADO",AE17="Directamente"),1,AND(AD17="FUERTE",AE17="Directamente"),2),"0")</f>
        <v>0</v>
      </c>
      <c r="AH17" s="360" t="str">
        <f>IFERROR(_xlfn.IFS(AND(AD17="MODERADO",AF17="Directamente"),1,AND(AD17="FUERTE",AF17="Directamente"),2,AND(AD17="FUERTE",AF17="Indirectamente"),1),"0")</f>
        <v>0</v>
      </c>
      <c r="AI17" s="359"/>
      <c r="AJ17" s="359"/>
      <c r="AK17" s="370">
        <f>+(AI17*AJ17)*4</f>
        <v>0</v>
      </c>
      <c r="AL17" s="366"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72"/>
      <c r="AN17" s="188"/>
      <c r="AO17" s="187"/>
      <c r="AP17" s="194"/>
      <c r="AQ17" s="100"/>
      <c r="AR17" s="180"/>
      <c r="AS17" s="194"/>
      <c r="AT17" s="188"/>
      <c r="AU17" s="100"/>
      <c r="AV17" s="180"/>
      <c r="AW17" s="100"/>
      <c r="AX17" s="180"/>
      <c r="AY17" s="134"/>
      <c r="AZ17" s="180"/>
      <c r="BA17" s="180"/>
      <c r="BB17" s="134"/>
      <c r="BC17" s="100"/>
      <c r="BD17" s="100"/>
      <c r="BE17" s="188"/>
      <c r="BF17" s="188"/>
      <c r="BG17" s="187"/>
      <c r="BH17" s="194"/>
      <c r="BI17" s="194"/>
      <c r="BJ17" s="180"/>
      <c r="BK17" s="180"/>
      <c r="BL17" s="134"/>
      <c r="BM17" s="100"/>
      <c r="BN17" s="100"/>
      <c r="BO17" s="180"/>
      <c r="BP17" s="180"/>
      <c r="BQ17" s="134"/>
      <c r="BR17" s="100"/>
      <c r="BS17" s="100"/>
      <c r="BT17" s="100"/>
      <c r="BU17" s="180"/>
      <c r="BV17" s="180"/>
      <c r="BW17" s="180"/>
      <c r="BX17" s="100"/>
      <c r="BY17" s="180"/>
      <c r="BZ17" s="180"/>
      <c r="CA17" s="100"/>
      <c r="CB17" s="180"/>
      <c r="CC17" s="134"/>
      <c r="CD17" s="180"/>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row>
    <row r="18" spans="1:108" ht="21" customHeight="1" thickTop="1" thickBot="1">
      <c r="A18" s="328"/>
      <c r="B18" s="310"/>
      <c r="C18" s="310"/>
      <c r="D18" s="310"/>
      <c r="E18" s="329"/>
      <c r="F18" s="310"/>
      <c r="G18" s="310"/>
      <c r="H18" s="310"/>
      <c r="I18" s="310"/>
      <c r="J18" s="328"/>
      <c r="K18" s="328"/>
      <c r="L18" s="370"/>
      <c r="M18" s="367"/>
      <c r="N18" s="187">
        <v>2</v>
      </c>
      <c r="O18" s="190"/>
      <c r="P18" s="191"/>
      <c r="Q18" s="191"/>
      <c r="R18" s="191"/>
      <c r="S18" s="191"/>
      <c r="T18" s="191"/>
      <c r="U18" s="191"/>
      <c r="V18" s="191"/>
      <c r="W18" s="103">
        <f t="shared" si="1"/>
        <v>0</v>
      </c>
      <c r="X18" s="104" t="str">
        <f t="shared" si="0"/>
        <v>DEBIL</v>
      </c>
      <c r="Y18" s="192"/>
      <c r="Z18" s="105" t="str">
        <f t="shared" si="2"/>
        <v/>
      </c>
      <c r="AA18" s="103" t="str">
        <f t="shared" si="3"/>
        <v>SI</v>
      </c>
      <c r="AB18" s="191"/>
      <c r="AC18" s="365"/>
      <c r="AD18" s="365"/>
      <c r="AE18" s="371"/>
      <c r="AF18" s="371"/>
      <c r="AG18" s="360"/>
      <c r="AH18" s="360"/>
      <c r="AI18" s="359"/>
      <c r="AJ18" s="359"/>
      <c r="AK18" s="370"/>
      <c r="AL18" s="367"/>
      <c r="AM18" s="373"/>
      <c r="AN18" s="188"/>
      <c r="AO18" s="187"/>
      <c r="AP18" s="194"/>
      <c r="AQ18" s="100"/>
      <c r="AR18" s="180"/>
      <c r="AS18" s="194"/>
      <c r="AT18" s="188"/>
      <c r="AU18" s="100"/>
      <c r="AV18" s="180"/>
      <c r="AW18" s="100"/>
      <c r="AX18" s="180"/>
      <c r="AY18" s="134"/>
      <c r="AZ18" s="180"/>
      <c r="BA18" s="180"/>
      <c r="BB18" s="134"/>
      <c r="BC18" s="100"/>
      <c r="BD18" s="100"/>
      <c r="BE18" s="188"/>
      <c r="BF18" s="188"/>
      <c r="BG18" s="187"/>
      <c r="BH18" s="194"/>
      <c r="BI18" s="194"/>
      <c r="BJ18" s="180"/>
      <c r="BK18" s="180"/>
      <c r="BL18" s="134"/>
      <c r="BM18" s="100"/>
      <c r="BN18" s="100"/>
      <c r="BO18" s="180"/>
      <c r="BP18" s="180"/>
      <c r="BQ18" s="134"/>
      <c r="BR18" s="100"/>
      <c r="BS18" s="100"/>
      <c r="BT18" s="100"/>
      <c r="BU18" s="180"/>
      <c r="BV18" s="180"/>
      <c r="BW18" s="180"/>
      <c r="BX18" s="100"/>
      <c r="BY18" s="180"/>
      <c r="BZ18" s="180"/>
      <c r="CA18" s="100"/>
      <c r="CB18" s="180"/>
      <c r="CC18" s="134"/>
      <c r="CD18" s="180"/>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row>
    <row r="19" spans="1:108" ht="21" customHeight="1" thickTop="1" thickBot="1">
      <c r="A19" s="328"/>
      <c r="B19" s="310"/>
      <c r="C19" s="310"/>
      <c r="D19" s="310"/>
      <c r="E19" s="329"/>
      <c r="F19" s="310"/>
      <c r="G19" s="310"/>
      <c r="H19" s="310"/>
      <c r="I19" s="310"/>
      <c r="J19" s="328"/>
      <c r="K19" s="328"/>
      <c r="L19" s="370"/>
      <c r="M19" s="367"/>
      <c r="N19" s="187">
        <v>3</v>
      </c>
      <c r="O19" s="193"/>
      <c r="P19" s="191"/>
      <c r="Q19" s="191"/>
      <c r="R19" s="191"/>
      <c r="S19" s="191"/>
      <c r="T19" s="191"/>
      <c r="U19" s="191"/>
      <c r="V19" s="191"/>
      <c r="W19" s="103">
        <f t="shared" si="1"/>
        <v>0</v>
      </c>
      <c r="X19" s="104" t="str">
        <f t="shared" si="0"/>
        <v>DEBIL</v>
      </c>
      <c r="Y19" s="192"/>
      <c r="Z19" s="105" t="str">
        <f t="shared" si="2"/>
        <v/>
      </c>
      <c r="AA19" s="103" t="str">
        <f t="shared" si="3"/>
        <v>SI</v>
      </c>
      <c r="AB19" s="191"/>
      <c r="AC19" s="365"/>
      <c r="AD19" s="365"/>
      <c r="AE19" s="371"/>
      <c r="AF19" s="371"/>
      <c r="AG19" s="360"/>
      <c r="AH19" s="360"/>
      <c r="AI19" s="359"/>
      <c r="AJ19" s="359"/>
      <c r="AK19" s="370"/>
      <c r="AL19" s="367"/>
      <c r="AM19" s="373"/>
      <c r="AN19" s="188"/>
      <c r="AO19" s="187"/>
      <c r="AP19" s="194"/>
      <c r="AQ19" s="100"/>
      <c r="AR19" s="180"/>
      <c r="AS19" s="194"/>
      <c r="AT19" s="188"/>
      <c r="AU19" s="100"/>
      <c r="AV19" s="180"/>
      <c r="AW19" s="100"/>
      <c r="AX19" s="180"/>
      <c r="AY19" s="134"/>
      <c r="AZ19" s="180"/>
      <c r="BA19" s="180"/>
      <c r="BB19" s="134"/>
      <c r="BC19" s="100"/>
      <c r="BD19" s="100"/>
      <c r="BE19" s="188"/>
      <c r="BF19" s="188"/>
      <c r="BG19" s="187"/>
      <c r="BH19" s="194"/>
      <c r="BI19" s="194"/>
      <c r="BJ19" s="180"/>
      <c r="BK19" s="180"/>
      <c r="BL19" s="134"/>
      <c r="BM19" s="100"/>
      <c r="BN19" s="100"/>
      <c r="BO19" s="180"/>
      <c r="BP19" s="180"/>
      <c r="BQ19" s="134"/>
      <c r="BR19" s="100"/>
      <c r="BS19" s="100"/>
      <c r="BT19" s="100"/>
      <c r="BU19" s="180"/>
      <c r="BV19" s="180"/>
      <c r="BW19" s="180"/>
      <c r="BX19" s="100"/>
      <c r="BY19" s="180"/>
      <c r="BZ19" s="180"/>
      <c r="CA19" s="100"/>
      <c r="CB19" s="180"/>
      <c r="CC19" s="134"/>
      <c r="CD19" s="180"/>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row>
    <row r="20" spans="1:108" ht="21" customHeight="1" thickTop="1" thickBot="1">
      <c r="A20" s="328"/>
      <c r="B20" s="310"/>
      <c r="C20" s="310"/>
      <c r="D20" s="310"/>
      <c r="E20" s="329"/>
      <c r="F20" s="310"/>
      <c r="G20" s="310"/>
      <c r="H20" s="310"/>
      <c r="I20" s="310"/>
      <c r="J20" s="328"/>
      <c r="K20" s="328"/>
      <c r="L20" s="370"/>
      <c r="M20" s="367"/>
      <c r="N20" s="187">
        <v>4</v>
      </c>
      <c r="O20" s="190"/>
      <c r="P20" s="191"/>
      <c r="Q20" s="191"/>
      <c r="R20" s="191"/>
      <c r="S20" s="191"/>
      <c r="T20" s="191"/>
      <c r="U20" s="191"/>
      <c r="V20" s="191"/>
      <c r="W20" s="103">
        <f t="shared" si="1"/>
        <v>0</v>
      </c>
      <c r="X20" s="104" t="str">
        <f t="shared" si="0"/>
        <v>DEBIL</v>
      </c>
      <c r="Y20" s="192"/>
      <c r="Z20" s="105" t="str">
        <f t="shared" si="2"/>
        <v/>
      </c>
      <c r="AA20" s="103" t="str">
        <f t="shared" si="3"/>
        <v>SI</v>
      </c>
      <c r="AB20" s="191"/>
      <c r="AC20" s="365"/>
      <c r="AD20" s="365"/>
      <c r="AE20" s="371"/>
      <c r="AF20" s="371"/>
      <c r="AG20" s="360"/>
      <c r="AH20" s="360"/>
      <c r="AI20" s="359"/>
      <c r="AJ20" s="359"/>
      <c r="AK20" s="370"/>
      <c r="AL20" s="367"/>
      <c r="AM20" s="373"/>
      <c r="AN20" s="188"/>
      <c r="AO20" s="187"/>
      <c r="AP20" s="194"/>
      <c r="AQ20" s="100"/>
      <c r="AR20" s="180"/>
      <c r="AS20" s="194"/>
      <c r="AT20" s="188"/>
      <c r="AU20" s="100"/>
      <c r="AV20" s="180"/>
      <c r="AW20" s="100"/>
      <c r="AX20" s="180"/>
      <c r="AY20" s="134"/>
      <c r="AZ20" s="180"/>
      <c r="BA20" s="180"/>
      <c r="BB20" s="134"/>
      <c r="BC20" s="100"/>
      <c r="BD20" s="100"/>
      <c r="BE20" s="188"/>
      <c r="BF20" s="188"/>
      <c r="BG20" s="187"/>
      <c r="BH20" s="194"/>
      <c r="BI20" s="194"/>
      <c r="BJ20" s="180"/>
      <c r="BK20" s="180"/>
      <c r="BL20" s="134"/>
      <c r="BM20" s="100"/>
      <c r="BN20" s="100"/>
      <c r="BO20" s="180"/>
      <c r="BP20" s="180"/>
      <c r="BQ20" s="134"/>
      <c r="BR20" s="100"/>
      <c r="BS20" s="100"/>
      <c r="BT20" s="100"/>
      <c r="BU20" s="180"/>
      <c r="BV20" s="180"/>
      <c r="BW20" s="180"/>
      <c r="BX20" s="100"/>
      <c r="BY20" s="180"/>
      <c r="BZ20" s="180"/>
      <c r="CA20" s="100"/>
      <c r="CB20" s="180"/>
      <c r="CC20" s="134"/>
      <c r="CD20" s="180"/>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row>
    <row r="21" spans="1:108" ht="21" customHeight="1" thickTop="1" thickBot="1">
      <c r="A21" s="328"/>
      <c r="B21" s="310"/>
      <c r="C21" s="310"/>
      <c r="D21" s="310"/>
      <c r="E21" s="329"/>
      <c r="F21" s="310"/>
      <c r="G21" s="310"/>
      <c r="H21" s="310"/>
      <c r="I21" s="310"/>
      <c r="J21" s="328"/>
      <c r="K21" s="328"/>
      <c r="L21" s="370"/>
      <c r="M21" s="367"/>
      <c r="N21" s="187">
        <v>5</v>
      </c>
      <c r="O21" s="190"/>
      <c r="P21" s="191"/>
      <c r="Q21" s="191"/>
      <c r="R21" s="191"/>
      <c r="S21" s="191"/>
      <c r="T21" s="191"/>
      <c r="U21" s="191"/>
      <c r="V21" s="191"/>
      <c r="W21" s="103">
        <f t="shared" si="1"/>
        <v>0</v>
      </c>
      <c r="X21" s="104" t="str">
        <f t="shared" si="0"/>
        <v>DEBIL</v>
      </c>
      <c r="Y21" s="192"/>
      <c r="Z21" s="105" t="str">
        <f t="shared" si="2"/>
        <v/>
      </c>
      <c r="AA21" s="103" t="str">
        <f t="shared" si="3"/>
        <v>SI</v>
      </c>
      <c r="AB21" s="191"/>
      <c r="AC21" s="365"/>
      <c r="AD21" s="365"/>
      <c r="AE21" s="371"/>
      <c r="AF21" s="371"/>
      <c r="AG21" s="360"/>
      <c r="AH21" s="360"/>
      <c r="AI21" s="359"/>
      <c r="AJ21" s="359"/>
      <c r="AK21" s="370"/>
      <c r="AL21" s="367"/>
      <c r="AM21" s="373"/>
      <c r="AN21" s="188"/>
      <c r="AO21" s="187"/>
      <c r="AP21" s="194"/>
      <c r="AQ21" s="100"/>
      <c r="AR21" s="180"/>
      <c r="AS21" s="194"/>
      <c r="AT21" s="188"/>
      <c r="AU21" s="100"/>
      <c r="AV21" s="180"/>
      <c r="AW21" s="100"/>
      <c r="AX21" s="180"/>
      <c r="AY21" s="134"/>
      <c r="AZ21" s="180"/>
      <c r="BA21" s="180"/>
      <c r="BB21" s="134"/>
      <c r="BC21" s="100"/>
      <c r="BD21" s="100"/>
      <c r="BE21" s="188"/>
      <c r="BF21" s="188"/>
      <c r="BG21" s="187"/>
      <c r="BH21" s="194"/>
      <c r="BI21" s="194"/>
      <c r="BJ21" s="180"/>
      <c r="BK21" s="180"/>
      <c r="BL21" s="134"/>
      <c r="BM21" s="100"/>
      <c r="BN21" s="100"/>
      <c r="BO21" s="180"/>
      <c r="BP21" s="180"/>
      <c r="BQ21" s="134"/>
      <c r="BR21" s="100"/>
      <c r="BS21" s="100"/>
      <c r="BT21" s="100"/>
      <c r="BU21" s="180"/>
      <c r="BV21" s="180"/>
      <c r="BW21" s="180"/>
      <c r="BX21" s="100"/>
      <c r="BY21" s="180"/>
      <c r="BZ21" s="180"/>
      <c r="CA21" s="100"/>
      <c r="CB21" s="180"/>
      <c r="CC21" s="134"/>
      <c r="CD21" s="180"/>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row>
    <row r="22" spans="1:108" ht="21" customHeight="1" thickTop="1" thickBot="1">
      <c r="A22" s="328"/>
      <c r="B22" s="310"/>
      <c r="C22" s="310"/>
      <c r="D22" s="310"/>
      <c r="E22" s="329"/>
      <c r="F22" s="310"/>
      <c r="G22" s="310"/>
      <c r="H22" s="310"/>
      <c r="I22" s="310"/>
      <c r="J22" s="328"/>
      <c r="K22" s="328"/>
      <c r="L22" s="370"/>
      <c r="M22" s="368"/>
      <c r="N22" s="187">
        <v>6</v>
      </c>
      <c r="O22" s="190"/>
      <c r="P22" s="191"/>
      <c r="Q22" s="191"/>
      <c r="R22" s="191"/>
      <c r="S22" s="191"/>
      <c r="T22" s="191"/>
      <c r="U22" s="191"/>
      <c r="V22" s="191"/>
      <c r="W22" s="103">
        <f t="shared" si="1"/>
        <v>0</v>
      </c>
      <c r="X22" s="104" t="str">
        <f t="shared" si="0"/>
        <v>DEBIL</v>
      </c>
      <c r="Y22" s="192"/>
      <c r="Z22" s="105" t="str">
        <f t="shared" si="2"/>
        <v/>
      </c>
      <c r="AA22" s="103" t="str">
        <f t="shared" si="3"/>
        <v>SI</v>
      </c>
      <c r="AB22" s="191"/>
      <c r="AC22" s="365"/>
      <c r="AD22" s="365"/>
      <c r="AE22" s="371"/>
      <c r="AF22" s="371"/>
      <c r="AG22" s="360"/>
      <c r="AH22" s="360"/>
      <c r="AI22" s="359"/>
      <c r="AJ22" s="359"/>
      <c r="AK22" s="370"/>
      <c r="AL22" s="368"/>
      <c r="AM22" s="374"/>
      <c r="AN22" s="188"/>
      <c r="AO22" s="187"/>
      <c r="AP22" s="194"/>
      <c r="AQ22" s="100"/>
      <c r="AR22" s="180"/>
      <c r="AS22" s="194"/>
      <c r="AT22" s="188"/>
      <c r="AU22" s="100"/>
      <c r="AV22" s="180"/>
      <c r="AW22" s="100"/>
      <c r="AX22" s="180"/>
      <c r="AY22" s="134"/>
      <c r="AZ22" s="180"/>
      <c r="BA22" s="180"/>
      <c r="BB22" s="134"/>
      <c r="BC22" s="100"/>
      <c r="BD22" s="100"/>
      <c r="BE22" s="188"/>
      <c r="BF22" s="188"/>
      <c r="BG22" s="187"/>
      <c r="BH22" s="194"/>
      <c r="BI22" s="194"/>
      <c r="BJ22" s="180"/>
      <c r="BK22" s="180"/>
      <c r="BL22" s="134"/>
      <c r="BM22" s="100"/>
      <c r="BN22" s="100"/>
      <c r="BO22" s="180"/>
      <c r="BP22" s="180"/>
      <c r="BQ22" s="134"/>
      <c r="BR22" s="100"/>
      <c r="BS22" s="100"/>
      <c r="BT22" s="100"/>
      <c r="BU22" s="180"/>
      <c r="BV22" s="180"/>
      <c r="BW22" s="180"/>
      <c r="BX22" s="100"/>
      <c r="BY22" s="180"/>
      <c r="BZ22" s="180"/>
      <c r="CA22" s="100"/>
      <c r="CB22" s="180"/>
      <c r="CC22" s="134"/>
      <c r="CD22" s="180"/>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row>
    <row r="23" spans="1:108" ht="21" customHeight="1" thickTop="1" thickBot="1">
      <c r="A23" s="328">
        <v>4</v>
      </c>
      <c r="B23" s="310"/>
      <c r="C23" s="310"/>
      <c r="D23" s="310"/>
      <c r="E23" s="329"/>
      <c r="F23" s="310"/>
      <c r="G23" s="310"/>
      <c r="H23" s="310"/>
      <c r="I23" s="310"/>
      <c r="J23" s="328"/>
      <c r="K23" s="328"/>
      <c r="L23" s="370">
        <f>+(J23*K23)*4</f>
        <v>0</v>
      </c>
      <c r="M23" s="366" t="b">
        <f>IF(OR(AND(J23=3,K23=4),AND(J23=2,K23=5),AND(J23=2,K23=5),AND(L23=20),AND(L23&gt;=52,L23&lt;=100)),"ZONA RIESGO EXTREMA",IF(OR(AND(J23=5,K23=2),AND(J23=4,K23=3),AND(J23=1,K23=4),AND(L23=16),AND(L23&gt;=28,L23&lt;=48)),"ZONA RIESGO ALTA",IF(OR(AND(J23=1,K23=3),AND(J23=4,K23=1),AND(L23=24)),"ZONA RIESGO MODERADA",IF(AND(L23&gt;=4,L23&lt;=16),"ZONA RIESGO BAJA"))))</f>
        <v>0</v>
      </c>
      <c r="N23" s="187">
        <v>1</v>
      </c>
      <c r="O23" s="190"/>
      <c r="P23" s="191"/>
      <c r="Q23" s="191"/>
      <c r="R23" s="191"/>
      <c r="S23" s="191"/>
      <c r="T23" s="191"/>
      <c r="U23" s="191"/>
      <c r="V23" s="191"/>
      <c r="W23" s="103">
        <f t="shared" si="1"/>
        <v>0</v>
      </c>
      <c r="X23" s="104" t="str">
        <f t="shared" si="0"/>
        <v>DEBIL</v>
      </c>
      <c r="Y23" s="192"/>
      <c r="Z23" s="105" t="str">
        <f t="shared" si="2"/>
        <v/>
      </c>
      <c r="AA23" s="103" t="str">
        <f t="shared" si="3"/>
        <v>SI</v>
      </c>
      <c r="AB23" s="191"/>
      <c r="AC23" s="365">
        <f>IF(AND(W23&gt;0,SUM(W24:W28)=0),W23,IF(AND(SUM(W23:W24)&gt;0,SUM(W25:W28)=0),AVERAGE(W23:W24),IF(AND(SUM(W23:W25)&gt;0,SUM(W26:W28)=0),AVERAGE(W23:W25),IF(AND(SUM(W23:W26)&gt;0,SUM(W27:W28)=0),AVERAGE(W23:W26),IF(AND(SUM(W23:W27)&gt;0,W28=0),AVERAGE(W23:W27),AVERAGE(W23:W28))))))</f>
        <v>0</v>
      </c>
      <c r="AD23" s="365" t="str">
        <f>IF(AND(AC23&gt;=50,AC23&lt;=99),"MODERADO",IF(AND(AC23=100), "FUERTE",IF(AND(AC23&lt;50), "DEBIL")))</f>
        <v>DEBIL</v>
      </c>
      <c r="AE23" s="371"/>
      <c r="AF23" s="371"/>
      <c r="AG23" s="360" t="str">
        <f>IFERROR(_xlfn.IFS(AND(AD23="MODERADO",AE23="Directamente"),1,AND(AD23="FUERTE",AE23="Directamente"),2),"0")</f>
        <v>0</v>
      </c>
      <c r="AH23" s="360" t="str">
        <f>IFERROR(_xlfn.IFS(AND(AD23="MODERADO",AF23="Directamente"),1,AND(AD23="FUERTE",AF23="Directamente"),2,AND(AD23="FUERTE",AF23="Indirectamente"),1),"0")</f>
        <v>0</v>
      </c>
      <c r="AI23" s="359"/>
      <c r="AJ23" s="359"/>
      <c r="AK23" s="370">
        <f>+(AI23*AJ23)*4</f>
        <v>0</v>
      </c>
      <c r="AL23" s="366"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72"/>
      <c r="AN23" s="188"/>
      <c r="AO23" s="187"/>
      <c r="AP23" s="194"/>
      <c r="AQ23" s="100"/>
      <c r="AR23" s="180"/>
      <c r="AS23" s="194"/>
      <c r="AT23" s="188"/>
      <c r="AU23" s="100"/>
      <c r="AV23" s="180"/>
      <c r="AW23" s="100"/>
      <c r="AX23" s="180"/>
      <c r="AY23" s="134"/>
      <c r="AZ23" s="180"/>
      <c r="BA23" s="180"/>
      <c r="BB23" s="134"/>
      <c r="BC23" s="100"/>
      <c r="BD23" s="100"/>
      <c r="BE23" s="188"/>
      <c r="BF23" s="188"/>
      <c r="BG23" s="187"/>
      <c r="BH23" s="194"/>
      <c r="BI23" s="194"/>
      <c r="BJ23" s="180"/>
      <c r="BK23" s="180"/>
      <c r="BL23" s="134"/>
      <c r="BM23" s="100"/>
      <c r="BN23" s="100"/>
      <c r="BO23" s="180"/>
      <c r="BP23" s="180"/>
      <c r="BQ23" s="134"/>
      <c r="BR23" s="100"/>
      <c r="BS23" s="100"/>
      <c r="BT23" s="100"/>
      <c r="BU23" s="180"/>
      <c r="BV23" s="180"/>
      <c r="BW23" s="180"/>
      <c r="BX23" s="100"/>
      <c r="BY23" s="180"/>
      <c r="BZ23" s="180"/>
      <c r="CA23" s="100"/>
      <c r="CB23" s="180"/>
      <c r="CC23" s="134"/>
      <c r="CD23" s="180"/>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row>
    <row r="24" spans="1:108" ht="21" customHeight="1" thickTop="1" thickBot="1">
      <c r="A24" s="328"/>
      <c r="B24" s="310"/>
      <c r="C24" s="310"/>
      <c r="D24" s="310"/>
      <c r="E24" s="329"/>
      <c r="F24" s="310"/>
      <c r="G24" s="310"/>
      <c r="H24" s="310"/>
      <c r="I24" s="310"/>
      <c r="J24" s="328"/>
      <c r="K24" s="328"/>
      <c r="L24" s="370"/>
      <c r="M24" s="367"/>
      <c r="N24" s="187">
        <v>2</v>
      </c>
      <c r="O24" s="190"/>
      <c r="P24" s="191"/>
      <c r="Q24" s="191"/>
      <c r="R24" s="191"/>
      <c r="S24" s="191"/>
      <c r="T24" s="191"/>
      <c r="U24" s="191"/>
      <c r="V24" s="191"/>
      <c r="W24" s="103">
        <f t="shared" si="1"/>
        <v>0</v>
      </c>
      <c r="X24" s="104" t="str">
        <f t="shared" si="0"/>
        <v>DEBIL</v>
      </c>
      <c r="Y24" s="192"/>
      <c r="Z24" s="105" t="str">
        <f t="shared" si="2"/>
        <v/>
      </c>
      <c r="AA24" s="103" t="str">
        <f t="shared" si="3"/>
        <v>SI</v>
      </c>
      <c r="AB24" s="191"/>
      <c r="AC24" s="365"/>
      <c r="AD24" s="365"/>
      <c r="AE24" s="371"/>
      <c r="AF24" s="371"/>
      <c r="AG24" s="360"/>
      <c r="AH24" s="360"/>
      <c r="AI24" s="359"/>
      <c r="AJ24" s="359"/>
      <c r="AK24" s="370"/>
      <c r="AL24" s="367"/>
      <c r="AM24" s="373"/>
      <c r="AN24" s="188"/>
      <c r="AO24" s="187"/>
      <c r="AP24" s="194"/>
      <c r="AQ24" s="100"/>
      <c r="AR24" s="180"/>
      <c r="AS24" s="194"/>
      <c r="AT24" s="188"/>
      <c r="AU24" s="100"/>
      <c r="AV24" s="180"/>
      <c r="AW24" s="100"/>
      <c r="AX24" s="180"/>
      <c r="AY24" s="134"/>
      <c r="AZ24" s="180"/>
      <c r="BA24" s="180"/>
      <c r="BB24" s="134"/>
      <c r="BC24" s="100"/>
      <c r="BD24" s="100"/>
      <c r="BE24" s="188"/>
      <c r="BF24" s="188"/>
      <c r="BG24" s="187"/>
      <c r="BH24" s="194"/>
      <c r="BI24" s="194"/>
      <c r="BJ24" s="180"/>
      <c r="BK24" s="180"/>
      <c r="BL24" s="134"/>
      <c r="BM24" s="100"/>
      <c r="BN24" s="100"/>
      <c r="BO24" s="180"/>
      <c r="BP24" s="180"/>
      <c r="BQ24" s="134"/>
      <c r="BR24" s="100"/>
      <c r="BS24" s="100"/>
      <c r="BT24" s="100"/>
      <c r="BU24" s="180"/>
      <c r="BV24" s="180"/>
      <c r="BW24" s="180"/>
      <c r="BX24" s="100"/>
      <c r="BY24" s="180"/>
      <c r="BZ24" s="180"/>
      <c r="CA24" s="100"/>
      <c r="CB24" s="180"/>
      <c r="CC24" s="134"/>
      <c r="CD24" s="180"/>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row>
    <row r="25" spans="1:108" ht="21" customHeight="1" thickTop="1" thickBot="1">
      <c r="A25" s="328"/>
      <c r="B25" s="310"/>
      <c r="C25" s="310"/>
      <c r="D25" s="310"/>
      <c r="E25" s="329"/>
      <c r="F25" s="310"/>
      <c r="G25" s="310"/>
      <c r="H25" s="310"/>
      <c r="I25" s="310"/>
      <c r="J25" s="328"/>
      <c r="K25" s="328"/>
      <c r="L25" s="370"/>
      <c r="M25" s="367"/>
      <c r="N25" s="187">
        <v>3</v>
      </c>
      <c r="O25" s="193"/>
      <c r="P25" s="191"/>
      <c r="Q25" s="191"/>
      <c r="R25" s="191"/>
      <c r="S25" s="191"/>
      <c r="T25" s="191"/>
      <c r="U25" s="191"/>
      <c r="V25" s="191"/>
      <c r="W25" s="103">
        <f t="shared" si="1"/>
        <v>0</v>
      </c>
      <c r="X25" s="104" t="str">
        <f t="shared" si="0"/>
        <v>DEBIL</v>
      </c>
      <c r="Y25" s="192"/>
      <c r="Z25" s="105" t="str">
        <f t="shared" si="2"/>
        <v/>
      </c>
      <c r="AA25" s="103" t="str">
        <f t="shared" si="3"/>
        <v>SI</v>
      </c>
      <c r="AB25" s="191"/>
      <c r="AC25" s="365"/>
      <c r="AD25" s="365"/>
      <c r="AE25" s="371"/>
      <c r="AF25" s="371"/>
      <c r="AG25" s="360"/>
      <c r="AH25" s="360"/>
      <c r="AI25" s="359"/>
      <c r="AJ25" s="359"/>
      <c r="AK25" s="370"/>
      <c r="AL25" s="367"/>
      <c r="AM25" s="373"/>
      <c r="AN25" s="188"/>
      <c r="AO25" s="187"/>
      <c r="AP25" s="194"/>
      <c r="AQ25" s="100"/>
      <c r="AR25" s="180"/>
      <c r="AS25" s="194"/>
      <c r="AT25" s="188"/>
      <c r="AU25" s="100"/>
      <c r="AV25" s="180"/>
      <c r="AW25" s="100"/>
      <c r="AX25" s="180"/>
      <c r="AY25" s="134"/>
      <c r="AZ25" s="180"/>
      <c r="BA25" s="180"/>
      <c r="BB25" s="134"/>
      <c r="BC25" s="100"/>
      <c r="BD25" s="100"/>
      <c r="BE25" s="188"/>
      <c r="BF25" s="188"/>
      <c r="BG25" s="187"/>
      <c r="BH25" s="194"/>
      <c r="BI25" s="194"/>
      <c r="BJ25" s="180"/>
      <c r="BK25" s="180"/>
      <c r="BL25" s="134"/>
      <c r="BM25" s="100"/>
      <c r="BN25" s="100"/>
      <c r="BO25" s="180"/>
      <c r="BP25" s="180"/>
      <c r="BQ25" s="134"/>
      <c r="BR25" s="100"/>
      <c r="BS25" s="100"/>
      <c r="BT25" s="100"/>
      <c r="BU25" s="180"/>
      <c r="BV25" s="180"/>
      <c r="BW25" s="180"/>
      <c r="BX25" s="100"/>
      <c r="BY25" s="180"/>
      <c r="BZ25" s="180"/>
      <c r="CA25" s="100"/>
      <c r="CB25" s="180"/>
      <c r="CC25" s="134"/>
      <c r="CD25" s="180"/>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row>
    <row r="26" spans="1:108" ht="21" customHeight="1" thickTop="1" thickBot="1">
      <c r="A26" s="328"/>
      <c r="B26" s="310"/>
      <c r="C26" s="310"/>
      <c r="D26" s="310"/>
      <c r="E26" s="329"/>
      <c r="F26" s="310"/>
      <c r="G26" s="310"/>
      <c r="H26" s="310"/>
      <c r="I26" s="310"/>
      <c r="J26" s="328"/>
      <c r="K26" s="328"/>
      <c r="L26" s="370"/>
      <c r="M26" s="367"/>
      <c r="N26" s="187">
        <v>4</v>
      </c>
      <c r="O26" s="190"/>
      <c r="P26" s="191"/>
      <c r="Q26" s="191"/>
      <c r="R26" s="191"/>
      <c r="S26" s="191"/>
      <c r="T26" s="191"/>
      <c r="U26" s="191"/>
      <c r="V26" s="191"/>
      <c r="W26" s="103">
        <f t="shared" si="1"/>
        <v>0</v>
      </c>
      <c r="X26" s="104" t="str">
        <f t="shared" si="0"/>
        <v>DEBIL</v>
      </c>
      <c r="Y26" s="192"/>
      <c r="Z26" s="105" t="str">
        <f t="shared" si="2"/>
        <v/>
      </c>
      <c r="AA26" s="103" t="str">
        <f t="shared" si="3"/>
        <v>SI</v>
      </c>
      <c r="AB26" s="191"/>
      <c r="AC26" s="365"/>
      <c r="AD26" s="365"/>
      <c r="AE26" s="371"/>
      <c r="AF26" s="371"/>
      <c r="AG26" s="360"/>
      <c r="AH26" s="360"/>
      <c r="AI26" s="359"/>
      <c r="AJ26" s="359"/>
      <c r="AK26" s="370"/>
      <c r="AL26" s="367"/>
      <c r="AM26" s="373"/>
      <c r="AN26" s="188"/>
      <c r="AO26" s="187"/>
      <c r="AP26" s="194"/>
      <c r="AQ26" s="100"/>
      <c r="AR26" s="180"/>
      <c r="AS26" s="194"/>
      <c r="AT26" s="188"/>
      <c r="AU26" s="100"/>
      <c r="AV26" s="180"/>
      <c r="AW26" s="100"/>
      <c r="AX26" s="180"/>
      <c r="AY26" s="134"/>
      <c r="AZ26" s="180"/>
      <c r="BA26" s="180"/>
      <c r="BB26" s="134"/>
      <c r="BC26" s="100"/>
      <c r="BD26" s="100"/>
      <c r="BE26" s="188"/>
      <c r="BF26" s="188"/>
      <c r="BG26" s="187"/>
      <c r="BH26" s="194"/>
      <c r="BI26" s="194"/>
      <c r="BJ26" s="180"/>
      <c r="BK26" s="180"/>
      <c r="BL26" s="134"/>
      <c r="BM26" s="100"/>
      <c r="BN26" s="100"/>
      <c r="BO26" s="180"/>
      <c r="BP26" s="180"/>
      <c r="BQ26" s="134"/>
      <c r="BR26" s="100"/>
      <c r="BS26" s="100"/>
      <c r="BT26" s="100"/>
      <c r="BU26" s="180"/>
      <c r="BV26" s="180"/>
      <c r="BW26" s="180"/>
      <c r="BX26" s="100"/>
      <c r="BY26" s="180"/>
      <c r="BZ26" s="180"/>
      <c r="CA26" s="100"/>
      <c r="CB26" s="180"/>
      <c r="CC26" s="134"/>
      <c r="CD26" s="180"/>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row>
    <row r="27" spans="1:108" ht="21" customHeight="1" thickTop="1" thickBot="1">
      <c r="A27" s="328"/>
      <c r="B27" s="310"/>
      <c r="C27" s="310"/>
      <c r="D27" s="310"/>
      <c r="E27" s="329"/>
      <c r="F27" s="310"/>
      <c r="G27" s="310"/>
      <c r="H27" s="310"/>
      <c r="I27" s="310"/>
      <c r="J27" s="328"/>
      <c r="K27" s="328"/>
      <c r="L27" s="370"/>
      <c r="M27" s="367"/>
      <c r="N27" s="187">
        <v>5</v>
      </c>
      <c r="O27" s="190"/>
      <c r="P27" s="191"/>
      <c r="Q27" s="191"/>
      <c r="R27" s="191"/>
      <c r="S27" s="191"/>
      <c r="T27" s="191"/>
      <c r="U27" s="191"/>
      <c r="V27" s="191"/>
      <c r="W27" s="103">
        <f t="shared" si="1"/>
        <v>0</v>
      </c>
      <c r="X27" s="104" t="str">
        <f t="shared" si="0"/>
        <v>DEBIL</v>
      </c>
      <c r="Y27" s="192"/>
      <c r="Z27" s="105" t="str">
        <f t="shared" si="2"/>
        <v/>
      </c>
      <c r="AA27" s="103" t="str">
        <f t="shared" si="3"/>
        <v>SI</v>
      </c>
      <c r="AB27" s="191"/>
      <c r="AC27" s="365"/>
      <c r="AD27" s="365"/>
      <c r="AE27" s="371"/>
      <c r="AF27" s="371"/>
      <c r="AG27" s="360"/>
      <c r="AH27" s="360"/>
      <c r="AI27" s="359"/>
      <c r="AJ27" s="359"/>
      <c r="AK27" s="370"/>
      <c r="AL27" s="367"/>
      <c r="AM27" s="373"/>
      <c r="AN27" s="188"/>
      <c r="AO27" s="187"/>
      <c r="AP27" s="194"/>
      <c r="AQ27" s="100"/>
      <c r="AR27" s="180"/>
      <c r="AS27" s="194"/>
      <c r="AT27" s="188"/>
      <c r="AU27" s="100"/>
      <c r="AV27" s="180"/>
      <c r="AW27" s="100"/>
      <c r="AX27" s="180"/>
      <c r="AY27" s="134"/>
      <c r="AZ27" s="180"/>
      <c r="BA27" s="180"/>
      <c r="BB27" s="134"/>
      <c r="BC27" s="100"/>
      <c r="BD27" s="100"/>
      <c r="BE27" s="188"/>
      <c r="BF27" s="188"/>
      <c r="BG27" s="187"/>
      <c r="BH27" s="194"/>
      <c r="BI27" s="194"/>
      <c r="BJ27" s="180"/>
      <c r="BK27" s="180"/>
      <c r="BL27" s="134"/>
      <c r="BM27" s="100"/>
      <c r="BN27" s="100"/>
      <c r="BO27" s="180"/>
      <c r="BP27" s="180"/>
      <c r="BQ27" s="134"/>
      <c r="BR27" s="100"/>
      <c r="BS27" s="100"/>
      <c r="BT27" s="100"/>
      <c r="BU27" s="180"/>
      <c r="BV27" s="180"/>
      <c r="BW27" s="180"/>
      <c r="BX27" s="100"/>
      <c r="BY27" s="180"/>
      <c r="BZ27" s="180"/>
      <c r="CA27" s="100"/>
      <c r="CB27" s="180"/>
      <c r="CC27" s="134"/>
      <c r="CD27" s="180"/>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row>
    <row r="28" spans="1:108" ht="21" customHeight="1" thickTop="1" thickBot="1">
      <c r="A28" s="328"/>
      <c r="B28" s="310"/>
      <c r="C28" s="310"/>
      <c r="D28" s="310"/>
      <c r="E28" s="329"/>
      <c r="F28" s="310"/>
      <c r="G28" s="310"/>
      <c r="H28" s="310"/>
      <c r="I28" s="310"/>
      <c r="J28" s="328"/>
      <c r="K28" s="328"/>
      <c r="L28" s="370"/>
      <c r="M28" s="368"/>
      <c r="N28" s="187">
        <v>6</v>
      </c>
      <c r="O28" s="190"/>
      <c r="P28" s="191"/>
      <c r="Q28" s="191"/>
      <c r="R28" s="191"/>
      <c r="S28" s="191"/>
      <c r="T28" s="191"/>
      <c r="U28" s="191"/>
      <c r="V28" s="191"/>
      <c r="W28" s="103">
        <f t="shared" si="1"/>
        <v>0</v>
      </c>
      <c r="X28" s="104" t="str">
        <f t="shared" si="0"/>
        <v>DEBIL</v>
      </c>
      <c r="Y28" s="192"/>
      <c r="Z28" s="105" t="str">
        <f t="shared" si="2"/>
        <v/>
      </c>
      <c r="AA28" s="103" t="str">
        <f t="shared" si="3"/>
        <v>SI</v>
      </c>
      <c r="AB28" s="191"/>
      <c r="AC28" s="365"/>
      <c r="AD28" s="365"/>
      <c r="AE28" s="371"/>
      <c r="AF28" s="371"/>
      <c r="AG28" s="360"/>
      <c r="AH28" s="360"/>
      <c r="AI28" s="359"/>
      <c r="AJ28" s="359"/>
      <c r="AK28" s="370"/>
      <c r="AL28" s="368"/>
      <c r="AM28" s="374"/>
      <c r="AN28" s="188"/>
      <c r="AO28" s="187"/>
      <c r="AP28" s="194"/>
      <c r="AQ28" s="100"/>
      <c r="AR28" s="180"/>
      <c r="AS28" s="194"/>
      <c r="AT28" s="188"/>
      <c r="AU28" s="100"/>
      <c r="AV28" s="180"/>
      <c r="AW28" s="100"/>
      <c r="AX28" s="180"/>
      <c r="AY28" s="134"/>
      <c r="AZ28" s="180"/>
      <c r="BA28" s="180"/>
      <c r="BB28" s="134"/>
      <c r="BC28" s="100"/>
      <c r="BD28" s="100"/>
      <c r="BE28" s="188"/>
      <c r="BF28" s="188"/>
      <c r="BG28" s="187"/>
      <c r="BH28" s="194"/>
      <c r="BI28" s="194"/>
      <c r="BJ28" s="180"/>
      <c r="BK28" s="180"/>
      <c r="BL28" s="134"/>
      <c r="BM28" s="100"/>
      <c r="BN28" s="100"/>
      <c r="BO28" s="180"/>
      <c r="BP28" s="180"/>
      <c r="BQ28" s="134"/>
      <c r="BR28" s="100"/>
      <c r="BS28" s="100"/>
      <c r="BT28" s="100"/>
      <c r="BU28" s="180"/>
      <c r="BV28" s="180"/>
      <c r="BW28" s="180"/>
      <c r="BX28" s="100"/>
      <c r="BY28" s="180"/>
      <c r="BZ28" s="180"/>
      <c r="CA28" s="100"/>
      <c r="CB28" s="180"/>
      <c r="CC28" s="134"/>
      <c r="CD28" s="180"/>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row>
    <row r="29" spans="1:108" ht="21" customHeight="1" thickTop="1" thickBot="1">
      <c r="A29" s="328">
        <v>5</v>
      </c>
      <c r="B29" s="310"/>
      <c r="C29" s="310"/>
      <c r="D29" s="310"/>
      <c r="E29" s="329"/>
      <c r="F29" s="310"/>
      <c r="G29" s="310"/>
      <c r="H29" s="310"/>
      <c r="I29" s="310"/>
      <c r="J29" s="328"/>
      <c r="K29" s="328"/>
      <c r="L29" s="370">
        <f>+(J29*K29)*4</f>
        <v>0</v>
      </c>
      <c r="M29" s="366" t="b">
        <f>IF(OR(AND(J29=3,K29=4),AND(J29=2,K29=5),AND(J29=2,K29=5),AND(L29=20),AND(L29&gt;=52,L29&lt;=100)),"ZONA RIESGO EXTREMA",IF(OR(AND(J29=5,K29=2),AND(J29=4,K29=3),AND(J29=1,K29=4),AND(L29=16),AND(L29&gt;=28,L29&lt;=48)),"ZONA RIESGO ALTA",IF(OR(AND(J29=1,K29=3),AND(J29=4,K29=1),AND(L29=24)),"ZONA RIESGO MODERADA",IF(AND(L29&gt;=4,L29&lt;=16),"ZONA RIESGO BAJA"))))</f>
        <v>0</v>
      </c>
      <c r="N29" s="187">
        <v>1</v>
      </c>
      <c r="O29" s="190"/>
      <c r="P29" s="191"/>
      <c r="Q29" s="191"/>
      <c r="R29" s="191"/>
      <c r="S29" s="191"/>
      <c r="T29" s="191"/>
      <c r="U29" s="191"/>
      <c r="V29" s="191"/>
      <c r="W29" s="103">
        <f t="shared" si="1"/>
        <v>0</v>
      </c>
      <c r="X29" s="104" t="str">
        <f t="shared" si="0"/>
        <v>DEBIL</v>
      </c>
      <c r="Y29" s="192"/>
      <c r="Z29" s="105" t="str">
        <f t="shared" si="2"/>
        <v/>
      </c>
      <c r="AA29" s="103" t="str">
        <f t="shared" si="3"/>
        <v>SI</v>
      </c>
      <c r="AB29" s="191"/>
      <c r="AC29" s="365">
        <f>IF(AND(W29&gt;0,SUM(W30:W34)=0),W29,IF(AND(SUM(W29:W30)&gt;0,SUM(W31:W34)=0),AVERAGE(W29:W30),IF(AND(SUM(W29:W31)&gt;0,SUM(W32:W34)=0),AVERAGE(W29:W31),IF(AND(SUM(W29:W32)&gt;0,SUM(W33:W34)=0),AVERAGE(W29:W32),IF(AND(SUM(W29:W33)&gt;0,W34=0),AVERAGE(W29:W33),AVERAGE(W29:W34))))))</f>
        <v>0</v>
      </c>
      <c r="AD29" s="365" t="str">
        <f>IF(AND(AC29&gt;=50,AC29&lt;=99),"MODERADO",IF(AND(AC29=100), "FUERTE",IF(AND(AC29&lt;50), "DEBIL")))</f>
        <v>DEBIL</v>
      </c>
      <c r="AE29" s="371"/>
      <c r="AF29" s="371"/>
      <c r="AG29" s="360" t="str">
        <f>IFERROR(_xlfn.IFS(AND(AD29="MODERADO",AE29="Directamente"),1,AND(AD29="FUERTE",AE29="Directamente"),2),"0")</f>
        <v>0</v>
      </c>
      <c r="AH29" s="360" t="str">
        <f>IFERROR(_xlfn.IFS(AND(AD29="MODERADO",AF29="Directamente"),1,AND(AD29="FUERTE",AF29="Directamente"),2,AND(AD29="FUERTE",AF29="Indirectamente"),1),"0")</f>
        <v>0</v>
      </c>
      <c r="AI29" s="359"/>
      <c r="AJ29" s="359"/>
      <c r="AK29" s="370">
        <f>+(AI29*AJ29)*4</f>
        <v>0</v>
      </c>
      <c r="AL29" s="366"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72"/>
      <c r="AN29" s="188"/>
      <c r="AO29" s="187"/>
      <c r="AP29" s="194"/>
      <c r="AQ29" s="100"/>
      <c r="AR29" s="180"/>
      <c r="AS29" s="194"/>
      <c r="AT29" s="188"/>
      <c r="AU29" s="100"/>
      <c r="AV29" s="180"/>
      <c r="AW29" s="100"/>
      <c r="AX29" s="180"/>
      <c r="AY29" s="134"/>
      <c r="AZ29" s="180"/>
      <c r="BA29" s="180"/>
      <c r="BB29" s="134"/>
      <c r="BC29" s="100"/>
      <c r="BD29" s="100"/>
      <c r="BE29" s="188"/>
      <c r="BF29" s="188"/>
      <c r="BG29" s="187"/>
      <c r="BH29" s="194"/>
      <c r="BI29" s="194"/>
      <c r="BJ29" s="180"/>
      <c r="BK29" s="180"/>
      <c r="BL29" s="134"/>
      <c r="BM29" s="100"/>
      <c r="BN29" s="100"/>
      <c r="BO29" s="180"/>
      <c r="BP29" s="180"/>
      <c r="BQ29" s="134"/>
      <c r="BR29" s="100"/>
      <c r="BS29" s="100"/>
      <c r="BT29" s="100"/>
      <c r="BU29" s="180"/>
      <c r="BV29" s="180"/>
      <c r="BW29" s="180"/>
      <c r="BX29" s="100"/>
      <c r="BY29" s="180"/>
      <c r="BZ29" s="180"/>
      <c r="CA29" s="100"/>
      <c r="CB29" s="180"/>
      <c r="CC29" s="134"/>
      <c r="CD29" s="180"/>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row>
    <row r="30" spans="1:108" ht="21" customHeight="1" thickTop="1" thickBot="1">
      <c r="A30" s="328"/>
      <c r="B30" s="310"/>
      <c r="C30" s="310"/>
      <c r="D30" s="310"/>
      <c r="E30" s="329"/>
      <c r="F30" s="310"/>
      <c r="G30" s="310"/>
      <c r="H30" s="310"/>
      <c r="I30" s="310"/>
      <c r="J30" s="328"/>
      <c r="K30" s="328"/>
      <c r="L30" s="370"/>
      <c r="M30" s="367"/>
      <c r="N30" s="187">
        <v>2</v>
      </c>
      <c r="O30" s="190"/>
      <c r="P30" s="191"/>
      <c r="Q30" s="191"/>
      <c r="R30" s="191"/>
      <c r="S30" s="191"/>
      <c r="T30" s="191"/>
      <c r="U30" s="191"/>
      <c r="V30" s="191"/>
      <c r="W30" s="103">
        <f t="shared" si="1"/>
        <v>0</v>
      </c>
      <c r="X30" s="104" t="str">
        <f t="shared" si="0"/>
        <v>DEBIL</v>
      </c>
      <c r="Y30" s="192"/>
      <c r="Z30" s="105" t="str">
        <f t="shared" si="2"/>
        <v/>
      </c>
      <c r="AA30" s="103" t="str">
        <f t="shared" si="3"/>
        <v>SI</v>
      </c>
      <c r="AB30" s="191"/>
      <c r="AC30" s="365"/>
      <c r="AD30" s="365"/>
      <c r="AE30" s="371"/>
      <c r="AF30" s="371"/>
      <c r="AG30" s="360"/>
      <c r="AH30" s="360"/>
      <c r="AI30" s="359"/>
      <c r="AJ30" s="359"/>
      <c r="AK30" s="370"/>
      <c r="AL30" s="367"/>
      <c r="AM30" s="373"/>
      <c r="AN30" s="188"/>
      <c r="AO30" s="187"/>
      <c r="AP30" s="194"/>
      <c r="AQ30" s="100"/>
      <c r="AR30" s="180"/>
      <c r="AS30" s="194"/>
      <c r="AT30" s="188"/>
      <c r="AU30" s="100"/>
      <c r="AV30" s="180"/>
      <c r="AW30" s="100"/>
      <c r="AX30" s="180"/>
      <c r="AY30" s="134"/>
      <c r="AZ30" s="180"/>
      <c r="BA30" s="180"/>
      <c r="BB30" s="134"/>
      <c r="BC30" s="100"/>
      <c r="BD30" s="100"/>
      <c r="BE30" s="188"/>
      <c r="BF30" s="188"/>
      <c r="BG30" s="187"/>
      <c r="BH30" s="194"/>
      <c r="BI30" s="194"/>
      <c r="BJ30" s="180"/>
      <c r="BK30" s="180"/>
      <c r="BL30" s="134"/>
      <c r="BM30" s="100"/>
      <c r="BN30" s="100"/>
      <c r="BO30" s="180"/>
      <c r="BP30" s="180"/>
      <c r="BQ30" s="134"/>
      <c r="BR30" s="100"/>
      <c r="BS30" s="100"/>
      <c r="BT30" s="100"/>
      <c r="BU30" s="180"/>
      <c r="BV30" s="180"/>
      <c r="BW30" s="180"/>
      <c r="BX30" s="100"/>
      <c r="BY30" s="180"/>
      <c r="BZ30" s="180"/>
      <c r="CA30" s="100"/>
      <c r="CB30" s="180"/>
      <c r="CC30" s="134"/>
      <c r="CD30" s="180"/>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row>
    <row r="31" spans="1:108" ht="21" customHeight="1" thickTop="1" thickBot="1">
      <c r="A31" s="328"/>
      <c r="B31" s="310"/>
      <c r="C31" s="310"/>
      <c r="D31" s="310"/>
      <c r="E31" s="329"/>
      <c r="F31" s="310"/>
      <c r="G31" s="310"/>
      <c r="H31" s="310"/>
      <c r="I31" s="310"/>
      <c r="J31" s="328"/>
      <c r="K31" s="328"/>
      <c r="L31" s="370"/>
      <c r="M31" s="367"/>
      <c r="N31" s="187">
        <v>3</v>
      </c>
      <c r="O31" s="193"/>
      <c r="P31" s="191"/>
      <c r="Q31" s="191"/>
      <c r="R31" s="191"/>
      <c r="S31" s="191"/>
      <c r="T31" s="191"/>
      <c r="U31" s="191"/>
      <c r="V31" s="191"/>
      <c r="W31" s="103">
        <f t="shared" si="1"/>
        <v>0</v>
      </c>
      <c r="X31" s="104" t="str">
        <f t="shared" si="0"/>
        <v>DEBIL</v>
      </c>
      <c r="Y31" s="192"/>
      <c r="Z31" s="105" t="str">
        <f t="shared" si="2"/>
        <v/>
      </c>
      <c r="AA31" s="103" t="str">
        <f t="shared" si="3"/>
        <v>SI</v>
      </c>
      <c r="AB31" s="191"/>
      <c r="AC31" s="365"/>
      <c r="AD31" s="365"/>
      <c r="AE31" s="371"/>
      <c r="AF31" s="371"/>
      <c r="AG31" s="360"/>
      <c r="AH31" s="360"/>
      <c r="AI31" s="359"/>
      <c r="AJ31" s="359"/>
      <c r="AK31" s="370"/>
      <c r="AL31" s="367"/>
      <c r="AM31" s="373"/>
      <c r="AN31" s="188"/>
      <c r="AO31" s="187"/>
      <c r="AP31" s="194"/>
      <c r="AQ31" s="100"/>
      <c r="AR31" s="180"/>
      <c r="AS31" s="194"/>
      <c r="AT31" s="188"/>
      <c r="AU31" s="100"/>
      <c r="AV31" s="180"/>
      <c r="AW31" s="100"/>
      <c r="AX31" s="180"/>
      <c r="AY31" s="134"/>
      <c r="AZ31" s="180"/>
      <c r="BA31" s="180"/>
      <c r="BB31" s="134"/>
      <c r="BC31" s="100"/>
      <c r="BD31" s="100"/>
      <c r="BE31" s="188"/>
      <c r="BF31" s="188"/>
      <c r="BG31" s="187"/>
      <c r="BH31" s="194"/>
      <c r="BI31" s="194"/>
      <c r="BJ31" s="180"/>
      <c r="BK31" s="180"/>
      <c r="BL31" s="134"/>
      <c r="BM31" s="100"/>
      <c r="BN31" s="100"/>
      <c r="BO31" s="180"/>
      <c r="BP31" s="180"/>
      <c r="BQ31" s="134"/>
      <c r="BR31" s="100"/>
      <c r="BS31" s="100"/>
      <c r="BT31" s="100"/>
      <c r="BU31" s="180"/>
      <c r="BV31" s="180"/>
      <c r="BW31" s="180"/>
      <c r="BX31" s="100"/>
      <c r="BY31" s="180"/>
      <c r="BZ31" s="180"/>
      <c r="CA31" s="100"/>
      <c r="CB31" s="180"/>
      <c r="CC31" s="134"/>
      <c r="CD31" s="180"/>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row>
    <row r="32" spans="1:108" ht="21" customHeight="1" thickTop="1" thickBot="1">
      <c r="A32" s="328"/>
      <c r="B32" s="310"/>
      <c r="C32" s="310"/>
      <c r="D32" s="310"/>
      <c r="E32" s="329"/>
      <c r="F32" s="310"/>
      <c r="G32" s="310"/>
      <c r="H32" s="310"/>
      <c r="I32" s="310"/>
      <c r="J32" s="328"/>
      <c r="K32" s="328"/>
      <c r="L32" s="370"/>
      <c r="M32" s="367"/>
      <c r="N32" s="187">
        <v>4</v>
      </c>
      <c r="O32" s="190"/>
      <c r="P32" s="191"/>
      <c r="Q32" s="191"/>
      <c r="R32" s="191"/>
      <c r="S32" s="191"/>
      <c r="T32" s="191"/>
      <c r="U32" s="191"/>
      <c r="V32" s="191"/>
      <c r="W32" s="103">
        <f t="shared" si="1"/>
        <v>0</v>
      </c>
      <c r="X32" s="104" t="str">
        <f t="shared" si="0"/>
        <v>DEBIL</v>
      </c>
      <c r="Y32" s="192"/>
      <c r="Z32" s="105" t="str">
        <f t="shared" si="2"/>
        <v/>
      </c>
      <c r="AA32" s="103" t="str">
        <f t="shared" si="3"/>
        <v>SI</v>
      </c>
      <c r="AB32" s="191"/>
      <c r="AC32" s="365"/>
      <c r="AD32" s="365"/>
      <c r="AE32" s="371"/>
      <c r="AF32" s="371"/>
      <c r="AG32" s="360"/>
      <c r="AH32" s="360"/>
      <c r="AI32" s="359"/>
      <c r="AJ32" s="359"/>
      <c r="AK32" s="370"/>
      <c r="AL32" s="367"/>
      <c r="AM32" s="373"/>
      <c r="AN32" s="188"/>
      <c r="AO32" s="187"/>
      <c r="AP32" s="194"/>
      <c r="AQ32" s="100"/>
      <c r="AR32" s="180"/>
      <c r="AS32" s="194"/>
      <c r="AT32" s="188"/>
      <c r="AU32" s="100"/>
      <c r="AV32" s="180"/>
      <c r="AW32" s="100"/>
      <c r="AX32" s="180"/>
      <c r="AY32" s="134"/>
      <c r="AZ32" s="180"/>
      <c r="BA32" s="180"/>
      <c r="BB32" s="134"/>
      <c r="BC32" s="100"/>
      <c r="BD32" s="100"/>
      <c r="BE32" s="188"/>
      <c r="BF32" s="188"/>
      <c r="BG32" s="187"/>
      <c r="BH32" s="194"/>
      <c r="BI32" s="194"/>
      <c r="BJ32" s="180"/>
      <c r="BK32" s="180"/>
      <c r="BL32" s="134"/>
      <c r="BM32" s="100"/>
      <c r="BN32" s="100"/>
      <c r="BO32" s="180"/>
      <c r="BP32" s="180"/>
      <c r="BQ32" s="134"/>
      <c r="BR32" s="100"/>
      <c r="BS32" s="100"/>
      <c r="BT32" s="100"/>
      <c r="BU32" s="180"/>
      <c r="BV32" s="180"/>
      <c r="BW32" s="180"/>
      <c r="BX32" s="100"/>
      <c r="BY32" s="180"/>
      <c r="BZ32" s="180"/>
      <c r="CA32" s="100"/>
      <c r="CB32" s="180"/>
      <c r="CC32" s="134"/>
      <c r="CD32" s="180"/>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row>
    <row r="33" spans="1:108" ht="21" customHeight="1" thickTop="1" thickBot="1">
      <c r="A33" s="328"/>
      <c r="B33" s="310"/>
      <c r="C33" s="310"/>
      <c r="D33" s="310"/>
      <c r="E33" s="329"/>
      <c r="F33" s="310"/>
      <c r="G33" s="310"/>
      <c r="H33" s="310"/>
      <c r="I33" s="310"/>
      <c r="J33" s="328"/>
      <c r="K33" s="328"/>
      <c r="L33" s="370"/>
      <c r="M33" s="367"/>
      <c r="N33" s="187">
        <v>5</v>
      </c>
      <c r="O33" s="190"/>
      <c r="P33" s="191"/>
      <c r="Q33" s="191"/>
      <c r="R33" s="191"/>
      <c r="S33" s="191"/>
      <c r="T33" s="191"/>
      <c r="U33" s="191"/>
      <c r="V33" s="191"/>
      <c r="W33" s="103">
        <f t="shared" si="1"/>
        <v>0</v>
      </c>
      <c r="X33" s="104" t="str">
        <f t="shared" si="0"/>
        <v>DEBIL</v>
      </c>
      <c r="Y33" s="192"/>
      <c r="Z33" s="105" t="str">
        <f t="shared" si="2"/>
        <v/>
      </c>
      <c r="AA33" s="103" t="str">
        <f t="shared" si="3"/>
        <v>SI</v>
      </c>
      <c r="AB33" s="191"/>
      <c r="AC33" s="365"/>
      <c r="AD33" s="365"/>
      <c r="AE33" s="371"/>
      <c r="AF33" s="371"/>
      <c r="AG33" s="360"/>
      <c r="AH33" s="360"/>
      <c r="AI33" s="359"/>
      <c r="AJ33" s="359"/>
      <c r="AK33" s="370"/>
      <c r="AL33" s="367"/>
      <c r="AM33" s="373"/>
      <c r="AN33" s="188"/>
      <c r="AO33" s="187"/>
      <c r="AP33" s="194"/>
      <c r="AQ33" s="100"/>
      <c r="AR33" s="180"/>
      <c r="AS33" s="194"/>
      <c r="AT33" s="188"/>
      <c r="AU33" s="100"/>
      <c r="AV33" s="180"/>
      <c r="AW33" s="100"/>
      <c r="AX33" s="180"/>
      <c r="AY33" s="134"/>
      <c r="AZ33" s="180"/>
      <c r="BA33" s="180"/>
      <c r="BB33" s="134"/>
      <c r="BC33" s="100"/>
      <c r="BD33" s="100"/>
      <c r="BE33" s="188"/>
      <c r="BF33" s="188"/>
      <c r="BG33" s="187"/>
      <c r="BH33" s="194"/>
      <c r="BI33" s="194"/>
      <c r="BJ33" s="180"/>
      <c r="BK33" s="180"/>
      <c r="BL33" s="134"/>
      <c r="BM33" s="100"/>
      <c r="BN33" s="100"/>
      <c r="BO33" s="180"/>
      <c r="BP33" s="180"/>
      <c r="BQ33" s="134"/>
      <c r="BR33" s="100"/>
      <c r="BS33" s="100"/>
      <c r="BT33" s="100"/>
      <c r="BU33" s="180"/>
      <c r="BV33" s="180"/>
      <c r="BW33" s="180"/>
      <c r="BX33" s="100"/>
      <c r="BY33" s="180"/>
      <c r="BZ33" s="180"/>
      <c r="CA33" s="100"/>
      <c r="CB33" s="180"/>
      <c r="CC33" s="134"/>
      <c r="CD33" s="180"/>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row>
    <row r="34" spans="1:108" ht="21" customHeight="1" thickTop="1" thickBot="1">
      <c r="A34" s="328"/>
      <c r="B34" s="310"/>
      <c r="C34" s="310"/>
      <c r="D34" s="310"/>
      <c r="E34" s="329"/>
      <c r="F34" s="310"/>
      <c r="G34" s="310"/>
      <c r="H34" s="310"/>
      <c r="I34" s="310"/>
      <c r="J34" s="328"/>
      <c r="K34" s="328"/>
      <c r="L34" s="370"/>
      <c r="M34" s="368"/>
      <c r="N34" s="187">
        <v>6</v>
      </c>
      <c r="O34" s="190"/>
      <c r="P34" s="191"/>
      <c r="Q34" s="191"/>
      <c r="R34" s="191"/>
      <c r="S34" s="191"/>
      <c r="T34" s="191"/>
      <c r="U34" s="191"/>
      <c r="V34" s="191"/>
      <c r="W34" s="103">
        <f t="shared" si="1"/>
        <v>0</v>
      </c>
      <c r="X34" s="104" t="str">
        <f t="shared" si="0"/>
        <v>DEBIL</v>
      </c>
      <c r="Y34" s="192"/>
      <c r="Z34" s="105" t="str">
        <f t="shared" si="2"/>
        <v/>
      </c>
      <c r="AA34" s="103" t="str">
        <f t="shared" si="3"/>
        <v>SI</v>
      </c>
      <c r="AB34" s="191"/>
      <c r="AC34" s="365"/>
      <c r="AD34" s="365"/>
      <c r="AE34" s="371"/>
      <c r="AF34" s="371"/>
      <c r="AG34" s="360"/>
      <c r="AH34" s="360"/>
      <c r="AI34" s="359"/>
      <c r="AJ34" s="359"/>
      <c r="AK34" s="370"/>
      <c r="AL34" s="368"/>
      <c r="AM34" s="374"/>
      <c r="AN34" s="188"/>
      <c r="AO34" s="187"/>
      <c r="AP34" s="194"/>
      <c r="AQ34" s="100"/>
      <c r="AR34" s="180"/>
      <c r="AS34" s="194"/>
      <c r="AT34" s="188"/>
      <c r="AU34" s="100"/>
      <c r="AV34" s="180"/>
      <c r="AW34" s="100"/>
      <c r="AX34" s="180"/>
      <c r="AY34" s="134"/>
      <c r="AZ34" s="180"/>
      <c r="BA34" s="180"/>
      <c r="BB34" s="134"/>
      <c r="BC34" s="100"/>
      <c r="BD34" s="100"/>
      <c r="BE34" s="188"/>
      <c r="BF34" s="188"/>
      <c r="BG34" s="187"/>
      <c r="BH34" s="194"/>
      <c r="BI34" s="194"/>
      <c r="BJ34" s="180"/>
      <c r="BK34" s="180"/>
      <c r="BL34" s="134"/>
      <c r="BM34" s="100"/>
      <c r="BN34" s="100"/>
      <c r="BO34" s="180"/>
      <c r="BP34" s="180"/>
      <c r="BQ34" s="134"/>
      <c r="BR34" s="100"/>
      <c r="BS34" s="100"/>
      <c r="BT34" s="100"/>
      <c r="BU34" s="180"/>
      <c r="BV34" s="180"/>
      <c r="BW34" s="180"/>
      <c r="BX34" s="100"/>
      <c r="BY34" s="180"/>
      <c r="BZ34" s="180"/>
      <c r="CA34" s="100"/>
      <c r="CB34" s="180"/>
      <c r="CC34" s="134"/>
      <c r="CD34" s="180"/>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row>
    <row r="35" spans="1:108" ht="21" customHeight="1" thickTop="1" thickBot="1">
      <c r="A35" s="328">
        <v>6</v>
      </c>
      <c r="B35" s="310"/>
      <c r="C35" s="310"/>
      <c r="D35" s="310"/>
      <c r="E35" s="329"/>
      <c r="F35" s="310"/>
      <c r="G35" s="310"/>
      <c r="H35" s="310"/>
      <c r="I35" s="310"/>
      <c r="J35" s="328"/>
      <c r="K35" s="328"/>
      <c r="L35" s="370">
        <f>+(J35*K35)*4</f>
        <v>0</v>
      </c>
      <c r="M35" s="366" t="b">
        <f>IF(OR(AND(J35=3,K35=4),AND(J35=2,K35=5),AND(J35=2,K35=5),AND(L35=20),AND(L35&gt;=52,L35&lt;=100)),"ZONA RIESGO EXTREMA",IF(OR(AND(J35=5,K35=2),AND(J35=4,K35=3),AND(J35=1,K35=4),AND(L35=16),AND(L35&gt;=28,L35&lt;=48)),"ZONA RIESGO ALTA",IF(OR(AND(J35=1,K35=3),AND(J35=4,K35=1),AND(L35=24)),"ZONA RIESGO MODERADA",IF(AND(L35&gt;=4,L35&lt;=16),"ZONA RIESGO BAJA"))))</f>
        <v>0</v>
      </c>
      <c r="N35" s="187">
        <v>1</v>
      </c>
      <c r="O35" s="190"/>
      <c r="P35" s="191"/>
      <c r="Q35" s="191"/>
      <c r="R35" s="191"/>
      <c r="S35" s="191"/>
      <c r="T35" s="191"/>
      <c r="U35" s="191"/>
      <c r="V35" s="191"/>
      <c r="W35" s="103">
        <f t="shared" si="1"/>
        <v>0</v>
      </c>
      <c r="X35" s="104" t="str">
        <f t="shared" si="0"/>
        <v>DEBIL</v>
      </c>
      <c r="Y35" s="192"/>
      <c r="Z35" s="105" t="str">
        <f t="shared" si="2"/>
        <v/>
      </c>
      <c r="AA35" s="103" t="str">
        <f t="shared" si="3"/>
        <v>SI</v>
      </c>
      <c r="AB35" s="191"/>
      <c r="AC35" s="365">
        <f>IF(AND(W35&gt;0,SUM(W36:W40)=0),W35,IF(AND(SUM(W35:W36)&gt;0,SUM(W37:W40)=0),AVERAGE(W35:W36),IF(AND(SUM(W35:W37)&gt;0,SUM(W38:W40)=0),AVERAGE(W35:W37),IF(AND(SUM(W35:W38)&gt;0,SUM(W39:W40)=0),AVERAGE(W35:W38),IF(AND(SUM(W35:W39)&gt;0,W40=0),AVERAGE(W35:W39),AVERAGE(W35:W40))))))</f>
        <v>0</v>
      </c>
      <c r="AD35" s="365" t="str">
        <f>IF(AND(AC35&gt;=50,AC35&lt;=99),"MODERADO",IF(AND(AC35=100), "FUERTE",IF(AND(AC35&lt;50), "DEBIL")))</f>
        <v>DEBIL</v>
      </c>
      <c r="AE35" s="371"/>
      <c r="AF35" s="371"/>
      <c r="AG35" s="360" t="str">
        <f>IFERROR(_xlfn.IFS(AND(AD35="MODERADO",AE35="Directamente"),1,AND(AD35="FUERTE",AE35="Directamente"),2),"0")</f>
        <v>0</v>
      </c>
      <c r="AH35" s="360" t="str">
        <f>IFERROR(_xlfn.IFS(AND(AD35="MODERADO",AF35="Directamente"),1,AND(AD35="FUERTE",AF35="Directamente"),2,AND(AD35="FUERTE",AF35="Indirectamente"),1),"0")</f>
        <v>0</v>
      </c>
      <c r="AI35" s="359"/>
      <c r="AJ35" s="359"/>
      <c r="AK35" s="370">
        <f>+(AI35*AJ35)*4</f>
        <v>0</v>
      </c>
      <c r="AL35" s="366"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72"/>
      <c r="AN35" s="188"/>
      <c r="AO35" s="187"/>
      <c r="AP35" s="194"/>
      <c r="AQ35" s="100"/>
      <c r="AR35" s="180"/>
      <c r="AS35" s="194"/>
      <c r="AT35" s="188"/>
      <c r="AU35" s="100"/>
      <c r="AV35" s="180"/>
      <c r="AW35" s="100"/>
      <c r="AX35" s="180"/>
      <c r="AY35" s="134"/>
      <c r="AZ35" s="180"/>
      <c r="BA35" s="180"/>
      <c r="BB35" s="134"/>
      <c r="BC35" s="100"/>
      <c r="BD35" s="100"/>
      <c r="BE35" s="188"/>
      <c r="BF35" s="188"/>
      <c r="BG35" s="187"/>
      <c r="BH35" s="194"/>
      <c r="BI35" s="194"/>
      <c r="BJ35" s="180"/>
      <c r="BK35" s="180"/>
      <c r="BL35" s="134"/>
      <c r="BM35" s="100"/>
      <c r="BN35" s="100"/>
      <c r="BO35" s="180"/>
      <c r="BP35" s="180"/>
      <c r="BQ35" s="134"/>
      <c r="BR35" s="100"/>
      <c r="BS35" s="100"/>
      <c r="BT35" s="100"/>
      <c r="BU35" s="180"/>
      <c r="BV35" s="180"/>
      <c r="BW35" s="180"/>
      <c r="BX35" s="100"/>
      <c r="BY35" s="180"/>
      <c r="BZ35" s="180"/>
      <c r="CA35" s="100"/>
      <c r="CB35" s="180"/>
      <c r="CC35" s="134"/>
      <c r="CD35" s="180"/>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row>
    <row r="36" spans="1:108" ht="21" customHeight="1" thickTop="1" thickBot="1">
      <c r="A36" s="328"/>
      <c r="B36" s="310"/>
      <c r="C36" s="310"/>
      <c r="D36" s="310"/>
      <c r="E36" s="329"/>
      <c r="F36" s="310"/>
      <c r="G36" s="310"/>
      <c r="H36" s="310"/>
      <c r="I36" s="310"/>
      <c r="J36" s="328"/>
      <c r="K36" s="328"/>
      <c r="L36" s="370"/>
      <c r="M36" s="367"/>
      <c r="N36" s="187">
        <v>2</v>
      </c>
      <c r="O36" s="190"/>
      <c r="P36" s="191"/>
      <c r="Q36" s="191"/>
      <c r="R36" s="191"/>
      <c r="S36" s="191"/>
      <c r="T36" s="191"/>
      <c r="U36" s="191"/>
      <c r="V36" s="191"/>
      <c r="W36" s="103">
        <f t="shared" si="1"/>
        <v>0</v>
      </c>
      <c r="X36" s="104" t="str">
        <f t="shared" si="0"/>
        <v>DEBIL</v>
      </c>
      <c r="Y36" s="192"/>
      <c r="Z36" s="105" t="str">
        <f t="shared" si="2"/>
        <v/>
      </c>
      <c r="AA36" s="103" t="str">
        <f t="shared" si="3"/>
        <v>SI</v>
      </c>
      <c r="AB36" s="191"/>
      <c r="AC36" s="365"/>
      <c r="AD36" s="365"/>
      <c r="AE36" s="371"/>
      <c r="AF36" s="371"/>
      <c r="AG36" s="360"/>
      <c r="AH36" s="360"/>
      <c r="AI36" s="359"/>
      <c r="AJ36" s="359"/>
      <c r="AK36" s="370"/>
      <c r="AL36" s="367"/>
      <c r="AM36" s="373"/>
      <c r="AN36" s="188"/>
      <c r="AO36" s="187"/>
      <c r="AP36" s="194"/>
      <c r="AQ36" s="100"/>
      <c r="AR36" s="180"/>
      <c r="AS36" s="100"/>
      <c r="AT36" s="180"/>
      <c r="AU36" s="100"/>
      <c r="AV36" s="180"/>
      <c r="AW36" s="100"/>
      <c r="AX36" s="180"/>
      <c r="AY36" s="134"/>
      <c r="AZ36" s="180"/>
      <c r="BA36" s="180"/>
      <c r="BB36" s="134"/>
      <c r="BC36" s="100"/>
      <c r="BD36" s="100"/>
      <c r="BE36" s="188"/>
      <c r="BF36" s="188"/>
      <c r="BG36" s="187"/>
      <c r="BH36" s="194"/>
      <c r="BI36" s="194"/>
      <c r="BJ36" s="180"/>
      <c r="BK36" s="180"/>
      <c r="BL36" s="134"/>
      <c r="BM36" s="100"/>
      <c r="BN36" s="100"/>
      <c r="BO36" s="180"/>
      <c r="BP36" s="180"/>
      <c r="BQ36" s="134"/>
      <c r="BR36" s="100"/>
      <c r="BS36" s="100"/>
      <c r="BT36" s="100"/>
      <c r="BU36" s="180"/>
      <c r="BV36" s="180"/>
      <c r="BW36" s="180"/>
      <c r="BX36" s="100"/>
      <c r="BY36" s="180"/>
      <c r="BZ36" s="180"/>
      <c r="CA36" s="100"/>
      <c r="CB36" s="180"/>
      <c r="CC36" s="134"/>
      <c r="CD36" s="180"/>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row>
    <row r="37" spans="1:108" ht="21" customHeight="1" thickTop="1" thickBot="1">
      <c r="A37" s="328"/>
      <c r="B37" s="310"/>
      <c r="C37" s="310"/>
      <c r="D37" s="310"/>
      <c r="E37" s="329"/>
      <c r="F37" s="310"/>
      <c r="G37" s="310"/>
      <c r="H37" s="310"/>
      <c r="I37" s="310"/>
      <c r="J37" s="328"/>
      <c r="K37" s="328"/>
      <c r="L37" s="370"/>
      <c r="M37" s="367"/>
      <c r="N37" s="187">
        <v>3</v>
      </c>
      <c r="O37" s="193"/>
      <c r="P37" s="191"/>
      <c r="Q37" s="191"/>
      <c r="R37" s="191"/>
      <c r="S37" s="191"/>
      <c r="T37" s="191"/>
      <c r="U37" s="191"/>
      <c r="V37" s="191"/>
      <c r="W37" s="103">
        <f t="shared" si="1"/>
        <v>0</v>
      </c>
      <c r="X37" s="104" t="str">
        <f t="shared" si="0"/>
        <v>DEBIL</v>
      </c>
      <c r="Y37" s="192"/>
      <c r="Z37" s="105" t="str">
        <f t="shared" si="2"/>
        <v/>
      </c>
      <c r="AA37" s="103" t="str">
        <f t="shared" si="3"/>
        <v>SI</v>
      </c>
      <c r="AB37" s="191"/>
      <c r="AC37" s="365"/>
      <c r="AD37" s="365"/>
      <c r="AE37" s="371"/>
      <c r="AF37" s="371"/>
      <c r="AG37" s="360"/>
      <c r="AH37" s="360"/>
      <c r="AI37" s="359"/>
      <c r="AJ37" s="359"/>
      <c r="AK37" s="370"/>
      <c r="AL37" s="367"/>
      <c r="AM37" s="373"/>
      <c r="AN37" s="188"/>
      <c r="AO37" s="187"/>
      <c r="AP37" s="194"/>
      <c r="AQ37" s="100"/>
      <c r="AR37" s="180"/>
      <c r="AS37" s="100"/>
      <c r="AT37" s="180"/>
      <c r="AU37" s="100"/>
      <c r="AV37" s="180"/>
      <c r="AW37" s="100"/>
      <c r="AX37" s="180"/>
      <c r="AY37" s="134"/>
      <c r="AZ37" s="180"/>
      <c r="BA37" s="180"/>
      <c r="BB37" s="134"/>
      <c r="BC37" s="100"/>
      <c r="BD37" s="100"/>
      <c r="BE37" s="188"/>
      <c r="BF37" s="188"/>
      <c r="BG37" s="187"/>
      <c r="BH37" s="194"/>
      <c r="BI37" s="194"/>
      <c r="BJ37" s="180"/>
      <c r="BK37" s="180"/>
      <c r="BL37" s="134"/>
      <c r="BM37" s="100"/>
      <c r="BN37" s="100"/>
      <c r="BO37" s="180"/>
      <c r="BP37" s="180"/>
      <c r="BQ37" s="134"/>
      <c r="BR37" s="100"/>
      <c r="BS37" s="100"/>
      <c r="BT37" s="100"/>
      <c r="BU37" s="180"/>
      <c r="BV37" s="180"/>
      <c r="BW37" s="180"/>
      <c r="BX37" s="100"/>
      <c r="BY37" s="180"/>
      <c r="BZ37" s="180"/>
      <c r="CA37" s="100"/>
      <c r="CB37" s="180"/>
      <c r="CC37" s="134"/>
      <c r="CD37" s="180"/>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row>
    <row r="38" spans="1:108" ht="21" customHeight="1" thickTop="1" thickBot="1">
      <c r="A38" s="328"/>
      <c r="B38" s="310"/>
      <c r="C38" s="310"/>
      <c r="D38" s="310"/>
      <c r="E38" s="329"/>
      <c r="F38" s="310"/>
      <c r="G38" s="310"/>
      <c r="H38" s="310"/>
      <c r="I38" s="310"/>
      <c r="J38" s="328"/>
      <c r="K38" s="328"/>
      <c r="L38" s="370"/>
      <c r="M38" s="367"/>
      <c r="N38" s="187">
        <v>4</v>
      </c>
      <c r="O38" s="190"/>
      <c r="P38" s="191"/>
      <c r="Q38" s="191"/>
      <c r="R38" s="191"/>
      <c r="S38" s="191"/>
      <c r="T38" s="191"/>
      <c r="U38" s="191"/>
      <c r="V38" s="191"/>
      <c r="W38" s="103">
        <f t="shared" si="1"/>
        <v>0</v>
      </c>
      <c r="X38" s="104" t="str">
        <f t="shared" si="0"/>
        <v>DEBIL</v>
      </c>
      <c r="Y38" s="192"/>
      <c r="Z38" s="105" t="str">
        <f t="shared" si="2"/>
        <v/>
      </c>
      <c r="AA38" s="103" t="str">
        <f t="shared" si="3"/>
        <v>SI</v>
      </c>
      <c r="AB38" s="191"/>
      <c r="AC38" s="365"/>
      <c r="AD38" s="365"/>
      <c r="AE38" s="371"/>
      <c r="AF38" s="371"/>
      <c r="AG38" s="360"/>
      <c r="AH38" s="360"/>
      <c r="AI38" s="359"/>
      <c r="AJ38" s="359"/>
      <c r="AK38" s="370"/>
      <c r="AL38" s="367"/>
      <c r="AM38" s="373"/>
      <c r="AN38" s="188"/>
      <c r="AO38" s="187"/>
      <c r="AP38" s="194"/>
      <c r="AQ38" s="100"/>
      <c r="AR38" s="180"/>
      <c r="AS38" s="100"/>
      <c r="AT38" s="180"/>
      <c r="AU38" s="100"/>
      <c r="AV38" s="180"/>
      <c r="AW38" s="100"/>
      <c r="AX38" s="180"/>
      <c r="AY38" s="134"/>
      <c r="AZ38" s="180"/>
      <c r="BA38" s="180"/>
      <c r="BB38" s="134"/>
      <c r="BC38" s="100"/>
      <c r="BD38" s="100"/>
      <c r="BE38" s="188"/>
      <c r="BF38" s="188"/>
      <c r="BG38" s="187"/>
      <c r="BH38" s="194"/>
      <c r="BI38" s="194"/>
      <c r="BJ38" s="180"/>
      <c r="BK38" s="180"/>
      <c r="BL38" s="134"/>
      <c r="BM38" s="100"/>
      <c r="BN38" s="100"/>
      <c r="BO38" s="180"/>
      <c r="BP38" s="180"/>
      <c r="BQ38" s="134"/>
      <c r="BR38" s="100"/>
      <c r="BS38" s="100"/>
      <c r="BT38" s="100"/>
      <c r="BU38" s="180"/>
      <c r="BV38" s="180"/>
      <c r="BW38" s="180"/>
      <c r="BX38" s="100"/>
      <c r="BY38" s="180"/>
      <c r="BZ38" s="180"/>
      <c r="CA38" s="100"/>
      <c r="CB38" s="180"/>
      <c r="CC38" s="134"/>
      <c r="CD38" s="180"/>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row>
    <row r="39" spans="1:108" ht="21" customHeight="1" thickTop="1" thickBot="1">
      <c r="A39" s="328"/>
      <c r="B39" s="310"/>
      <c r="C39" s="310"/>
      <c r="D39" s="310"/>
      <c r="E39" s="329"/>
      <c r="F39" s="310"/>
      <c r="G39" s="310"/>
      <c r="H39" s="310"/>
      <c r="I39" s="310"/>
      <c r="J39" s="328"/>
      <c r="K39" s="328"/>
      <c r="L39" s="370"/>
      <c r="M39" s="367"/>
      <c r="N39" s="187">
        <v>5</v>
      </c>
      <c r="O39" s="190"/>
      <c r="P39" s="191"/>
      <c r="Q39" s="191"/>
      <c r="R39" s="191"/>
      <c r="S39" s="191"/>
      <c r="T39" s="191"/>
      <c r="U39" s="191"/>
      <c r="V39" s="191"/>
      <c r="W39" s="103">
        <f t="shared" si="1"/>
        <v>0</v>
      </c>
      <c r="X39" s="104" t="str">
        <f t="shared" si="0"/>
        <v>DEBIL</v>
      </c>
      <c r="Y39" s="192"/>
      <c r="Z39" s="105" t="str">
        <f t="shared" si="2"/>
        <v/>
      </c>
      <c r="AA39" s="103" t="str">
        <f t="shared" si="3"/>
        <v>SI</v>
      </c>
      <c r="AB39" s="191"/>
      <c r="AC39" s="365"/>
      <c r="AD39" s="365"/>
      <c r="AE39" s="371"/>
      <c r="AF39" s="371"/>
      <c r="AG39" s="360"/>
      <c r="AH39" s="360"/>
      <c r="AI39" s="359"/>
      <c r="AJ39" s="359"/>
      <c r="AK39" s="370"/>
      <c r="AL39" s="367"/>
      <c r="AM39" s="373"/>
      <c r="AN39" s="188"/>
      <c r="AO39" s="187"/>
      <c r="AP39" s="194"/>
      <c r="AQ39" s="100"/>
      <c r="AR39" s="180"/>
      <c r="AS39" s="100"/>
      <c r="AT39" s="180"/>
      <c r="AU39" s="100"/>
      <c r="AV39" s="180"/>
      <c r="AW39" s="100"/>
      <c r="AX39" s="180"/>
      <c r="AY39" s="134"/>
      <c r="AZ39" s="180"/>
      <c r="BA39" s="180"/>
      <c r="BB39" s="134"/>
      <c r="BC39" s="100"/>
      <c r="BD39" s="100"/>
      <c r="BE39" s="188"/>
      <c r="BF39" s="188"/>
      <c r="BG39" s="187"/>
      <c r="BH39" s="194"/>
      <c r="BI39" s="194"/>
      <c r="BJ39" s="180"/>
      <c r="BK39" s="180"/>
      <c r="BL39" s="134"/>
      <c r="BM39" s="100"/>
      <c r="BN39" s="100"/>
      <c r="BO39" s="180"/>
      <c r="BP39" s="180"/>
      <c r="BQ39" s="134"/>
      <c r="BR39" s="100"/>
      <c r="BS39" s="100"/>
      <c r="BT39" s="100"/>
      <c r="BU39" s="180"/>
      <c r="BV39" s="180"/>
      <c r="BW39" s="180"/>
      <c r="BX39" s="100"/>
      <c r="BY39" s="180"/>
      <c r="BZ39" s="180"/>
      <c r="CA39" s="100"/>
      <c r="CB39" s="180"/>
      <c r="CC39" s="134"/>
      <c r="CD39" s="180"/>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row>
    <row r="40" spans="1:108" ht="21" customHeight="1" thickTop="1" thickBot="1">
      <c r="A40" s="328"/>
      <c r="B40" s="310"/>
      <c r="C40" s="310"/>
      <c r="D40" s="310"/>
      <c r="E40" s="329"/>
      <c r="F40" s="310"/>
      <c r="G40" s="310"/>
      <c r="H40" s="310"/>
      <c r="I40" s="310"/>
      <c r="J40" s="328"/>
      <c r="K40" s="328"/>
      <c r="L40" s="370"/>
      <c r="M40" s="368"/>
      <c r="N40" s="187">
        <v>6</v>
      </c>
      <c r="O40" s="190"/>
      <c r="P40" s="191"/>
      <c r="Q40" s="191"/>
      <c r="R40" s="191"/>
      <c r="S40" s="191"/>
      <c r="T40" s="191"/>
      <c r="U40" s="191"/>
      <c r="V40" s="191"/>
      <c r="W40" s="103">
        <f t="shared" si="1"/>
        <v>0</v>
      </c>
      <c r="X40" s="104" t="str">
        <f t="shared" si="0"/>
        <v>DEBIL</v>
      </c>
      <c r="Y40" s="192"/>
      <c r="Z40" s="105" t="str">
        <f t="shared" si="2"/>
        <v/>
      </c>
      <c r="AA40" s="103" t="str">
        <f t="shared" si="3"/>
        <v>SI</v>
      </c>
      <c r="AB40" s="191"/>
      <c r="AC40" s="365"/>
      <c r="AD40" s="365"/>
      <c r="AE40" s="371"/>
      <c r="AF40" s="371"/>
      <c r="AG40" s="360"/>
      <c r="AH40" s="360"/>
      <c r="AI40" s="359"/>
      <c r="AJ40" s="359"/>
      <c r="AK40" s="370"/>
      <c r="AL40" s="368"/>
      <c r="AM40" s="374"/>
      <c r="AN40" s="188"/>
      <c r="AO40" s="187"/>
      <c r="AP40" s="194"/>
      <c r="AQ40" s="100"/>
      <c r="AR40" s="180"/>
      <c r="AS40" s="100"/>
      <c r="AT40" s="180"/>
      <c r="AU40" s="100"/>
      <c r="AV40" s="180"/>
      <c r="AW40" s="100"/>
      <c r="AX40" s="180"/>
      <c r="AY40" s="134"/>
      <c r="AZ40" s="180"/>
      <c r="BA40" s="180"/>
      <c r="BB40" s="134"/>
      <c r="BC40" s="100"/>
      <c r="BD40" s="100"/>
      <c r="BE40" s="188"/>
      <c r="BF40" s="188"/>
      <c r="BG40" s="187"/>
      <c r="BH40" s="194"/>
      <c r="BI40" s="194"/>
      <c r="BJ40" s="180"/>
      <c r="BK40" s="180"/>
      <c r="BL40" s="134"/>
      <c r="BM40" s="100"/>
      <c r="BN40" s="100"/>
      <c r="BO40" s="180"/>
      <c r="BP40" s="180"/>
      <c r="BQ40" s="134"/>
      <c r="BR40" s="100"/>
      <c r="BS40" s="100"/>
      <c r="BT40" s="100"/>
      <c r="BU40" s="180"/>
      <c r="BV40" s="180"/>
      <c r="BW40" s="180"/>
      <c r="BX40" s="100"/>
      <c r="BY40" s="180"/>
      <c r="BZ40" s="180"/>
      <c r="CA40" s="100"/>
      <c r="CB40" s="180"/>
      <c r="CC40" s="134"/>
      <c r="CD40" s="180"/>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row>
    <row r="41" spans="1:108" ht="21" customHeight="1" thickTop="1" thickBot="1">
      <c r="A41" s="328">
        <v>7</v>
      </c>
      <c r="B41" s="310"/>
      <c r="C41" s="310"/>
      <c r="D41" s="310"/>
      <c r="E41" s="329"/>
      <c r="F41" s="310"/>
      <c r="G41" s="310"/>
      <c r="H41" s="310"/>
      <c r="I41" s="310"/>
      <c r="J41" s="328"/>
      <c r="K41" s="328"/>
      <c r="L41" s="370">
        <f>+(J41*K41)*4</f>
        <v>0</v>
      </c>
      <c r="M41" s="366" t="b">
        <f>IF(OR(AND(J41=3,K41=4),AND(J41=2,K41=5),AND(J41=2,K41=5),AND(L41=20),AND(L41&gt;=52,L41&lt;=100)),"ZONA RIESGO EXTREMA",IF(OR(AND(J41=5,K41=2),AND(J41=4,K41=3),AND(J41=1,K41=4),AND(L41=16),AND(L41&gt;=28,L41&lt;=48)),"ZONA RIESGO ALTA",IF(OR(AND(J41=1,K41=3),AND(J41=4,K41=1),AND(L41=24)),"ZONA RIESGO MODERADA",IF(AND(L41&gt;=4,L41&lt;=16),"ZONA RIESGO BAJA"))))</f>
        <v>0</v>
      </c>
      <c r="N41" s="187">
        <v>1</v>
      </c>
      <c r="O41" s="190"/>
      <c r="P41" s="191"/>
      <c r="Q41" s="191"/>
      <c r="R41" s="191"/>
      <c r="S41" s="191"/>
      <c r="T41" s="191"/>
      <c r="U41" s="191"/>
      <c r="V41" s="191"/>
      <c r="W41" s="103">
        <f t="shared" si="1"/>
        <v>0</v>
      </c>
      <c r="X41" s="104" t="str">
        <f t="shared" si="0"/>
        <v>DEBIL</v>
      </c>
      <c r="Y41" s="192"/>
      <c r="Z41" s="105" t="str">
        <f t="shared" si="2"/>
        <v/>
      </c>
      <c r="AA41" s="103" t="str">
        <f t="shared" si="3"/>
        <v>SI</v>
      </c>
      <c r="AB41" s="191"/>
      <c r="AC41" s="365">
        <f>IF(AND(W41&gt;0,SUM(W42:W46)=0),W41,IF(AND(SUM(W41:W42)&gt;0,SUM(W43:W46)=0),AVERAGE(W41:W42),IF(AND(SUM(W41:W43)&gt;0,SUM(W44:W46)=0),AVERAGE(W41:W43),IF(AND(SUM(W41:W44)&gt;0,SUM(W45:W46)=0),AVERAGE(W41:W44),IF(AND(SUM(W41:W45)&gt;0,W46=0),AVERAGE(W41:W45),AVERAGE(W41:W46))))))</f>
        <v>0</v>
      </c>
      <c r="AD41" s="365" t="str">
        <f>IF(AND(AC41&gt;=50,AC41&lt;=99),"MODERADO",IF(AND(AC41=100), "FUERTE",IF(AND(AC41&lt;50), "DEBIL")))</f>
        <v>DEBIL</v>
      </c>
      <c r="AE41" s="371"/>
      <c r="AF41" s="371"/>
      <c r="AG41" s="360" t="str">
        <f>IFERROR(_xlfn.IFS(AND(AD41="MODERADO",AE41="Directamente"),1,AND(AD41="FUERTE",AE41="Directamente"),2),"0")</f>
        <v>0</v>
      </c>
      <c r="AH41" s="360" t="str">
        <f>IFERROR(_xlfn.IFS(AND(AD41="MODERADO",AF41="Directamente"),1,AND(AD41="FUERTE",AF41="Directamente"),2,AND(AD41="FUERTE",AF41="Indirectamente"),1),"0")</f>
        <v>0</v>
      </c>
      <c r="AI41" s="359"/>
      <c r="AJ41" s="359"/>
      <c r="AK41" s="370">
        <f>+(AI41*AJ41)*4</f>
        <v>0</v>
      </c>
      <c r="AL41" s="366"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72"/>
      <c r="AN41" s="188"/>
      <c r="AO41" s="187"/>
      <c r="AP41" s="194"/>
      <c r="AQ41" s="100"/>
      <c r="AR41" s="180"/>
      <c r="AS41" s="100"/>
      <c r="AT41" s="180"/>
      <c r="AU41" s="100"/>
      <c r="AV41" s="180"/>
      <c r="AW41" s="100"/>
      <c r="AX41" s="180"/>
      <c r="AY41" s="134"/>
      <c r="AZ41" s="180"/>
      <c r="BA41" s="180"/>
      <c r="BB41" s="134"/>
      <c r="BC41" s="100"/>
      <c r="BD41" s="100"/>
      <c r="BE41" s="188"/>
      <c r="BF41" s="188"/>
      <c r="BG41" s="187"/>
      <c r="BH41" s="194"/>
      <c r="BI41" s="194"/>
      <c r="BJ41" s="180"/>
      <c r="BK41" s="180"/>
      <c r="BL41" s="134"/>
      <c r="BM41" s="100"/>
      <c r="BN41" s="100"/>
      <c r="BO41" s="180"/>
      <c r="BP41" s="180"/>
      <c r="BQ41" s="134"/>
      <c r="BR41" s="100"/>
      <c r="BS41" s="100"/>
      <c r="BT41" s="100"/>
      <c r="BU41" s="180"/>
      <c r="BV41" s="180"/>
      <c r="BW41" s="180"/>
      <c r="BX41" s="100"/>
      <c r="BY41" s="180"/>
      <c r="BZ41" s="180"/>
      <c r="CA41" s="100"/>
      <c r="CB41" s="180"/>
      <c r="CC41" s="134"/>
      <c r="CD41" s="180"/>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row>
    <row r="42" spans="1:108" ht="21" customHeight="1" thickTop="1" thickBot="1">
      <c r="A42" s="328"/>
      <c r="B42" s="310"/>
      <c r="C42" s="310"/>
      <c r="D42" s="310"/>
      <c r="E42" s="329"/>
      <c r="F42" s="310"/>
      <c r="G42" s="310"/>
      <c r="H42" s="310"/>
      <c r="I42" s="310"/>
      <c r="J42" s="328"/>
      <c r="K42" s="328"/>
      <c r="L42" s="370"/>
      <c r="M42" s="367"/>
      <c r="N42" s="187">
        <v>2</v>
      </c>
      <c r="O42" s="190"/>
      <c r="P42" s="191"/>
      <c r="Q42" s="191"/>
      <c r="R42" s="191"/>
      <c r="S42" s="191"/>
      <c r="T42" s="191"/>
      <c r="U42" s="191"/>
      <c r="V42" s="191"/>
      <c r="W42" s="103">
        <f t="shared" si="1"/>
        <v>0</v>
      </c>
      <c r="X42" s="104" t="str">
        <f t="shared" si="0"/>
        <v>DEBIL</v>
      </c>
      <c r="Y42" s="192"/>
      <c r="Z42" s="105" t="str">
        <f t="shared" si="2"/>
        <v/>
      </c>
      <c r="AA42" s="103" t="str">
        <f t="shared" si="3"/>
        <v>SI</v>
      </c>
      <c r="AB42" s="191"/>
      <c r="AC42" s="365"/>
      <c r="AD42" s="365"/>
      <c r="AE42" s="371"/>
      <c r="AF42" s="371"/>
      <c r="AG42" s="360"/>
      <c r="AH42" s="360"/>
      <c r="AI42" s="359"/>
      <c r="AJ42" s="359"/>
      <c r="AK42" s="370"/>
      <c r="AL42" s="367"/>
      <c r="AM42" s="373"/>
      <c r="AN42" s="188"/>
      <c r="AO42" s="187"/>
      <c r="AP42" s="194"/>
      <c r="AQ42" s="100"/>
      <c r="AR42" s="180"/>
      <c r="AS42" s="100"/>
      <c r="AT42" s="180"/>
      <c r="AU42" s="100"/>
      <c r="AV42" s="180"/>
      <c r="AW42" s="100"/>
      <c r="AX42" s="180"/>
      <c r="AY42" s="134"/>
      <c r="AZ42" s="180"/>
      <c r="BA42" s="180"/>
      <c r="BB42" s="134"/>
      <c r="BC42" s="100"/>
      <c r="BD42" s="100"/>
      <c r="BE42" s="180"/>
      <c r="BF42" s="180"/>
      <c r="BG42" s="134"/>
      <c r="BH42" s="100"/>
      <c r="BI42" s="100"/>
      <c r="BJ42" s="180"/>
      <c r="BK42" s="180"/>
      <c r="BL42" s="134"/>
      <c r="BM42" s="100"/>
      <c r="BN42" s="100"/>
      <c r="BO42" s="180"/>
      <c r="BP42" s="180"/>
      <c r="BQ42" s="134"/>
      <c r="BR42" s="100"/>
      <c r="BS42" s="100"/>
      <c r="BT42" s="100"/>
      <c r="BU42" s="180"/>
      <c r="BV42" s="180"/>
      <c r="BW42" s="180"/>
      <c r="BX42" s="100"/>
      <c r="BY42" s="180"/>
      <c r="BZ42" s="180"/>
      <c r="CA42" s="100"/>
      <c r="CB42" s="180"/>
      <c r="CC42" s="134"/>
      <c r="CD42" s="180"/>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row>
    <row r="43" spans="1:108" ht="21" customHeight="1" thickTop="1" thickBot="1">
      <c r="A43" s="328"/>
      <c r="B43" s="310"/>
      <c r="C43" s="310"/>
      <c r="D43" s="310"/>
      <c r="E43" s="329"/>
      <c r="F43" s="310"/>
      <c r="G43" s="310"/>
      <c r="H43" s="310"/>
      <c r="I43" s="310"/>
      <c r="J43" s="328"/>
      <c r="K43" s="328"/>
      <c r="L43" s="370"/>
      <c r="M43" s="367"/>
      <c r="N43" s="187">
        <v>3</v>
      </c>
      <c r="O43" s="193"/>
      <c r="P43" s="191"/>
      <c r="Q43" s="191"/>
      <c r="R43" s="191"/>
      <c r="S43" s="191"/>
      <c r="T43" s="191"/>
      <c r="U43" s="191"/>
      <c r="V43" s="191"/>
      <c r="W43" s="103">
        <f t="shared" si="1"/>
        <v>0</v>
      </c>
      <c r="X43" s="104" t="str">
        <f t="shared" si="0"/>
        <v>DEBIL</v>
      </c>
      <c r="Y43" s="192"/>
      <c r="Z43" s="105" t="str">
        <f t="shared" si="2"/>
        <v/>
      </c>
      <c r="AA43" s="103" t="str">
        <f t="shared" si="3"/>
        <v>SI</v>
      </c>
      <c r="AB43" s="191"/>
      <c r="AC43" s="365"/>
      <c r="AD43" s="365"/>
      <c r="AE43" s="371"/>
      <c r="AF43" s="371"/>
      <c r="AG43" s="360"/>
      <c r="AH43" s="360"/>
      <c r="AI43" s="359"/>
      <c r="AJ43" s="359"/>
      <c r="AK43" s="370"/>
      <c r="AL43" s="367"/>
      <c r="AM43" s="373"/>
      <c r="AN43" s="188"/>
      <c r="AO43" s="187"/>
      <c r="AP43" s="194"/>
      <c r="AQ43" s="100"/>
      <c r="AR43" s="180"/>
      <c r="AS43" s="100"/>
      <c r="AT43" s="180"/>
      <c r="AU43" s="100"/>
      <c r="AV43" s="180"/>
      <c r="AW43" s="100"/>
      <c r="AX43" s="180"/>
      <c r="AY43" s="134"/>
      <c r="AZ43" s="180"/>
      <c r="BA43" s="180"/>
      <c r="BB43" s="134"/>
      <c r="BC43" s="100"/>
      <c r="BD43" s="100"/>
      <c r="BE43" s="180"/>
      <c r="BF43" s="180"/>
      <c r="BG43" s="134"/>
      <c r="BH43" s="100"/>
      <c r="BI43" s="100"/>
      <c r="BJ43" s="180"/>
      <c r="BK43" s="180"/>
      <c r="BL43" s="134"/>
      <c r="BM43" s="100"/>
      <c r="BN43" s="100"/>
      <c r="BO43" s="180"/>
      <c r="BP43" s="180"/>
      <c r="BQ43" s="134"/>
      <c r="BR43" s="100"/>
      <c r="BS43" s="100"/>
      <c r="BT43" s="100"/>
      <c r="BU43" s="180"/>
      <c r="BV43" s="180"/>
      <c r="BW43" s="180"/>
      <c r="BX43" s="100"/>
      <c r="BY43" s="180"/>
      <c r="BZ43" s="180"/>
      <c r="CA43" s="100"/>
      <c r="CB43" s="180"/>
      <c r="CC43" s="134"/>
      <c r="CD43" s="180"/>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row>
    <row r="44" spans="1:108" ht="21" customHeight="1" thickTop="1" thickBot="1">
      <c r="A44" s="328"/>
      <c r="B44" s="310"/>
      <c r="C44" s="310"/>
      <c r="D44" s="310"/>
      <c r="E44" s="329"/>
      <c r="F44" s="310"/>
      <c r="G44" s="310"/>
      <c r="H44" s="310"/>
      <c r="I44" s="310"/>
      <c r="J44" s="328"/>
      <c r="K44" s="328"/>
      <c r="L44" s="370"/>
      <c r="M44" s="367"/>
      <c r="N44" s="187">
        <v>4</v>
      </c>
      <c r="O44" s="190"/>
      <c r="P44" s="191"/>
      <c r="Q44" s="191"/>
      <c r="R44" s="191"/>
      <c r="S44" s="191"/>
      <c r="T44" s="191"/>
      <c r="U44" s="191"/>
      <c r="V44" s="191"/>
      <c r="W44" s="103">
        <f t="shared" si="1"/>
        <v>0</v>
      </c>
      <c r="X44" s="104" t="str">
        <f t="shared" si="0"/>
        <v>DEBIL</v>
      </c>
      <c r="Y44" s="192"/>
      <c r="Z44" s="105" t="str">
        <f t="shared" si="2"/>
        <v/>
      </c>
      <c r="AA44" s="103" t="str">
        <f t="shared" si="3"/>
        <v>SI</v>
      </c>
      <c r="AB44" s="191"/>
      <c r="AC44" s="365"/>
      <c r="AD44" s="365"/>
      <c r="AE44" s="371"/>
      <c r="AF44" s="371"/>
      <c r="AG44" s="360"/>
      <c r="AH44" s="360"/>
      <c r="AI44" s="359"/>
      <c r="AJ44" s="359"/>
      <c r="AK44" s="370"/>
      <c r="AL44" s="367"/>
      <c r="AM44" s="373"/>
      <c r="AN44" s="188"/>
      <c r="AO44" s="187"/>
      <c r="AP44" s="194"/>
      <c r="AQ44" s="100"/>
      <c r="AR44" s="180"/>
      <c r="AS44" s="100"/>
      <c r="AT44" s="180"/>
      <c r="AU44" s="100"/>
      <c r="AV44" s="180"/>
      <c r="AW44" s="100"/>
      <c r="AX44" s="180"/>
      <c r="AY44" s="134"/>
      <c r="AZ44" s="180"/>
      <c r="BA44" s="180"/>
      <c r="BB44" s="134"/>
      <c r="BC44" s="100"/>
      <c r="BD44" s="100"/>
      <c r="BE44" s="180"/>
      <c r="BF44" s="180"/>
      <c r="BG44" s="134"/>
      <c r="BH44" s="100"/>
      <c r="BI44" s="100"/>
      <c r="BJ44" s="180"/>
      <c r="BK44" s="180"/>
      <c r="BL44" s="134"/>
      <c r="BM44" s="100"/>
      <c r="BN44" s="100"/>
      <c r="BO44" s="180"/>
      <c r="BP44" s="180"/>
      <c r="BQ44" s="134"/>
      <c r="BR44" s="100"/>
      <c r="BS44" s="100"/>
      <c r="BT44" s="100"/>
      <c r="BU44" s="180"/>
      <c r="BV44" s="180"/>
      <c r="BW44" s="180"/>
      <c r="BX44" s="100"/>
      <c r="BY44" s="180"/>
      <c r="BZ44" s="180"/>
      <c r="CA44" s="100"/>
      <c r="CB44" s="180"/>
      <c r="CC44" s="134"/>
      <c r="CD44" s="180"/>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row>
    <row r="45" spans="1:108" ht="21" customHeight="1" thickTop="1" thickBot="1">
      <c r="A45" s="328"/>
      <c r="B45" s="310"/>
      <c r="C45" s="310"/>
      <c r="D45" s="310"/>
      <c r="E45" s="329"/>
      <c r="F45" s="310"/>
      <c r="G45" s="310"/>
      <c r="H45" s="310"/>
      <c r="I45" s="310"/>
      <c r="J45" s="328"/>
      <c r="K45" s="328"/>
      <c r="L45" s="370"/>
      <c r="M45" s="367"/>
      <c r="N45" s="187">
        <v>5</v>
      </c>
      <c r="O45" s="190"/>
      <c r="P45" s="191"/>
      <c r="Q45" s="191"/>
      <c r="R45" s="191"/>
      <c r="S45" s="191"/>
      <c r="T45" s="191"/>
      <c r="U45" s="191"/>
      <c r="V45" s="191"/>
      <c r="W45" s="103">
        <f t="shared" si="1"/>
        <v>0</v>
      </c>
      <c r="X45" s="104" t="str">
        <f t="shared" si="0"/>
        <v>DEBIL</v>
      </c>
      <c r="Y45" s="192"/>
      <c r="Z45" s="105" t="str">
        <f t="shared" si="2"/>
        <v/>
      </c>
      <c r="AA45" s="103" t="str">
        <f t="shared" si="3"/>
        <v>SI</v>
      </c>
      <c r="AB45" s="191"/>
      <c r="AC45" s="365"/>
      <c r="AD45" s="365"/>
      <c r="AE45" s="371"/>
      <c r="AF45" s="371"/>
      <c r="AG45" s="360"/>
      <c r="AH45" s="360"/>
      <c r="AI45" s="359"/>
      <c r="AJ45" s="359"/>
      <c r="AK45" s="370"/>
      <c r="AL45" s="367"/>
      <c r="AM45" s="373"/>
      <c r="AN45" s="188"/>
      <c r="AO45" s="187"/>
      <c r="AP45" s="194"/>
      <c r="AQ45" s="100"/>
      <c r="AR45" s="180"/>
      <c r="AS45" s="100"/>
      <c r="AT45" s="180"/>
      <c r="AU45" s="100"/>
      <c r="AV45" s="180"/>
      <c r="AW45" s="100"/>
      <c r="AX45" s="180"/>
      <c r="AY45" s="134"/>
      <c r="AZ45" s="180"/>
      <c r="BA45" s="180"/>
      <c r="BB45" s="134"/>
      <c r="BC45" s="100"/>
      <c r="BD45" s="100"/>
      <c r="BE45" s="180"/>
      <c r="BF45" s="180"/>
      <c r="BG45" s="134"/>
      <c r="BH45" s="100"/>
      <c r="BI45" s="100"/>
      <c r="BJ45" s="180"/>
      <c r="BK45" s="180"/>
      <c r="BL45" s="134"/>
      <c r="BM45" s="100"/>
      <c r="BN45" s="100"/>
      <c r="BO45" s="180"/>
      <c r="BP45" s="180"/>
      <c r="BQ45" s="134"/>
      <c r="BR45" s="100"/>
      <c r="BS45" s="100"/>
      <c r="BT45" s="100"/>
      <c r="BU45" s="180"/>
      <c r="BV45" s="180"/>
      <c r="BW45" s="180"/>
      <c r="BX45" s="100"/>
      <c r="BY45" s="180"/>
      <c r="BZ45" s="180"/>
      <c r="CA45" s="100"/>
      <c r="CB45" s="180"/>
      <c r="CC45" s="134"/>
      <c r="CD45" s="180"/>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row>
    <row r="46" spans="1:108" ht="21" customHeight="1" thickTop="1" thickBot="1">
      <c r="A46" s="328"/>
      <c r="B46" s="310"/>
      <c r="C46" s="310"/>
      <c r="D46" s="310"/>
      <c r="E46" s="329"/>
      <c r="F46" s="310"/>
      <c r="G46" s="310"/>
      <c r="H46" s="310"/>
      <c r="I46" s="310"/>
      <c r="J46" s="328"/>
      <c r="K46" s="328"/>
      <c r="L46" s="370"/>
      <c r="M46" s="368"/>
      <c r="N46" s="187">
        <v>6</v>
      </c>
      <c r="O46" s="190"/>
      <c r="P46" s="191"/>
      <c r="Q46" s="191"/>
      <c r="R46" s="191"/>
      <c r="S46" s="191"/>
      <c r="T46" s="191"/>
      <c r="U46" s="191"/>
      <c r="V46" s="191"/>
      <c r="W46" s="103">
        <f t="shared" si="1"/>
        <v>0</v>
      </c>
      <c r="X46" s="104" t="str">
        <f t="shared" si="0"/>
        <v>DEBIL</v>
      </c>
      <c r="Y46" s="192"/>
      <c r="Z46" s="105" t="str">
        <f t="shared" si="2"/>
        <v/>
      </c>
      <c r="AA46" s="103" t="str">
        <f t="shared" si="3"/>
        <v>SI</v>
      </c>
      <c r="AB46" s="191"/>
      <c r="AC46" s="365"/>
      <c r="AD46" s="365"/>
      <c r="AE46" s="371"/>
      <c r="AF46" s="371"/>
      <c r="AG46" s="360"/>
      <c r="AH46" s="360"/>
      <c r="AI46" s="359"/>
      <c r="AJ46" s="359"/>
      <c r="AK46" s="370"/>
      <c r="AL46" s="368"/>
      <c r="AM46" s="374"/>
      <c r="AN46" s="188"/>
      <c r="AO46" s="187"/>
      <c r="AP46" s="194"/>
      <c r="AQ46" s="100"/>
      <c r="AR46" s="180"/>
      <c r="AS46" s="100"/>
      <c r="AT46" s="180"/>
      <c r="AU46" s="100"/>
      <c r="AV46" s="180"/>
      <c r="AW46" s="100"/>
      <c r="AX46" s="180"/>
      <c r="AY46" s="134"/>
      <c r="AZ46" s="180"/>
      <c r="BA46" s="180"/>
      <c r="BB46" s="134"/>
      <c r="BC46" s="100"/>
      <c r="BD46" s="100"/>
      <c r="BE46" s="180"/>
      <c r="BF46" s="180"/>
      <c r="BG46" s="134"/>
      <c r="BH46" s="100"/>
      <c r="BI46" s="100"/>
      <c r="BJ46" s="180"/>
      <c r="BK46" s="180"/>
      <c r="BL46" s="134"/>
      <c r="BM46" s="100"/>
      <c r="BN46" s="100"/>
      <c r="BO46" s="180"/>
      <c r="BP46" s="180"/>
      <c r="BQ46" s="134"/>
      <c r="BR46" s="100"/>
      <c r="BS46" s="100"/>
      <c r="BT46" s="100"/>
      <c r="BU46" s="180"/>
      <c r="BV46" s="180"/>
      <c r="BW46" s="180"/>
      <c r="BX46" s="100"/>
      <c r="BY46" s="180"/>
      <c r="BZ46" s="180"/>
      <c r="CA46" s="100"/>
      <c r="CB46" s="180"/>
      <c r="CC46" s="134"/>
      <c r="CD46" s="180"/>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row>
    <row r="47" spans="1:108" ht="21" customHeight="1" thickTop="1" thickBot="1">
      <c r="A47" s="328">
        <v>8</v>
      </c>
      <c r="B47" s="310"/>
      <c r="C47" s="310"/>
      <c r="D47" s="310"/>
      <c r="E47" s="329"/>
      <c r="F47" s="310"/>
      <c r="G47" s="310"/>
      <c r="H47" s="310"/>
      <c r="I47" s="310"/>
      <c r="J47" s="328"/>
      <c r="K47" s="328"/>
      <c r="L47" s="370">
        <f>+(J47*K47)*4</f>
        <v>0</v>
      </c>
      <c r="M47" s="366" t="b">
        <f>IF(OR(AND(J47=3,K47=4),AND(J47=2,K47=5),AND(J47=2,K47=5),AND(L47=20),AND(L47&gt;=52,L47&lt;=100)),"ZONA RIESGO EXTREMA",IF(OR(AND(J47=5,K47=2),AND(J47=4,K47=3),AND(J47=1,K47=4),AND(L47=16),AND(L47&gt;=28,L47&lt;=48)),"ZONA RIESGO ALTA",IF(OR(AND(J47=1,K47=3),AND(J47=4,K47=1),AND(L47=24)),"ZONA RIESGO MODERADA",IF(AND(L47&gt;=4,L47&lt;=16),"ZONA RIESGO BAJA"))))</f>
        <v>0</v>
      </c>
      <c r="N47" s="187">
        <v>1</v>
      </c>
      <c r="O47" s="190"/>
      <c r="P47" s="191"/>
      <c r="Q47" s="191"/>
      <c r="R47" s="191"/>
      <c r="S47" s="191"/>
      <c r="T47" s="191"/>
      <c r="U47" s="191"/>
      <c r="V47" s="191"/>
      <c r="W47" s="103">
        <f t="shared" si="1"/>
        <v>0</v>
      </c>
      <c r="X47" s="104" t="str">
        <f t="shared" si="0"/>
        <v>DEBIL</v>
      </c>
      <c r="Y47" s="192"/>
      <c r="Z47" s="105" t="str">
        <f t="shared" si="2"/>
        <v/>
      </c>
      <c r="AA47" s="103" t="str">
        <f t="shared" si="3"/>
        <v>SI</v>
      </c>
      <c r="AB47" s="191"/>
      <c r="AC47" s="365">
        <f>IF(AND(W47&gt;0,SUM(W48:W52)=0),W47,IF(AND(SUM(W47:W48)&gt;0,SUM(W49:W52)=0),AVERAGE(W47:W48),IF(AND(SUM(W47:W49)&gt;0,SUM(W50:W52)=0),AVERAGE(W47:W49),IF(AND(SUM(W47:W50)&gt;0,SUM(W51:W52)=0),AVERAGE(W47:W50),IF(AND(SUM(W47:W51)&gt;0,W52=0),AVERAGE(W47:W51),AVERAGE(W47:W52))))))</f>
        <v>0</v>
      </c>
      <c r="AD47" s="365" t="str">
        <f>IF(AND(AC47&gt;=50,AC47&lt;=99),"MODERADO",IF(AND(AC47=100), "FUERTE",IF(AND(AC47&lt;50), "DEBIL")))</f>
        <v>DEBIL</v>
      </c>
      <c r="AE47" s="371"/>
      <c r="AF47" s="371"/>
      <c r="AG47" s="360" t="str">
        <f>IFERROR(_xlfn.IFS(AND(AD47="MODERADO",AE47="Directamente"),1,AND(AD47="FUERTE",AE47="Directamente"),2),"0")</f>
        <v>0</v>
      </c>
      <c r="AH47" s="360" t="str">
        <f>IFERROR(_xlfn.IFS(AND(AD47="MODERADO",AF47="Directamente"),1,AND(AD47="FUERTE",AF47="Directamente"),2,AND(AD47="FUERTE",AF47="Indirectamente"),1),"0")</f>
        <v>0</v>
      </c>
      <c r="AI47" s="359"/>
      <c r="AJ47" s="359"/>
      <c r="AK47" s="370">
        <f>+(AI47*AJ47)*4</f>
        <v>0</v>
      </c>
      <c r="AL47" s="366"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72"/>
      <c r="AN47" s="188"/>
      <c r="AO47" s="187"/>
      <c r="AP47" s="194"/>
      <c r="AQ47" s="100"/>
      <c r="AR47" s="180"/>
      <c r="AS47" s="100"/>
      <c r="AT47" s="180"/>
      <c r="AU47" s="100"/>
      <c r="AV47" s="180"/>
      <c r="AW47" s="100"/>
      <c r="AX47" s="180"/>
      <c r="AY47" s="134"/>
      <c r="AZ47" s="180"/>
      <c r="BA47" s="180"/>
      <c r="BB47" s="134"/>
      <c r="BC47" s="100"/>
      <c r="BD47" s="100"/>
      <c r="BE47" s="180"/>
      <c r="BF47" s="180"/>
      <c r="BG47" s="134"/>
      <c r="BH47" s="100"/>
      <c r="BI47" s="100"/>
      <c r="BJ47" s="180"/>
      <c r="BK47" s="180"/>
      <c r="BL47" s="134"/>
      <c r="BM47" s="100"/>
      <c r="BN47" s="100"/>
      <c r="BO47" s="180"/>
      <c r="BP47" s="180"/>
      <c r="BQ47" s="134"/>
      <c r="BR47" s="100"/>
      <c r="BS47" s="100"/>
      <c r="BT47" s="100"/>
      <c r="BU47" s="180"/>
      <c r="BV47" s="180"/>
      <c r="BW47" s="180"/>
      <c r="BX47" s="100"/>
      <c r="BY47" s="180"/>
      <c r="BZ47" s="180"/>
      <c r="CA47" s="100"/>
      <c r="CB47" s="180"/>
      <c r="CC47" s="134"/>
      <c r="CD47" s="180"/>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row>
    <row r="48" spans="1:108" ht="21" customHeight="1" thickTop="1" thickBot="1">
      <c r="A48" s="328"/>
      <c r="B48" s="310"/>
      <c r="C48" s="310"/>
      <c r="D48" s="310"/>
      <c r="E48" s="329"/>
      <c r="F48" s="310"/>
      <c r="G48" s="310"/>
      <c r="H48" s="310"/>
      <c r="I48" s="310"/>
      <c r="J48" s="328"/>
      <c r="K48" s="328"/>
      <c r="L48" s="370"/>
      <c r="M48" s="367"/>
      <c r="N48" s="187">
        <v>2</v>
      </c>
      <c r="O48" s="190"/>
      <c r="P48" s="191"/>
      <c r="Q48" s="191"/>
      <c r="R48" s="191"/>
      <c r="S48" s="191"/>
      <c r="T48" s="191"/>
      <c r="U48" s="191"/>
      <c r="V48" s="191"/>
      <c r="W48" s="103">
        <f t="shared" si="1"/>
        <v>0</v>
      </c>
      <c r="X48" s="104" t="str">
        <f t="shared" si="0"/>
        <v>DEBIL</v>
      </c>
      <c r="Y48" s="192"/>
      <c r="Z48" s="105" t="str">
        <f t="shared" si="2"/>
        <v/>
      </c>
      <c r="AA48" s="103" t="str">
        <f t="shared" si="3"/>
        <v>SI</v>
      </c>
      <c r="AB48" s="191"/>
      <c r="AC48" s="365"/>
      <c r="AD48" s="365"/>
      <c r="AE48" s="371"/>
      <c r="AF48" s="371"/>
      <c r="AG48" s="360"/>
      <c r="AH48" s="360"/>
      <c r="AI48" s="359"/>
      <c r="AJ48" s="359"/>
      <c r="AK48" s="370"/>
      <c r="AL48" s="367"/>
      <c r="AM48" s="373"/>
      <c r="AN48" s="188"/>
      <c r="AO48" s="187"/>
      <c r="AP48" s="194"/>
      <c r="AQ48" s="100"/>
      <c r="AR48" s="180"/>
      <c r="AS48" s="100"/>
      <c r="AT48" s="180"/>
      <c r="AU48" s="100"/>
      <c r="AV48" s="180"/>
      <c r="AW48" s="100"/>
      <c r="AX48" s="180"/>
      <c r="AY48" s="134"/>
      <c r="AZ48" s="180"/>
      <c r="BA48" s="180"/>
      <c r="BB48" s="134"/>
      <c r="BC48" s="100"/>
      <c r="BD48" s="100"/>
      <c r="BE48" s="180"/>
      <c r="BF48" s="180"/>
      <c r="BG48" s="134"/>
      <c r="BH48" s="100"/>
      <c r="BI48" s="100"/>
      <c r="BJ48" s="180"/>
      <c r="BK48" s="180"/>
      <c r="BL48" s="134"/>
      <c r="BM48" s="100"/>
      <c r="BN48" s="100"/>
      <c r="BO48" s="180"/>
      <c r="BP48" s="180"/>
      <c r="BQ48" s="134"/>
      <c r="BR48" s="100"/>
      <c r="BS48" s="100"/>
      <c r="BT48" s="100"/>
      <c r="BU48" s="180"/>
      <c r="BV48" s="180"/>
      <c r="BW48" s="180"/>
      <c r="BX48" s="100"/>
      <c r="BY48" s="180"/>
      <c r="BZ48" s="180"/>
      <c r="CA48" s="100"/>
      <c r="CB48" s="180"/>
      <c r="CC48" s="134"/>
      <c r="CD48" s="180"/>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row>
    <row r="49" spans="1:108" ht="21" customHeight="1" thickTop="1" thickBot="1">
      <c r="A49" s="328"/>
      <c r="B49" s="310"/>
      <c r="C49" s="310"/>
      <c r="D49" s="310"/>
      <c r="E49" s="329"/>
      <c r="F49" s="310"/>
      <c r="G49" s="310"/>
      <c r="H49" s="310"/>
      <c r="I49" s="310"/>
      <c r="J49" s="328"/>
      <c r="K49" s="328"/>
      <c r="L49" s="370"/>
      <c r="M49" s="367"/>
      <c r="N49" s="187">
        <v>3</v>
      </c>
      <c r="O49" s="193"/>
      <c r="P49" s="191"/>
      <c r="Q49" s="191"/>
      <c r="R49" s="191"/>
      <c r="S49" s="191"/>
      <c r="T49" s="191"/>
      <c r="U49" s="191"/>
      <c r="V49" s="191"/>
      <c r="W49" s="103">
        <f t="shared" si="1"/>
        <v>0</v>
      </c>
      <c r="X49" s="104" t="str">
        <f t="shared" si="0"/>
        <v>DEBIL</v>
      </c>
      <c r="Y49" s="192"/>
      <c r="Z49" s="105" t="str">
        <f t="shared" si="2"/>
        <v/>
      </c>
      <c r="AA49" s="103" t="str">
        <f t="shared" si="3"/>
        <v>SI</v>
      </c>
      <c r="AB49" s="191"/>
      <c r="AC49" s="365"/>
      <c r="AD49" s="365"/>
      <c r="AE49" s="371"/>
      <c r="AF49" s="371"/>
      <c r="AG49" s="360"/>
      <c r="AH49" s="360"/>
      <c r="AI49" s="359"/>
      <c r="AJ49" s="359"/>
      <c r="AK49" s="370"/>
      <c r="AL49" s="367"/>
      <c r="AM49" s="373"/>
      <c r="AN49" s="188"/>
      <c r="AO49" s="187"/>
      <c r="AP49" s="194"/>
      <c r="AQ49" s="100"/>
      <c r="AR49" s="180"/>
      <c r="AS49" s="100"/>
      <c r="AT49" s="180"/>
      <c r="AU49" s="100"/>
      <c r="AV49" s="180"/>
      <c r="AW49" s="100"/>
      <c r="AX49" s="180"/>
      <c r="AY49" s="134"/>
      <c r="AZ49" s="180"/>
      <c r="BA49" s="180"/>
      <c r="BB49" s="134"/>
      <c r="BC49" s="100"/>
      <c r="BD49" s="100"/>
      <c r="BE49" s="180"/>
      <c r="BF49" s="180"/>
      <c r="BG49" s="134"/>
      <c r="BH49" s="100"/>
      <c r="BI49" s="100"/>
      <c r="BJ49" s="180"/>
      <c r="BK49" s="180"/>
      <c r="BL49" s="134"/>
      <c r="BM49" s="100"/>
      <c r="BN49" s="100"/>
      <c r="BO49" s="180"/>
      <c r="BP49" s="180"/>
      <c r="BQ49" s="134"/>
      <c r="BR49" s="100"/>
      <c r="BS49" s="100"/>
      <c r="BT49" s="100"/>
      <c r="BU49" s="180"/>
      <c r="BV49" s="180"/>
      <c r="BW49" s="180"/>
      <c r="BX49" s="100"/>
      <c r="BY49" s="180"/>
      <c r="BZ49" s="180"/>
      <c r="CA49" s="100"/>
      <c r="CB49" s="180"/>
      <c r="CC49" s="134"/>
      <c r="CD49" s="180"/>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row>
    <row r="50" spans="1:108" ht="21" customHeight="1" thickTop="1" thickBot="1">
      <c r="A50" s="328"/>
      <c r="B50" s="310"/>
      <c r="C50" s="310"/>
      <c r="D50" s="310"/>
      <c r="E50" s="329"/>
      <c r="F50" s="310"/>
      <c r="G50" s="310"/>
      <c r="H50" s="310"/>
      <c r="I50" s="310"/>
      <c r="J50" s="328"/>
      <c r="K50" s="328"/>
      <c r="L50" s="370"/>
      <c r="M50" s="367"/>
      <c r="N50" s="187">
        <v>4</v>
      </c>
      <c r="O50" s="190"/>
      <c r="P50" s="191"/>
      <c r="Q50" s="191"/>
      <c r="R50" s="191"/>
      <c r="S50" s="191"/>
      <c r="T50" s="191"/>
      <c r="U50" s="191"/>
      <c r="V50" s="191"/>
      <c r="W50" s="103">
        <f t="shared" si="1"/>
        <v>0</v>
      </c>
      <c r="X50" s="104" t="str">
        <f t="shared" si="0"/>
        <v>DEBIL</v>
      </c>
      <c r="Y50" s="192"/>
      <c r="Z50" s="105" t="str">
        <f t="shared" si="2"/>
        <v/>
      </c>
      <c r="AA50" s="103" t="str">
        <f t="shared" si="3"/>
        <v>SI</v>
      </c>
      <c r="AB50" s="191"/>
      <c r="AC50" s="365"/>
      <c r="AD50" s="365"/>
      <c r="AE50" s="371"/>
      <c r="AF50" s="371"/>
      <c r="AG50" s="360"/>
      <c r="AH50" s="360"/>
      <c r="AI50" s="359"/>
      <c r="AJ50" s="359"/>
      <c r="AK50" s="370"/>
      <c r="AL50" s="367"/>
      <c r="AM50" s="373"/>
      <c r="AN50" s="188"/>
      <c r="AO50" s="187"/>
      <c r="AP50" s="194"/>
      <c r="AQ50" s="100"/>
      <c r="AR50" s="180"/>
      <c r="AS50" s="100"/>
      <c r="AT50" s="180"/>
      <c r="AU50" s="100"/>
      <c r="AV50" s="180"/>
      <c r="AW50" s="100"/>
      <c r="AX50" s="180"/>
      <c r="AY50" s="134"/>
      <c r="AZ50" s="180"/>
      <c r="BA50" s="180"/>
      <c r="BB50" s="134"/>
      <c r="BC50" s="100"/>
      <c r="BD50" s="100"/>
      <c r="BE50" s="180"/>
      <c r="BF50" s="180"/>
      <c r="BG50" s="134"/>
      <c r="BH50" s="100"/>
      <c r="BI50" s="100"/>
      <c r="BJ50" s="180"/>
      <c r="BK50" s="180"/>
      <c r="BL50" s="134"/>
      <c r="BM50" s="100"/>
      <c r="BN50" s="100"/>
      <c r="BO50" s="180"/>
      <c r="BP50" s="180"/>
      <c r="BQ50" s="134"/>
      <c r="BR50" s="100"/>
      <c r="BS50" s="100"/>
      <c r="BT50" s="100"/>
      <c r="BU50" s="180"/>
      <c r="BV50" s="180"/>
      <c r="BW50" s="180"/>
      <c r="BX50" s="100"/>
      <c r="BY50" s="180"/>
      <c r="BZ50" s="180"/>
      <c r="CA50" s="100"/>
      <c r="CB50" s="180"/>
      <c r="CC50" s="134"/>
      <c r="CD50" s="180"/>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row>
    <row r="51" spans="1:108" ht="21" customHeight="1" thickTop="1" thickBot="1">
      <c r="A51" s="328"/>
      <c r="B51" s="310"/>
      <c r="C51" s="310"/>
      <c r="D51" s="310"/>
      <c r="E51" s="329"/>
      <c r="F51" s="310"/>
      <c r="G51" s="310"/>
      <c r="H51" s="310"/>
      <c r="I51" s="310"/>
      <c r="J51" s="328"/>
      <c r="K51" s="328"/>
      <c r="L51" s="370"/>
      <c r="M51" s="367"/>
      <c r="N51" s="187">
        <v>5</v>
      </c>
      <c r="O51" s="190"/>
      <c r="P51" s="191"/>
      <c r="Q51" s="191"/>
      <c r="R51" s="191"/>
      <c r="S51" s="191"/>
      <c r="T51" s="191"/>
      <c r="U51" s="191"/>
      <c r="V51" s="191"/>
      <c r="W51" s="103">
        <f t="shared" si="1"/>
        <v>0</v>
      </c>
      <c r="X51" s="104" t="str">
        <f t="shared" si="0"/>
        <v>DEBIL</v>
      </c>
      <c r="Y51" s="192"/>
      <c r="Z51" s="105" t="str">
        <f t="shared" si="2"/>
        <v/>
      </c>
      <c r="AA51" s="103" t="str">
        <f t="shared" si="3"/>
        <v>SI</v>
      </c>
      <c r="AB51" s="191"/>
      <c r="AC51" s="365"/>
      <c r="AD51" s="365"/>
      <c r="AE51" s="371"/>
      <c r="AF51" s="371"/>
      <c r="AG51" s="360"/>
      <c r="AH51" s="360"/>
      <c r="AI51" s="359"/>
      <c r="AJ51" s="359"/>
      <c r="AK51" s="370"/>
      <c r="AL51" s="367"/>
      <c r="AM51" s="373"/>
      <c r="AN51" s="188"/>
      <c r="AO51" s="187"/>
      <c r="AP51" s="194"/>
      <c r="AQ51" s="100"/>
      <c r="AR51" s="180"/>
      <c r="AS51" s="100"/>
      <c r="AT51" s="180"/>
      <c r="AU51" s="100"/>
      <c r="AV51" s="180"/>
      <c r="AW51" s="100"/>
      <c r="AX51" s="180"/>
      <c r="AY51" s="134"/>
      <c r="AZ51" s="180"/>
      <c r="BA51" s="180"/>
      <c r="BB51" s="134"/>
      <c r="BC51" s="100"/>
      <c r="BD51" s="100"/>
      <c r="BE51" s="180"/>
      <c r="BF51" s="180"/>
      <c r="BG51" s="134"/>
      <c r="BH51" s="100"/>
      <c r="BI51" s="100"/>
      <c r="BJ51" s="180"/>
      <c r="BK51" s="180"/>
      <c r="BL51" s="134"/>
      <c r="BM51" s="100"/>
      <c r="BN51" s="100"/>
      <c r="BO51" s="180"/>
      <c r="BP51" s="180"/>
      <c r="BQ51" s="134"/>
      <c r="BR51" s="100"/>
      <c r="BS51" s="100"/>
      <c r="BT51" s="100"/>
      <c r="BU51" s="180"/>
      <c r="BV51" s="180"/>
      <c r="BW51" s="180"/>
      <c r="BX51" s="100"/>
      <c r="BY51" s="180"/>
      <c r="BZ51" s="180"/>
      <c r="CA51" s="100"/>
      <c r="CB51" s="180"/>
      <c r="CC51" s="134"/>
      <c r="CD51" s="180"/>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row>
    <row r="52" spans="1:108" ht="21" customHeight="1" thickTop="1" thickBot="1">
      <c r="A52" s="328"/>
      <c r="B52" s="310"/>
      <c r="C52" s="310"/>
      <c r="D52" s="310"/>
      <c r="E52" s="329"/>
      <c r="F52" s="310"/>
      <c r="G52" s="310"/>
      <c r="H52" s="310"/>
      <c r="I52" s="310"/>
      <c r="J52" s="328"/>
      <c r="K52" s="328"/>
      <c r="L52" s="370"/>
      <c r="M52" s="368"/>
      <c r="N52" s="187">
        <v>6</v>
      </c>
      <c r="O52" s="190"/>
      <c r="P52" s="191"/>
      <c r="Q52" s="191"/>
      <c r="R52" s="191"/>
      <c r="S52" s="191"/>
      <c r="T52" s="191"/>
      <c r="U52" s="191"/>
      <c r="V52" s="191"/>
      <c r="W52" s="103">
        <f t="shared" si="1"/>
        <v>0</v>
      </c>
      <c r="X52" s="104" t="str">
        <f t="shared" si="0"/>
        <v>DEBIL</v>
      </c>
      <c r="Y52" s="192"/>
      <c r="Z52" s="105" t="str">
        <f t="shared" si="2"/>
        <v/>
      </c>
      <c r="AA52" s="103" t="str">
        <f t="shared" si="3"/>
        <v>SI</v>
      </c>
      <c r="AB52" s="191"/>
      <c r="AC52" s="365"/>
      <c r="AD52" s="365"/>
      <c r="AE52" s="371"/>
      <c r="AF52" s="371"/>
      <c r="AG52" s="360"/>
      <c r="AH52" s="360"/>
      <c r="AI52" s="359"/>
      <c r="AJ52" s="359"/>
      <c r="AK52" s="370"/>
      <c r="AL52" s="368"/>
      <c r="AM52" s="374"/>
      <c r="AN52" s="188"/>
      <c r="AO52" s="187"/>
      <c r="AP52" s="194"/>
      <c r="AQ52" s="100"/>
      <c r="AR52" s="180"/>
      <c r="AS52" s="100"/>
      <c r="AT52" s="180"/>
      <c r="AU52" s="100"/>
      <c r="AV52" s="180"/>
      <c r="AW52" s="100"/>
      <c r="AX52" s="180"/>
      <c r="AY52" s="134"/>
      <c r="AZ52" s="180"/>
      <c r="BA52" s="180"/>
      <c r="BB52" s="134"/>
      <c r="BC52" s="100"/>
      <c r="BD52" s="100"/>
      <c r="BE52" s="180"/>
      <c r="BF52" s="180"/>
      <c r="BG52" s="134"/>
      <c r="BH52" s="100"/>
      <c r="BI52" s="100"/>
      <c r="BJ52" s="180"/>
      <c r="BK52" s="180"/>
      <c r="BL52" s="134"/>
      <c r="BM52" s="100"/>
      <c r="BN52" s="100"/>
      <c r="BO52" s="180"/>
      <c r="BP52" s="180"/>
      <c r="BQ52" s="134"/>
      <c r="BR52" s="100"/>
      <c r="BS52" s="100"/>
      <c r="BT52" s="100"/>
      <c r="BU52" s="180"/>
      <c r="BV52" s="180"/>
      <c r="BW52" s="180"/>
      <c r="BX52" s="100"/>
      <c r="BY52" s="180"/>
      <c r="BZ52" s="180"/>
      <c r="CA52" s="100"/>
      <c r="CB52" s="180"/>
      <c r="CC52" s="134"/>
      <c r="CD52" s="180"/>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row>
    <row r="53" spans="1:108" ht="21" customHeight="1" thickTop="1" thickBot="1">
      <c r="A53" s="328">
        <v>9</v>
      </c>
      <c r="B53" s="310"/>
      <c r="C53" s="310"/>
      <c r="D53" s="310"/>
      <c r="E53" s="329"/>
      <c r="F53" s="310"/>
      <c r="G53" s="310"/>
      <c r="H53" s="310"/>
      <c r="I53" s="310"/>
      <c r="J53" s="328"/>
      <c r="K53" s="328"/>
      <c r="L53" s="370">
        <f>+(J53*K53)*4</f>
        <v>0</v>
      </c>
      <c r="M53" s="366" t="b">
        <f>IF(OR(AND(J53=3,K53=4),AND(J53=2,K53=5),AND(J53=2,K53=5),AND(L53=20),AND(L53&gt;=52,L53&lt;=100)),"ZONA RIESGO EXTREMA",IF(OR(AND(J53=5,K53=2),AND(J53=4,K53=3),AND(J53=1,K53=4),AND(L53=16),AND(L53&gt;=28,L53&lt;=48)),"ZONA RIESGO ALTA",IF(OR(AND(J53=1,K53=3),AND(J53=4,K53=1),AND(L53=24)),"ZONA RIESGO MODERADA",IF(AND(L53&gt;=4,L53&lt;=16),"ZONA RIESGO BAJA"))))</f>
        <v>0</v>
      </c>
      <c r="N53" s="187">
        <v>1</v>
      </c>
      <c r="O53" s="190"/>
      <c r="P53" s="191"/>
      <c r="Q53" s="191"/>
      <c r="R53" s="191"/>
      <c r="S53" s="191"/>
      <c r="T53" s="191"/>
      <c r="U53" s="191"/>
      <c r="V53" s="191"/>
      <c r="W53" s="103">
        <f t="shared" si="1"/>
        <v>0</v>
      </c>
      <c r="X53" s="104" t="str">
        <f t="shared" si="0"/>
        <v>DEBIL</v>
      </c>
      <c r="Y53" s="192"/>
      <c r="Z53" s="105" t="str">
        <f t="shared" si="2"/>
        <v/>
      </c>
      <c r="AA53" s="103" t="str">
        <f t="shared" si="3"/>
        <v>SI</v>
      </c>
      <c r="AB53" s="191"/>
      <c r="AC53" s="365">
        <f>IF(AND(W53&gt;0,SUM(W54:W58)=0),W53,IF(AND(SUM(W53:W54)&gt;0,SUM(W55:W58)=0),AVERAGE(W53:W54),IF(AND(SUM(W53:W55)&gt;0,SUM(W56:W58)=0),AVERAGE(W53:W55),IF(AND(SUM(W53:W56)&gt;0,SUM(W57:W58)=0),AVERAGE(W53:W56),IF(AND(SUM(W53:W57)&gt;0,W58=0),AVERAGE(W53:W57),AVERAGE(W53:W58))))))</f>
        <v>0</v>
      </c>
      <c r="AD53" s="365" t="str">
        <f>IF(AND(AC53&gt;=50,AC53&lt;=99),"MODERADO",IF(AND(AC53=100), "FUERTE",IF(AND(AC53&lt;50), "DEBIL")))</f>
        <v>DEBIL</v>
      </c>
      <c r="AE53" s="371"/>
      <c r="AF53" s="371"/>
      <c r="AG53" s="360" t="str">
        <f>IFERROR(_xlfn.IFS(AND(AD53="MODERADO",AE53="Directamente"),1,AND(AD53="FUERTE",AE53="Directamente"),2),"0")</f>
        <v>0</v>
      </c>
      <c r="AH53" s="360" t="str">
        <f>IFERROR(_xlfn.IFS(AND(AD53="MODERADO",AF53="Directamente"),1,AND(AD53="FUERTE",AF53="Directamente"),2,AND(AD53="FUERTE",AF53="Indirectamente"),1),"0")</f>
        <v>0</v>
      </c>
      <c r="AI53" s="359"/>
      <c r="AJ53" s="359"/>
      <c r="AK53" s="370">
        <f>+(AI53*AJ53)*4</f>
        <v>0</v>
      </c>
      <c r="AL53" s="366"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72"/>
      <c r="AN53" s="188"/>
      <c r="AO53" s="187"/>
      <c r="AP53" s="194"/>
      <c r="AQ53" s="100"/>
      <c r="AR53" s="180"/>
      <c r="AS53" s="100"/>
      <c r="AT53" s="180"/>
      <c r="AU53" s="100"/>
      <c r="AV53" s="180"/>
      <c r="AW53" s="100"/>
      <c r="AX53" s="180"/>
      <c r="AY53" s="134"/>
      <c r="AZ53" s="180"/>
      <c r="BA53" s="180"/>
      <c r="BB53" s="134"/>
      <c r="BC53" s="100"/>
      <c r="BD53" s="100"/>
      <c r="BE53" s="180"/>
      <c r="BF53" s="180"/>
      <c r="BG53" s="134"/>
      <c r="BH53" s="100"/>
      <c r="BI53" s="100"/>
      <c r="BJ53" s="180"/>
      <c r="BK53" s="180"/>
      <c r="BL53" s="134"/>
      <c r="BM53" s="100"/>
      <c r="BN53" s="100"/>
      <c r="BO53" s="180"/>
      <c r="BP53" s="180"/>
      <c r="BQ53" s="134"/>
      <c r="BR53" s="100"/>
      <c r="BS53" s="100"/>
      <c r="BT53" s="100"/>
      <c r="BU53" s="180"/>
      <c r="BV53" s="180"/>
      <c r="BW53" s="180"/>
      <c r="BX53" s="100"/>
      <c r="BY53" s="180"/>
      <c r="BZ53" s="180"/>
      <c r="CA53" s="100"/>
      <c r="CB53" s="180"/>
      <c r="CC53" s="134"/>
      <c r="CD53" s="180"/>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row>
    <row r="54" spans="1:108" ht="21" customHeight="1" thickTop="1" thickBot="1">
      <c r="A54" s="328"/>
      <c r="B54" s="310"/>
      <c r="C54" s="310"/>
      <c r="D54" s="310"/>
      <c r="E54" s="329"/>
      <c r="F54" s="310"/>
      <c r="G54" s="310"/>
      <c r="H54" s="310"/>
      <c r="I54" s="310"/>
      <c r="J54" s="328"/>
      <c r="K54" s="328"/>
      <c r="L54" s="370"/>
      <c r="M54" s="367"/>
      <c r="N54" s="187">
        <v>2</v>
      </c>
      <c r="O54" s="190"/>
      <c r="P54" s="191"/>
      <c r="Q54" s="191"/>
      <c r="R54" s="191"/>
      <c r="S54" s="191"/>
      <c r="T54" s="191"/>
      <c r="U54" s="191"/>
      <c r="V54" s="191"/>
      <c r="W54" s="103">
        <f t="shared" si="1"/>
        <v>0</v>
      </c>
      <c r="X54" s="104" t="str">
        <f t="shared" si="0"/>
        <v>DEBIL</v>
      </c>
      <c r="Y54" s="192"/>
      <c r="Z54" s="105" t="str">
        <f t="shared" si="2"/>
        <v/>
      </c>
      <c r="AA54" s="103" t="str">
        <f t="shared" si="3"/>
        <v>SI</v>
      </c>
      <c r="AB54" s="191"/>
      <c r="AC54" s="365"/>
      <c r="AD54" s="365"/>
      <c r="AE54" s="371"/>
      <c r="AF54" s="371"/>
      <c r="AG54" s="360"/>
      <c r="AH54" s="360"/>
      <c r="AI54" s="359"/>
      <c r="AJ54" s="359"/>
      <c r="AK54" s="370"/>
      <c r="AL54" s="367"/>
      <c r="AM54" s="373"/>
      <c r="AN54" s="188"/>
      <c r="AO54" s="187"/>
      <c r="AP54" s="194"/>
      <c r="AQ54" s="100"/>
      <c r="AR54" s="180"/>
      <c r="AS54" s="100"/>
      <c r="AT54" s="180"/>
      <c r="AU54" s="100"/>
      <c r="AV54" s="180"/>
      <c r="AW54" s="100"/>
      <c r="AX54" s="180"/>
      <c r="AY54" s="134"/>
      <c r="AZ54" s="180"/>
      <c r="BA54" s="180"/>
      <c r="BB54" s="134"/>
      <c r="BC54" s="100"/>
      <c r="BD54" s="100"/>
      <c r="BE54" s="180"/>
      <c r="BF54" s="180"/>
      <c r="BG54" s="134"/>
      <c r="BH54" s="100"/>
      <c r="BI54" s="100"/>
      <c r="BJ54" s="180"/>
      <c r="BK54" s="180"/>
      <c r="BL54" s="134"/>
      <c r="BM54" s="100"/>
      <c r="BN54" s="100"/>
      <c r="BO54" s="180"/>
      <c r="BP54" s="180"/>
      <c r="BQ54" s="134"/>
      <c r="BR54" s="100"/>
      <c r="BS54" s="100"/>
      <c r="BT54" s="100"/>
      <c r="BU54" s="180"/>
      <c r="BV54" s="180"/>
      <c r="BW54" s="180"/>
      <c r="BX54" s="100"/>
      <c r="BY54" s="180"/>
      <c r="BZ54" s="180"/>
      <c r="CA54" s="100"/>
      <c r="CB54" s="180"/>
      <c r="CC54" s="134"/>
      <c r="CD54" s="180"/>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row>
    <row r="55" spans="1:108" ht="21" customHeight="1" thickTop="1" thickBot="1">
      <c r="A55" s="328"/>
      <c r="B55" s="310"/>
      <c r="C55" s="310"/>
      <c r="D55" s="310"/>
      <c r="E55" s="329"/>
      <c r="F55" s="310"/>
      <c r="G55" s="310"/>
      <c r="H55" s="310"/>
      <c r="I55" s="310"/>
      <c r="J55" s="328"/>
      <c r="K55" s="328"/>
      <c r="L55" s="370"/>
      <c r="M55" s="367"/>
      <c r="N55" s="187">
        <v>3</v>
      </c>
      <c r="O55" s="193"/>
      <c r="P55" s="191"/>
      <c r="Q55" s="191"/>
      <c r="R55" s="191"/>
      <c r="S55" s="191"/>
      <c r="T55" s="191"/>
      <c r="U55" s="191"/>
      <c r="V55" s="191"/>
      <c r="W55" s="103">
        <f t="shared" si="1"/>
        <v>0</v>
      </c>
      <c r="X55" s="104" t="str">
        <f t="shared" si="0"/>
        <v>DEBIL</v>
      </c>
      <c r="Y55" s="192"/>
      <c r="Z55" s="105" t="str">
        <f t="shared" si="2"/>
        <v/>
      </c>
      <c r="AA55" s="103" t="str">
        <f t="shared" si="3"/>
        <v>SI</v>
      </c>
      <c r="AB55" s="191"/>
      <c r="AC55" s="365"/>
      <c r="AD55" s="365"/>
      <c r="AE55" s="371"/>
      <c r="AF55" s="371"/>
      <c r="AG55" s="360"/>
      <c r="AH55" s="360"/>
      <c r="AI55" s="359"/>
      <c r="AJ55" s="359"/>
      <c r="AK55" s="370"/>
      <c r="AL55" s="367"/>
      <c r="AM55" s="373"/>
      <c r="AN55" s="188"/>
      <c r="AO55" s="187"/>
      <c r="AP55" s="194"/>
      <c r="AQ55" s="100"/>
      <c r="AR55" s="180"/>
      <c r="AS55" s="100"/>
      <c r="AT55" s="180"/>
      <c r="AU55" s="100"/>
      <c r="AV55" s="180"/>
      <c r="AW55" s="100"/>
      <c r="AX55" s="180"/>
      <c r="AY55" s="134"/>
      <c r="AZ55" s="180"/>
      <c r="BA55" s="180"/>
      <c r="BB55" s="134"/>
      <c r="BC55" s="100"/>
      <c r="BD55" s="100"/>
      <c r="BE55" s="180"/>
      <c r="BF55" s="180"/>
      <c r="BG55" s="134"/>
      <c r="BH55" s="100"/>
      <c r="BI55" s="100"/>
      <c r="BJ55" s="180"/>
      <c r="BK55" s="180"/>
      <c r="BL55" s="134"/>
      <c r="BM55" s="100"/>
      <c r="BN55" s="100"/>
      <c r="BO55" s="180"/>
      <c r="BP55" s="180"/>
      <c r="BQ55" s="134"/>
      <c r="BR55" s="100"/>
      <c r="BS55" s="100"/>
      <c r="BT55" s="100"/>
      <c r="BU55" s="180"/>
      <c r="BV55" s="180"/>
      <c r="BW55" s="180"/>
      <c r="BX55" s="100"/>
      <c r="BY55" s="180"/>
      <c r="BZ55" s="180"/>
      <c r="CA55" s="100"/>
      <c r="CB55" s="180"/>
      <c r="CC55" s="134"/>
      <c r="CD55" s="180"/>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row>
    <row r="56" spans="1:108" ht="21" customHeight="1" thickTop="1" thickBot="1">
      <c r="A56" s="328"/>
      <c r="B56" s="310"/>
      <c r="C56" s="310"/>
      <c r="D56" s="310"/>
      <c r="E56" s="329"/>
      <c r="F56" s="310"/>
      <c r="G56" s="310"/>
      <c r="H56" s="310"/>
      <c r="I56" s="310"/>
      <c r="J56" s="328"/>
      <c r="K56" s="328"/>
      <c r="L56" s="370"/>
      <c r="M56" s="367"/>
      <c r="N56" s="187">
        <v>4</v>
      </c>
      <c r="O56" s="190"/>
      <c r="P56" s="191"/>
      <c r="Q56" s="191"/>
      <c r="R56" s="191"/>
      <c r="S56" s="191"/>
      <c r="T56" s="191"/>
      <c r="U56" s="191"/>
      <c r="V56" s="191"/>
      <c r="W56" s="103">
        <f t="shared" si="1"/>
        <v>0</v>
      </c>
      <c r="X56" s="104" t="str">
        <f t="shared" si="0"/>
        <v>DEBIL</v>
      </c>
      <c r="Y56" s="192"/>
      <c r="Z56" s="105" t="str">
        <f t="shared" si="2"/>
        <v/>
      </c>
      <c r="AA56" s="103" t="str">
        <f t="shared" si="3"/>
        <v>SI</v>
      </c>
      <c r="AB56" s="191"/>
      <c r="AC56" s="365"/>
      <c r="AD56" s="365"/>
      <c r="AE56" s="371"/>
      <c r="AF56" s="371"/>
      <c r="AG56" s="360"/>
      <c r="AH56" s="360"/>
      <c r="AI56" s="359"/>
      <c r="AJ56" s="359"/>
      <c r="AK56" s="370"/>
      <c r="AL56" s="367"/>
      <c r="AM56" s="373"/>
      <c r="AN56" s="188"/>
      <c r="AO56" s="187"/>
      <c r="AP56" s="194"/>
      <c r="AQ56" s="100"/>
      <c r="AR56" s="180"/>
      <c r="AS56" s="100"/>
      <c r="AT56" s="180"/>
      <c r="AU56" s="100"/>
      <c r="AV56" s="180"/>
      <c r="AW56" s="100"/>
      <c r="AX56" s="180"/>
      <c r="AY56" s="134"/>
      <c r="AZ56" s="180"/>
      <c r="BA56" s="180"/>
      <c r="BB56" s="134"/>
      <c r="BC56" s="100"/>
      <c r="BD56" s="100"/>
      <c r="BE56" s="180"/>
      <c r="BF56" s="180"/>
      <c r="BG56" s="134"/>
      <c r="BH56" s="100"/>
      <c r="BI56" s="100"/>
      <c r="BJ56" s="180"/>
      <c r="BK56" s="180"/>
      <c r="BL56" s="134"/>
      <c r="BM56" s="100"/>
      <c r="BN56" s="100"/>
      <c r="BO56" s="180"/>
      <c r="BP56" s="180"/>
      <c r="BQ56" s="134"/>
      <c r="BR56" s="100"/>
      <c r="BS56" s="100"/>
      <c r="BT56" s="100"/>
      <c r="BU56" s="180"/>
      <c r="BV56" s="180"/>
      <c r="BW56" s="180"/>
      <c r="BX56" s="100"/>
      <c r="BY56" s="180"/>
      <c r="BZ56" s="180"/>
      <c r="CA56" s="100"/>
      <c r="CB56" s="180"/>
      <c r="CC56" s="134"/>
      <c r="CD56" s="180"/>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row>
    <row r="57" spans="1:108" ht="21" customHeight="1" thickTop="1" thickBot="1">
      <c r="A57" s="328"/>
      <c r="B57" s="310"/>
      <c r="C57" s="310"/>
      <c r="D57" s="310"/>
      <c r="E57" s="329"/>
      <c r="F57" s="310"/>
      <c r="G57" s="310"/>
      <c r="H57" s="310"/>
      <c r="I57" s="310"/>
      <c r="J57" s="328"/>
      <c r="K57" s="328"/>
      <c r="L57" s="370"/>
      <c r="M57" s="367"/>
      <c r="N57" s="187">
        <v>5</v>
      </c>
      <c r="O57" s="190"/>
      <c r="P57" s="191"/>
      <c r="Q57" s="191"/>
      <c r="R57" s="191"/>
      <c r="S57" s="191"/>
      <c r="T57" s="191"/>
      <c r="U57" s="191"/>
      <c r="V57" s="191"/>
      <c r="W57" s="103">
        <f t="shared" si="1"/>
        <v>0</v>
      </c>
      <c r="X57" s="104" t="str">
        <f t="shared" si="0"/>
        <v>DEBIL</v>
      </c>
      <c r="Y57" s="192"/>
      <c r="Z57" s="105" t="str">
        <f t="shared" si="2"/>
        <v/>
      </c>
      <c r="AA57" s="103" t="str">
        <f t="shared" si="3"/>
        <v>SI</v>
      </c>
      <c r="AB57" s="191"/>
      <c r="AC57" s="365"/>
      <c r="AD57" s="365"/>
      <c r="AE57" s="371"/>
      <c r="AF57" s="371"/>
      <c r="AG57" s="360"/>
      <c r="AH57" s="360"/>
      <c r="AI57" s="359"/>
      <c r="AJ57" s="359"/>
      <c r="AK57" s="370"/>
      <c r="AL57" s="367"/>
      <c r="AM57" s="373"/>
      <c r="AN57" s="188"/>
      <c r="AO57" s="187"/>
      <c r="AP57" s="194"/>
      <c r="AQ57" s="100"/>
      <c r="AR57" s="180"/>
      <c r="AS57" s="100"/>
      <c r="AT57" s="180"/>
      <c r="AU57" s="100"/>
      <c r="AV57" s="180"/>
      <c r="AW57" s="100"/>
      <c r="AX57" s="180"/>
      <c r="AY57" s="134"/>
      <c r="AZ57" s="180"/>
      <c r="BA57" s="180"/>
      <c r="BB57" s="134"/>
      <c r="BC57" s="100"/>
      <c r="BD57" s="100"/>
      <c r="BE57" s="180"/>
      <c r="BF57" s="180"/>
      <c r="BG57" s="134"/>
      <c r="BH57" s="100"/>
      <c r="BI57" s="100"/>
      <c r="BJ57" s="180"/>
      <c r="BK57" s="180"/>
      <c r="BL57" s="134"/>
      <c r="BM57" s="100"/>
      <c r="BN57" s="100"/>
      <c r="BO57" s="180"/>
      <c r="BP57" s="180"/>
      <c r="BQ57" s="134"/>
      <c r="BR57" s="100"/>
      <c r="BS57" s="100"/>
      <c r="BT57" s="100"/>
      <c r="BU57" s="180"/>
      <c r="BV57" s="180"/>
      <c r="BW57" s="180"/>
      <c r="BX57" s="100"/>
      <c r="BY57" s="180"/>
      <c r="BZ57" s="180"/>
      <c r="CA57" s="100"/>
      <c r="CB57" s="180"/>
      <c r="CC57" s="134"/>
      <c r="CD57" s="180"/>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row>
    <row r="58" spans="1:108" ht="21" customHeight="1" thickTop="1" thickBot="1">
      <c r="A58" s="328"/>
      <c r="B58" s="310"/>
      <c r="C58" s="310"/>
      <c r="D58" s="310"/>
      <c r="E58" s="329"/>
      <c r="F58" s="310"/>
      <c r="G58" s="310"/>
      <c r="H58" s="310"/>
      <c r="I58" s="310"/>
      <c r="J58" s="328"/>
      <c r="K58" s="328"/>
      <c r="L58" s="370"/>
      <c r="M58" s="368"/>
      <c r="N58" s="187">
        <v>6</v>
      </c>
      <c r="O58" s="190"/>
      <c r="P58" s="191"/>
      <c r="Q58" s="191"/>
      <c r="R58" s="191"/>
      <c r="S58" s="191"/>
      <c r="T58" s="191"/>
      <c r="U58" s="191"/>
      <c r="V58" s="191"/>
      <c r="W58" s="103">
        <f t="shared" si="1"/>
        <v>0</v>
      </c>
      <c r="X58" s="104" t="str">
        <f t="shared" si="0"/>
        <v>DEBIL</v>
      </c>
      <c r="Y58" s="192"/>
      <c r="Z58" s="105" t="str">
        <f t="shared" si="2"/>
        <v/>
      </c>
      <c r="AA58" s="103" t="str">
        <f t="shared" si="3"/>
        <v>SI</v>
      </c>
      <c r="AB58" s="191"/>
      <c r="AC58" s="365"/>
      <c r="AD58" s="365"/>
      <c r="AE58" s="371"/>
      <c r="AF58" s="371"/>
      <c r="AG58" s="360"/>
      <c r="AH58" s="360"/>
      <c r="AI58" s="359"/>
      <c r="AJ58" s="359"/>
      <c r="AK58" s="370"/>
      <c r="AL58" s="368"/>
      <c r="AM58" s="374"/>
      <c r="AN58" s="188"/>
      <c r="AO58" s="187"/>
      <c r="AP58" s="194"/>
      <c r="AQ58" s="100"/>
      <c r="AR58" s="180"/>
      <c r="AS58" s="100"/>
      <c r="AT58" s="180"/>
      <c r="AU58" s="100"/>
      <c r="AV58" s="180"/>
      <c r="AW58" s="100"/>
      <c r="AX58" s="180"/>
      <c r="AY58" s="134"/>
      <c r="AZ58" s="180"/>
      <c r="BA58" s="180"/>
      <c r="BB58" s="134"/>
      <c r="BC58" s="100"/>
      <c r="BD58" s="100"/>
      <c r="BE58" s="180"/>
      <c r="BF58" s="180"/>
      <c r="BG58" s="134"/>
      <c r="BH58" s="100"/>
      <c r="BI58" s="100"/>
      <c r="BJ58" s="180"/>
      <c r="BK58" s="180"/>
      <c r="BL58" s="134"/>
      <c r="BM58" s="100"/>
      <c r="BN58" s="100"/>
      <c r="BO58" s="180"/>
      <c r="BP58" s="180"/>
      <c r="BQ58" s="134"/>
      <c r="BR58" s="100"/>
      <c r="BS58" s="100"/>
      <c r="BT58" s="100"/>
      <c r="BU58" s="180"/>
      <c r="BV58" s="180"/>
      <c r="BW58" s="180"/>
      <c r="BX58" s="100"/>
      <c r="BY58" s="180"/>
      <c r="BZ58" s="180"/>
      <c r="CA58" s="100"/>
      <c r="CB58" s="180"/>
      <c r="CC58" s="134"/>
      <c r="CD58" s="180"/>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row>
    <row r="59" spans="1:108" ht="21" customHeight="1" thickTop="1" thickBot="1">
      <c r="A59" s="328">
        <v>10</v>
      </c>
      <c r="B59" s="310"/>
      <c r="C59" s="310"/>
      <c r="D59" s="310"/>
      <c r="E59" s="329"/>
      <c r="F59" s="310"/>
      <c r="G59" s="310"/>
      <c r="H59" s="310"/>
      <c r="I59" s="310"/>
      <c r="J59" s="328"/>
      <c r="K59" s="328"/>
      <c r="L59" s="370">
        <f>+(J59*K59)*4</f>
        <v>0</v>
      </c>
      <c r="M59" s="366" t="b">
        <f>IF(OR(AND(J59=3,K59=4),AND(J59=2,K59=5),AND(J59=2,K59=5),AND(L59=20),AND(L59&gt;=52,L59&lt;=100)),"ZONA RIESGO EXTREMA",IF(OR(AND(J59=5,K59=2),AND(J59=4,K59=3),AND(J59=1,K59=4),AND(L59=16),AND(L59&gt;=28,L59&lt;=48)),"ZONA RIESGO ALTA",IF(OR(AND(J59=1,K59=3),AND(J59=4,K59=1),AND(L59=24)),"ZONA RIESGO MODERADA",IF(AND(L59&gt;=4,L59&lt;=16),"ZONA RIESGO BAJA"))))</f>
        <v>0</v>
      </c>
      <c r="N59" s="187">
        <v>1</v>
      </c>
      <c r="O59" s="190"/>
      <c r="P59" s="191"/>
      <c r="Q59" s="191"/>
      <c r="R59" s="191"/>
      <c r="S59" s="191"/>
      <c r="T59" s="191"/>
      <c r="U59" s="191"/>
      <c r="V59" s="191"/>
      <c r="W59" s="103">
        <f t="shared" si="1"/>
        <v>0</v>
      </c>
      <c r="X59" s="104" t="str">
        <f t="shared" si="0"/>
        <v>DEBIL</v>
      </c>
      <c r="Y59" s="192"/>
      <c r="Z59" s="105" t="str">
        <f t="shared" si="2"/>
        <v/>
      </c>
      <c r="AA59" s="103" t="str">
        <f t="shared" si="3"/>
        <v>SI</v>
      </c>
      <c r="AB59" s="191"/>
      <c r="AC59" s="365">
        <f>IF(AND(W59&gt;0,SUM(W60:W64)=0),W59,IF(AND(SUM(W59:W60)&gt;0,SUM(W61:W64)=0),AVERAGE(W59:W60),IF(AND(SUM(W59:W61)&gt;0,SUM(W62:W64)=0),AVERAGE(W59:W61),IF(AND(SUM(W59:W62)&gt;0,SUM(W63:W64)=0),AVERAGE(W59:W62),IF(AND(SUM(W59:W63)&gt;0,W64=0),AVERAGE(W59:W63),AVERAGE(W59:W64))))))</f>
        <v>0</v>
      </c>
      <c r="AD59" s="365" t="str">
        <f>IF(AND(AC59&gt;=50,AC59&lt;=99),"MODERADO",IF(AND(AC59=100), "FUERTE",IF(AND(AC59&lt;50), "DEBIL")))</f>
        <v>DEBIL</v>
      </c>
      <c r="AE59" s="371"/>
      <c r="AF59" s="371"/>
      <c r="AG59" s="360" t="str">
        <f>IFERROR(_xlfn.IFS(AND(AD59="MODERADO",AE59="Directamente"),1,AND(AD59="FUERTE",AE59="Directamente"),2),"0")</f>
        <v>0</v>
      </c>
      <c r="AH59" s="360" t="str">
        <f>IFERROR(_xlfn.IFS(AND(AD59="MODERADO",AF59="Directamente"),1,AND(AD59="FUERTE",AF59="Directamente"),2,AND(AD59="FUERTE",AF59="Indirectamente"),1),"0")</f>
        <v>0</v>
      </c>
      <c r="AI59" s="359"/>
      <c r="AJ59" s="359"/>
      <c r="AK59" s="370">
        <f>+(AI59*AJ59)*4</f>
        <v>0</v>
      </c>
      <c r="AL59" s="366"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72"/>
      <c r="AN59" s="188"/>
      <c r="AO59" s="187"/>
      <c r="AP59" s="194"/>
      <c r="AQ59" s="100"/>
      <c r="AR59" s="180"/>
      <c r="AS59" s="100"/>
      <c r="AT59" s="180"/>
      <c r="AU59" s="100"/>
      <c r="AV59" s="180"/>
      <c r="AW59" s="100"/>
      <c r="AX59" s="180"/>
      <c r="AY59" s="134"/>
      <c r="AZ59" s="180"/>
      <c r="BA59" s="180"/>
      <c r="BB59" s="134"/>
      <c r="BC59" s="100"/>
      <c r="BD59" s="100"/>
      <c r="BE59" s="180"/>
      <c r="BF59" s="180"/>
      <c r="BG59" s="134"/>
      <c r="BH59" s="100"/>
      <c r="BI59" s="100"/>
      <c r="BJ59" s="180"/>
      <c r="BK59" s="180"/>
      <c r="BL59" s="134"/>
      <c r="BM59" s="100"/>
      <c r="BN59" s="100"/>
      <c r="BO59" s="180"/>
      <c r="BP59" s="180"/>
      <c r="BQ59" s="134"/>
      <c r="BR59" s="100"/>
      <c r="BS59" s="100"/>
      <c r="BT59" s="100"/>
      <c r="BU59" s="180"/>
      <c r="BV59" s="180"/>
      <c r="BW59" s="180"/>
      <c r="BX59" s="100"/>
      <c r="BY59" s="180"/>
      <c r="BZ59" s="180"/>
      <c r="CA59" s="100"/>
      <c r="CB59" s="180"/>
      <c r="CC59" s="134"/>
      <c r="CD59" s="180"/>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row>
    <row r="60" spans="1:108" ht="21" customHeight="1" thickTop="1" thickBot="1">
      <c r="A60" s="328"/>
      <c r="B60" s="310"/>
      <c r="C60" s="310"/>
      <c r="D60" s="310"/>
      <c r="E60" s="329"/>
      <c r="F60" s="310"/>
      <c r="G60" s="310"/>
      <c r="H60" s="310"/>
      <c r="I60" s="310"/>
      <c r="J60" s="328"/>
      <c r="K60" s="328"/>
      <c r="L60" s="370"/>
      <c r="M60" s="367"/>
      <c r="N60" s="187">
        <v>2</v>
      </c>
      <c r="O60" s="190"/>
      <c r="P60" s="191"/>
      <c r="Q60" s="191"/>
      <c r="R60" s="191"/>
      <c r="S60" s="191"/>
      <c r="T60" s="191"/>
      <c r="U60" s="191"/>
      <c r="V60" s="191"/>
      <c r="W60" s="103">
        <f t="shared" si="1"/>
        <v>0</v>
      </c>
      <c r="X60" s="104" t="str">
        <f t="shared" si="0"/>
        <v>DEBIL</v>
      </c>
      <c r="Y60" s="192"/>
      <c r="Z60" s="105" t="str">
        <f t="shared" si="2"/>
        <v/>
      </c>
      <c r="AA60" s="103" t="str">
        <f t="shared" si="3"/>
        <v>SI</v>
      </c>
      <c r="AB60" s="191"/>
      <c r="AC60" s="365"/>
      <c r="AD60" s="365"/>
      <c r="AE60" s="371"/>
      <c r="AF60" s="371"/>
      <c r="AG60" s="360"/>
      <c r="AH60" s="360"/>
      <c r="AI60" s="359"/>
      <c r="AJ60" s="359"/>
      <c r="AK60" s="370"/>
      <c r="AL60" s="367"/>
      <c r="AM60" s="373"/>
      <c r="AN60" s="188"/>
      <c r="AO60" s="187"/>
      <c r="AP60" s="194"/>
      <c r="AQ60" s="100"/>
      <c r="AR60" s="180"/>
      <c r="AS60" s="100"/>
      <c r="AT60" s="180"/>
      <c r="AU60" s="100"/>
      <c r="AV60" s="180"/>
      <c r="AW60" s="100"/>
      <c r="AX60" s="180"/>
      <c r="AY60" s="134"/>
      <c r="AZ60" s="180"/>
      <c r="BA60" s="180"/>
      <c r="BB60" s="134"/>
      <c r="BC60" s="100"/>
      <c r="BD60" s="100"/>
      <c r="BE60" s="180"/>
      <c r="BF60" s="180"/>
      <c r="BG60" s="134"/>
      <c r="BH60" s="100"/>
      <c r="BI60" s="100"/>
      <c r="BJ60" s="180"/>
      <c r="BK60" s="180"/>
      <c r="BL60" s="134"/>
      <c r="BM60" s="100"/>
      <c r="BN60" s="100"/>
      <c r="BO60" s="180"/>
      <c r="BP60" s="180"/>
      <c r="BQ60" s="134"/>
      <c r="BR60" s="100"/>
      <c r="BS60" s="100"/>
      <c r="BT60" s="100"/>
      <c r="BU60" s="180"/>
      <c r="BV60" s="180"/>
      <c r="BW60" s="180"/>
      <c r="BX60" s="100"/>
      <c r="BY60" s="180"/>
      <c r="BZ60" s="180"/>
      <c r="CA60" s="100"/>
      <c r="CB60" s="180"/>
      <c r="CC60" s="134"/>
      <c r="CD60" s="180"/>
    </row>
    <row r="61" spans="1:108" ht="21" customHeight="1" thickTop="1" thickBot="1">
      <c r="A61" s="328"/>
      <c r="B61" s="310"/>
      <c r="C61" s="310"/>
      <c r="D61" s="310"/>
      <c r="E61" s="329"/>
      <c r="F61" s="310"/>
      <c r="G61" s="310"/>
      <c r="H61" s="310"/>
      <c r="I61" s="310"/>
      <c r="J61" s="328"/>
      <c r="K61" s="328"/>
      <c r="L61" s="370"/>
      <c r="M61" s="367"/>
      <c r="N61" s="187">
        <v>3</v>
      </c>
      <c r="O61" s="193"/>
      <c r="P61" s="191"/>
      <c r="Q61" s="191"/>
      <c r="R61" s="191"/>
      <c r="S61" s="191"/>
      <c r="T61" s="191"/>
      <c r="U61" s="191"/>
      <c r="V61" s="191"/>
      <c r="W61" s="103">
        <f t="shared" si="1"/>
        <v>0</v>
      </c>
      <c r="X61" s="104" t="str">
        <f t="shared" si="0"/>
        <v>DEBIL</v>
      </c>
      <c r="Y61" s="192"/>
      <c r="Z61" s="105" t="str">
        <f t="shared" si="2"/>
        <v/>
      </c>
      <c r="AA61" s="103" t="str">
        <f t="shared" si="3"/>
        <v>SI</v>
      </c>
      <c r="AB61" s="191"/>
      <c r="AC61" s="365"/>
      <c r="AD61" s="365"/>
      <c r="AE61" s="371"/>
      <c r="AF61" s="371"/>
      <c r="AG61" s="360"/>
      <c r="AH61" s="360"/>
      <c r="AI61" s="359"/>
      <c r="AJ61" s="359"/>
      <c r="AK61" s="370"/>
      <c r="AL61" s="367"/>
      <c r="AM61" s="373"/>
      <c r="AN61" s="188"/>
      <c r="AO61" s="187"/>
      <c r="AP61" s="194"/>
      <c r="AQ61" s="100"/>
      <c r="AR61" s="180"/>
      <c r="AS61" s="100"/>
      <c r="AT61" s="180"/>
      <c r="AU61" s="100"/>
      <c r="AV61" s="180"/>
      <c r="AW61" s="100"/>
      <c r="AX61" s="180"/>
      <c r="AY61" s="134"/>
      <c r="AZ61" s="180"/>
      <c r="BA61" s="180"/>
      <c r="BB61" s="134"/>
      <c r="BC61" s="100"/>
      <c r="BD61" s="100"/>
      <c r="BE61" s="180"/>
      <c r="BF61" s="180"/>
      <c r="BG61" s="134"/>
      <c r="BH61" s="100"/>
      <c r="BI61" s="100"/>
      <c r="BJ61" s="180"/>
      <c r="BK61" s="180"/>
      <c r="BL61" s="134"/>
      <c r="BM61" s="100"/>
      <c r="BN61" s="100"/>
      <c r="BO61" s="180"/>
      <c r="BP61" s="180"/>
      <c r="BQ61" s="134"/>
      <c r="BR61" s="100"/>
      <c r="BS61" s="100"/>
      <c r="BT61" s="100"/>
      <c r="BU61" s="180"/>
      <c r="BV61" s="180"/>
      <c r="BW61" s="180"/>
      <c r="BX61" s="100"/>
      <c r="BY61" s="180"/>
      <c r="BZ61" s="180"/>
      <c r="CA61" s="100"/>
      <c r="CB61" s="180"/>
      <c r="CC61" s="134"/>
      <c r="CD61" s="180"/>
    </row>
    <row r="62" spans="1:108" ht="21" customHeight="1" thickTop="1" thickBot="1">
      <c r="A62" s="328"/>
      <c r="B62" s="310"/>
      <c r="C62" s="310"/>
      <c r="D62" s="310"/>
      <c r="E62" s="329"/>
      <c r="F62" s="310"/>
      <c r="G62" s="310"/>
      <c r="H62" s="310"/>
      <c r="I62" s="310"/>
      <c r="J62" s="328"/>
      <c r="K62" s="328"/>
      <c r="L62" s="370"/>
      <c r="M62" s="367"/>
      <c r="N62" s="187">
        <v>4</v>
      </c>
      <c r="O62" s="190"/>
      <c r="P62" s="191"/>
      <c r="Q62" s="191"/>
      <c r="R62" s="191"/>
      <c r="S62" s="191"/>
      <c r="T62" s="191"/>
      <c r="U62" s="191"/>
      <c r="V62" s="191"/>
      <c r="W62" s="103">
        <f t="shared" si="1"/>
        <v>0</v>
      </c>
      <c r="X62" s="104" t="str">
        <f t="shared" si="0"/>
        <v>DEBIL</v>
      </c>
      <c r="Y62" s="192"/>
      <c r="Z62" s="105" t="str">
        <f t="shared" si="2"/>
        <v/>
      </c>
      <c r="AA62" s="103" t="str">
        <f t="shared" si="3"/>
        <v>SI</v>
      </c>
      <c r="AB62" s="191"/>
      <c r="AC62" s="365"/>
      <c r="AD62" s="365"/>
      <c r="AE62" s="371"/>
      <c r="AF62" s="371"/>
      <c r="AG62" s="360"/>
      <c r="AH62" s="360"/>
      <c r="AI62" s="359"/>
      <c r="AJ62" s="359"/>
      <c r="AK62" s="370"/>
      <c r="AL62" s="367"/>
      <c r="AM62" s="373"/>
      <c r="AN62" s="188"/>
      <c r="AO62" s="187"/>
      <c r="AP62" s="194"/>
      <c r="AQ62" s="100"/>
      <c r="AR62" s="180"/>
      <c r="AS62" s="100"/>
      <c r="AT62" s="180"/>
      <c r="AU62" s="100"/>
      <c r="AV62" s="180"/>
      <c r="AW62" s="100"/>
      <c r="AX62" s="180"/>
      <c r="AY62" s="134"/>
      <c r="AZ62" s="180"/>
      <c r="BA62" s="180"/>
      <c r="BB62" s="134"/>
      <c r="BC62" s="100"/>
      <c r="BD62" s="100"/>
      <c r="BE62" s="180"/>
      <c r="BF62" s="180"/>
      <c r="BG62" s="134"/>
      <c r="BH62" s="100"/>
      <c r="BI62" s="100"/>
      <c r="BJ62" s="180"/>
      <c r="BK62" s="180"/>
      <c r="BL62" s="134"/>
      <c r="BM62" s="100"/>
      <c r="BN62" s="100"/>
      <c r="BO62" s="180"/>
      <c r="BP62" s="180"/>
      <c r="BQ62" s="134"/>
      <c r="BR62" s="100"/>
      <c r="BS62" s="100"/>
      <c r="BT62" s="100"/>
      <c r="BU62" s="180"/>
      <c r="BV62" s="180"/>
      <c r="BW62" s="180"/>
      <c r="BX62" s="100"/>
      <c r="BY62" s="180"/>
      <c r="BZ62" s="180"/>
      <c r="CA62" s="100"/>
      <c r="CB62" s="180"/>
      <c r="CC62" s="134"/>
      <c r="CD62" s="180"/>
    </row>
    <row r="63" spans="1:108" ht="21" customHeight="1" thickTop="1" thickBot="1">
      <c r="A63" s="328"/>
      <c r="B63" s="310"/>
      <c r="C63" s="310"/>
      <c r="D63" s="310"/>
      <c r="E63" s="329"/>
      <c r="F63" s="310"/>
      <c r="G63" s="310"/>
      <c r="H63" s="310"/>
      <c r="I63" s="310"/>
      <c r="J63" s="328"/>
      <c r="K63" s="328"/>
      <c r="L63" s="370"/>
      <c r="M63" s="367"/>
      <c r="N63" s="187">
        <v>5</v>
      </c>
      <c r="O63" s="190"/>
      <c r="P63" s="191"/>
      <c r="Q63" s="191"/>
      <c r="R63" s="191"/>
      <c r="S63" s="191"/>
      <c r="T63" s="191"/>
      <c r="U63" s="191"/>
      <c r="V63" s="191"/>
      <c r="W63" s="103">
        <f t="shared" si="1"/>
        <v>0</v>
      </c>
      <c r="X63" s="104" t="str">
        <f t="shared" si="0"/>
        <v>DEBIL</v>
      </c>
      <c r="Y63" s="192"/>
      <c r="Z63" s="105" t="str">
        <f t="shared" si="2"/>
        <v/>
      </c>
      <c r="AA63" s="103" t="str">
        <f t="shared" si="3"/>
        <v>SI</v>
      </c>
      <c r="AB63" s="191"/>
      <c r="AC63" s="365"/>
      <c r="AD63" s="365"/>
      <c r="AE63" s="371"/>
      <c r="AF63" s="371"/>
      <c r="AG63" s="360"/>
      <c r="AH63" s="360"/>
      <c r="AI63" s="359"/>
      <c r="AJ63" s="359"/>
      <c r="AK63" s="370"/>
      <c r="AL63" s="367"/>
      <c r="AM63" s="373"/>
      <c r="AN63" s="188"/>
      <c r="AO63" s="187"/>
      <c r="AP63" s="194"/>
      <c r="AQ63" s="100"/>
      <c r="AR63" s="180"/>
      <c r="AS63" s="100"/>
      <c r="AT63" s="180"/>
      <c r="AU63" s="100"/>
      <c r="AV63" s="180"/>
      <c r="AW63" s="100"/>
      <c r="AX63" s="180"/>
      <c r="AY63" s="134"/>
      <c r="AZ63" s="180"/>
      <c r="BA63" s="180"/>
      <c r="BB63" s="134"/>
      <c r="BC63" s="100"/>
      <c r="BD63" s="100"/>
      <c r="BE63" s="180"/>
      <c r="BF63" s="180"/>
      <c r="BG63" s="134"/>
      <c r="BH63" s="100"/>
      <c r="BI63" s="100"/>
      <c r="BJ63" s="180"/>
      <c r="BK63" s="180"/>
      <c r="BL63" s="134"/>
      <c r="BM63" s="100"/>
      <c r="BN63" s="100"/>
      <c r="BO63" s="180"/>
      <c r="BP63" s="180"/>
      <c r="BQ63" s="134"/>
      <c r="BR63" s="100"/>
      <c r="BS63" s="100"/>
      <c r="BT63" s="100"/>
      <c r="BU63" s="180"/>
      <c r="BV63" s="180"/>
      <c r="BW63" s="180"/>
      <c r="BX63" s="100"/>
      <c r="BY63" s="180"/>
      <c r="BZ63" s="180"/>
      <c r="CA63" s="100"/>
      <c r="CB63" s="180"/>
      <c r="CC63" s="134"/>
      <c r="CD63" s="180"/>
    </row>
    <row r="64" spans="1:108" ht="21" customHeight="1" thickTop="1" thickBot="1">
      <c r="A64" s="328"/>
      <c r="B64" s="310"/>
      <c r="C64" s="310"/>
      <c r="D64" s="310"/>
      <c r="E64" s="329"/>
      <c r="F64" s="310"/>
      <c r="G64" s="310"/>
      <c r="H64" s="310"/>
      <c r="I64" s="310"/>
      <c r="J64" s="328"/>
      <c r="K64" s="328"/>
      <c r="L64" s="370"/>
      <c r="M64" s="368"/>
      <c r="N64" s="187">
        <v>6</v>
      </c>
      <c r="O64" s="190"/>
      <c r="P64" s="191"/>
      <c r="Q64" s="191"/>
      <c r="R64" s="191"/>
      <c r="S64" s="191"/>
      <c r="T64" s="191"/>
      <c r="U64" s="191"/>
      <c r="V64" s="191"/>
      <c r="W64" s="103">
        <f t="shared" si="1"/>
        <v>0</v>
      </c>
      <c r="X64" s="104" t="str">
        <f t="shared" si="0"/>
        <v>DEBIL</v>
      </c>
      <c r="Y64" s="192"/>
      <c r="Z64" s="105" t="str">
        <f t="shared" si="2"/>
        <v/>
      </c>
      <c r="AA64" s="103" t="str">
        <f t="shared" si="3"/>
        <v>SI</v>
      </c>
      <c r="AB64" s="191"/>
      <c r="AC64" s="365"/>
      <c r="AD64" s="365"/>
      <c r="AE64" s="371"/>
      <c r="AF64" s="371"/>
      <c r="AG64" s="360"/>
      <c r="AH64" s="360"/>
      <c r="AI64" s="359"/>
      <c r="AJ64" s="359"/>
      <c r="AK64" s="370"/>
      <c r="AL64" s="368"/>
      <c r="AM64" s="374"/>
      <c r="AN64" s="188"/>
      <c r="AO64" s="187"/>
      <c r="AP64" s="194"/>
      <c r="AQ64" s="100"/>
      <c r="AR64" s="180"/>
      <c r="AS64" s="100"/>
      <c r="AT64" s="180"/>
      <c r="AU64" s="100"/>
      <c r="AV64" s="180"/>
      <c r="AW64" s="100"/>
      <c r="AX64" s="180"/>
      <c r="AY64" s="134"/>
      <c r="AZ64" s="180"/>
      <c r="BA64" s="180"/>
      <c r="BB64" s="134"/>
      <c r="BC64" s="100"/>
      <c r="BD64" s="100"/>
      <c r="BE64" s="180"/>
      <c r="BF64" s="180"/>
      <c r="BG64" s="134"/>
      <c r="BH64" s="100"/>
      <c r="BI64" s="100"/>
      <c r="BJ64" s="180"/>
      <c r="BK64" s="180"/>
      <c r="BL64" s="134"/>
      <c r="BM64" s="100"/>
      <c r="BN64" s="100"/>
      <c r="BO64" s="180"/>
      <c r="BP64" s="180"/>
      <c r="BQ64" s="134"/>
      <c r="BR64" s="100"/>
      <c r="BS64" s="100"/>
      <c r="BT64" s="100"/>
      <c r="BU64" s="180"/>
      <c r="BV64" s="180"/>
      <c r="BW64" s="180"/>
      <c r="BX64" s="100"/>
      <c r="BY64" s="180"/>
      <c r="BZ64" s="180"/>
      <c r="CA64" s="100"/>
      <c r="CB64" s="180"/>
      <c r="CC64" s="134"/>
      <c r="CD64" s="180"/>
    </row>
    <row r="65" ht="21" customHeight="1" thickTop="1"/>
  </sheetData>
  <sheetProtection algorithmName="SHA-512" hashValue="PZTVBgZpdVRyNwi+DN8rBP1xOBxHyL3x7i3G/erFqQNbQCmwWtRmt9MGSc7VHXZyE45LKDUvaxlgP2eCbR8wQQ==" saltValue="OXyiyIe2336R7XAYo+qCZg=="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4" priority="12" stopIfTrue="1" operator="equal">
      <formula>"Muy Alta"</formula>
    </cfRule>
    <cfRule type="containsText" dxfId="113" priority="13" operator="containsText" text="ZONA RIESGO ALTA">
      <formula>NOT(ISERROR(SEARCH("ZONA RIESGO ALTA",AL5)))</formula>
    </cfRule>
    <cfRule type="containsText" dxfId="112" priority="14" operator="containsText" text="ZONA RIESGO MODERADA">
      <formula>NOT(ISERROR(SEARCH("ZONA RIESGO MODERADA",AL5)))</formula>
    </cfRule>
    <cfRule type="containsText" dxfId="111" priority="15" operator="containsText" text="ZONA RIESGO BAJA">
      <formula>NOT(ISERROR(SEARCH("ZONA RIESGO BAJA",AL5)))</formula>
    </cfRule>
    <cfRule type="cellIs" dxfId="110" priority="16" operator="equal">
      <formula>"Muy Baja"</formula>
    </cfRule>
  </conditionalFormatting>
  <conditionalFormatting sqref="AL5:AL64">
    <cfRule type="containsText" dxfId="109"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view="pageBreakPreview" topLeftCell="BW3" zoomScale="60" zoomScaleNormal="60" zoomScalePageLayoutView="55" workbookViewId="0">
      <selection activeCell="CC5" sqref="CC5"/>
    </sheetView>
  </sheetViews>
  <sheetFormatPr defaultColWidth="11.42578125" defaultRowHeight="33" customHeight="1"/>
  <cols>
    <col min="1" max="1" width="4" style="148" bestFit="1" customWidth="1"/>
    <col min="2" max="4" width="18.7109375" style="149" customWidth="1"/>
    <col min="5" max="5" width="32.42578125" style="142" customWidth="1"/>
    <col min="6" max="7" width="18.7109375" style="149" customWidth="1"/>
    <col min="8" max="9" width="14.140625" style="148" customWidth="1"/>
    <col min="10" max="10" width="18.85546875" style="148" customWidth="1"/>
    <col min="11" max="11" width="19" style="150" customWidth="1"/>
    <col min="12" max="12" width="32.42578125" style="142" customWidth="1"/>
    <col min="13" max="13" width="17.85546875" style="142" customWidth="1"/>
    <col min="14" max="14" width="18.85546875" style="142" customWidth="1"/>
    <col min="15" max="15" width="6.28515625" style="142" bestFit="1" customWidth="1"/>
    <col min="16" max="16" width="27" style="142" customWidth="1"/>
    <col min="17" max="17" width="16.140625" style="142" customWidth="1"/>
    <col min="18" max="18" width="17.5703125" style="142" customWidth="1"/>
    <col min="19" max="19" width="6.28515625" style="142" bestFit="1" customWidth="1"/>
    <col min="20" max="20" width="16" style="142" customWidth="1"/>
    <col min="21" max="21" width="5.85546875" style="142" customWidth="1"/>
    <col min="22" max="22" width="31" style="142" customWidth="1"/>
    <col min="23" max="23" width="15.140625" style="142" bestFit="1" customWidth="1"/>
    <col min="24" max="24" width="15.140625" style="142" customWidth="1"/>
    <col min="25" max="25" width="21" style="142" customWidth="1"/>
    <col min="26" max="26" width="19.28515625" style="142" customWidth="1"/>
    <col min="27" max="27" width="28.42578125" style="142" customWidth="1"/>
    <col min="28" max="28" width="6.85546875" style="142" customWidth="1"/>
    <col min="29" max="29" width="5" style="142" customWidth="1"/>
    <col min="30" max="30" width="5.5703125" style="142" customWidth="1"/>
    <col min="31" max="31" width="7.140625" style="142" customWidth="1"/>
    <col min="32" max="32" width="6.7109375" style="142" customWidth="1"/>
    <col min="33" max="33" width="7.5703125" style="142" customWidth="1"/>
    <col min="34" max="34" width="8.140625" style="142" customWidth="1"/>
    <col min="35" max="35" width="8.7109375" style="142" customWidth="1"/>
    <col min="36" max="36" width="10.42578125" style="142" customWidth="1"/>
    <col min="37" max="37" width="9.28515625" style="142" customWidth="1"/>
    <col min="38" max="38" width="9.140625" style="142" customWidth="1"/>
    <col min="39" max="39" width="8.42578125" style="142" customWidth="1"/>
    <col min="40" max="40" width="7.28515625" style="142" customWidth="1"/>
    <col min="41" max="41" width="23" style="142" customWidth="1"/>
    <col min="42" max="42" width="18.85546875" style="142" customWidth="1"/>
    <col min="43" max="43" width="22.140625" style="142" customWidth="1"/>
    <col min="44" max="44" width="20.5703125" style="142" customWidth="1"/>
    <col min="45" max="45" width="18.5703125" style="142" customWidth="1"/>
    <col min="46" max="46" width="20.5703125" style="142" customWidth="1"/>
    <col min="47" max="47" width="18.5703125" style="142" customWidth="1"/>
    <col min="48" max="48" width="20.5703125" style="142" customWidth="1"/>
    <col min="49" max="49" width="18.5703125" style="142" customWidth="1"/>
    <col min="50" max="50" width="20.5703125" style="142" customWidth="1"/>
    <col min="51" max="51" width="18.5703125" style="142" customWidth="1"/>
    <col min="52" max="52" width="21" style="142" customWidth="1"/>
    <col min="53" max="54" width="23" style="142" customWidth="1"/>
    <col min="55" max="55" width="18.85546875" style="142" customWidth="1"/>
    <col min="56" max="56" width="16.85546875" style="142" customWidth="1"/>
    <col min="57" max="57" width="19.5703125" style="142" customWidth="1"/>
    <col min="58" max="59" width="23" style="142" customWidth="1"/>
    <col min="60" max="60" width="18.85546875" style="142" customWidth="1"/>
    <col min="61" max="61" width="16.85546875" style="142" customWidth="1"/>
    <col min="62" max="62" width="19.5703125" style="142" customWidth="1"/>
    <col min="63" max="64" width="23" style="142" customWidth="1"/>
    <col min="65" max="65" width="18.85546875" style="142" customWidth="1"/>
    <col min="66" max="66" width="16.85546875" style="142" customWidth="1"/>
    <col min="67" max="67" width="19.5703125" style="142" customWidth="1"/>
    <col min="68" max="69" width="23" style="142" customWidth="1"/>
    <col min="70" max="70" width="18.85546875" style="142" customWidth="1"/>
    <col min="71" max="71" width="16.85546875" style="142" customWidth="1"/>
    <col min="72" max="72" width="19.5703125" style="142" customWidth="1"/>
    <col min="73" max="73" width="20.5703125" style="142" customWidth="1"/>
    <col min="74" max="75" width="23" style="142" customWidth="1"/>
    <col min="76" max="76" width="18.5703125" style="142" customWidth="1"/>
    <col min="77" max="77" width="20.5703125" style="142" customWidth="1"/>
    <col min="78" max="78" width="23" style="142" customWidth="1"/>
    <col min="79" max="79" width="18.5703125" style="142" customWidth="1"/>
    <col min="80" max="80" width="20.5703125" style="142" customWidth="1"/>
    <col min="81" max="81" width="23" style="142" customWidth="1"/>
    <col min="82" max="82" width="18.85546875" style="142" customWidth="1"/>
    <col min="83" max="83" width="18.5703125" style="142" customWidth="1"/>
    <col min="84" max="16384" width="11.42578125" style="142"/>
  </cols>
  <sheetData>
    <row r="1" spans="1:109" ht="33" customHeight="1">
      <c r="A1" s="137"/>
      <c r="B1" s="138"/>
      <c r="C1" s="138"/>
      <c r="D1" s="138"/>
      <c r="E1" s="139"/>
      <c r="F1" s="138"/>
      <c r="G1" s="138"/>
      <c r="H1" s="140"/>
      <c r="I1" s="140"/>
      <c r="J1" s="140"/>
      <c r="K1" s="141"/>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row>
    <row r="2" spans="1:109" ht="33" customHeight="1">
      <c r="A2" s="345" t="s">
        <v>115</v>
      </c>
      <c r="B2" s="346"/>
      <c r="C2" s="346"/>
      <c r="D2" s="346"/>
      <c r="E2" s="346"/>
      <c r="F2" s="346"/>
      <c r="G2" s="346"/>
      <c r="H2" s="346"/>
      <c r="I2" s="346"/>
      <c r="J2" s="346"/>
      <c r="K2" s="346"/>
      <c r="L2" s="347"/>
      <c r="M2" s="345" t="s">
        <v>116</v>
      </c>
      <c r="N2" s="346"/>
      <c r="O2" s="346"/>
      <c r="P2" s="346"/>
      <c r="Q2" s="346"/>
      <c r="R2" s="346"/>
      <c r="S2" s="346"/>
      <c r="T2" s="347"/>
      <c r="U2" s="319" t="s">
        <v>117</v>
      </c>
      <c r="V2" s="319"/>
      <c r="W2" s="319"/>
      <c r="X2" s="319"/>
      <c r="Y2" s="319"/>
      <c r="Z2" s="319"/>
      <c r="AA2" s="319"/>
      <c r="AB2" s="319"/>
      <c r="AC2" s="319"/>
      <c r="AD2" s="319"/>
      <c r="AE2" s="319"/>
      <c r="AF2" s="319"/>
      <c r="AG2" s="319"/>
      <c r="AH2" s="319" t="s">
        <v>118</v>
      </c>
      <c r="AI2" s="319"/>
      <c r="AJ2" s="319"/>
      <c r="AK2" s="319"/>
      <c r="AL2" s="319"/>
      <c r="AM2" s="319"/>
      <c r="AN2" s="319"/>
      <c r="AO2" s="320" t="s">
        <v>119</v>
      </c>
      <c r="AP2" s="320"/>
      <c r="AQ2" s="320"/>
      <c r="AR2" s="320"/>
      <c r="AS2" s="320"/>
      <c r="AT2" s="320"/>
      <c r="AU2" s="320"/>
      <c r="AV2" s="320"/>
      <c r="AW2" s="320"/>
      <c r="AX2" s="320"/>
      <c r="AY2" s="320"/>
      <c r="AZ2" s="320"/>
      <c r="BA2" s="325" t="s">
        <v>120</v>
      </c>
      <c r="BB2" s="325"/>
      <c r="BC2" s="325"/>
      <c r="BD2" s="325"/>
      <c r="BE2" s="325"/>
      <c r="BF2" s="325" t="s">
        <v>121</v>
      </c>
      <c r="BG2" s="325"/>
      <c r="BH2" s="325"/>
      <c r="BI2" s="325"/>
      <c r="BJ2" s="325"/>
      <c r="BK2" s="325" t="s">
        <v>122</v>
      </c>
      <c r="BL2" s="325"/>
      <c r="BM2" s="325"/>
      <c r="BN2" s="325"/>
      <c r="BO2" s="325"/>
      <c r="BP2" s="325" t="s">
        <v>123</v>
      </c>
      <c r="BQ2" s="325"/>
      <c r="BR2" s="325"/>
      <c r="BS2" s="325"/>
      <c r="BT2" s="325"/>
      <c r="BU2" s="317" t="s">
        <v>124</v>
      </c>
      <c r="BV2" s="317"/>
      <c r="BW2" s="317"/>
      <c r="BX2" s="317"/>
      <c r="BY2" s="348" t="s">
        <v>125</v>
      </c>
      <c r="BZ2" s="348"/>
      <c r="CA2" s="348"/>
      <c r="CB2" s="342" t="s">
        <v>126</v>
      </c>
      <c r="CC2" s="343"/>
      <c r="CD2" s="343"/>
      <c r="CE2" s="344"/>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row>
    <row r="3" spans="1:109" ht="33" customHeight="1">
      <c r="A3" s="334" t="s">
        <v>127</v>
      </c>
      <c r="B3" s="314" t="s">
        <v>7</v>
      </c>
      <c r="C3" s="314" t="s">
        <v>9</v>
      </c>
      <c r="D3" s="314" t="s">
        <v>11</v>
      </c>
      <c r="E3" s="319" t="s">
        <v>21</v>
      </c>
      <c r="F3" s="314" t="s">
        <v>271</v>
      </c>
      <c r="G3" s="314" t="s">
        <v>272</v>
      </c>
      <c r="H3" s="319" t="s">
        <v>15</v>
      </c>
      <c r="I3" s="319" t="s">
        <v>273</v>
      </c>
      <c r="J3" s="319" t="s">
        <v>274</v>
      </c>
      <c r="K3" s="314" t="s">
        <v>23</v>
      </c>
      <c r="L3" s="319" t="s">
        <v>275</v>
      </c>
      <c r="M3" s="314" t="s">
        <v>130</v>
      </c>
      <c r="N3" s="314" t="s">
        <v>131</v>
      </c>
      <c r="O3" s="319" t="s">
        <v>132</v>
      </c>
      <c r="P3" s="314" t="s">
        <v>133</v>
      </c>
      <c r="Q3" s="314" t="s">
        <v>134</v>
      </c>
      <c r="R3" s="314" t="s">
        <v>135</v>
      </c>
      <c r="S3" s="319" t="s">
        <v>132</v>
      </c>
      <c r="T3" s="314" t="s">
        <v>29</v>
      </c>
      <c r="U3" s="313" t="s">
        <v>136</v>
      </c>
      <c r="V3" s="314" t="s">
        <v>31</v>
      </c>
      <c r="W3" s="314" t="s">
        <v>33</v>
      </c>
      <c r="X3" s="335" t="s">
        <v>137</v>
      </c>
      <c r="Y3" s="336"/>
      <c r="Z3" s="336"/>
      <c r="AA3" s="337"/>
      <c r="AB3" s="314" t="s">
        <v>138</v>
      </c>
      <c r="AC3" s="314"/>
      <c r="AD3" s="314"/>
      <c r="AE3" s="314"/>
      <c r="AF3" s="314"/>
      <c r="AG3" s="314"/>
      <c r="AH3" s="313" t="s">
        <v>139</v>
      </c>
      <c r="AI3" s="313" t="s">
        <v>140</v>
      </c>
      <c r="AJ3" s="313" t="s">
        <v>132</v>
      </c>
      <c r="AK3" s="313" t="s">
        <v>141</v>
      </c>
      <c r="AL3" s="313" t="s">
        <v>132</v>
      </c>
      <c r="AM3" s="313" t="s">
        <v>142</v>
      </c>
      <c r="AN3" s="313" t="s">
        <v>49</v>
      </c>
      <c r="AO3" s="315" t="s">
        <v>143</v>
      </c>
      <c r="AP3" s="315" t="s">
        <v>144</v>
      </c>
      <c r="AQ3" s="315" t="s">
        <v>145</v>
      </c>
      <c r="AR3" s="315" t="s">
        <v>146</v>
      </c>
      <c r="AS3" s="315" t="s">
        <v>147</v>
      </c>
      <c r="AT3" s="315" t="s">
        <v>146</v>
      </c>
      <c r="AU3" s="323" t="s">
        <v>148</v>
      </c>
      <c r="AV3" s="315" t="s">
        <v>146</v>
      </c>
      <c r="AW3" s="315" t="s">
        <v>149</v>
      </c>
      <c r="AX3" s="315" t="s">
        <v>146</v>
      </c>
      <c r="AY3" s="323" t="s">
        <v>150</v>
      </c>
      <c r="AZ3" s="315" t="s">
        <v>53</v>
      </c>
      <c r="BA3" s="316" t="s">
        <v>151</v>
      </c>
      <c r="BB3" s="316" t="s">
        <v>152</v>
      </c>
      <c r="BC3" s="316" t="s">
        <v>144</v>
      </c>
      <c r="BD3" s="316" t="s">
        <v>153</v>
      </c>
      <c r="BE3" s="316" t="s">
        <v>154</v>
      </c>
      <c r="BF3" s="316" t="s">
        <v>151</v>
      </c>
      <c r="BG3" s="316" t="s">
        <v>152</v>
      </c>
      <c r="BH3" s="316" t="s">
        <v>144</v>
      </c>
      <c r="BI3" s="316" t="s">
        <v>153</v>
      </c>
      <c r="BJ3" s="316" t="s">
        <v>154</v>
      </c>
      <c r="BK3" s="316" t="s">
        <v>151</v>
      </c>
      <c r="BL3" s="316" t="s">
        <v>152</v>
      </c>
      <c r="BM3" s="316" t="s">
        <v>144</v>
      </c>
      <c r="BN3" s="316" t="s">
        <v>153</v>
      </c>
      <c r="BO3" s="316" t="s">
        <v>154</v>
      </c>
      <c r="BP3" s="316" t="s">
        <v>151</v>
      </c>
      <c r="BQ3" s="316" t="s">
        <v>152</v>
      </c>
      <c r="BR3" s="316" t="s">
        <v>144</v>
      </c>
      <c r="BS3" s="316" t="s">
        <v>153</v>
      </c>
      <c r="BT3" s="316" t="s">
        <v>154</v>
      </c>
      <c r="BU3" s="312" t="s">
        <v>156</v>
      </c>
      <c r="BV3" s="312" t="s">
        <v>234</v>
      </c>
      <c r="BW3" s="312" t="s">
        <v>157</v>
      </c>
      <c r="BX3" s="312" t="s">
        <v>152</v>
      </c>
      <c r="BY3" s="349" t="s">
        <v>146</v>
      </c>
      <c r="BZ3" s="349" t="s">
        <v>158</v>
      </c>
      <c r="CA3" s="349" t="s">
        <v>159</v>
      </c>
      <c r="CB3" s="311" t="s">
        <v>160</v>
      </c>
      <c r="CC3" s="311" t="s">
        <v>161</v>
      </c>
      <c r="CD3" s="311" t="s">
        <v>162</v>
      </c>
      <c r="CE3" s="311" t="s">
        <v>163</v>
      </c>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row>
    <row r="4" spans="1:109" s="144" customFormat="1" ht="99.75" customHeight="1">
      <c r="A4" s="334"/>
      <c r="B4" s="314"/>
      <c r="C4" s="314"/>
      <c r="D4" s="314"/>
      <c r="E4" s="319"/>
      <c r="F4" s="314"/>
      <c r="G4" s="314"/>
      <c r="H4" s="319"/>
      <c r="I4" s="319"/>
      <c r="J4" s="319"/>
      <c r="K4" s="314"/>
      <c r="L4" s="319"/>
      <c r="M4" s="314"/>
      <c r="N4" s="314"/>
      <c r="O4" s="319"/>
      <c r="P4" s="314"/>
      <c r="Q4" s="314"/>
      <c r="R4" s="319"/>
      <c r="S4" s="319"/>
      <c r="T4" s="314"/>
      <c r="U4" s="313"/>
      <c r="V4" s="314"/>
      <c r="W4" s="314"/>
      <c r="X4" s="151" t="s">
        <v>276</v>
      </c>
      <c r="Y4" s="151" t="s">
        <v>277</v>
      </c>
      <c r="Z4" s="151" t="s">
        <v>166</v>
      </c>
      <c r="AA4" s="151" t="s">
        <v>167</v>
      </c>
      <c r="AB4" s="152" t="s">
        <v>70</v>
      </c>
      <c r="AC4" s="152" t="s">
        <v>168</v>
      </c>
      <c r="AD4" s="152" t="s">
        <v>169</v>
      </c>
      <c r="AE4" s="152" t="s">
        <v>170</v>
      </c>
      <c r="AF4" s="152" t="s">
        <v>171</v>
      </c>
      <c r="AG4" s="152" t="s">
        <v>153</v>
      </c>
      <c r="AH4" s="313"/>
      <c r="AI4" s="313"/>
      <c r="AJ4" s="313"/>
      <c r="AK4" s="313"/>
      <c r="AL4" s="313"/>
      <c r="AM4" s="313"/>
      <c r="AN4" s="313"/>
      <c r="AO4" s="315"/>
      <c r="AP4" s="315"/>
      <c r="AQ4" s="315"/>
      <c r="AR4" s="315"/>
      <c r="AS4" s="315"/>
      <c r="AT4" s="315"/>
      <c r="AU4" s="324"/>
      <c r="AV4" s="315"/>
      <c r="AW4" s="315"/>
      <c r="AX4" s="315"/>
      <c r="AY4" s="324"/>
      <c r="AZ4" s="315"/>
      <c r="BA4" s="316"/>
      <c r="BB4" s="316"/>
      <c r="BC4" s="316"/>
      <c r="BD4" s="316"/>
      <c r="BE4" s="316"/>
      <c r="BF4" s="316"/>
      <c r="BG4" s="316"/>
      <c r="BH4" s="316"/>
      <c r="BI4" s="316"/>
      <c r="BJ4" s="316"/>
      <c r="BK4" s="316"/>
      <c r="BL4" s="316"/>
      <c r="BM4" s="316"/>
      <c r="BN4" s="316"/>
      <c r="BO4" s="316"/>
      <c r="BP4" s="316"/>
      <c r="BQ4" s="316"/>
      <c r="BR4" s="316"/>
      <c r="BS4" s="316"/>
      <c r="BT4" s="316"/>
      <c r="BU4" s="312"/>
      <c r="BV4" s="312"/>
      <c r="BW4" s="312"/>
      <c r="BX4" s="312"/>
      <c r="BY4" s="349"/>
      <c r="BZ4" s="349"/>
      <c r="CA4" s="349"/>
      <c r="CB4" s="311"/>
      <c r="CC4" s="311"/>
      <c r="CD4" s="311"/>
      <c r="CE4" s="311"/>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row>
    <row r="5" spans="1:109" s="147" customFormat="1" ht="99" customHeight="1">
      <c r="A5" s="377">
        <v>1</v>
      </c>
      <c r="B5" s="375"/>
      <c r="C5" s="375"/>
      <c r="D5" s="375"/>
      <c r="E5" s="378"/>
      <c r="F5" s="375"/>
      <c r="G5" s="375"/>
      <c r="H5" s="375"/>
      <c r="I5" s="180"/>
      <c r="J5" s="180"/>
      <c r="K5" s="375"/>
      <c r="L5" s="378"/>
      <c r="M5" s="377"/>
      <c r="N5" s="327" t="str">
        <f>IF(M5&lt;=0,"",IF(M5&lt;=2,"Muy Baja",IF(M5&lt;=24,"Baja",IF(M5&lt;=500,"Media",IF(M5&lt;=5000,"Alta","Muy Alta")))))</f>
        <v/>
      </c>
      <c r="O5" s="331" t="str">
        <f>IF(N5="","",IF(N5="Muy Baja",0.2,IF(N5="Baja",0.4,IF(N5="Media",0.6,IF(N5="Alta",0.8,IF(N5="Muy Alta",1,))))))</f>
        <v/>
      </c>
      <c r="P5" s="376"/>
      <c r="Q5" s="331">
        <f ca="1">IF(NOT(ISERROR(MATCH(P5,'Tabla Impacto'!$B$221:$B$223,0))),'Tabla Impacto'!$F$223&amp;"Por favor no seleccionar los criterios de impacto(Afectación Económica o presupuestal y Pérdida Reputacional)",P5)</f>
        <v>0</v>
      </c>
      <c r="R5" s="327" t="str">
        <f ca="1">IF(OR(Q5='Tabla Impacto'!$C$11,Q5='Tabla Impacto'!$D$11),"Leve",IF(OR(Q5='Tabla Impacto'!$C$12,Q5='Tabla Impacto'!$D$12),"Menor",IF(OR(Q5='Tabla Impacto'!$C$13,Q5='Tabla Impacto'!$D$13),"Moderado",IF(OR(Q5='Tabla Impacto'!$C$14,Q5='Tabla Impacto'!$D$14),"Mayor",IF(OR(Q5='Tabla Impacto'!$C$15,Q5='Tabla Impacto'!$D$15),"Catastrófico","")))))</f>
        <v/>
      </c>
      <c r="S5" s="331" t="str">
        <f ca="1">IF(R5="","",IF(R5="Leve",0.2,IF(R5="Menor",0.4,IF(R5="Moderado",0.6,IF(R5="Mayor",0.8,IF(R5="Catastrófico",1,))))))</f>
        <v/>
      </c>
      <c r="T5" s="330"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34">
        <v>1</v>
      </c>
      <c r="V5" s="97"/>
      <c r="W5" s="181" t="str">
        <f t="shared" ref="W5:W36" si="0">IF(OR(AB5="Preventivo",AB5="Detectivo"),"Probabilidad",IF(AB5="Correctivo","Impacto",""))</f>
        <v/>
      </c>
      <c r="X5" s="145"/>
      <c r="Y5" s="145"/>
      <c r="Z5" s="145"/>
      <c r="AA5" s="145"/>
      <c r="AB5" s="133"/>
      <c r="AC5" s="133"/>
      <c r="AD5" s="98" t="str">
        <f t="shared" ref="AD5" si="1">IF(AND(AB5="Preventivo",AC5="Automático"),"50%",IF(AND(AB5="Preventivo",AC5="Manual"),"40%",IF(AND(AB5="Detectivo",AC5="Automático"),"40%",IF(AND(AB5="Detectivo",AC5="Manual"),"30%",IF(AND(AB5="Correctivo",AC5="Automático"),"35%",IF(AND(AB5="Correctivo",AC5="Manual"),"25%",""))))))</f>
        <v/>
      </c>
      <c r="AE5" s="133"/>
      <c r="AF5" s="133"/>
      <c r="AG5" s="133"/>
      <c r="AH5" s="158" t="str">
        <f>IFERROR(IF(W5="Probabilidad",(O5-(+O5*AD5)),IF(W5="Impacto",O5,"")),"")</f>
        <v/>
      </c>
      <c r="AI5" s="132" t="str">
        <f>IFERROR(IF(AH5="","",IF(AH5&lt;=0.2,"Muy Baja",IF(AH5&lt;=0.4,"Baja",IF(AH5&lt;=0.6,"Media",IF(AH5&lt;=0.8,"Alta","Muy Alta"))))),"")</f>
        <v/>
      </c>
      <c r="AJ5" s="98" t="str">
        <f t="shared" ref="AJ5" si="2">+AH5</f>
        <v/>
      </c>
      <c r="AK5" s="132" t="str">
        <f>IFERROR(IF(AL5="","",IF(AL5&lt;=0.2,"Leve",IF(AL5&lt;=0.4,"Menor",IF(AL5&lt;=0.6,"Moderado",IF(AL5&lt;=0.8,"Mayor","Catastrófico"))))),"")</f>
        <v/>
      </c>
      <c r="AL5" s="98" t="str">
        <f>IFERROR(IF(W5="Impacto",(S5-(+S5*AD5)),IF(W5="Probabilidad",S5,"")),"")</f>
        <v/>
      </c>
      <c r="AM5" s="9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79"/>
      <c r="AO5" s="180"/>
      <c r="AP5" s="134"/>
      <c r="AQ5" s="100"/>
      <c r="AR5" s="100"/>
      <c r="AS5" s="180"/>
      <c r="AT5" s="100"/>
      <c r="AU5" s="180"/>
      <c r="AV5" s="100"/>
      <c r="AW5" s="180"/>
      <c r="AX5" s="100"/>
      <c r="AY5" s="180"/>
      <c r="AZ5" s="134"/>
      <c r="BA5" s="180"/>
      <c r="BB5" s="180"/>
      <c r="BC5" s="134"/>
      <c r="BD5" s="100"/>
      <c r="BE5" s="100"/>
      <c r="BF5" s="180"/>
      <c r="BG5" s="180"/>
      <c r="BH5" s="134"/>
      <c r="BI5" s="100"/>
      <c r="BJ5" s="100"/>
      <c r="BK5" s="180"/>
      <c r="BL5" s="180"/>
      <c r="BM5" s="134"/>
      <c r="BN5" s="100"/>
      <c r="BO5" s="100"/>
      <c r="BP5" s="180"/>
      <c r="BQ5" s="180"/>
      <c r="BR5" s="134"/>
      <c r="BS5" s="100"/>
      <c r="BT5" s="100"/>
      <c r="BU5" s="100"/>
      <c r="BV5" s="180"/>
      <c r="BW5" s="180"/>
      <c r="BX5" s="180"/>
      <c r="BY5" s="100"/>
      <c r="BZ5" s="180"/>
      <c r="CA5" s="180"/>
      <c r="CB5" s="553" t="s">
        <v>202</v>
      </c>
      <c r="CC5" s="548" t="s">
        <v>278</v>
      </c>
      <c r="CD5" s="548" t="s">
        <v>279</v>
      </c>
      <c r="CE5" s="548" t="s">
        <v>279</v>
      </c>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row>
    <row r="6" spans="1:109" ht="15.75" customHeight="1">
      <c r="A6" s="377"/>
      <c r="B6" s="375"/>
      <c r="C6" s="375"/>
      <c r="D6" s="375"/>
      <c r="E6" s="378"/>
      <c r="F6" s="375"/>
      <c r="G6" s="375"/>
      <c r="H6" s="375"/>
      <c r="I6" s="180"/>
      <c r="J6" s="180"/>
      <c r="K6" s="375"/>
      <c r="L6" s="378"/>
      <c r="M6" s="377"/>
      <c r="N6" s="327"/>
      <c r="O6" s="331"/>
      <c r="P6" s="376"/>
      <c r="Q6" s="331">
        <f>IF(NOT(ISERROR(MATCH(P6,_xlfn.ANCHORARRAY(E17),0))),O19&amp;"Por favor no seleccionar los criterios de impacto",P6)</f>
        <v>0</v>
      </c>
      <c r="R6" s="327"/>
      <c r="S6" s="331"/>
      <c r="T6" s="330"/>
      <c r="U6" s="134">
        <v>2</v>
      </c>
      <c r="V6" s="97"/>
      <c r="W6" s="181" t="str">
        <f t="shared" si="0"/>
        <v/>
      </c>
      <c r="X6" s="145"/>
      <c r="Y6" s="145"/>
      <c r="Z6" s="145"/>
      <c r="AA6" s="145"/>
      <c r="AB6" s="133"/>
      <c r="AC6" s="133"/>
      <c r="AD6" s="98" t="str">
        <f t="shared" ref="AD6:AD64" si="4">IF(AND(AB6="Preventivo",AC6="Automático"),"50%",IF(AND(AB6="Preventivo",AC6="Manual"),"40%",IF(AND(AB6="Detectivo",AC6="Automático"),"40%",IF(AND(AB6="Detectivo",AC6="Manual"),"30%",IF(AND(AB6="Correctivo",AC6="Automático"),"35%",IF(AND(AB6="Correctivo",AC6="Manual"),"25%",""))))))</f>
        <v/>
      </c>
      <c r="AE6" s="133"/>
      <c r="AF6" s="133"/>
      <c r="AG6" s="133"/>
      <c r="AH6" s="158" t="str">
        <f>IFERROR(IF(AND(W5="Probabilidad",W6="Probabilidad"),(AJ5-(+AJ5*AD6)),IF(W6="Probabilidad",(O5-(+O5*AD6)),IF(W6="Impacto",AJ5,""))),"")</f>
        <v/>
      </c>
      <c r="AI6" s="132" t="str">
        <f t="shared" ref="AI6:AI64" si="5">IFERROR(IF(AH6="","",IF(AH6&lt;=0.2,"Muy Baja",IF(AH6&lt;=0.4,"Baja",IF(AH6&lt;=0.6,"Media",IF(AH6&lt;=0.8,"Alta","Muy Alta"))))),"")</f>
        <v/>
      </c>
      <c r="AJ6" s="98" t="str">
        <f t="shared" ref="AJ6:AJ36" si="6">+AH6</f>
        <v/>
      </c>
      <c r="AK6" s="132" t="str">
        <f t="shared" ref="AK6:AK64" si="7">IFERROR(IF(AL6="","",IF(AL6&lt;=0.2,"Leve",IF(AL6&lt;=0.4,"Menor",IF(AL6&lt;=0.6,"Moderado",IF(AL6&lt;=0.8,"Mayor","Catastrófico"))))),"")</f>
        <v/>
      </c>
      <c r="AL6" s="98" t="str">
        <f>IFERROR(IF(AND(W5="Impacto",W6="Impacto"),(AL5-(+AL5*AD6)),IF(W6="Impacto",($S$5-(+$S$5*AD6)),IF(W6="Probabilidad",AL5,""))),"")</f>
        <v/>
      </c>
      <c r="AM6" s="9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80"/>
      <c r="AO6" s="180"/>
      <c r="AP6" s="134"/>
      <c r="AQ6" s="100"/>
      <c r="AR6" s="100"/>
      <c r="AS6" s="180"/>
      <c r="AT6" s="100"/>
      <c r="AU6" s="180"/>
      <c r="AV6" s="100"/>
      <c r="AW6" s="180"/>
      <c r="AX6" s="100"/>
      <c r="AY6" s="180"/>
      <c r="AZ6" s="134"/>
      <c r="BA6" s="180"/>
      <c r="BB6" s="180"/>
      <c r="BC6" s="134"/>
      <c r="BD6" s="100"/>
      <c r="BE6" s="100"/>
      <c r="BF6" s="180"/>
      <c r="BG6" s="180"/>
      <c r="BH6" s="134"/>
      <c r="BI6" s="100"/>
      <c r="BJ6" s="100"/>
      <c r="BK6" s="180"/>
      <c r="BL6" s="180"/>
      <c r="BM6" s="134"/>
      <c r="BN6" s="100"/>
      <c r="BO6" s="100"/>
      <c r="BP6" s="180"/>
      <c r="BQ6" s="180"/>
      <c r="BR6" s="134"/>
      <c r="BS6" s="100"/>
      <c r="BT6" s="100"/>
      <c r="BU6" s="100"/>
      <c r="BV6" s="180"/>
      <c r="BW6" s="180"/>
      <c r="BX6" s="180"/>
      <c r="BY6" s="100"/>
      <c r="BZ6" s="180"/>
      <c r="CA6" s="180"/>
      <c r="CB6" s="100"/>
      <c r="CC6" s="180"/>
      <c r="CD6" s="134"/>
      <c r="CE6" s="180"/>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row>
    <row r="7" spans="1:109" ht="15.75" customHeight="1">
      <c r="A7" s="377"/>
      <c r="B7" s="375"/>
      <c r="C7" s="375"/>
      <c r="D7" s="375"/>
      <c r="E7" s="378"/>
      <c r="F7" s="375"/>
      <c r="G7" s="375"/>
      <c r="H7" s="375"/>
      <c r="I7" s="180"/>
      <c r="J7" s="180"/>
      <c r="K7" s="375"/>
      <c r="L7" s="378"/>
      <c r="M7" s="377"/>
      <c r="N7" s="327"/>
      <c r="O7" s="331"/>
      <c r="P7" s="376"/>
      <c r="Q7" s="331">
        <f>IF(NOT(ISERROR(MATCH(P7,_xlfn.ANCHORARRAY(E18),0))),O20&amp;"Por favor no seleccionar los criterios de impacto",P7)</f>
        <v>0</v>
      </c>
      <c r="R7" s="327"/>
      <c r="S7" s="331"/>
      <c r="T7" s="330"/>
      <c r="U7" s="134">
        <v>3</v>
      </c>
      <c r="V7" s="101"/>
      <c r="W7" s="181" t="str">
        <f t="shared" si="0"/>
        <v/>
      </c>
      <c r="X7" s="145"/>
      <c r="Y7" s="145"/>
      <c r="Z7" s="145"/>
      <c r="AA7" s="145"/>
      <c r="AB7" s="133"/>
      <c r="AC7" s="133"/>
      <c r="AD7" s="98" t="str">
        <f t="shared" si="4"/>
        <v/>
      </c>
      <c r="AE7" s="133"/>
      <c r="AF7" s="133"/>
      <c r="AG7" s="133"/>
      <c r="AH7" s="158" t="str">
        <f>IFERROR(IF(AND(W6="Probabilidad",W7="Probabilidad"),(AJ6-(+AJ6*AD7)),IF(AND(W6="Impacto",W7="Probabilidad"),(AJ5-(+AJ5*AD7)),IF(W7="Impacto",AJ6,""))),"")</f>
        <v/>
      </c>
      <c r="AI7" s="132" t="str">
        <f t="shared" si="5"/>
        <v/>
      </c>
      <c r="AJ7" s="98" t="str">
        <f t="shared" si="6"/>
        <v/>
      </c>
      <c r="AK7" s="132" t="str">
        <f t="shared" si="7"/>
        <v/>
      </c>
      <c r="AL7" s="98" t="str">
        <f>IFERROR(IF(AND(W6="Impacto",W7="Impacto"),(AL6-(+AL6*AD7)),IF(AND(W6="Probabilidad",W7="Impacto"),(AL5-(+AL5*AD7)),IF(W7="Probabilidad",AL6,""))),"")</f>
        <v/>
      </c>
      <c r="AM7" s="99" t="str">
        <f t="shared" si="8"/>
        <v/>
      </c>
      <c r="AN7" s="380"/>
      <c r="AO7" s="180"/>
      <c r="AP7" s="134"/>
      <c r="AQ7" s="100"/>
      <c r="AR7" s="100"/>
      <c r="AS7" s="180"/>
      <c r="AT7" s="100"/>
      <c r="AU7" s="180"/>
      <c r="AV7" s="100"/>
      <c r="AW7" s="180"/>
      <c r="AX7" s="100"/>
      <c r="AY7" s="180"/>
      <c r="AZ7" s="134"/>
      <c r="BA7" s="180"/>
      <c r="BB7" s="180"/>
      <c r="BC7" s="134"/>
      <c r="BD7" s="100"/>
      <c r="BE7" s="100"/>
      <c r="BF7" s="180"/>
      <c r="BG7" s="180"/>
      <c r="BH7" s="134"/>
      <c r="BI7" s="100"/>
      <c r="BJ7" s="100"/>
      <c r="BK7" s="180"/>
      <c r="BL7" s="180"/>
      <c r="BM7" s="134"/>
      <c r="BN7" s="100"/>
      <c r="BO7" s="100"/>
      <c r="BP7" s="180"/>
      <c r="BQ7" s="180"/>
      <c r="BR7" s="134"/>
      <c r="BS7" s="100"/>
      <c r="BT7" s="100"/>
      <c r="BU7" s="100"/>
      <c r="BV7" s="180"/>
      <c r="BW7" s="180"/>
      <c r="BX7" s="180"/>
      <c r="BY7" s="100"/>
      <c r="BZ7" s="180"/>
      <c r="CA7" s="180"/>
      <c r="CB7" s="100"/>
      <c r="CC7" s="180"/>
      <c r="CD7" s="134"/>
      <c r="CE7" s="180"/>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row>
    <row r="8" spans="1:109" ht="15.75" customHeight="1">
      <c r="A8" s="377"/>
      <c r="B8" s="375"/>
      <c r="C8" s="375"/>
      <c r="D8" s="375"/>
      <c r="E8" s="378"/>
      <c r="F8" s="375"/>
      <c r="G8" s="375"/>
      <c r="H8" s="375"/>
      <c r="I8" s="180"/>
      <c r="J8" s="180"/>
      <c r="K8" s="375"/>
      <c r="L8" s="378"/>
      <c r="M8" s="377"/>
      <c r="N8" s="327"/>
      <c r="O8" s="331"/>
      <c r="P8" s="376"/>
      <c r="Q8" s="331">
        <f>IF(NOT(ISERROR(MATCH(P8,_xlfn.ANCHORARRAY(E19),0))),O21&amp;"Por favor no seleccionar los criterios de impacto",P8)</f>
        <v>0</v>
      </c>
      <c r="R8" s="327"/>
      <c r="S8" s="331"/>
      <c r="T8" s="330"/>
      <c r="U8" s="134">
        <v>4</v>
      </c>
      <c r="V8" s="97"/>
      <c r="W8" s="181" t="str">
        <f t="shared" si="0"/>
        <v/>
      </c>
      <c r="X8" s="145"/>
      <c r="Y8" s="145"/>
      <c r="Z8" s="145"/>
      <c r="AA8" s="145"/>
      <c r="AB8" s="133"/>
      <c r="AC8" s="133"/>
      <c r="AD8" s="98" t="str">
        <f t="shared" si="4"/>
        <v/>
      </c>
      <c r="AE8" s="133"/>
      <c r="AF8" s="133"/>
      <c r="AG8" s="133"/>
      <c r="AH8" s="158" t="str">
        <f>IFERROR(IF(AND(W7="Probabilidad",W8="Probabilidad"),(AJ7-(+AJ7*AD8)),IF(AND(W7="Impacto",W8="Probabilidad"),(AJ6-(+AJ6*AD8)),IF(W8="Impacto",AJ7,""))),"")</f>
        <v/>
      </c>
      <c r="AI8" s="132" t="str">
        <f t="shared" si="5"/>
        <v/>
      </c>
      <c r="AJ8" s="98" t="str">
        <f t="shared" si="6"/>
        <v/>
      </c>
      <c r="AK8" s="132" t="str">
        <f t="shared" si="7"/>
        <v/>
      </c>
      <c r="AL8" s="98" t="str">
        <f>IFERROR(IF(AND(W7="Impacto",W8="Impacto"),(AL7-(+AL7*AD8)),IF(AND(W7="Probabilidad",W8="Impacto"),(AL6-(+AL6*AD8)),IF(W8="Probabilidad",AL7,""))),"")</f>
        <v/>
      </c>
      <c r="AM8" s="99" t="str">
        <f t="shared" si="8"/>
        <v/>
      </c>
      <c r="AN8" s="380"/>
      <c r="AO8" s="180"/>
      <c r="AP8" s="134"/>
      <c r="AQ8" s="100"/>
      <c r="AR8" s="100"/>
      <c r="AS8" s="180"/>
      <c r="AT8" s="100"/>
      <c r="AU8" s="180"/>
      <c r="AV8" s="100"/>
      <c r="AW8" s="180"/>
      <c r="AX8" s="100"/>
      <c r="AY8" s="180"/>
      <c r="AZ8" s="134"/>
      <c r="BA8" s="180"/>
      <c r="BB8" s="180"/>
      <c r="BC8" s="134"/>
      <c r="BD8" s="100"/>
      <c r="BE8" s="100"/>
      <c r="BF8" s="180"/>
      <c r="BG8" s="180"/>
      <c r="BH8" s="134"/>
      <c r="BI8" s="100"/>
      <c r="BJ8" s="100"/>
      <c r="BK8" s="180"/>
      <c r="BL8" s="180"/>
      <c r="BM8" s="134"/>
      <c r="BN8" s="100"/>
      <c r="BO8" s="100"/>
      <c r="BP8" s="180"/>
      <c r="BQ8" s="180"/>
      <c r="BR8" s="134"/>
      <c r="BS8" s="100"/>
      <c r="BT8" s="100"/>
      <c r="BU8" s="100"/>
      <c r="BV8" s="180"/>
      <c r="BW8" s="180"/>
      <c r="BX8" s="180"/>
      <c r="BY8" s="100"/>
      <c r="BZ8" s="180"/>
      <c r="CA8" s="180"/>
      <c r="CB8" s="100"/>
      <c r="CC8" s="180"/>
      <c r="CD8" s="134"/>
      <c r="CE8" s="180"/>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row>
    <row r="9" spans="1:109" ht="15.75" customHeight="1">
      <c r="A9" s="377"/>
      <c r="B9" s="375"/>
      <c r="C9" s="375"/>
      <c r="D9" s="375"/>
      <c r="E9" s="378"/>
      <c r="F9" s="375"/>
      <c r="G9" s="375"/>
      <c r="H9" s="375"/>
      <c r="I9" s="180"/>
      <c r="J9" s="180"/>
      <c r="K9" s="375"/>
      <c r="L9" s="378"/>
      <c r="M9" s="377"/>
      <c r="N9" s="327"/>
      <c r="O9" s="331"/>
      <c r="P9" s="376"/>
      <c r="Q9" s="331">
        <f>IF(NOT(ISERROR(MATCH(P9,_xlfn.ANCHORARRAY(E20),0))),O22&amp;"Por favor no seleccionar los criterios de impacto",P9)</f>
        <v>0</v>
      </c>
      <c r="R9" s="327"/>
      <c r="S9" s="331"/>
      <c r="T9" s="330"/>
      <c r="U9" s="134">
        <v>5</v>
      </c>
      <c r="V9" s="97"/>
      <c r="W9" s="181" t="str">
        <f t="shared" si="0"/>
        <v/>
      </c>
      <c r="X9" s="145"/>
      <c r="Y9" s="145"/>
      <c r="Z9" s="145"/>
      <c r="AA9" s="145"/>
      <c r="AB9" s="133"/>
      <c r="AC9" s="133"/>
      <c r="AD9" s="98" t="str">
        <f t="shared" si="4"/>
        <v/>
      </c>
      <c r="AE9" s="133"/>
      <c r="AF9" s="133"/>
      <c r="AG9" s="133"/>
      <c r="AH9" s="158" t="str">
        <f>IFERROR(IF(AND(W8="Probabilidad",W9="Probabilidad"),(AJ8-(+AJ8*AD9)),IF(AND(W8="Impacto",W9="Probabilidad"),(AJ7-(+AJ7*AD9)),IF(W9="Impacto",AJ8,""))),"")</f>
        <v/>
      </c>
      <c r="AI9" s="132" t="str">
        <f t="shared" si="5"/>
        <v/>
      </c>
      <c r="AJ9" s="98" t="str">
        <f t="shared" si="6"/>
        <v/>
      </c>
      <c r="AK9" s="132" t="str">
        <f t="shared" si="7"/>
        <v/>
      </c>
      <c r="AL9" s="98" t="str">
        <f>IFERROR(IF(AND(W8="Impacto",W9="Impacto"),(AL8-(+AL8*AD9)),IF(AND(W8="Probabilidad",W9="Impacto"),(AL7-(+AL7*AD9)),IF(W9="Probabilidad",AL8,""))),"")</f>
        <v/>
      </c>
      <c r="AM9" s="99" t="str">
        <f t="shared" si="8"/>
        <v/>
      </c>
      <c r="AN9" s="380"/>
      <c r="AO9" s="180"/>
      <c r="AP9" s="134"/>
      <c r="AQ9" s="100"/>
      <c r="AR9" s="100"/>
      <c r="AS9" s="180"/>
      <c r="AT9" s="100"/>
      <c r="AU9" s="180"/>
      <c r="AV9" s="100"/>
      <c r="AW9" s="180"/>
      <c r="AX9" s="100"/>
      <c r="AY9" s="180"/>
      <c r="AZ9" s="134"/>
      <c r="BA9" s="180"/>
      <c r="BB9" s="180"/>
      <c r="BC9" s="134"/>
      <c r="BD9" s="100"/>
      <c r="BE9" s="100"/>
      <c r="BF9" s="180"/>
      <c r="BG9" s="180"/>
      <c r="BH9" s="134"/>
      <c r="BI9" s="100"/>
      <c r="BJ9" s="100"/>
      <c r="BK9" s="180"/>
      <c r="BL9" s="180"/>
      <c r="BM9" s="134"/>
      <c r="BN9" s="100"/>
      <c r="BO9" s="100"/>
      <c r="BP9" s="180"/>
      <c r="BQ9" s="180"/>
      <c r="BR9" s="134"/>
      <c r="BS9" s="100"/>
      <c r="BT9" s="100"/>
      <c r="BU9" s="100"/>
      <c r="BV9" s="180"/>
      <c r="BW9" s="180"/>
      <c r="BX9" s="180"/>
      <c r="BY9" s="100"/>
      <c r="BZ9" s="180"/>
      <c r="CA9" s="180"/>
      <c r="CB9" s="100"/>
      <c r="CC9" s="180"/>
      <c r="CD9" s="134"/>
      <c r="CE9" s="180"/>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row>
    <row r="10" spans="1:109" ht="15.75" customHeight="1">
      <c r="A10" s="377"/>
      <c r="B10" s="375"/>
      <c r="C10" s="375"/>
      <c r="D10" s="375"/>
      <c r="E10" s="378"/>
      <c r="F10" s="375"/>
      <c r="G10" s="375"/>
      <c r="H10" s="375"/>
      <c r="I10" s="180"/>
      <c r="J10" s="180"/>
      <c r="K10" s="375"/>
      <c r="L10" s="378"/>
      <c r="M10" s="377"/>
      <c r="N10" s="327"/>
      <c r="O10" s="331"/>
      <c r="P10" s="376"/>
      <c r="Q10" s="331">
        <f>IF(NOT(ISERROR(MATCH(P10,_xlfn.ANCHORARRAY(E21),0))),O23&amp;"Por favor no seleccionar los criterios de impacto",P10)</f>
        <v>0</v>
      </c>
      <c r="R10" s="327"/>
      <c r="S10" s="331"/>
      <c r="T10" s="330"/>
      <c r="U10" s="134">
        <v>6</v>
      </c>
      <c r="V10" s="97"/>
      <c r="W10" s="181" t="str">
        <f t="shared" si="0"/>
        <v/>
      </c>
      <c r="X10" s="145"/>
      <c r="Y10" s="145"/>
      <c r="Z10" s="145"/>
      <c r="AA10" s="145"/>
      <c r="AB10" s="133"/>
      <c r="AC10" s="133"/>
      <c r="AD10" s="98" t="str">
        <f t="shared" si="4"/>
        <v/>
      </c>
      <c r="AE10" s="133"/>
      <c r="AF10" s="133"/>
      <c r="AG10" s="133"/>
      <c r="AH10" s="158" t="str">
        <f>IFERROR(IF(AND(W9="Probabilidad",W10="Probabilidad"),(AJ9-(+AJ9*AD10)),IF(AND(W9="Impacto",W10="Probabilidad"),(AJ8-(+AJ8*AD10)),IF(W10="Impacto",AJ9,""))),"")</f>
        <v/>
      </c>
      <c r="AI10" s="132" t="str">
        <f t="shared" si="5"/>
        <v/>
      </c>
      <c r="AJ10" s="98" t="str">
        <f t="shared" si="6"/>
        <v/>
      </c>
      <c r="AK10" s="132" t="str">
        <f t="shared" si="7"/>
        <v/>
      </c>
      <c r="AL10" s="98" t="str">
        <f>IFERROR(IF(AND(W9="Impacto",W10="Impacto"),(AL9-(+AL9*AD10)),IF(AND(W9="Probabilidad",W10="Impacto"),(AL8-(+AL8*AD10)),IF(W10="Probabilidad",AL9,""))),"")</f>
        <v/>
      </c>
      <c r="AM10" s="99" t="str">
        <f t="shared" si="8"/>
        <v/>
      </c>
      <c r="AN10" s="381"/>
      <c r="AO10" s="180"/>
      <c r="AP10" s="134"/>
      <c r="AQ10" s="100"/>
      <c r="AR10" s="100"/>
      <c r="AS10" s="180"/>
      <c r="AT10" s="100"/>
      <c r="AU10" s="180"/>
      <c r="AV10" s="100"/>
      <c r="AW10" s="180"/>
      <c r="AX10" s="100"/>
      <c r="AY10" s="180"/>
      <c r="AZ10" s="134"/>
      <c r="BA10" s="180"/>
      <c r="BB10" s="180"/>
      <c r="BC10" s="134"/>
      <c r="BD10" s="100"/>
      <c r="BE10" s="100"/>
      <c r="BF10" s="180"/>
      <c r="BG10" s="180"/>
      <c r="BH10" s="134"/>
      <c r="BI10" s="100"/>
      <c r="BJ10" s="100"/>
      <c r="BK10" s="180"/>
      <c r="BL10" s="180"/>
      <c r="BM10" s="134"/>
      <c r="BN10" s="100"/>
      <c r="BO10" s="100"/>
      <c r="BP10" s="180"/>
      <c r="BQ10" s="180"/>
      <c r="BR10" s="134"/>
      <c r="BS10" s="100"/>
      <c r="BT10" s="100"/>
      <c r="BU10" s="100"/>
      <c r="BV10" s="180"/>
      <c r="BW10" s="180"/>
      <c r="BX10" s="180"/>
      <c r="BY10" s="100"/>
      <c r="BZ10" s="180"/>
      <c r="CA10" s="180"/>
      <c r="CB10" s="100"/>
      <c r="CC10" s="180"/>
      <c r="CD10" s="134"/>
      <c r="CE10" s="180"/>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row>
    <row r="11" spans="1:109" ht="15.75" customHeight="1">
      <c r="A11" s="377">
        <v>2</v>
      </c>
      <c r="B11" s="375"/>
      <c r="C11" s="375"/>
      <c r="D11" s="375"/>
      <c r="E11" s="378"/>
      <c r="F11" s="375"/>
      <c r="G11" s="375"/>
      <c r="H11" s="375"/>
      <c r="I11" s="180"/>
      <c r="J11" s="180"/>
      <c r="K11" s="375"/>
      <c r="L11" s="378"/>
      <c r="M11" s="377"/>
      <c r="N11" s="327" t="str">
        <f>IF(M11&lt;=0,"",IF(M11&lt;=2,"Muy Baja",IF(M11&lt;=24,"Baja",IF(M11&lt;=500,"Media",IF(M11&lt;=5000,"Alta","Muy Alta")))))</f>
        <v/>
      </c>
      <c r="O11" s="331" t="str">
        <f>IF(N11="","",IF(N11="Muy Baja",0.2,IF(N11="Baja",0.4,IF(N11="Media",0.6,IF(N11="Alta",0.8,IF(N11="Muy Alta",1,))))))</f>
        <v/>
      </c>
      <c r="P11" s="376"/>
      <c r="Q11" s="331">
        <f ca="1">IF(NOT(ISERROR(MATCH(P11,'Tabla Impacto'!$B$221:$B$223,0))),'Tabla Impacto'!$F$223&amp;"Por favor no seleccionar los criterios de impacto(Afectación Económica o presupuestal y Pérdida Reputacional)",P11)</f>
        <v>0</v>
      </c>
      <c r="R11" s="327" t="str">
        <f ca="1">IF(OR(Q11='Tabla Impacto'!$C$11,Q11='Tabla Impacto'!$D$11),"Leve",IF(OR(Q11='Tabla Impacto'!$C$12,Q11='Tabla Impacto'!$D$12),"Menor",IF(OR(Q11='Tabla Impacto'!$C$13,Q11='Tabla Impacto'!$D$13),"Moderado",IF(OR(Q11='Tabla Impacto'!$C$14,Q11='Tabla Impacto'!$D$14),"Mayor",IF(OR(Q11='Tabla Impacto'!$C$15,Q11='Tabla Impacto'!$D$15),"Catastrófico","")))))</f>
        <v/>
      </c>
      <c r="S11" s="331" t="str">
        <f ca="1">IF(R11="","",IF(R11="Leve",0.2,IF(R11="Menor",0.4,IF(R11="Moderado",0.6,IF(R11="Mayor",0.8,IF(R11="Catastrófico",1,))))))</f>
        <v/>
      </c>
      <c r="T11" s="330"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34">
        <v>1</v>
      </c>
      <c r="V11" s="97"/>
      <c r="W11" s="181" t="str">
        <f t="shared" si="0"/>
        <v/>
      </c>
      <c r="X11" s="145"/>
      <c r="Y11" s="145"/>
      <c r="Z11" s="145"/>
      <c r="AA11" s="145"/>
      <c r="AB11" s="133"/>
      <c r="AC11" s="133"/>
      <c r="AD11" s="98" t="str">
        <f t="shared" si="4"/>
        <v/>
      </c>
      <c r="AE11" s="133"/>
      <c r="AF11" s="133"/>
      <c r="AG11" s="133"/>
      <c r="AH11" s="159" t="str">
        <f>IFERROR(IF(W11="Probabilidad",(O11-(+O11*AD11)),IF(W11="Impacto",O11,"")),"")</f>
        <v/>
      </c>
      <c r="AI11" s="132" t="str">
        <f>IFERROR(IF(AH11="","",IF(AH11&lt;=0.2,"Muy Baja",IF(AH11&lt;=0.4,"Baja",IF(AH11&lt;=0.6,"Media",IF(AH11&lt;=0.8,"Alta","Muy Alta"))))),"")</f>
        <v/>
      </c>
      <c r="AJ11" s="98" t="str">
        <f t="shared" si="6"/>
        <v/>
      </c>
      <c r="AK11" s="132" t="str">
        <f>IFERROR(IF(AL11="","",IF(AL11&lt;=0.2,"Leve",IF(AL11&lt;=0.4,"Menor",IF(AL11&lt;=0.6,"Moderado",IF(AL11&lt;=0.8,"Mayor","Catastrófico"))))),"")</f>
        <v/>
      </c>
      <c r="AL11" s="98" t="str">
        <f>IFERROR(IF(W11="Impacto",(S11-(+S11*AD11)),IF(W11="Probabilidad",S11,"")),"")</f>
        <v/>
      </c>
      <c r="AM11" s="99" t="str">
        <f t="shared" si="8"/>
        <v/>
      </c>
      <c r="AN11" s="379"/>
      <c r="AO11" s="180"/>
      <c r="AP11" s="134"/>
      <c r="AQ11" s="100"/>
      <c r="AR11" s="100"/>
      <c r="AS11" s="180"/>
      <c r="AT11" s="100"/>
      <c r="AU11" s="180"/>
      <c r="AV11" s="100"/>
      <c r="AW11" s="180"/>
      <c r="AX11" s="100"/>
      <c r="AY11" s="180"/>
      <c r="AZ11" s="134"/>
      <c r="BA11" s="180"/>
      <c r="BB11" s="180"/>
      <c r="BC11" s="134"/>
      <c r="BD11" s="100"/>
      <c r="BE11" s="100"/>
      <c r="BF11" s="180"/>
      <c r="BG11" s="180"/>
      <c r="BH11" s="134"/>
      <c r="BI11" s="100"/>
      <c r="BJ11" s="100"/>
      <c r="BK11" s="180"/>
      <c r="BL11" s="180"/>
      <c r="BM11" s="134"/>
      <c r="BN11" s="100"/>
      <c r="BO11" s="100"/>
      <c r="BP11" s="180"/>
      <c r="BQ11" s="180"/>
      <c r="BR11" s="134"/>
      <c r="BS11" s="100"/>
      <c r="BT11" s="100"/>
      <c r="BU11" s="100"/>
      <c r="BV11" s="180"/>
      <c r="BW11" s="180"/>
      <c r="BX11" s="180"/>
      <c r="BY11" s="100"/>
      <c r="BZ11" s="180"/>
      <c r="CA11" s="180"/>
      <c r="CB11" s="100"/>
      <c r="CC11" s="180"/>
      <c r="CD11" s="134"/>
      <c r="CE11" s="180"/>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row>
    <row r="12" spans="1:109" ht="15.75" customHeight="1">
      <c r="A12" s="377"/>
      <c r="B12" s="375"/>
      <c r="C12" s="375"/>
      <c r="D12" s="375"/>
      <c r="E12" s="378"/>
      <c r="F12" s="375"/>
      <c r="G12" s="375"/>
      <c r="H12" s="375"/>
      <c r="I12" s="180"/>
      <c r="J12" s="180"/>
      <c r="K12" s="375"/>
      <c r="L12" s="378"/>
      <c r="M12" s="377"/>
      <c r="N12" s="327"/>
      <c r="O12" s="331"/>
      <c r="P12" s="376"/>
      <c r="Q12" s="331">
        <f t="shared" ref="Q12:Q16" si="9">IF(NOT(ISERROR(MATCH(P12,_xlfn.ANCHORARRAY(E23),0))),O25&amp;"Por favor no seleccionar los criterios de impacto",P12)</f>
        <v>0</v>
      </c>
      <c r="R12" s="327"/>
      <c r="S12" s="331"/>
      <c r="T12" s="330"/>
      <c r="U12" s="134">
        <v>2</v>
      </c>
      <c r="V12" s="97"/>
      <c r="W12" s="181" t="str">
        <f t="shared" si="0"/>
        <v/>
      </c>
      <c r="X12" s="145"/>
      <c r="Y12" s="145"/>
      <c r="Z12" s="145"/>
      <c r="AA12" s="145"/>
      <c r="AB12" s="133"/>
      <c r="AC12" s="133"/>
      <c r="AD12" s="98" t="str">
        <f t="shared" si="4"/>
        <v/>
      </c>
      <c r="AE12" s="133"/>
      <c r="AF12" s="133"/>
      <c r="AG12" s="133"/>
      <c r="AH12" s="159" t="str">
        <f>IFERROR(IF(AND(W11="Probabilidad",W12="Probabilidad"),(AJ11-(+AJ11*AD12)),IF(W12="Probabilidad",(O11-(+O11*AD12)),IF(W12="Impacto",AJ11,""))),"")</f>
        <v/>
      </c>
      <c r="AI12" s="132" t="str">
        <f t="shared" si="5"/>
        <v/>
      </c>
      <c r="AJ12" s="98" t="str">
        <f t="shared" si="6"/>
        <v/>
      </c>
      <c r="AK12" s="132" t="str">
        <f t="shared" si="7"/>
        <v/>
      </c>
      <c r="AL12" s="98" t="str">
        <f>IFERROR(IF(AND(W11="Impacto",W12="Impacto"),(AL5-(+AL5*AD12)),IF(W12="Impacto",($S$11-(+$S$11*AD12)),IF(W12="Probabilidad",AL5,""))),"")</f>
        <v/>
      </c>
      <c r="AM12" s="99" t="str">
        <f t="shared" si="8"/>
        <v/>
      </c>
      <c r="AN12" s="380"/>
      <c r="AO12" s="180"/>
      <c r="AP12" s="134"/>
      <c r="AQ12" s="100"/>
      <c r="AR12" s="100"/>
      <c r="AS12" s="180"/>
      <c r="AT12" s="100"/>
      <c r="AU12" s="180"/>
      <c r="AV12" s="100"/>
      <c r="AW12" s="180"/>
      <c r="AX12" s="100"/>
      <c r="AY12" s="180"/>
      <c r="AZ12" s="134"/>
      <c r="BA12" s="180"/>
      <c r="BB12" s="180"/>
      <c r="BC12" s="134"/>
      <c r="BD12" s="100"/>
      <c r="BE12" s="100"/>
      <c r="BF12" s="180"/>
      <c r="BG12" s="180"/>
      <c r="BH12" s="134"/>
      <c r="BI12" s="100"/>
      <c r="BJ12" s="100"/>
      <c r="BK12" s="180"/>
      <c r="BL12" s="180"/>
      <c r="BM12" s="134"/>
      <c r="BN12" s="100"/>
      <c r="BO12" s="100"/>
      <c r="BP12" s="180"/>
      <c r="BQ12" s="180"/>
      <c r="BR12" s="134"/>
      <c r="BS12" s="100"/>
      <c r="BT12" s="100"/>
      <c r="BU12" s="100"/>
      <c r="BV12" s="180"/>
      <c r="BW12" s="180"/>
      <c r="BX12" s="180"/>
      <c r="BY12" s="100"/>
      <c r="BZ12" s="180"/>
      <c r="CA12" s="180"/>
      <c r="CB12" s="100"/>
      <c r="CC12" s="180"/>
      <c r="CD12" s="134"/>
      <c r="CE12" s="180"/>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row>
    <row r="13" spans="1:109" ht="15.75" customHeight="1">
      <c r="A13" s="377"/>
      <c r="B13" s="375"/>
      <c r="C13" s="375"/>
      <c r="D13" s="375"/>
      <c r="E13" s="378"/>
      <c r="F13" s="375"/>
      <c r="G13" s="375"/>
      <c r="H13" s="375"/>
      <c r="I13" s="180"/>
      <c r="J13" s="180"/>
      <c r="K13" s="375"/>
      <c r="L13" s="378"/>
      <c r="M13" s="377"/>
      <c r="N13" s="327"/>
      <c r="O13" s="331"/>
      <c r="P13" s="376"/>
      <c r="Q13" s="331">
        <f t="shared" si="9"/>
        <v>0</v>
      </c>
      <c r="R13" s="327"/>
      <c r="S13" s="331"/>
      <c r="T13" s="330"/>
      <c r="U13" s="134">
        <v>3</v>
      </c>
      <c r="V13" s="101"/>
      <c r="W13" s="181" t="str">
        <f t="shared" si="0"/>
        <v/>
      </c>
      <c r="X13" s="145"/>
      <c r="Y13" s="145"/>
      <c r="Z13" s="145"/>
      <c r="AA13" s="145"/>
      <c r="AB13" s="133"/>
      <c r="AC13" s="133"/>
      <c r="AD13" s="98" t="str">
        <f t="shared" si="4"/>
        <v/>
      </c>
      <c r="AE13" s="133"/>
      <c r="AF13" s="133"/>
      <c r="AG13" s="133"/>
      <c r="AH13" s="159" t="str">
        <f>IFERROR(IF(AND(W12="Probabilidad",W13="Probabilidad"),(AJ12-(+AJ12*AD13)),IF(AND(W12="Impacto",W13="Probabilidad"),(AJ11-(+AJ11*AD13)),IF(W13="Impacto",AJ12,""))),"")</f>
        <v/>
      </c>
      <c r="AI13" s="132" t="str">
        <f t="shared" si="5"/>
        <v/>
      </c>
      <c r="AJ13" s="98" t="str">
        <f t="shared" si="6"/>
        <v/>
      </c>
      <c r="AK13" s="132" t="str">
        <f t="shared" si="7"/>
        <v/>
      </c>
      <c r="AL13" s="98" t="str">
        <f>IFERROR(IF(AND(W12="Impacto",W13="Impacto"),(AL12-(+AL12*AD13)),IF(AND(W12="Probabilidad",W13="Impacto"),(AL11-(+AL11*AD13)),IF(W13="Probabilidad",AL12,""))),"")</f>
        <v/>
      </c>
      <c r="AM13" s="99" t="str">
        <f t="shared" si="8"/>
        <v/>
      </c>
      <c r="AN13" s="380"/>
      <c r="AO13" s="180"/>
      <c r="AP13" s="134"/>
      <c r="AQ13" s="100"/>
      <c r="AR13" s="100"/>
      <c r="AS13" s="180"/>
      <c r="AT13" s="100"/>
      <c r="AU13" s="180"/>
      <c r="AV13" s="100"/>
      <c r="AW13" s="180"/>
      <c r="AX13" s="100"/>
      <c r="AY13" s="180"/>
      <c r="AZ13" s="134"/>
      <c r="BA13" s="180"/>
      <c r="BB13" s="180"/>
      <c r="BC13" s="134"/>
      <c r="BD13" s="100"/>
      <c r="BE13" s="100"/>
      <c r="BF13" s="180"/>
      <c r="BG13" s="180"/>
      <c r="BH13" s="134"/>
      <c r="BI13" s="100"/>
      <c r="BJ13" s="100"/>
      <c r="BK13" s="180"/>
      <c r="BL13" s="180"/>
      <c r="BM13" s="134"/>
      <c r="BN13" s="100"/>
      <c r="BO13" s="100"/>
      <c r="BP13" s="180"/>
      <c r="BQ13" s="180"/>
      <c r="BR13" s="134"/>
      <c r="BS13" s="100"/>
      <c r="BT13" s="100"/>
      <c r="BU13" s="100"/>
      <c r="BV13" s="180"/>
      <c r="BW13" s="180"/>
      <c r="BX13" s="180"/>
      <c r="BY13" s="100"/>
      <c r="BZ13" s="180"/>
      <c r="CA13" s="180"/>
      <c r="CB13" s="100"/>
      <c r="CC13" s="180"/>
      <c r="CD13" s="134"/>
      <c r="CE13" s="180"/>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row>
    <row r="14" spans="1:109" ht="15.75" customHeight="1">
      <c r="A14" s="377"/>
      <c r="B14" s="375"/>
      <c r="C14" s="375"/>
      <c r="D14" s="375"/>
      <c r="E14" s="378"/>
      <c r="F14" s="375"/>
      <c r="G14" s="375"/>
      <c r="H14" s="375"/>
      <c r="I14" s="180"/>
      <c r="J14" s="180"/>
      <c r="K14" s="375"/>
      <c r="L14" s="378"/>
      <c r="M14" s="377"/>
      <c r="N14" s="327"/>
      <c r="O14" s="331"/>
      <c r="P14" s="376"/>
      <c r="Q14" s="331">
        <f t="shared" si="9"/>
        <v>0</v>
      </c>
      <c r="R14" s="327"/>
      <c r="S14" s="331"/>
      <c r="T14" s="330"/>
      <c r="U14" s="134">
        <v>4</v>
      </c>
      <c r="V14" s="97"/>
      <c r="W14" s="181" t="str">
        <f t="shared" si="0"/>
        <v/>
      </c>
      <c r="X14" s="145"/>
      <c r="Y14" s="145"/>
      <c r="Z14" s="145"/>
      <c r="AA14" s="145"/>
      <c r="AB14" s="133"/>
      <c r="AC14" s="133"/>
      <c r="AD14" s="98" t="str">
        <f t="shared" si="4"/>
        <v/>
      </c>
      <c r="AE14" s="133"/>
      <c r="AF14" s="133"/>
      <c r="AG14" s="133"/>
      <c r="AH14" s="159" t="str">
        <f>IFERROR(IF(AND(W13="Probabilidad",W14="Probabilidad"),(AJ13-(+AJ13*AD14)),IF(AND(W13="Impacto",W14="Probabilidad"),(AJ12-(+AJ12*AD14)),IF(W14="Impacto",AJ13,""))),"")</f>
        <v/>
      </c>
      <c r="AI14" s="132" t="str">
        <f t="shared" si="5"/>
        <v/>
      </c>
      <c r="AJ14" s="98" t="str">
        <f t="shared" si="6"/>
        <v/>
      </c>
      <c r="AK14" s="132" t="str">
        <f t="shared" si="7"/>
        <v/>
      </c>
      <c r="AL14" s="98" t="str">
        <f>IFERROR(IF(AND(W13="Impacto",W14="Impacto"),(AL13-(+AL13*AD14)),IF(AND(W13="Probabilidad",W14="Impacto"),(AL12-(+AL12*AD14)),IF(W14="Probabilidad",AL13,""))),"")</f>
        <v/>
      </c>
      <c r="AM14" s="99" t="str">
        <f t="shared" si="8"/>
        <v/>
      </c>
      <c r="AN14" s="380"/>
      <c r="AO14" s="180"/>
      <c r="AP14" s="134"/>
      <c r="AQ14" s="100"/>
      <c r="AR14" s="100"/>
      <c r="AS14" s="180"/>
      <c r="AT14" s="100"/>
      <c r="AU14" s="180"/>
      <c r="AV14" s="100"/>
      <c r="AW14" s="180"/>
      <c r="AX14" s="100"/>
      <c r="AY14" s="180"/>
      <c r="AZ14" s="134"/>
      <c r="BA14" s="180"/>
      <c r="BB14" s="180"/>
      <c r="BC14" s="134"/>
      <c r="BD14" s="100"/>
      <c r="BE14" s="100"/>
      <c r="BF14" s="180"/>
      <c r="BG14" s="180"/>
      <c r="BH14" s="134"/>
      <c r="BI14" s="100"/>
      <c r="BJ14" s="100"/>
      <c r="BK14" s="180"/>
      <c r="BL14" s="180"/>
      <c r="BM14" s="134"/>
      <c r="BN14" s="100"/>
      <c r="BO14" s="100"/>
      <c r="BP14" s="180"/>
      <c r="BQ14" s="180"/>
      <c r="BR14" s="134"/>
      <c r="BS14" s="100"/>
      <c r="BT14" s="100"/>
      <c r="BU14" s="100"/>
      <c r="BV14" s="180"/>
      <c r="BW14" s="180"/>
      <c r="BX14" s="180"/>
      <c r="BY14" s="100"/>
      <c r="BZ14" s="180"/>
      <c r="CA14" s="180"/>
      <c r="CB14" s="100"/>
      <c r="CC14" s="180"/>
      <c r="CD14" s="134"/>
      <c r="CE14" s="180"/>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row>
    <row r="15" spans="1:109" ht="15.75" customHeight="1">
      <c r="A15" s="377"/>
      <c r="B15" s="375"/>
      <c r="C15" s="375"/>
      <c r="D15" s="375"/>
      <c r="E15" s="378"/>
      <c r="F15" s="375"/>
      <c r="G15" s="375"/>
      <c r="H15" s="375"/>
      <c r="I15" s="180"/>
      <c r="J15" s="180"/>
      <c r="K15" s="375"/>
      <c r="L15" s="378"/>
      <c r="M15" s="377"/>
      <c r="N15" s="327"/>
      <c r="O15" s="331"/>
      <c r="P15" s="376"/>
      <c r="Q15" s="331">
        <f t="shared" si="9"/>
        <v>0</v>
      </c>
      <c r="R15" s="327"/>
      <c r="S15" s="331"/>
      <c r="T15" s="330"/>
      <c r="U15" s="134">
        <v>5</v>
      </c>
      <c r="V15" s="97"/>
      <c r="W15" s="181" t="str">
        <f t="shared" si="0"/>
        <v/>
      </c>
      <c r="X15" s="145"/>
      <c r="Y15" s="145"/>
      <c r="Z15" s="145"/>
      <c r="AA15" s="145"/>
      <c r="AB15" s="133"/>
      <c r="AC15" s="133"/>
      <c r="AD15" s="98" t="str">
        <f t="shared" si="4"/>
        <v/>
      </c>
      <c r="AE15" s="133"/>
      <c r="AF15" s="133"/>
      <c r="AG15" s="133"/>
      <c r="AH15" s="159" t="str">
        <f>IFERROR(IF(AND(W14="Probabilidad",W15="Probabilidad"),(AJ14-(+AJ14*AD15)),IF(AND(W14="Impacto",W15="Probabilidad"),(AJ13-(+AJ13*AD15)),IF(W15="Impacto",AJ14,""))),"")</f>
        <v/>
      </c>
      <c r="AI15" s="132" t="str">
        <f t="shared" si="5"/>
        <v/>
      </c>
      <c r="AJ15" s="98" t="str">
        <f t="shared" si="6"/>
        <v/>
      </c>
      <c r="AK15" s="132" t="str">
        <f t="shared" si="7"/>
        <v/>
      </c>
      <c r="AL15" s="98" t="str">
        <f>IFERROR(IF(AND(W14="Impacto",W15="Impacto"),(AL14-(+AL14*AD15)),IF(AND(W14="Probabilidad",W15="Impacto"),(AL13-(+AL13*AD15)),IF(W15="Probabilidad",AL14,""))),"")</f>
        <v/>
      </c>
      <c r="AM15" s="99" t="str">
        <f t="shared" si="8"/>
        <v/>
      </c>
      <c r="AN15" s="380"/>
      <c r="AO15" s="180"/>
      <c r="AP15" s="134"/>
      <c r="AQ15" s="100"/>
      <c r="AR15" s="100"/>
      <c r="AS15" s="180"/>
      <c r="AT15" s="100"/>
      <c r="AU15" s="180"/>
      <c r="AV15" s="100"/>
      <c r="AW15" s="180"/>
      <c r="AX15" s="100"/>
      <c r="AY15" s="180"/>
      <c r="AZ15" s="134"/>
      <c r="BA15" s="180"/>
      <c r="BB15" s="180"/>
      <c r="BC15" s="134"/>
      <c r="BD15" s="100"/>
      <c r="BE15" s="100"/>
      <c r="BF15" s="180"/>
      <c r="BG15" s="180"/>
      <c r="BH15" s="134"/>
      <c r="BI15" s="100"/>
      <c r="BJ15" s="100"/>
      <c r="BK15" s="180"/>
      <c r="BL15" s="180"/>
      <c r="BM15" s="134"/>
      <c r="BN15" s="100"/>
      <c r="BO15" s="100"/>
      <c r="BP15" s="180"/>
      <c r="BQ15" s="180"/>
      <c r="BR15" s="134"/>
      <c r="BS15" s="100"/>
      <c r="BT15" s="100"/>
      <c r="BU15" s="100"/>
      <c r="BV15" s="180"/>
      <c r="BW15" s="180"/>
      <c r="BX15" s="180"/>
      <c r="BY15" s="100"/>
      <c r="BZ15" s="180"/>
      <c r="CA15" s="180"/>
      <c r="CB15" s="100"/>
      <c r="CC15" s="180"/>
      <c r="CD15" s="134"/>
      <c r="CE15" s="180"/>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row>
    <row r="16" spans="1:109" ht="15.75" customHeight="1">
      <c r="A16" s="377"/>
      <c r="B16" s="375"/>
      <c r="C16" s="375"/>
      <c r="D16" s="375"/>
      <c r="E16" s="378"/>
      <c r="F16" s="375"/>
      <c r="G16" s="375"/>
      <c r="H16" s="375"/>
      <c r="I16" s="180"/>
      <c r="J16" s="180"/>
      <c r="K16" s="375"/>
      <c r="L16" s="378"/>
      <c r="M16" s="377"/>
      <c r="N16" s="327"/>
      <c r="O16" s="331"/>
      <c r="P16" s="376"/>
      <c r="Q16" s="331">
        <f t="shared" si="9"/>
        <v>0</v>
      </c>
      <c r="R16" s="327"/>
      <c r="S16" s="331"/>
      <c r="T16" s="330"/>
      <c r="U16" s="134">
        <v>6</v>
      </c>
      <c r="V16" s="97"/>
      <c r="W16" s="181" t="str">
        <f t="shared" si="0"/>
        <v/>
      </c>
      <c r="X16" s="145"/>
      <c r="Y16" s="145"/>
      <c r="Z16" s="145"/>
      <c r="AA16" s="145"/>
      <c r="AB16" s="133"/>
      <c r="AC16" s="133"/>
      <c r="AD16" s="98" t="str">
        <f t="shared" si="4"/>
        <v/>
      </c>
      <c r="AE16" s="133"/>
      <c r="AF16" s="133"/>
      <c r="AG16" s="133"/>
      <c r="AH16" s="159" t="str">
        <f>IFERROR(IF(AND(W15="Probabilidad",W16="Probabilidad"),(AJ15-(+AJ15*AD16)),IF(AND(W15="Impacto",W16="Probabilidad"),(AJ14-(+AJ14*AD16)),IF(W16="Impacto",AJ15,""))),"")</f>
        <v/>
      </c>
      <c r="AI16" s="132" t="str">
        <f t="shared" si="5"/>
        <v/>
      </c>
      <c r="AJ16" s="98" t="str">
        <f t="shared" si="6"/>
        <v/>
      </c>
      <c r="AK16" s="132" t="str">
        <f t="shared" si="7"/>
        <v/>
      </c>
      <c r="AL16" s="98" t="str">
        <f>IFERROR(IF(AND(W15="Impacto",W16="Impacto"),(AL15-(+AL15*AD16)),IF(AND(W15="Probabilidad",W16="Impacto"),(AL14-(+AL14*AD16)),IF(W16="Probabilidad",AL15,""))),"")</f>
        <v/>
      </c>
      <c r="AM16" s="99" t="str">
        <f t="shared" si="8"/>
        <v/>
      </c>
      <c r="AN16" s="381"/>
      <c r="AO16" s="180"/>
      <c r="AP16" s="134"/>
      <c r="AQ16" s="100"/>
      <c r="AR16" s="100"/>
      <c r="AS16" s="180"/>
      <c r="AT16" s="100"/>
      <c r="AU16" s="180"/>
      <c r="AV16" s="100"/>
      <c r="AW16" s="180"/>
      <c r="AX16" s="100"/>
      <c r="AY16" s="180"/>
      <c r="AZ16" s="134"/>
      <c r="BA16" s="180"/>
      <c r="BB16" s="180"/>
      <c r="BC16" s="134"/>
      <c r="BD16" s="100"/>
      <c r="BE16" s="100"/>
      <c r="BF16" s="180"/>
      <c r="BG16" s="180"/>
      <c r="BH16" s="134"/>
      <c r="BI16" s="100"/>
      <c r="BJ16" s="100"/>
      <c r="BK16" s="180"/>
      <c r="BL16" s="180"/>
      <c r="BM16" s="134"/>
      <c r="BN16" s="100"/>
      <c r="BO16" s="100"/>
      <c r="BP16" s="180"/>
      <c r="BQ16" s="180"/>
      <c r="BR16" s="134"/>
      <c r="BS16" s="100"/>
      <c r="BT16" s="100"/>
      <c r="BU16" s="100"/>
      <c r="BV16" s="180"/>
      <c r="BW16" s="180"/>
      <c r="BX16" s="180"/>
      <c r="BY16" s="100"/>
      <c r="BZ16" s="180"/>
      <c r="CA16" s="180"/>
      <c r="CB16" s="100"/>
      <c r="CC16" s="180"/>
      <c r="CD16" s="134"/>
      <c r="CE16" s="180"/>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row>
    <row r="17" spans="1:109" ht="15.75" customHeight="1">
      <c r="A17" s="377">
        <v>3</v>
      </c>
      <c r="B17" s="375"/>
      <c r="C17" s="375"/>
      <c r="D17" s="375"/>
      <c r="E17" s="378"/>
      <c r="F17" s="375"/>
      <c r="G17" s="375"/>
      <c r="H17" s="375"/>
      <c r="I17" s="180"/>
      <c r="J17" s="180"/>
      <c r="K17" s="375"/>
      <c r="L17" s="378"/>
      <c r="M17" s="377"/>
      <c r="N17" s="327" t="str">
        <f>IF(M17&lt;=0,"",IF(M17&lt;=2,"Muy Baja",IF(M17&lt;=24,"Baja",IF(M17&lt;=500,"Media",IF(M17&lt;=5000,"Alta","Muy Alta")))))</f>
        <v/>
      </c>
      <c r="O17" s="331" t="str">
        <f>IF(N17="","",IF(N17="Muy Baja",0.2,IF(N17="Baja",0.4,IF(N17="Media",0.6,IF(N17="Alta",0.8,IF(N17="Muy Alta",1,))))))</f>
        <v/>
      </c>
      <c r="P17" s="376"/>
      <c r="Q17" s="331">
        <f ca="1">IF(NOT(ISERROR(MATCH(P17,'Tabla Impacto'!$B$221:$B$223,0))),'Tabla Impacto'!$F$223&amp;"Por favor no seleccionar los criterios de impacto(Afectación Económica o presupuestal y Pérdida Reputacional)",P17)</f>
        <v>0</v>
      </c>
      <c r="R17" s="327" t="str">
        <f ca="1">IF(OR(Q17='Tabla Impacto'!$C$11,Q17='Tabla Impacto'!$D$11),"Leve",IF(OR(Q17='Tabla Impacto'!$C$12,Q17='Tabla Impacto'!$D$12),"Menor",IF(OR(Q17='Tabla Impacto'!$C$13,Q17='Tabla Impacto'!$D$13),"Moderado",IF(OR(Q17='Tabla Impacto'!$C$14,Q17='Tabla Impacto'!$D$14),"Mayor",IF(OR(Q17='Tabla Impacto'!$C$15,Q17='Tabla Impacto'!$D$15),"Catastrófico","")))))</f>
        <v/>
      </c>
      <c r="S17" s="331" t="str">
        <f ca="1">IF(R17="","",IF(R17="Leve",0.2,IF(R17="Menor",0.4,IF(R17="Moderado",0.6,IF(R17="Mayor",0.8,IF(R17="Catastrófico",1,))))))</f>
        <v/>
      </c>
      <c r="T17" s="330"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34">
        <v>1</v>
      </c>
      <c r="V17" s="97"/>
      <c r="W17" s="181" t="str">
        <f t="shared" si="0"/>
        <v/>
      </c>
      <c r="X17" s="145"/>
      <c r="Y17" s="145"/>
      <c r="Z17" s="145"/>
      <c r="AA17" s="145"/>
      <c r="AB17" s="133"/>
      <c r="AC17" s="133"/>
      <c r="AD17" s="98" t="str">
        <f t="shared" si="4"/>
        <v/>
      </c>
      <c r="AE17" s="133"/>
      <c r="AF17" s="133"/>
      <c r="AG17" s="133"/>
      <c r="AH17" s="159" t="str">
        <f>IFERROR(IF(W17="Probabilidad",(O17-(+O17*AD17)),IF(W17="Impacto",O17,"")),"")</f>
        <v/>
      </c>
      <c r="AI17" s="132" t="str">
        <f>IFERROR(IF(AH17="","",IF(AH17&lt;=0.2,"Muy Baja",IF(AH17&lt;=0.4,"Baja",IF(AH17&lt;=0.6,"Media",IF(AH17&lt;=0.8,"Alta","Muy Alta"))))),"")</f>
        <v/>
      </c>
      <c r="AJ17" s="98" t="str">
        <f t="shared" si="6"/>
        <v/>
      </c>
      <c r="AK17" s="132" t="str">
        <f>IFERROR(IF(AL17="","",IF(AL17&lt;=0.2,"Leve",IF(AL17&lt;=0.4,"Menor",IF(AL17&lt;=0.6,"Moderado",IF(AL17&lt;=0.8,"Mayor","Catastrófico"))))),"")</f>
        <v/>
      </c>
      <c r="AL17" s="98" t="str">
        <f>IFERROR(IF(W17="Impacto",(S17-(+S17*AD17)),IF(W17="Probabilidad",S17,"")),"")</f>
        <v/>
      </c>
      <c r="AM17" s="99" t="str">
        <f t="shared" si="8"/>
        <v/>
      </c>
      <c r="AN17" s="379"/>
      <c r="AO17" s="180"/>
      <c r="AP17" s="134"/>
      <c r="AQ17" s="100"/>
      <c r="AR17" s="100"/>
      <c r="AS17" s="180"/>
      <c r="AT17" s="100"/>
      <c r="AU17" s="180"/>
      <c r="AV17" s="100"/>
      <c r="AW17" s="180"/>
      <c r="AX17" s="100"/>
      <c r="AY17" s="180"/>
      <c r="AZ17" s="134"/>
      <c r="BA17" s="180"/>
      <c r="BB17" s="180"/>
      <c r="BC17" s="134"/>
      <c r="BD17" s="100"/>
      <c r="BE17" s="100"/>
      <c r="BF17" s="180"/>
      <c r="BG17" s="180"/>
      <c r="BH17" s="134"/>
      <c r="BI17" s="100"/>
      <c r="BJ17" s="100"/>
      <c r="BK17" s="180"/>
      <c r="BL17" s="180"/>
      <c r="BM17" s="134"/>
      <c r="BN17" s="100"/>
      <c r="BO17" s="100"/>
      <c r="BP17" s="180"/>
      <c r="BQ17" s="180"/>
      <c r="BR17" s="134"/>
      <c r="BS17" s="100"/>
      <c r="BT17" s="100"/>
      <c r="BU17" s="100"/>
      <c r="BV17" s="180"/>
      <c r="BW17" s="180"/>
      <c r="BX17" s="180"/>
      <c r="BY17" s="100"/>
      <c r="BZ17" s="180"/>
      <c r="CA17" s="180"/>
      <c r="CB17" s="100"/>
      <c r="CC17" s="180"/>
      <c r="CD17" s="134"/>
      <c r="CE17" s="180"/>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row>
    <row r="18" spans="1:109" ht="15.75" customHeight="1">
      <c r="A18" s="377"/>
      <c r="B18" s="375"/>
      <c r="C18" s="375"/>
      <c r="D18" s="375"/>
      <c r="E18" s="378"/>
      <c r="F18" s="375"/>
      <c r="G18" s="375"/>
      <c r="H18" s="375"/>
      <c r="I18" s="180"/>
      <c r="J18" s="180"/>
      <c r="K18" s="375"/>
      <c r="L18" s="378"/>
      <c r="M18" s="377"/>
      <c r="N18" s="327"/>
      <c r="O18" s="331"/>
      <c r="P18" s="376"/>
      <c r="Q18" s="331">
        <f t="shared" ref="Q18:Q22" si="10">IF(NOT(ISERROR(MATCH(P18,_xlfn.ANCHORARRAY(E29),0))),O31&amp;"Por favor no seleccionar los criterios de impacto",P18)</f>
        <v>0</v>
      </c>
      <c r="R18" s="327"/>
      <c r="S18" s="331"/>
      <c r="T18" s="330"/>
      <c r="U18" s="134">
        <v>2</v>
      </c>
      <c r="V18" s="97"/>
      <c r="W18" s="181" t="str">
        <f t="shared" si="0"/>
        <v/>
      </c>
      <c r="X18" s="145"/>
      <c r="Y18" s="145"/>
      <c r="Z18" s="145"/>
      <c r="AA18" s="145"/>
      <c r="AB18" s="133"/>
      <c r="AC18" s="133"/>
      <c r="AD18" s="98" t="str">
        <f t="shared" si="4"/>
        <v/>
      </c>
      <c r="AE18" s="133"/>
      <c r="AF18" s="133"/>
      <c r="AG18" s="133"/>
      <c r="AH18" s="159" t="str">
        <f>IFERROR(IF(AND(W17="Probabilidad",W18="Probabilidad"),(AJ17-(+AJ17*AD18)),IF(W18="Probabilidad",(O17-(+O17*AD18)),IF(W18="Impacto",AJ17,""))),"")</f>
        <v/>
      </c>
      <c r="AI18" s="132" t="str">
        <f t="shared" si="5"/>
        <v/>
      </c>
      <c r="AJ18" s="98" t="str">
        <f t="shared" si="6"/>
        <v/>
      </c>
      <c r="AK18" s="132" t="str">
        <f t="shared" si="7"/>
        <v/>
      </c>
      <c r="AL18" s="98" t="str">
        <f>IFERROR(IF(AND(W17="Impacto",W18="Impacto"),(AL11-(+AL11*AD18)),IF(W18="Impacto",($S$17-(+$S$17*AD18)),IF(W18="Probabilidad",AL11,""))),"")</f>
        <v/>
      </c>
      <c r="AM18" s="99" t="str">
        <f t="shared" si="8"/>
        <v/>
      </c>
      <c r="AN18" s="380"/>
      <c r="AO18" s="180"/>
      <c r="AP18" s="134"/>
      <c r="AQ18" s="100"/>
      <c r="AR18" s="100"/>
      <c r="AS18" s="180"/>
      <c r="AT18" s="100"/>
      <c r="AU18" s="180"/>
      <c r="AV18" s="100"/>
      <c r="AW18" s="180"/>
      <c r="AX18" s="100"/>
      <c r="AY18" s="180"/>
      <c r="AZ18" s="134"/>
      <c r="BA18" s="180"/>
      <c r="BB18" s="180"/>
      <c r="BC18" s="134"/>
      <c r="BD18" s="100"/>
      <c r="BE18" s="100"/>
      <c r="BF18" s="180"/>
      <c r="BG18" s="180"/>
      <c r="BH18" s="134"/>
      <c r="BI18" s="100"/>
      <c r="BJ18" s="100"/>
      <c r="BK18" s="180"/>
      <c r="BL18" s="180"/>
      <c r="BM18" s="134"/>
      <c r="BN18" s="100"/>
      <c r="BO18" s="100"/>
      <c r="BP18" s="180"/>
      <c r="BQ18" s="180"/>
      <c r="BR18" s="134"/>
      <c r="BS18" s="100"/>
      <c r="BT18" s="100"/>
      <c r="BU18" s="100"/>
      <c r="BV18" s="180"/>
      <c r="BW18" s="180"/>
      <c r="BX18" s="180"/>
      <c r="BY18" s="100"/>
      <c r="BZ18" s="180"/>
      <c r="CA18" s="180"/>
      <c r="CB18" s="100"/>
      <c r="CC18" s="180"/>
      <c r="CD18" s="134"/>
      <c r="CE18" s="180"/>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row>
    <row r="19" spans="1:109" ht="15.75" customHeight="1">
      <c r="A19" s="377"/>
      <c r="B19" s="375"/>
      <c r="C19" s="375"/>
      <c r="D19" s="375"/>
      <c r="E19" s="378"/>
      <c r="F19" s="375"/>
      <c r="G19" s="375"/>
      <c r="H19" s="375"/>
      <c r="I19" s="180"/>
      <c r="J19" s="180"/>
      <c r="K19" s="375"/>
      <c r="L19" s="378"/>
      <c r="M19" s="377"/>
      <c r="N19" s="327"/>
      <c r="O19" s="331"/>
      <c r="P19" s="376"/>
      <c r="Q19" s="331">
        <f t="shared" si="10"/>
        <v>0</v>
      </c>
      <c r="R19" s="327"/>
      <c r="S19" s="331"/>
      <c r="T19" s="330"/>
      <c r="U19" s="134">
        <v>3</v>
      </c>
      <c r="V19" s="101"/>
      <c r="W19" s="181" t="str">
        <f t="shared" si="0"/>
        <v/>
      </c>
      <c r="X19" s="145"/>
      <c r="Y19" s="145"/>
      <c r="Z19" s="145"/>
      <c r="AA19" s="145"/>
      <c r="AB19" s="133"/>
      <c r="AC19" s="133"/>
      <c r="AD19" s="98" t="str">
        <f t="shared" si="4"/>
        <v/>
      </c>
      <c r="AE19" s="133"/>
      <c r="AF19" s="133"/>
      <c r="AG19" s="133"/>
      <c r="AH19" s="159" t="str">
        <f>IFERROR(IF(AND(W18="Probabilidad",W19="Probabilidad"),(AJ18-(+AJ18*AD19)),IF(AND(W18="Impacto",W19="Probabilidad"),(AJ17-(+AJ17*AD19)),IF(W19="Impacto",AJ18,""))),"")</f>
        <v/>
      </c>
      <c r="AI19" s="132" t="str">
        <f t="shared" si="5"/>
        <v/>
      </c>
      <c r="AJ19" s="98" t="str">
        <f t="shared" si="6"/>
        <v/>
      </c>
      <c r="AK19" s="132" t="str">
        <f t="shared" si="7"/>
        <v/>
      </c>
      <c r="AL19" s="98" t="str">
        <f>IFERROR(IF(AND(W18="Impacto",W19="Impacto"),(AL18-(+AL18*AD19)),IF(AND(W18="Probabilidad",W19="Impacto"),(AL17-(+AL17*AD19)),IF(W19="Probabilidad",AL18,""))),"")</f>
        <v/>
      </c>
      <c r="AM19" s="99" t="str">
        <f t="shared" si="8"/>
        <v/>
      </c>
      <c r="AN19" s="380"/>
      <c r="AO19" s="180"/>
      <c r="AP19" s="134"/>
      <c r="AQ19" s="100"/>
      <c r="AR19" s="100"/>
      <c r="AS19" s="180"/>
      <c r="AT19" s="100"/>
      <c r="AU19" s="180"/>
      <c r="AV19" s="100"/>
      <c r="AW19" s="180"/>
      <c r="AX19" s="100"/>
      <c r="AY19" s="180"/>
      <c r="AZ19" s="134"/>
      <c r="BA19" s="180"/>
      <c r="BB19" s="180"/>
      <c r="BC19" s="134"/>
      <c r="BD19" s="100"/>
      <c r="BE19" s="100"/>
      <c r="BF19" s="180"/>
      <c r="BG19" s="180"/>
      <c r="BH19" s="134"/>
      <c r="BI19" s="100"/>
      <c r="BJ19" s="100"/>
      <c r="BK19" s="180"/>
      <c r="BL19" s="180"/>
      <c r="BM19" s="134"/>
      <c r="BN19" s="100"/>
      <c r="BO19" s="100"/>
      <c r="BP19" s="180"/>
      <c r="BQ19" s="180"/>
      <c r="BR19" s="134"/>
      <c r="BS19" s="100"/>
      <c r="BT19" s="100"/>
      <c r="BU19" s="100"/>
      <c r="BV19" s="180"/>
      <c r="BW19" s="180"/>
      <c r="BX19" s="180"/>
      <c r="BY19" s="100"/>
      <c r="BZ19" s="180"/>
      <c r="CA19" s="180"/>
      <c r="CB19" s="100"/>
      <c r="CC19" s="180"/>
      <c r="CD19" s="134"/>
      <c r="CE19" s="180"/>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row>
    <row r="20" spans="1:109" ht="15.75" customHeight="1">
      <c r="A20" s="377"/>
      <c r="B20" s="375"/>
      <c r="C20" s="375"/>
      <c r="D20" s="375"/>
      <c r="E20" s="378"/>
      <c r="F20" s="375"/>
      <c r="G20" s="375"/>
      <c r="H20" s="375"/>
      <c r="I20" s="180"/>
      <c r="J20" s="180"/>
      <c r="K20" s="375"/>
      <c r="L20" s="378"/>
      <c r="M20" s="377"/>
      <c r="N20" s="327"/>
      <c r="O20" s="331"/>
      <c r="P20" s="376"/>
      <c r="Q20" s="331">
        <f t="shared" si="10"/>
        <v>0</v>
      </c>
      <c r="R20" s="327"/>
      <c r="S20" s="331"/>
      <c r="T20" s="330"/>
      <c r="U20" s="134">
        <v>4</v>
      </c>
      <c r="V20" s="97"/>
      <c r="W20" s="181" t="str">
        <f t="shared" si="0"/>
        <v/>
      </c>
      <c r="X20" s="145"/>
      <c r="Y20" s="145"/>
      <c r="Z20" s="145"/>
      <c r="AA20" s="145"/>
      <c r="AB20" s="133"/>
      <c r="AC20" s="133"/>
      <c r="AD20" s="98" t="str">
        <f t="shared" si="4"/>
        <v/>
      </c>
      <c r="AE20" s="133"/>
      <c r="AF20" s="133"/>
      <c r="AG20" s="133"/>
      <c r="AH20" s="159" t="str">
        <f>IFERROR(IF(AND(W19="Probabilidad",W20="Probabilidad"),(AJ19-(+AJ19*AD20)),IF(AND(W19="Impacto",W20="Probabilidad"),(AJ18-(+AJ18*AD20)),IF(W20="Impacto",AJ19,""))),"")</f>
        <v/>
      </c>
      <c r="AI20" s="132" t="str">
        <f t="shared" si="5"/>
        <v/>
      </c>
      <c r="AJ20" s="98" t="str">
        <f t="shared" si="6"/>
        <v/>
      </c>
      <c r="AK20" s="132" t="str">
        <f t="shared" si="7"/>
        <v/>
      </c>
      <c r="AL20" s="98" t="str">
        <f>IFERROR(IF(AND(W19="Impacto",W20="Impacto"),(AL19-(+AL19*AD20)),IF(AND(W19="Probabilidad",W20="Impacto"),(AL18-(+AL18*AD20)),IF(W20="Probabilidad",AL19,""))),"")</f>
        <v/>
      </c>
      <c r="AM20" s="99" t="str">
        <f t="shared" si="8"/>
        <v/>
      </c>
      <c r="AN20" s="380"/>
      <c r="AO20" s="180"/>
      <c r="AP20" s="134"/>
      <c r="AQ20" s="100"/>
      <c r="AR20" s="100"/>
      <c r="AS20" s="180"/>
      <c r="AT20" s="100"/>
      <c r="AU20" s="180"/>
      <c r="AV20" s="100"/>
      <c r="AW20" s="180"/>
      <c r="AX20" s="100"/>
      <c r="AY20" s="180"/>
      <c r="AZ20" s="134"/>
      <c r="BA20" s="180"/>
      <c r="BB20" s="180"/>
      <c r="BC20" s="134"/>
      <c r="BD20" s="100"/>
      <c r="BE20" s="100"/>
      <c r="BF20" s="180"/>
      <c r="BG20" s="180"/>
      <c r="BH20" s="134"/>
      <c r="BI20" s="100"/>
      <c r="BJ20" s="100"/>
      <c r="BK20" s="180"/>
      <c r="BL20" s="180"/>
      <c r="BM20" s="134"/>
      <c r="BN20" s="100"/>
      <c r="BO20" s="100"/>
      <c r="BP20" s="180"/>
      <c r="BQ20" s="180"/>
      <c r="BR20" s="134"/>
      <c r="BS20" s="100"/>
      <c r="BT20" s="100"/>
      <c r="BU20" s="100"/>
      <c r="BV20" s="180"/>
      <c r="BW20" s="180"/>
      <c r="BX20" s="180"/>
      <c r="BY20" s="100"/>
      <c r="BZ20" s="180"/>
      <c r="CA20" s="180"/>
      <c r="CB20" s="100"/>
      <c r="CC20" s="180"/>
      <c r="CD20" s="134"/>
      <c r="CE20" s="180"/>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row>
    <row r="21" spans="1:109" ht="15.75" customHeight="1">
      <c r="A21" s="377"/>
      <c r="B21" s="375"/>
      <c r="C21" s="375"/>
      <c r="D21" s="375"/>
      <c r="E21" s="378"/>
      <c r="F21" s="375"/>
      <c r="G21" s="375"/>
      <c r="H21" s="375"/>
      <c r="I21" s="180"/>
      <c r="J21" s="180"/>
      <c r="K21" s="375"/>
      <c r="L21" s="378"/>
      <c r="M21" s="377"/>
      <c r="N21" s="327"/>
      <c r="O21" s="331"/>
      <c r="P21" s="376"/>
      <c r="Q21" s="331">
        <f t="shared" si="10"/>
        <v>0</v>
      </c>
      <c r="R21" s="327"/>
      <c r="S21" s="331"/>
      <c r="T21" s="330"/>
      <c r="U21" s="134">
        <v>5</v>
      </c>
      <c r="V21" s="97"/>
      <c r="W21" s="181" t="str">
        <f t="shared" si="0"/>
        <v/>
      </c>
      <c r="X21" s="145"/>
      <c r="Y21" s="145"/>
      <c r="Z21" s="145"/>
      <c r="AA21" s="145"/>
      <c r="AB21" s="133"/>
      <c r="AC21" s="133"/>
      <c r="AD21" s="98" t="str">
        <f t="shared" si="4"/>
        <v/>
      </c>
      <c r="AE21" s="133"/>
      <c r="AF21" s="133"/>
      <c r="AG21" s="133"/>
      <c r="AH21" s="159" t="str">
        <f>IFERROR(IF(AND(W20="Probabilidad",W21="Probabilidad"),(AJ20-(+AJ20*AD21)),IF(AND(W20="Impacto",W21="Probabilidad"),(AJ19-(+AJ19*AD21)),IF(W21="Impacto",AJ20,""))),"")</f>
        <v/>
      </c>
      <c r="AI21" s="132" t="str">
        <f t="shared" si="5"/>
        <v/>
      </c>
      <c r="AJ21" s="98" t="str">
        <f t="shared" si="6"/>
        <v/>
      </c>
      <c r="AK21" s="132" t="str">
        <f t="shared" si="7"/>
        <v/>
      </c>
      <c r="AL21" s="98" t="str">
        <f>IFERROR(IF(AND(W20="Impacto",W21="Impacto"),(AL20-(+AL20*AD21)),IF(AND(W20="Probabilidad",W21="Impacto"),(AL19-(+AL19*AD21)),IF(W21="Probabilidad",AL20,""))),"")</f>
        <v/>
      </c>
      <c r="AM21" s="99" t="str">
        <f t="shared" si="8"/>
        <v/>
      </c>
      <c r="AN21" s="380"/>
      <c r="AO21" s="180"/>
      <c r="AP21" s="134"/>
      <c r="AQ21" s="100"/>
      <c r="AR21" s="100"/>
      <c r="AS21" s="180"/>
      <c r="AT21" s="100"/>
      <c r="AU21" s="180"/>
      <c r="AV21" s="100"/>
      <c r="AW21" s="180"/>
      <c r="AX21" s="100"/>
      <c r="AY21" s="180"/>
      <c r="AZ21" s="134"/>
      <c r="BA21" s="180"/>
      <c r="BB21" s="180"/>
      <c r="BC21" s="134"/>
      <c r="BD21" s="100"/>
      <c r="BE21" s="100"/>
      <c r="BF21" s="180"/>
      <c r="BG21" s="180"/>
      <c r="BH21" s="134"/>
      <c r="BI21" s="100"/>
      <c r="BJ21" s="100"/>
      <c r="BK21" s="180"/>
      <c r="BL21" s="180"/>
      <c r="BM21" s="134"/>
      <c r="BN21" s="100"/>
      <c r="BO21" s="100"/>
      <c r="BP21" s="180"/>
      <c r="BQ21" s="180"/>
      <c r="BR21" s="134"/>
      <c r="BS21" s="100"/>
      <c r="BT21" s="100"/>
      <c r="BU21" s="100"/>
      <c r="BV21" s="180"/>
      <c r="BW21" s="180"/>
      <c r="BX21" s="180"/>
      <c r="BY21" s="100"/>
      <c r="BZ21" s="180"/>
      <c r="CA21" s="180"/>
      <c r="CB21" s="100"/>
      <c r="CC21" s="180"/>
      <c r="CD21" s="134"/>
      <c r="CE21" s="180"/>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row>
    <row r="22" spans="1:109" ht="15.75" customHeight="1">
      <c r="A22" s="377"/>
      <c r="B22" s="375"/>
      <c r="C22" s="375"/>
      <c r="D22" s="375"/>
      <c r="E22" s="378"/>
      <c r="F22" s="375"/>
      <c r="G22" s="375"/>
      <c r="H22" s="375"/>
      <c r="I22" s="180"/>
      <c r="J22" s="180"/>
      <c r="K22" s="375"/>
      <c r="L22" s="378"/>
      <c r="M22" s="377"/>
      <c r="N22" s="327"/>
      <c r="O22" s="331"/>
      <c r="P22" s="376"/>
      <c r="Q22" s="331">
        <f t="shared" si="10"/>
        <v>0</v>
      </c>
      <c r="R22" s="327"/>
      <c r="S22" s="331"/>
      <c r="T22" s="330"/>
      <c r="U22" s="134">
        <v>6</v>
      </c>
      <c r="V22" s="97"/>
      <c r="W22" s="181" t="str">
        <f t="shared" si="0"/>
        <v/>
      </c>
      <c r="X22" s="145"/>
      <c r="Y22" s="145"/>
      <c r="Z22" s="145"/>
      <c r="AA22" s="145"/>
      <c r="AB22" s="133"/>
      <c r="AC22" s="133"/>
      <c r="AD22" s="98" t="str">
        <f t="shared" si="4"/>
        <v/>
      </c>
      <c r="AE22" s="133"/>
      <c r="AF22" s="133"/>
      <c r="AG22" s="133"/>
      <c r="AH22" s="159" t="str">
        <f>IFERROR(IF(AND(W21="Probabilidad",W22="Probabilidad"),(AJ21-(+AJ21*AD22)),IF(AND(W21="Impacto",W22="Probabilidad"),(AJ20-(+AJ20*AD22)),IF(W22="Impacto",AJ21,""))),"")</f>
        <v/>
      </c>
      <c r="AI22" s="132" t="str">
        <f t="shared" si="5"/>
        <v/>
      </c>
      <c r="AJ22" s="98" t="str">
        <f t="shared" si="6"/>
        <v/>
      </c>
      <c r="AK22" s="132" t="str">
        <f t="shared" si="7"/>
        <v/>
      </c>
      <c r="AL22" s="98" t="str">
        <f>IFERROR(IF(AND(W21="Impacto",W22="Impacto"),(AL21-(+AL21*AD22)),IF(AND(W21="Probabilidad",W22="Impacto"),(AL20-(+AL20*AD22)),IF(W22="Probabilidad",AL21,""))),"")</f>
        <v/>
      </c>
      <c r="AM22" s="99" t="str">
        <f t="shared" si="8"/>
        <v/>
      </c>
      <c r="AN22" s="381"/>
      <c r="AO22" s="180"/>
      <c r="AP22" s="134"/>
      <c r="AQ22" s="100"/>
      <c r="AR22" s="100"/>
      <c r="AS22" s="180"/>
      <c r="AT22" s="100"/>
      <c r="AU22" s="180"/>
      <c r="AV22" s="100"/>
      <c r="AW22" s="180"/>
      <c r="AX22" s="100"/>
      <c r="AY22" s="180"/>
      <c r="AZ22" s="134"/>
      <c r="BA22" s="180"/>
      <c r="BB22" s="180"/>
      <c r="BC22" s="134"/>
      <c r="BD22" s="100"/>
      <c r="BE22" s="100"/>
      <c r="BF22" s="180"/>
      <c r="BG22" s="180"/>
      <c r="BH22" s="134"/>
      <c r="BI22" s="100"/>
      <c r="BJ22" s="100"/>
      <c r="BK22" s="180"/>
      <c r="BL22" s="180"/>
      <c r="BM22" s="134"/>
      <c r="BN22" s="100"/>
      <c r="BO22" s="100"/>
      <c r="BP22" s="180"/>
      <c r="BQ22" s="180"/>
      <c r="BR22" s="134"/>
      <c r="BS22" s="100"/>
      <c r="BT22" s="100"/>
      <c r="BU22" s="100"/>
      <c r="BV22" s="180"/>
      <c r="BW22" s="180"/>
      <c r="BX22" s="180"/>
      <c r="BY22" s="100"/>
      <c r="BZ22" s="180"/>
      <c r="CA22" s="180"/>
      <c r="CB22" s="100"/>
      <c r="CC22" s="180"/>
      <c r="CD22" s="134"/>
      <c r="CE22" s="180"/>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row>
    <row r="23" spans="1:109" ht="15.75" customHeight="1">
      <c r="A23" s="377">
        <v>4</v>
      </c>
      <c r="B23" s="375"/>
      <c r="C23" s="375"/>
      <c r="D23" s="375"/>
      <c r="E23" s="378"/>
      <c r="F23" s="375"/>
      <c r="G23" s="375"/>
      <c r="H23" s="375"/>
      <c r="I23" s="180"/>
      <c r="J23" s="180"/>
      <c r="K23" s="375"/>
      <c r="L23" s="378"/>
      <c r="M23" s="377"/>
      <c r="N23" s="327" t="str">
        <f>IF(M23&lt;=0,"",IF(M23&lt;=2,"Muy Baja",IF(M23&lt;=24,"Baja",IF(M23&lt;=500,"Media",IF(M23&lt;=5000,"Alta","Muy Alta")))))</f>
        <v/>
      </c>
      <c r="O23" s="331" t="str">
        <f>IF(N23="","",IF(N23="Muy Baja",0.2,IF(N23="Baja",0.4,IF(N23="Media",0.6,IF(N23="Alta",0.8,IF(N23="Muy Alta",1,))))))</f>
        <v/>
      </c>
      <c r="P23" s="376"/>
      <c r="Q23" s="331">
        <f ca="1">IF(NOT(ISERROR(MATCH(P23,'Tabla Impacto'!$B$221:$B$223,0))),'Tabla Impacto'!$F$223&amp;"Por favor no seleccionar los criterios de impacto(Afectación Económica o presupuestal y Pérdida Reputacional)",P23)</f>
        <v>0</v>
      </c>
      <c r="R23" s="327" t="str">
        <f ca="1">IF(OR(Q23='Tabla Impacto'!$C$11,Q23='Tabla Impacto'!$D$11),"Leve",IF(OR(Q23='Tabla Impacto'!$C$12,Q23='Tabla Impacto'!$D$12),"Menor",IF(OR(Q23='Tabla Impacto'!$C$13,Q23='Tabla Impacto'!$D$13),"Moderado",IF(OR(Q23='Tabla Impacto'!$C$14,Q23='Tabla Impacto'!$D$14),"Mayor",IF(OR(Q23='Tabla Impacto'!$C$15,Q23='Tabla Impacto'!$D$15),"Catastrófico","")))))</f>
        <v/>
      </c>
      <c r="S23" s="331" t="str">
        <f ca="1">IF(R23="","",IF(R23="Leve",0.2,IF(R23="Menor",0.4,IF(R23="Moderado",0.6,IF(R23="Mayor",0.8,IF(R23="Catastrófico",1,))))))</f>
        <v/>
      </c>
      <c r="T23" s="330"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34">
        <v>1</v>
      </c>
      <c r="V23" s="97"/>
      <c r="W23" s="181" t="str">
        <f t="shared" si="0"/>
        <v/>
      </c>
      <c r="X23" s="145"/>
      <c r="Y23" s="145"/>
      <c r="Z23" s="145"/>
      <c r="AA23" s="145"/>
      <c r="AB23" s="133"/>
      <c r="AC23" s="133"/>
      <c r="AD23" s="98" t="str">
        <f t="shared" si="4"/>
        <v/>
      </c>
      <c r="AE23" s="133"/>
      <c r="AF23" s="133"/>
      <c r="AG23" s="133"/>
      <c r="AH23" s="159" t="str">
        <f>IFERROR(IF(W23="Probabilidad",(O23-(+O23*AD23)),IF(W23="Impacto",O23,"")),"")</f>
        <v/>
      </c>
      <c r="AI23" s="132" t="str">
        <f>IFERROR(IF(AH23="","",IF(AH23&lt;=0.2,"Muy Baja",IF(AH23&lt;=0.4,"Baja",IF(AH23&lt;=0.6,"Media",IF(AH23&lt;=0.8,"Alta","Muy Alta"))))),"")</f>
        <v/>
      </c>
      <c r="AJ23" s="98" t="str">
        <f t="shared" si="6"/>
        <v/>
      </c>
      <c r="AK23" s="132" t="str">
        <f>IFERROR(IF(AL23="","",IF(AL23&lt;=0.2,"Leve",IF(AL23&lt;=0.4,"Menor",IF(AL23&lt;=0.6,"Moderado",IF(AL23&lt;=0.8,"Mayor","Catastrófico"))))),"")</f>
        <v/>
      </c>
      <c r="AL23" s="98" t="str">
        <f>IFERROR(IF(W23="Impacto",(S23-(+S23*AD23)),IF(W23="Probabilidad",S23,"")),"")</f>
        <v/>
      </c>
      <c r="AM23" s="99" t="str">
        <f t="shared" si="8"/>
        <v/>
      </c>
      <c r="AN23" s="379"/>
      <c r="AO23" s="180"/>
      <c r="AP23" s="134"/>
      <c r="AQ23" s="100"/>
      <c r="AR23" s="100"/>
      <c r="AS23" s="180"/>
      <c r="AT23" s="100"/>
      <c r="AU23" s="180"/>
      <c r="AV23" s="100"/>
      <c r="AW23" s="180"/>
      <c r="AX23" s="100"/>
      <c r="AY23" s="180"/>
      <c r="AZ23" s="134"/>
      <c r="BA23" s="180"/>
      <c r="BB23" s="180"/>
      <c r="BC23" s="134"/>
      <c r="BD23" s="100"/>
      <c r="BE23" s="100"/>
      <c r="BF23" s="180"/>
      <c r="BG23" s="180"/>
      <c r="BH23" s="134"/>
      <c r="BI23" s="100"/>
      <c r="BJ23" s="100"/>
      <c r="BK23" s="180"/>
      <c r="BL23" s="180"/>
      <c r="BM23" s="134"/>
      <c r="BN23" s="100"/>
      <c r="BO23" s="100"/>
      <c r="BP23" s="180"/>
      <c r="BQ23" s="180"/>
      <c r="BR23" s="134"/>
      <c r="BS23" s="100"/>
      <c r="BT23" s="100"/>
      <c r="BU23" s="100"/>
      <c r="BV23" s="180"/>
      <c r="BW23" s="180"/>
      <c r="BX23" s="180"/>
      <c r="BY23" s="100"/>
      <c r="BZ23" s="180"/>
      <c r="CA23" s="180"/>
      <c r="CB23" s="100"/>
      <c r="CC23" s="180"/>
      <c r="CD23" s="134"/>
      <c r="CE23" s="180"/>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row>
    <row r="24" spans="1:109" ht="15.75" customHeight="1">
      <c r="A24" s="377"/>
      <c r="B24" s="375"/>
      <c r="C24" s="375"/>
      <c r="D24" s="375"/>
      <c r="E24" s="378"/>
      <c r="F24" s="375"/>
      <c r="G24" s="375"/>
      <c r="H24" s="375"/>
      <c r="I24" s="180"/>
      <c r="J24" s="180"/>
      <c r="K24" s="375"/>
      <c r="L24" s="378"/>
      <c r="M24" s="377"/>
      <c r="N24" s="327"/>
      <c r="O24" s="331"/>
      <c r="P24" s="376"/>
      <c r="Q24" s="331">
        <f t="shared" ref="Q24:Q28" si="11">IF(NOT(ISERROR(MATCH(P24,_xlfn.ANCHORARRAY(E35),0))),O37&amp;"Por favor no seleccionar los criterios de impacto",P24)</f>
        <v>0</v>
      </c>
      <c r="R24" s="327"/>
      <c r="S24" s="331"/>
      <c r="T24" s="330"/>
      <c r="U24" s="134">
        <v>2</v>
      </c>
      <c r="V24" s="97"/>
      <c r="W24" s="181" t="str">
        <f t="shared" si="0"/>
        <v/>
      </c>
      <c r="X24" s="145"/>
      <c r="Y24" s="145"/>
      <c r="Z24" s="145"/>
      <c r="AA24" s="145"/>
      <c r="AB24" s="133"/>
      <c r="AC24" s="133"/>
      <c r="AD24" s="98" t="str">
        <f t="shared" si="4"/>
        <v/>
      </c>
      <c r="AE24" s="133"/>
      <c r="AF24" s="133"/>
      <c r="AG24" s="133"/>
      <c r="AH24" s="159" t="str">
        <f>IFERROR(IF(AND(W23="Probabilidad",W24="Probabilidad"),(AJ23-(+AJ23*AD24)),IF(W24="Probabilidad",(O23-(+O23*AD24)),IF(W24="Impacto",AJ23,""))),"")</f>
        <v/>
      </c>
      <c r="AI24" s="132" t="str">
        <f t="shared" si="5"/>
        <v/>
      </c>
      <c r="AJ24" s="98" t="str">
        <f t="shared" si="6"/>
        <v/>
      </c>
      <c r="AK24" s="132" t="str">
        <f t="shared" si="7"/>
        <v/>
      </c>
      <c r="AL24" s="98" t="str">
        <f>IFERROR(IF(AND(W23="Impacto",W24="Impacto"),(AL17-(+AL17*AD24)),IF(W24="Impacto",($S$23-(+$S$23*AD24)),IF(W24="Probabilidad",AL17,""))),"")</f>
        <v/>
      </c>
      <c r="AM24" s="99" t="str">
        <f t="shared" si="8"/>
        <v/>
      </c>
      <c r="AN24" s="380"/>
      <c r="AO24" s="180"/>
      <c r="AP24" s="134"/>
      <c r="AQ24" s="100"/>
      <c r="AR24" s="100"/>
      <c r="AS24" s="180"/>
      <c r="AT24" s="100"/>
      <c r="AU24" s="180"/>
      <c r="AV24" s="100"/>
      <c r="AW24" s="180"/>
      <c r="AX24" s="100"/>
      <c r="AY24" s="180"/>
      <c r="AZ24" s="134"/>
      <c r="BA24" s="180"/>
      <c r="BB24" s="180"/>
      <c r="BC24" s="134"/>
      <c r="BD24" s="100"/>
      <c r="BE24" s="100"/>
      <c r="BF24" s="180"/>
      <c r="BG24" s="180"/>
      <c r="BH24" s="134"/>
      <c r="BI24" s="100"/>
      <c r="BJ24" s="100"/>
      <c r="BK24" s="180"/>
      <c r="BL24" s="180"/>
      <c r="BM24" s="134"/>
      <c r="BN24" s="100"/>
      <c r="BO24" s="100"/>
      <c r="BP24" s="180"/>
      <c r="BQ24" s="180"/>
      <c r="BR24" s="134"/>
      <c r="BS24" s="100"/>
      <c r="BT24" s="100"/>
      <c r="BU24" s="100"/>
      <c r="BV24" s="180"/>
      <c r="BW24" s="180"/>
      <c r="BX24" s="180"/>
      <c r="BY24" s="100"/>
      <c r="BZ24" s="180"/>
      <c r="CA24" s="180"/>
      <c r="CB24" s="100"/>
      <c r="CC24" s="180"/>
      <c r="CD24" s="134"/>
      <c r="CE24" s="180"/>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row>
    <row r="25" spans="1:109" ht="15.75" customHeight="1">
      <c r="A25" s="377"/>
      <c r="B25" s="375"/>
      <c r="C25" s="375"/>
      <c r="D25" s="375"/>
      <c r="E25" s="378"/>
      <c r="F25" s="375"/>
      <c r="G25" s="375"/>
      <c r="H25" s="375"/>
      <c r="I25" s="180"/>
      <c r="J25" s="180"/>
      <c r="K25" s="375"/>
      <c r="L25" s="378"/>
      <c r="M25" s="377"/>
      <c r="N25" s="327"/>
      <c r="O25" s="331"/>
      <c r="P25" s="376"/>
      <c r="Q25" s="331">
        <f t="shared" si="11"/>
        <v>0</v>
      </c>
      <c r="R25" s="327"/>
      <c r="S25" s="331"/>
      <c r="T25" s="330"/>
      <c r="U25" s="134">
        <v>3</v>
      </c>
      <c r="V25" s="101"/>
      <c r="W25" s="181" t="str">
        <f t="shared" si="0"/>
        <v/>
      </c>
      <c r="X25" s="145"/>
      <c r="Y25" s="145"/>
      <c r="Z25" s="145"/>
      <c r="AA25" s="145"/>
      <c r="AB25" s="133"/>
      <c r="AC25" s="133"/>
      <c r="AD25" s="98" t="str">
        <f t="shared" si="4"/>
        <v/>
      </c>
      <c r="AE25" s="133"/>
      <c r="AF25" s="133"/>
      <c r="AG25" s="133"/>
      <c r="AH25" s="159" t="str">
        <f>IFERROR(IF(AND(W24="Probabilidad",W25="Probabilidad"),(AJ24-(+AJ24*AD25)),IF(AND(W24="Impacto",W25="Probabilidad"),(AJ23-(+AJ23*AD25)),IF(W25="Impacto",AJ24,""))),"")</f>
        <v/>
      </c>
      <c r="AI25" s="132" t="str">
        <f t="shared" si="5"/>
        <v/>
      </c>
      <c r="AJ25" s="98" t="str">
        <f t="shared" si="6"/>
        <v/>
      </c>
      <c r="AK25" s="132" t="str">
        <f t="shared" si="7"/>
        <v/>
      </c>
      <c r="AL25" s="98" t="str">
        <f>IFERROR(IF(AND(W24="Impacto",W25="Impacto"),(AL24-(+AL24*AD25)),IF(AND(W24="Probabilidad",W25="Impacto"),(AL23-(+AL23*AD25)),IF(W25="Probabilidad",AL24,""))),"")</f>
        <v/>
      </c>
      <c r="AM25" s="99" t="str">
        <f t="shared" si="8"/>
        <v/>
      </c>
      <c r="AN25" s="380"/>
      <c r="AO25" s="180"/>
      <c r="AP25" s="134"/>
      <c r="AQ25" s="100"/>
      <c r="AR25" s="100"/>
      <c r="AS25" s="180"/>
      <c r="AT25" s="100"/>
      <c r="AU25" s="180"/>
      <c r="AV25" s="100"/>
      <c r="AW25" s="180"/>
      <c r="AX25" s="100"/>
      <c r="AY25" s="180"/>
      <c r="AZ25" s="134"/>
      <c r="BA25" s="180"/>
      <c r="BB25" s="180"/>
      <c r="BC25" s="134"/>
      <c r="BD25" s="100"/>
      <c r="BE25" s="100"/>
      <c r="BF25" s="180"/>
      <c r="BG25" s="180"/>
      <c r="BH25" s="134"/>
      <c r="BI25" s="100"/>
      <c r="BJ25" s="100"/>
      <c r="BK25" s="180"/>
      <c r="BL25" s="180"/>
      <c r="BM25" s="134"/>
      <c r="BN25" s="100"/>
      <c r="BO25" s="100"/>
      <c r="BP25" s="180"/>
      <c r="BQ25" s="180"/>
      <c r="BR25" s="134"/>
      <c r="BS25" s="100"/>
      <c r="BT25" s="100"/>
      <c r="BU25" s="100"/>
      <c r="BV25" s="180"/>
      <c r="BW25" s="180"/>
      <c r="BX25" s="180"/>
      <c r="BY25" s="100"/>
      <c r="BZ25" s="180"/>
      <c r="CA25" s="180"/>
      <c r="CB25" s="100"/>
      <c r="CC25" s="180"/>
      <c r="CD25" s="134"/>
      <c r="CE25" s="180"/>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row>
    <row r="26" spans="1:109" ht="15.75" customHeight="1">
      <c r="A26" s="377"/>
      <c r="B26" s="375"/>
      <c r="C26" s="375"/>
      <c r="D26" s="375"/>
      <c r="E26" s="378"/>
      <c r="F26" s="375"/>
      <c r="G26" s="375"/>
      <c r="H26" s="375"/>
      <c r="I26" s="180"/>
      <c r="J26" s="180"/>
      <c r="K26" s="375"/>
      <c r="L26" s="378"/>
      <c r="M26" s="377"/>
      <c r="N26" s="327"/>
      <c r="O26" s="331"/>
      <c r="P26" s="376"/>
      <c r="Q26" s="331">
        <f t="shared" si="11"/>
        <v>0</v>
      </c>
      <c r="R26" s="327"/>
      <c r="S26" s="331"/>
      <c r="T26" s="330"/>
      <c r="U26" s="134">
        <v>4</v>
      </c>
      <c r="V26" s="97"/>
      <c r="W26" s="181" t="str">
        <f t="shared" si="0"/>
        <v/>
      </c>
      <c r="X26" s="145"/>
      <c r="Y26" s="145"/>
      <c r="Z26" s="145"/>
      <c r="AA26" s="145"/>
      <c r="AB26" s="133"/>
      <c r="AC26" s="133"/>
      <c r="AD26" s="98" t="str">
        <f t="shared" si="4"/>
        <v/>
      </c>
      <c r="AE26" s="133"/>
      <c r="AF26" s="133"/>
      <c r="AG26" s="133"/>
      <c r="AH26" s="159" t="str">
        <f>IFERROR(IF(AND(W25="Probabilidad",W26="Probabilidad"),(AJ25-(+AJ25*AD26)),IF(AND(W25="Impacto",W26="Probabilidad"),(AJ24-(+AJ24*AD26)),IF(W26="Impacto",AJ25,""))),"")</f>
        <v/>
      </c>
      <c r="AI26" s="132" t="str">
        <f t="shared" si="5"/>
        <v/>
      </c>
      <c r="AJ26" s="98" t="str">
        <f t="shared" si="6"/>
        <v/>
      </c>
      <c r="AK26" s="132" t="str">
        <f t="shared" si="7"/>
        <v/>
      </c>
      <c r="AL26" s="98" t="str">
        <f>IFERROR(IF(AND(W25="Impacto",W26="Impacto"),(AL25-(+AL25*AD26)),IF(AND(W25="Probabilidad",W26="Impacto"),(AL24-(+AL24*AD26)),IF(W26="Probabilidad",AL25,""))),"")</f>
        <v/>
      </c>
      <c r="AM26" s="99" t="str">
        <f t="shared" si="8"/>
        <v/>
      </c>
      <c r="AN26" s="380"/>
      <c r="AO26" s="180"/>
      <c r="AP26" s="134"/>
      <c r="AQ26" s="100"/>
      <c r="AR26" s="100"/>
      <c r="AS26" s="180"/>
      <c r="AT26" s="100"/>
      <c r="AU26" s="180"/>
      <c r="AV26" s="100"/>
      <c r="AW26" s="180"/>
      <c r="AX26" s="100"/>
      <c r="AY26" s="180"/>
      <c r="AZ26" s="134"/>
      <c r="BA26" s="180"/>
      <c r="BB26" s="180"/>
      <c r="BC26" s="134"/>
      <c r="BD26" s="100"/>
      <c r="BE26" s="100"/>
      <c r="BF26" s="180"/>
      <c r="BG26" s="180"/>
      <c r="BH26" s="134"/>
      <c r="BI26" s="100"/>
      <c r="BJ26" s="100"/>
      <c r="BK26" s="180"/>
      <c r="BL26" s="180"/>
      <c r="BM26" s="134"/>
      <c r="BN26" s="100"/>
      <c r="BO26" s="100"/>
      <c r="BP26" s="180"/>
      <c r="BQ26" s="180"/>
      <c r="BR26" s="134"/>
      <c r="BS26" s="100"/>
      <c r="BT26" s="100"/>
      <c r="BU26" s="100"/>
      <c r="BV26" s="180"/>
      <c r="BW26" s="180"/>
      <c r="BX26" s="180"/>
      <c r="BY26" s="100"/>
      <c r="BZ26" s="180"/>
      <c r="CA26" s="180"/>
      <c r="CB26" s="100"/>
      <c r="CC26" s="180"/>
      <c r="CD26" s="134"/>
      <c r="CE26" s="180"/>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row>
    <row r="27" spans="1:109" ht="15.75" customHeight="1">
      <c r="A27" s="377"/>
      <c r="B27" s="375"/>
      <c r="C27" s="375"/>
      <c r="D27" s="375"/>
      <c r="E27" s="378"/>
      <c r="F27" s="375"/>
      <c r="G27" s="375"/>
      <c r="H27" s="375"/>
      <c r="I27" s="180"/>
      <c r="J27" s="180"/>
      <c r="K27" s="375"/>
      <c r="L27" s="378"/>
      <c r="M27" s="377"/>
      <c r="N27" s="327"/>
      <c r="O27" s="331"/>
      <c r="P27" s="376"/>
      <c r="Q27" s="331">
        <f t="shared" si="11"/>
        <v>0</v>
      </c>
      <c r="R27" s="327"/>
      <c r="S27" s="331"/>
      <c r="T27" s="330"/>
      <c r="U27" s="134">
        <v>5</v>
      </c>
      <c r="V27" s="97"/>
      <c r="W27" s="181" t="str">
        <f t="shared" si="0"/>
        <v/>
      </c>
      <c r="X27" s="145"/>
      <c r="Y27" s="145"/>
      <c r="Z27" s="145"/>
      <c r="AA27" s="145"/>
      <c r="AB27" s="133"/>
      <c r="AC27" s="133"/>
      <c r="AD27" s="98" t="str">
        <f t="shared" si="4"/>
        <v/>
      </c>
      <c r="AE27" s="133"/>
      <c r="AF27" s="133"/>
      <c r="AG27" s="133"/>
      <c r="AH27" s="158" t="str">
        <f>IFERROR(IF(AND(W26="Probabilidad",W27="Probabilidad"),(AJ26-(+AJ26*AD27)),IF(AND(W26="Impacto",W27="Probabilidad"),(AJ25-(+AJ25*AD27)),IF(W27="Impacto",AJ26,""))),"")</f>
        <v/>
      </c>
      <c r="AI27" s="132" t="str">
        <f>IFERROR(IF(AH27="","",IF(AH27&lt;=0.2,"Muy Baja",IF(AH27&lt;=0.4,"Baja",IF(AH27&lt;=0.6,"Media",IF(AH27&lt;=0.8,"Alta","Muy Alta"))))),"")</f>
        <v/>
      </c>
      <c r="AJ27" s="98" t="str">
        <f t="shared" si="6"/>
        <v/>
      </c>
      <c r="AK27" s="132" t="str">
        <f t="shared" si="7"/>
        <v/>
      </c>
      <c r="AL27" s="98" t="str">
        <f>IFERROR(IF(AND(W26="Impacto",W27="Impacto"),(AL26-(+AL26*AD27)),IF(AND(W26="Probabilidad",W27="Impacto"),(AL25-(+AL25*AD27)),IF(W27="Probabilidad",AL26,""))),"")</f>
        <v/>
      </c>
      <c r="AM27" s="99" t="str">
        <f t="shared" si="8"/>
        <v/>
      </c>
      <c r="AN27" s="380"/>
      <c r="AO27" s="180"/>
      <c r="AP27" s="134"/>
      <c r="AQ27" s="100"/>
      <c r="AR27" s="100"/>
      <c r="AS27" s="180"/>
      <c r="AT27" s="100"/>
      <c r="AU27" s="180"/>
      <c r="AV27" s="100"/>
      <c r="AW27" s="180"/>
      <c r="AX27" s="100"/>
      <c r="AY27" s="180"/>
      <c r="AZ27" s="134"/>
      <c r="BA27" s="180"/>
      <c r="BB27" s="180"/>
      <c r="BC27" s="134"/>
      <c r="BD27" s="100"/>
      <c r="BE27" s="100"/>
      <c r="BF27" s="180"/>
      <c r="BG27" s="180"/>
      <c r="BH27" s="134"/>
      <c r="BI27" s="100"/>
      <c r="BJ27" s="100"/>
      <c r="BK27" s="180"/>
      <c r="BL27" s="180"/>
      <c r="BM27" s="134"/>
      <c r="BN27" s="100"/>
      <c r="BO27" s="100"/>
      <c r="BP27" s="180"/>
      <c r="BQ27" s="180"/>
      <c r="BR27" s="134"/>
      <c r="BS27" s="100"/>
      <c r="BT27" s="100"/>
      <c r="BU27" s="100"/>
      <c r="BV27" s="180"/>
      <c r="BW27" s="180"/>
      <c r="BX27" s="180"/>
      <c r="BY27" s="100"/>
      <c r="BZ27" s="180"/>
      <c r="CA27" s="180"/>
      <c r="CB27" s="100"/>
      <c r="CC27" s="180"/>
      <c r="CD27" s="134"/>
      <c r="CE27" s="180"/>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row>
    <row r="28" spans="1:109" ht="15.75" customHeight="1">
      <c r="A28" s="377"/>
      <c r="B28" s="375"/>
      <c r="C28" s="375"/>
      <c r="D28" s="375"/>
      <c r="E28" s="378"/>
      <c r="F28" s="375"/>
      <c r="G28" s="375"/>
      <c r="H28" s="375"/>
      <c r="I28" s="180"/>
      <c r="J28" s="180"/>
      <c r="K28" s="375"/>
      <c r="L28" s="378"/>
      <c r="M28" s="377"/>
      <c r="N28" s="327"/>
      <c r="O28" s="331"/>
      <c r="P28" s="376"/>
      <c r="Q28" s="331">
        <f t="shared" si="11"/>
        <v>0</v>
      </c>
      <c r="R28" s="327"/>
      <c r="S28" s="331"/>
      <c r="T28" s="330"/>
      <c r="U28" s="134">
        <v>6</v>
      </c>
      <c r="V28" s="97"/>
      <c r="W28" s="181" t="str">
        <f t="shared" si="0"/>
        <v/>
      </c>
      <c r="X28" s="145"/>
      <c r="Y28" s="145"/>
      <c r="Z28" s="145"/>
      <c r="AA28" s="145"/>
      <c r="AB28" s="133"/>
      <c r="AC28" s="133"/>
      <c r="AD28" s="98" t="str">
        <f t="shared" si="4"/>
        <v/>
      </c>
      <c r="AE28" s="133"/>
      <c r="AF28" s="133"/>
      <c r="AG28" s="133"/>
      <c r="AH28" s="159" t="str">
        <f>IFERROR(IF(AND(W27="Probabilidad",W28="Probabilidad"),(AJ27-(+AJ27*AD28)),IF(AND(W27="Impacto",W28="Probabilidad"),(AJ26-(+AJ26*AD28)),IF(W28="Impacto",AJ27,""))),"")</f>
        <v/>
      </c>
      <c r="AI28" s="132" t="str">
        <f t="shared" si="5"/>
        <v/>
      </c>
      <c r="AJ28" s="98" t="str">
        <f t="shared" si="6"/>
        <v/>
      </c>
      <c r="AK28" s="132" t="str">
        <f t="shared" si="7"/>
        <v/>
      </c>
      <c r="AL28" s="98" t="str">
        <f>IFERROR(IF(AND(W27="Impacto",W28="Impacto"),(AL27-(+AL27*AD28)),IF(AND(W27="Probabilidad",W28="Impacto"),(AL26-(+AL26*AD28)),IF(W28="Probabilidad",AL27,""))),"")</f>
        <v/>
      </c>
      <c r="AM28" s="99" t="str">
        <f t="shared" si="8"/>
        <v/>
      </c>
      <c r="AN28" s="381"/>
      <c r="AO28" s="180"/>
      <c r="AP28" s="134"/>
      <c r="AQ28" s="100"/>
      <c r="AR28" s="100"/>
      <c r="AS28" s="180"/>
      <c r="AT28" s="100"/>
      <c r="AU28" s="180"/>
      <c r="AV28" s="100"/>
      <c r="AW28" s="180"/>
      <c r="AX28" s="100"/>
      <c r="AY28" s="180"/>
      <c r="AZ28" s="134"/>
      <c r="BA28" s="180"/>
      <c r="BB28" s="180"/>
      <c r="BC28" s="134"/>
      <c r="BD28" s="100"/>
      <c r="BE28" s="100"/>
      <c r="BF28" s="180"/>
      <c r="BG28" s="180"/>
      <c r="BH28" s="134"/>
      <c r="BI28" s="100"/>
      <c r="BJ28" s="100"/>
      <c r="BK28" s="180"/>
      <c r="BL28" s="180"/>
      <c r="BM28" s="134"/>
      <c r="BN28" s="100"/>
      <c r="BO28" s="100"/>
      <c r="BP28" s="180"/>
      <c r="BQ28" s="180"/>
      <c r="BR28" s="134"/>
      <c r="BS28" s="100"/>
      <c r="BT28" s="100"/>
      <c r="BU28" s="100"/>
      <c r="BV28" s="180"/>
      <c r="BW28" s="180"/>
      <c r="BX28" s="180"/>
      <c r="BY28" s="100"/>
      <c r="BZ28" s="180"/>
      <c r="CA28" s="180"/>
      <c r="CB28" s="100"/>
      <c r="CC28" s="180"/>
      <c r="CD28" s="134"/>
      <c r="CE28" s="180"/>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row>
    <row r="29" spans="1:109" ht="15.75" customHeight="1">
      <c r="A29" s="377">
        <v>5</v>
      </c>
      <c r="B29" s="375"/>
      <c r="C29" s="375"/>
      <c r="D29" s="375"/>
      <c r="E29" s="378"/>
      <c r="F29" s="375"/>
      <c r="G29" s="375"/>
      <c r="H29" s="375"/>
      <c r="I29" s="180"/>
      <c r="J29" s="180"/>
      <c r="K29" s="375"/>
      <c r="L29" s="378"/>
      <c r="M29" s="377"/>
      <c r="N29" s="327" t="str">
        <f>IF(M29&lt;=0,"",IF(M29&lt;=2,"Muy Baja",IF(M29&lt;=24,"Baja",IF(M29&lt;=500,"Media",IF(M29&lt;=5000,"Alta","Muy Alta")))))</f>
        <v/>
      </c>
      <c r="O29" s="331" t="str">
        <f>IF(N29="","",IF(N29="Muy Baja",0.2,IF(N29="Baja",0.4,IF(N29="Media",0.6,IF(N29="Alta",0.8,IF(N29="Muy Alta",1,))))))</f>
        <v/>
      </c>
      <c r="P29" s="376"/>
      <c r="Q29" s="331">
        <f ca="1">IF(NOT(ISERROR(MATCH(P29,'Tabla Impacto'!$B$221:$B$223,0))),'Tabla Impacto'!$F$223&amp;"Por favor no seleccionar los criterios de impacto(Afectación Económica o presupuestal y Pérdida Reputacional)",P29)</f>
        <v>0</v>
      </c>
      <c r="R29" s="327" t="str">
        <f ca="1">IF(OR(Q29='Tabla Impacto'!$C$11,Q29='Tabla Impacto'!$D$11),"Leve",IF(OR(Q29='Tabla Impacto'!$C$12,Q29='Tabla Impacto'!$D$12),"Menor",IF(OR(Q29='Tabla Impacto'!$C$13,Q29='Tabla Impacto'!$D$13),"Moderado",IF(OR(Q29='Tabla Impacto'!$C$14,Q29='Tabla Impacto'!$D$14),"Mayor",IF(OR(Q29='Tabla Impacto'!$C$15,Q29='Tabla Impacto'!$D$15),"Catastrófico","")))))</f>
        <v/>
      </c>
      <c r="S29" s="331" t="str">
        <f ca="1">IF(R29="","",IF(R29="Leve",0.2,IF(R29="Menor",0.4,IF(R29="Moderado",0.6,IF(R29="Mayor",0.8,IF(R29="Catastrófico",1,))))))</f>
        <v/>
      </c>
      <c r="T29" s="330"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34">
        <v>1</v>
      </c>
      <c r="V29" s="97"/>
      <c r="W29" s="181" t="str">
        <f t="shared" si="0"/>
        <v/>
      </c>
      <c r="X29" s="145"/>
      <c r="Y29" s="145"/>
      <c r="Z29" s="145"/>
      <c r="AA29" s="145"/>
      <c r="AB29" s="133"/>
      <c r="AC29" s="133"/>
      <c r="AD29" s="98" t="str">
        <f t="shared" si="4"/>
        <v/>
      </c>
      <c r="AE29" s="133"/>
      <c r="AF29" s="133"/>
      <c r="AG29" s="133"/>
      <c r="AH29" s="159" t="str">
        <f>IFERROR(IF(W29="Probabilidad",(O29-(+O29*AD29)),IF(W29="Impacto",O29,"")),"")</f>
        <v/>
      </c>
      <c r="AI29" s="132" t="str">
        <f>IFERROR(IF(AH29="","",IF(AH29&lt;=0.2,"Muy Baja",IF(AH29&lt;=0.4,"Baja",IF(AH29&lt;=0.6,"Media",IF(AH29&lt;=0.8,"Alta","Muy Alta"))))),"")</f>
        <v/>
      </c>
      <c r="AJ29" s="98" t="str">
        <f t="shared" si="6"/>
        <v/>
      </c>
      <c r="AK29" s="132" t="str">
        <f>IFERROR(IF(AL29="","",IF(AL29&lt;=0.2,"Leve",IF(AL29&lt;=0.4,"Menor",IF(AL29&lt;=0.6,"Moderado",IF(AL29&lt;=0.8,"Mayor","Catastrófico"))))),"")</f>
        <v/>
      </c>
      <c r="AL29" s="98" t="str">
        <f>IFERROR(IF(W29="Impacto",(S29-(+S29*AD29)),IF(W29="Probabilidad",S29,"")),"")</f>
        <v/>
      </c>
      <c r="AM29" s="99" t="str">
        <f t="shared" si="8"/>
        <v/>
      </c>
      <c r="AN29" s="379"/>
      <c r="AO29" s="180"/>
      <c r="AP29" s="134"/>
      <c r="AQ29" s="100"/>
      <c r="AR29" s="100"/>
      <c r="AS29" s="180"/>
      <c r="AT29" s="100"/>
      <c r="AU29" s="180"/>
      <c r="AV29" s="100"/>
      <c r="AW29" s="180"/>
      <c r="AX29" s="100"/>
      <c r="AY29" s="180"/>
      <c r="AZ29" s="134"/>
      <c r="BA29" s="180"/>
      <c r="BB29" s="180"/>
      <c r="BC29" s="134"/>
      <c r="BD29" s="100"/>
      <c r="BE29" s="100"/>
      <c r="BF29" s="180"/>
      <c r="BG29" s="180"/>
      <c r="BH29" s="134"/>
      <c r="BI29" s="100"/>
      <c r="BJ29" s="100"/>
      <c r="BK29" s="180"/>
      <c r="BL29" s="180"/>
      <c r="BM29" s="134"/>
      <c r="BN29" s="100"/>
      <c r="BO29" s="100"/>
      <c r="BP29" s="180"/>
      <c r="BQ29" s="180"/>
      <c r="BR29" s="134"/>
      <c r="BS29" s="100"/>
      <c r="BT29" s="100"/>
      <c r="BU29" s="100"/>
      <c r="BV29" s="180"/>
      <c r="BW29" s="180"/>
      <c r="BX29" s="180"/>
      <c r="BY29" s="100"/>
      <c r="BZ29" s="180"/>
      <c r="CA29" s="180"/>
      <c r="CB29" s="100"/>
      <c r="CC29" s="180"/>
      <c r="CD29" s="134"/>
      <c r="CE29" s="180"/>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row>
    <row r="30" spans="1:109" ht="15.75" customHeight="1">
      <c r="A30" s="377"/>
      <c r="B30" s="375"/>
      <c r="C30" s="375"/>
      <c r="D30" s="375"/>
      <c r="E30" s="378"/>
      <c r="F30" s="375"/>
      <c r="G30" s="375"/>
      <c r="H30" s="375"/>
      <c r="I30" s="180"/>
      <c r="J30" s="180"/>
      <c r="K30" s="375"/>
      <c r="L30" s="378"/>
      <c r="M30" s="377"/>
      <c r="N30" s="327"/>
      <c r="O30" s="331"/>
      <c r="P30" s="376"/>
      <c r="Q30" s="331">
        <f t="shared" ref="Q30:Q34" si="12">IF(NOT(ISERROR(MATCH(P30,_xlfn.ANCHORARRAY(E41),0))),O43&amp;"Por favor no seleccionar los criterios de impacto",P30)</f>
        <v>0</v>
      </c>
      <c r="R30" s="327"/>
      <c r="S30" s="331"/>
      <c r="T30" s="330"/>
      <c r="U30" s="134">
        <v>2</v>
      </c>
      <c r="V30" s="97"/>
      <c r="W30" s="181" t="str">
        <f t="shared" si="0"/>
        <v/>
      </c>
      <c r="X30" s="145"/>
      <c r="Y30" s="145"/>
      <c r="Z30" s="145"/>
      <c r="AA30" s="145"/>
      <c r="AB30" s="133"/>
      <c r="AC30" s="133"/>
      <c r="AD30" s="98" t="str">
        <f t="shared" si="4"/>
        <v/>
      </c>
      <c r="AE30" s="133"/>
      <c r="AF30" s="133"/>
      <c r="AG30" s="133"/>
      <c r="AH30" s="159" t="str">
        <f>IFERROR(IF(AND(W29="Probabilidad",W30="Probabilidad"),(AJ29-(+AJ29*AD30)),IF(W30="Probabilidad",(O29-(+O29*AD30)),IF(W30="Impacto",AJ29,""))),"")</f>
        <v/>
      </c>
      <c r="AI30" s="132" t="str">
        <f t="shared" si="5"/>
        <v/>
      </c>
      <c r="AJ30" s="98" t="str">
        <f t="shared" si="6"/>
        <v/>
      </c>
      <c r="AK30" s="132" t="str">
        <f t="shared" si="7"/>
        <v/>
      </c>
      <c r="AL30" s="98" t="str">
        <f>IFERROR(IF(AND(W29="Impacto",W30="Impacto"),(AL23-(+AL23*AD30)),IF(W30="Impacto",($S$29-(+$S$29*AD30)),IF(W30="Probabilidad",AL23,""))),"")</f>
        <v/>
      </c>
      <c r="AM30" s="99" t="str">
        <f t="shared" si="8"/>
        <v/>
      </c>
      <c r="AN30" s="380"/>
      <c r="AO30" s="180"/>
      <c r="AP30" s="134"/>
      <c r="AQ30" s="100"/>
      <c r="AR30" s="100"/>
      <c r="AS30" s="180"/>
      <c r="AT30" s="100"/>
      <c r="AU30" s="180"/>
      <c r="AV30" s="100"/>
      <c r="AW30" s="180"/>
      <c r="AX30" s="100"/>
      <c r="AY30" s="180"/>
      <c r="AZ30" s="134"/>
      <c r="BA30" s="180"/>
      <c r="BB30" s="180"/>
      <c r="BC30" s="134"/>
      <c r="BD30" s="100"/>
      <c r="BE30" s="100"/>
      <c r="BF30" s="180"/>
      <c r="BG30" s="180"/>
      <c r="BH30" s="134"/>
      <c r="BI30" s="100"/>
      <c r="BJ30" s="100"/>
      <c r="BK30" s="180"/>
      <c r="BL30" s="180"/>
      <c r="BM30" s="134"/>
      <c r="BN30" s="100"/>
      <c r="BO30" s="100"/>
      <c r="BP30" s="180"/>
      <c r="BQ30" s="180"/>
      <c r="BR30" s="134"/>
      <c r="BS30" s="100"/>
      <c r="BT30" s="100"/>
      <c r="BU30" s="100"/>
      <c r="BV30" s="180"/>
      <c r="BW30" s="180"/>
      <c r="BX30" s="180"/>
      <c r="BY30" s="100"/>
      <c r="BZ30" s="180"/>
      <c r="CA30" s="180"/>
      <c r="CB30" s="100"/>
      <c r="CC30" s="180"/>
      <c r="CD30" s="134"/>
      <c r="CE30" s="180"/>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row>
    <row r="31" spans="1:109" ht="15.75" customHeight="1">
      <c r="A31" s="377"/>
      <c r="B31" s="375"/>
      <c r="C31" s="375"/>
      <c r="D31" s="375"/>
      <c r="E31" s="378"/>
      <c r="F31" s="375"/>
      <c r="G31" s="375"/>
      <c r="H31" s="375"/>
      <c r="I31" s="180"/>
      <c r="J31" s="180"/>
      <c r="K31" s="375"/>
      <c r="L31" s="378"/>
      <c r="M31" s="377"/>
      <c r="N31" s="327"/>
      <c r="O31" s="331"/>
      <c r="P31" s="376"/>
      <c r="Q31" s="331">
        <f t="shared" si="12"/>
        <v>0</v>
      </c>
      <c r="R31" s="327"/>
      <c r="S31" s="331"/>
      <c r="T31" s="330"/>
      <c r="U31" s="134">
        <v>3</v>
      </c>
      <c r="V31" s="101"/>
      <c r="W31" s="181" t="str">
        <f t="shared" si="0"/>
        <v/>
      </c>
      <c r="X31" s="145"/>
      <c r="Y31" s="145"/>
      <c r="Z31" s="145"/>
      <c r="AA31" s="145"/>
      <c r="AB31" s="133"/>
      <c r="AC31" s="133"/>
      <c r="AD31" s="98" t="str">
        <f t="shared" si="4"/>
        <v/>
      </c>
      <c r="AE31" s="133"/>
      <c r="AF31" s="133"/>
      <c r="AG31" s="133"/>
      <c r="AH31" s="159" t="str">
        <f>IFERROR(IF(AND(W30="Probabilidad",W31="Probabilidad"),(AJ30-(+AJ30*AD31)),IF(AND(W30="Impacto",W31="Probabilidad"),(AJ29-(+AJ29*AD31)),IF(W31="Impacto",AJ30,""))),"")</f>
        <v/>
      </c>
      <c r="AI31" s="132" t="str">
        <f t="shared" si="5"/>
        <v/>
      </c>
      <c r="AJ31" s="98" t="str">
        <f t="shared" si="6"/>
        <v/>
      </c>
      <c r="AK31" s="132" t="str">
        <f t="shared" si="7"/>
        <v/>
      </c>
      <c r="AL31" s="98" t="str">
        <f>IFERROR(IF(AND(W30="Impacto",W31="Impacto"),(AL30-(+AL30*AD31)),IF(AND(W30="Probabilidad",W31="Impacto"),(AL29-(+AL29*AD31)),IF(W31="Probabilidad",AL30,""))),"")</f>
        <v/>
      </c>
      <c r="AM31" s="99" t="str">
        <f t="shared" si="8"/>
        <v/>
      </c>
      <c r="AN31" s="380"/>
      <c r="AO31" s="180"/>
      <c r="AP31" s="134"/>
      <c r="AQ31" s="100"/>
      <c r="AR31" s="100"/>
      <c r="AS31" s="180"/>
      <c r="AT31" s="100"/>
      <c r="AU31" s="180"/>
      <c r="AV31" s="100"/>
      <c r="AW31" s="180"/>
      <c r="AX31" s="100"/>
      <c r="AY31" s="180"/>
      <c r="AZ31" s="134"/>
      <c r="BA31" s="180"/>
      <c r="BB31" s="180"/>
      <c r="BC31" s="134"/>
      <c r="BD31" s="100"/>
      <c r="BE31" s="100"/>
      <c r="BF31" s="180"/>
      <c r="BG31" s="180"/>
      <c r="BH31" s="134"/>
      <c r="BI31" s="100"/>
      <c r="BJ31" s="100"/>
      <c r="BK31" s="180"/>
      <c r="BL31" s="180"/>
      <c r="BM31" s="134"/>
      <c r="BN31" s="100"/>
      <c r="BO31" s="100"/>
      <c r="BP31" s="180"/>
      <c r="BQ31" s="180"/>
      <c r="BR31" s="134"/>
      <c r="BS31" s="100"/>
      <c r="BT31" s="100"/>
      <c r="BU31" s="100"/>
      <c r="BV31" s="180"/>
      <c r="BW31" s="180"/>
      <c r="BX31" s="180"/>
      <c r="BY31" s="100"/>
      <c r="BZ31" s="180"/>
      <c r="CA31" s="180"/>
      <c r="CB31" s="100"/>
      <c r="CC31" s="180"/>
      <c r="CD31" s="134"/>
      <c r="CE31" s="180"/>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row>
    <row r="32" spans="1:109" ht="15.75" customHeight="1">
      <c r="A32" s="377"/>
      <c r="B32" s="375"/>
      <c r="C32" s="375"/>
      <c r="D32" s="375"/>
      <c r="E32" s="378"/>
      <c r="F32" s="375"/>
      <c r="G32" s="375"/>
      <c r="H32" s="375"/>
      <c r="I32" s="180"/>
      <c r="J32" s="180"/>
      <c r="K32" s="375"/>
      <c r="L32" s="378"/>
      <c r="M32" s="377"/>
      <c r="N32" s="327"/>
      <c r="O32" s="331"/>
      <c r="P32" s="376"/>
      <c r="Q32" s="331">
        <f t="shared" si="12"/>
        <v>0</v>
      </c>
      <c r="R32" s="327"/>
      <c r="S32" s="331"/>
      <c r="T32" s="330"/>
      <c r="U32" s="134">
        <v>4</v>
      </c>
      <c r="V32" s="97"/>
      <c r="W32" s="181" t="str">
        <f t="shared" si="0"/>
        <v/>
      </c>
      <c r="X32" s="145"/>
      <c r="Y32" s="145"/>
      <c r="Z32" s="145"/>
      <c r="AA32" s="145"/>
      <c r="AB32" s="133"/>
      <c r="AC32" s="133"/>
      <c r="AD32" s="98" t="str">
        <f t="shared" si="4"/>
        <v/>
      </c>
      <c r="AE32" s="133"/>
      <c r="AF32" s="133"/>
      <c r="AG32" s="133"/>
      <c r="AH32" s="159" t="str">
        <f>IFERROR(IF(AND(W31="Probabilidad",W32="Probabilidad"),(AJ31-(+AJ31*AD32)),IF(AND(W31="Impacto",W32="Probabilidad"),(AJ30-(+AJ30*AD32)),IF(W32="Impacto",AJ31,""))),"")</f>
        <v/>
      </c>
      <c r="AI32" s="132" t="str">
        <f t="shared" si="5"/>
        <v/>
      </c>
      <c r="AJ32" s="98" t="str">
        <f t="shared" si="6"/>
        <v/>
      </c>
      <c r="AK32" s="132" t="str">
        <f t="shared" si="7"/>
        <v/>
      </c>
      <c r="AL32" s="98" t="str">
        <f>IFERROR(IF(AND(W31="Impacto",W32="Impacto"),(AL31-(+AL31*AD32)),IF(AND(W31="Probabilidad",W32="Impacto"),(AL30-(+AL30*AD32)),IF(W32="Probabilidad",AL31,""))),"")</f>
        <v/>
      </c>
      <c r="AM32" s="99" t="str">
        <f t="shared" si="8"/>
        <v/>
      </c>
      <c r="AN32" s="380"/>
      <c r="AO32" s="180"/>
      <c r="AP32" s="134"/>
      <c r="AQ32" s="100"/>
      <c r="AR32" s="100"/>
      <c r="AS32" s="180"/>
      <c r="AT32" s="100"/>
      <c r="AU32" s="180"/>
      <c r="AV32" s="100"/>
      <c r="AW32" s="180"/>
      <c r="AX32" s="100"/>
      <c r="AY32" s="180"/>
      <c r="AZ32" s="134"/>
      <c r="BA32" s="180"/>
      <c r="BB32" s="180"/>
      <c r="BC32" s="134"/>
      <c r="BD32" s="100"/>
      <c r="BE32" s="100"/>
      <c r="BF32" s="180"/>
      <c r="BG32" s="180"/>
      <c r="BH32" s="134"/>
      <c r="BI32" s="100"/>
      <c r="BJ32" s="100"/>
      <c r="BK32" s="180"/>
      <c r="BL32" s="180"/>
      <c r="BM32" s="134"/>
      <c r="BN32" s="100"/>
      <c r="BO32" s="100"/>
      <c r="BP32" s="180"/>
      <c r="BQ32" s="180"/>
      <c r="BR32" s="134"/>
      <c r="BS32" s="100"/>
      <c r="BT32" s="100"/>
      <c r="BU32" s="100"/>
      <c r="BV32" s="180"/>
      <c r="BW32" s="180"/>
      <c r="BX32" s="180"/>
      <c r="BY32" s="100"/>
      <c r="BZ32" s="180"/>
      <c r="CA32" s="180"/>
      <c r="CB32" s="100"/>
      <c r="CC32" s="180"/>
      <c r="CD32" s="134"/>
      <c r="CE32" s="180"/>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row>
    <row r="33" spans="1:109" ht="15.75" customHeight="1">
      <c r="A33" s="377"/>
      <c r="B33" s="375"/>
      <c r="C33" s="375"/>
      <c r="D33" s="375"/>
      <c r="E33" s="378"/>
      <c r="F33" s="375"/>
      <c r="G33" s="375"/>
      <c r="H33" s="375"/>
      <c r="I33" s="180"/>
      <c r="J33" s="180"/>
      <c r="K33" s="375"/>
      <c r="L33" s="378"/>
      <c r="M33" s="377"/>
      <c r="N33" s="327"/>
      <c r="O33" s="331"/>
      <c r="P33" s="376"/>
      <c r="Q33" s="331">
        <f t="shared" si="12"/>
        <v>0</v>
      </c>
      <c r="R33" s="327"/>
      <c r="S33" s="331"/>
      <c r="T33" s="330"/>
      <c r="U33" s="134">
        <v>5</v>
      </c>
      <c r="V33" s="97"/>
      <c r="W33" s="181" t="str">
        <f t="shared" si="0"/>
        <v/>
      </c>
      <c r="X33" s="145"/>
      <c r="Y33" s="145"/>
      <c r="Z33" s="145"/>
      <c r="AA33" s="145"/>
      <c r="AB33" s="133"/>
      <c r="AC33" s="133"/>
      <c r="AD33" s="98" t="str">
        <f t="shared" si="4"/>
        <v/>
      </c>
      <c r="AE33" s="133"/>
      <c r="AF33" s="133"/>
      <c r="AG33" s="133"/>
      <c r="AH33" s="159" t="str">
        <f>IFERROR(IF(AND(W32="Probabilidad",W33="Probabilidad"),(AJ32-(+AJ32*AD33)),IF(AND(W32="Impacto",W33="Probabilidad"),(AJ31-(+AJ31*AD33)),IF(W33="Impacto",AJ32,""))),"")</f>
        <v/>
      </c>
      <c r="AI33" s="132" t="str">
        <f t="shared" si="5"/>
        <v/>
      </c>
      <c r="AJ33" s="98" t="str">
        <f t="shared" si="6"/>
        <v/>
      </c>
      <c r="AK33" s="132" t="str">
        <f t="shared" si="7"/>
        <v/>
      </c>
      <c r="AL33" s="98" t="str">
        <f>IFERROR(IF(AND(W32="Impacto",W33="Impacto"),(AL32-(+AL32*AD33)),IF(AND(W32="Probabilidad",W33="Impacto"),(AL31-(+AL31*AD33)),IF(W33="Probabilidad",AL32,""))),"")</f>
        <v/>
      </c>
      <c r="AM33" s="99" t="str">
        <f t="shared" si="8"/>
        <v/>
      </c>
      <c r="AN33" s="380"/>
      <c r="AO33" s="180"/>
      <c r="AP33" s="134"/>
      <c r="AQ33" s="100"/>
      <c r="AR33" s="100"/>
      <c r="AS33" s="180"/>
      <c r="AT33" s="100"/>
      <c r="AU33" s="180"/>
      <c r="AV33" s="100"/>
      <c r="AW33" s="180"/>
      <c r="AX33" s="100"/>
      <c r="AY33" s="180"/>
      <c r="AZ33" s="134"/>
      <c r="BA33" s="180"/>
      <c r="BB33" s="180"/>
      <c r="BC33" s="134"/>
      <c r="BD33" s="100"/>
      <c r="BE33" s="100"/>
      <c r="BF33" s="180"/>
      <c r="BG33" s="180"/>
      <c r="BH33" s="134"/>
      <c r="BI33" s="100"/>
      <c r="BJ33" s="100"/>
      <c r="BK33" s="180"/>
      <c r="BL33" s="180"/>
      <c r="BM33" s="134"/>
      <c r="BN33" s="100"/>
      <c r="BO33" s="100"/>
      <c r="BP33" s="180"/>
      <c r="BQ33" s="180"/>
      <c r="BR33" s="134"/>
      <c r="BS33" s="100"/>
      <c r="BT33" s="100"/>
      <c r="BU33" s="100"/>
      <c r="BV33" s="180"/>
      <c r="BW33" s="180"/>
      <c r="BX33" s="180"/>
      <c r="BY33" s="100"/>
      <c r="BZ33" s="180"/>
      <c r="CA33" s="180"/>
      <c r="CB33" s="100"/>
      <c r="CC33" s="180"/>
      <c r="CD33" s="134"/>
      <c r="CE33" s="180"/>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row>
    <row r="34" spans="1:109" ht="15.75" customHeight="1">
      <c r="A34" s="377"/>
      <c r="B34" s="375"/>
      <c r="C34" s="375"/>
      <c r="D34" s="375"/>
      <c r="E34" s="378"/>
      <c r="F34" s="375"/>
      <c r="G34" s="375"/>
      <c r="H34" s="375"/>
      <c r="I34" s="180"/>
      <c r="J34" s="180"/>
      <c r="K34" s="375"/>
      <c r="L34" s="378"/>
      <c r="M34" s="377"/>
      <c r="N34" s="327"/>
      <c r="O34" s="331"/>
      <c r="P34" s="376"/>
      <c r="Q34" s="331">
        <f t="shared" si="12"/>
        <v>0</v>
      </c>
      <c r="R34" s="327"/>
      <c r="S34" s="331"/>
      <c r="T34" s="330"/>
      <c r="U34" s="134">
        <v>6</v>
      </c>
      <c r="V34" s="97"/>
      <c r="W34" s="181" t="str">
        <f t="shared" si="0"/>
        <v/>
      </c>
      <c r="X34" s="145"/>
      <c r="Y34" s="145"/>
      <c r="Z34" s="145"/>
      <c r="AA34" s="145"/>
      <c r="AB34" s="133"/>
      <c r="AC34" s="133"/>
      <c r="AD34" s="98" t="str">
        <f t="shared" si="4"/>
        <v/>
      </c>
      <c r="AE34" s="133"/>
      <c r="AF34" s="133"/>
      <c r="AG34" s="133"/>
      <c r="AH34" s="159" t="str">
        <f>IFERROR(IF(AND(W33="Probabilidad",W34="Probabilidad"),(AJ33-(+AJ33*AD34)),IF(AND(W33="Impacto",W34="Probabilidad"),(AJ32-(+AJ32*AD34)),IF(W34="Impacto",AJ33,""))),"")</f>
        <v/>
      </c>
      <c r="AI34" s="132" t="str">
        <f t="shared" si="5"/>
        <v/>
      </c>
      <c r="AJ34" s="98" t="str">
        <f t="shared" si="6"/>
        <v/>
      </c>
      <c r="AK34" s="132" t="str">
        <f t="shared" si="7"/>
        <v/>
      </c>
      <c r="AL34" s="98" t="str">
        <f>IFERROR(IF(AND(W33="Impacto",W34="Impacto"),(AL33-(+AL33*AD34)),IF(AND(W33="Probabilidad",W34="Impacto"),(AL32-(+AL32*AD34)),IF(W34="Probabilidad",AL33,""))),"")</f>
        <v/>
      </c>
      <c r="AM34" s="99" t="str">
        <f t="shared" si="8"/>
        <v/>
      </c>
      <c r="AN34" s="381"/>
      <c r="AO34" s="180"/>
      <c r="AP34" s="134"/>
      <c r="AQ34" s="100"/>
      <c r="AR34" s="100"/>
      <c r="AS34" s="180"/>
      <c r="AT34" s="100"/>
      <c r="AU34" s="180"/>
      <c r="AV34" s="100"/>
      <c r="AW34" s="180"/>
      <c r="AX34" s="100"/>
      <c r="AY34" s="180"/>
      <c r="AZ34" s="134"/>
      <c r="BA34" s="180"/>
      <c r="BB34" s="180"/>
      <c r="BC34" s="134"/>
      <c r="BD34" s="100"/>
      <c r="BE34" s="100"/>
      <c r="BF34" s="180"/>
      <c r="BG34" s="180"/>
      <c r="BH34" s="134"/>
      <c r="BI34" s="100"/>
      <c r="BJ34" s="100"/>
      <c r="BK34" s="180"/>
      <c r="BL34" s="180"/>
      <c r="BM34" s="134"/>
      <c r="BN34" s="100"/>
      <c r="BO34" s="100"/>
      <c r="BP34" s="180"/>
      <c r="BQ34" s="180"/>
      <c r="BR34" s="134"/>
      <c r="BS34" s="100"/>
      <c r="BT34" s="100"/>
      <c r="BU34" s="100"/>
      <c r="BV34" s="180"/>
      <c r="BW34" s="180"/>
      <c r="BX34" s="180"/>
      <c r="BY34" s="100"/>
      <c r="BZ34" s="180"/>
      <c r="CA34" s="180"/>
      <c r="CB34" s="100"/>
      <c r="CC34" s="180"/>
      <c r="CD34" s="134"/>
      <c r="CE34" s="180"/>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row>
    <row r="35" spans="1:109" ht="15.75" customHeight="1">
      <c r="A35" s="377">
        <v>6</v>
      </c>
      <c r="B35" s="375"/>
      <c r="C35" s="375"/>
      <c r="D35" s="375"/>
      <c r="E35" s="378"/>
      <c r="F35" s="375"/>
      <c r="G35" s="375"/>
      <c r="H35" s="375"/>
      <c r="I35" s="180"/>
      <c r="J35" s="180"/>
      <c r="K35" s="375"/>
      <c r="L35" s="378"/>
      <c r="M35" s="377"/>
      <c r="N35" s="327" t="str">
        <f>IF(M35&lt;=0,"",IF(M35&lt;=2,"Muy Baja",IF(M35&lt;=24,"Baja",IF(M35&lt;=500,"Media",IF(M35&lt;=5000,"Alta","Muy Alta")))))</f>
        <v/>
      </c>
      <c r="O35" s="331" t="str">
        <f>IF(N35="","",IF(N35="Muy Baja",0.2,IF(N35="Baja",0.4,IF(N35="Media",0.6,IF(N35="Alta",0.8,IF(N35="Muy Alta",1,))))))</f>
        <v/>
      </c>
      <c r="P35" s="376"/>
      <c r="Q35" s="331">
        <f ca="1">IF(NOT(ISERROR(MATCH(P35,'Tabla Impacto'!$B$221:$B$223,0))),'Tabla Impacto'!$F$223&amp;"Por favor no seleccionar los criterios de impacto(Afectación Económica o presupuestal y Pérdida Reputacional)",P35)</f>
        <v>0</v>
      </c>
      <c r="R35" s="327" t="str">
        <f ca="1">IF(OR(Q35='Tabla Impacto'!$C$11,Q35='Tabla Impacto'!$D$11),"Leve",IF(OR(Q35='Tabla Impacto'!$C$12,Q35='Tabla Impacto'!$D$12),"Menor",IF(OR(Q35='Tabla Impacto'!$C$13,Q35='Tabla Impacto'!$D$13),"Moderado",IF(OR(Q35='Tabla Impacto'!$C$14,Q35='Tabla Impacto'!$D$14),"Mayor",IF(OR(Q35='Tabla Impacto'!$C$15,Q35='Tabla Impacto'!$D$15),"Catastrófico","")))))</f>
        <v/>
      </c>
      <c r="S35" s="331" t="str">
        <f ca="1">IF(R35="","",IF(R35="Leve",0.2,IF(R35="Menor",0.4,IF(R35="Moderado",0.6,IF(R35="Mayor",0.8,IF(R35="Catastrófico",1,))))))</f>
        <v/>
      </c>
      <c r="T35" s="330"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34">
        <v>1</v>
      </c>
      <c r="V35" s="97"/>
      <c r="W35" s="181" t="str">
        <f t="shared" si="0"/>
        <v/>
      </c>
      <c r="X35" s="145"/>
      <c r="Y35" s="145"/>
      <c r="Z35" s="145"/>
      <c r="AA35" s="145"/>
      <c r="AB35" s="133"/>
      <c r="AC35" s="133"/>
      <c r="AD35" s="98" t="str">
        <f t="shared" si="4"/>
        <v/>
      </c>
      <c r="AE35" s="133"/>
      <c r="AF35" s="133"/>
      <c r="AG35" s="133"/>
      <c r="AH35" s="159" t="str">
        <f>IFERROR(IF(W35="Probabilidad",(O35-(+O35*AD35)),IF(W35="Impacto",O35,"")),"")</f>
        <v/>
      </c>
      <c r="AI35" s="132" t="str">
        <f>IFERROR(IF(AH35="","",IF(AH35&lt;=0.2,"Muy Baja",IF(AH35&lt;=0.4,"Baja",IF(AH35&lt;=0.6,"Media",IF(AH35&lt;=0.8,"Alta","Muy Alta"))))),"")</f>
        <v/>
      </c>
      <c r="AJ35" s="98" t="str">
        <f t="shared" si="6"/>
        <v/>
      </c>
      <c r="AK35" s="132" t="str">
        <f>IFERROR(IF(AL35="","",IF(AL35&lt;=0.2,"Leve",IF(AL35&lt;=0.4,"Menor",IF(AL35&lt;=0.6,"Moderado",IF(AL35&lt;=0.8,"Mayor","Catastrófico"))))),"")</f>
        <v/>
      </c>
      <c r="AL35" s="98" t="str">
        <f>IFERROR(IF(W35="Impacto",(S35-(+S35*AD35)),IF(W35="Probabilidad",S35,"")),"")</f>
        <v/>
      </c>
      <c r="AM35" s="99" t="str">
        <f t="shared" si="8"/>
        <v/>
      </c>
      <c r="AN35" s="379"/>
      <c r="AO35" s="180"/>
      <c r="AP35" s="134"/>
      <c r="AQ35" s="100"/>
      <c r="AR35" s="100"/>
      <c r="AS35" s="180"/>
      <c r="AT35" s="100"/>
      <c r="AU35" s="180"/>
      <c r="AV35" s="100"/>
      <c r="AW35" s="180"/>
      <c r="AX35" s="100"/>
      <c r="AY35" s="180"/>
      <c r="AZ35" s="134"/>
      <c r="BA35" s="180"/>
      <c r="BB35" s="180"/>
      <c r="BC35" s="134"/>
      <c r="BD35" s="100"/>
      <c r="BE35" s="100"/>
      <c r="BF35" s="180"/>
      <c r="BG35" s="180"/>
      <c r="BH35" s="134"/>
      <c r="BI35" s="100"/>
      <c r="BJ35" s="100"/>
      <c r="BK35" s="180"/>
      <c r="BL35" s="180"/>
      <c r="BM35" s="134"/>
      <c r="BN35" s="100"/>
      <c r="BO35" s="100"/>
      <c r="BP35" s="180"/>
      <c r="BQ35" s="180"/>
      <c r="BR35" s="134"/>
      <c r="BS35" s="100"/>
      <c r="BT35" s="100"/>
      <c r="BU35" s="100"/>
      <c r="BV35" s="180"/>
      <c r="BW35" s="180"/>
      <c r="BX35" s="180"/>
      <c r="BY35" s="100"/>
      <c r="BZ35" s="180"/>
      <c r="CA35" s="180"/>
      <c r="CB35" s="100"/>
      <c r="CC35" s="180"/>
      <c r="CD35" s="134"/>
      <c r="CE35" s="180"/>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row>
    <row r="36" spans="1:109" ht="15.75" customHeight="1">
      <c r="A36" s="377"/>
      <c r="B36" s="375"/>
      <c r="C36" s="375"/>
      <c r="D36" s="375"/>
      <c r="E36" s="378"/>
      <c r="F36" s="375"/>
      <c r="G36" s="375"/>
      <c r="H36" s="375"/>
      <c r="I36" s="180"/>
      <c r="J36" s="180"/>
      <c r="K36" s="375"/>
      <c r="L36" s="378"/>
      <c r="M36" s="377"/>
      <c r="N36" s="327"/>
      <c r="O36" s="331"/>
      <c r="P36" s="376"/>
      <c r="Q36" s="331">
        <f t="shared" ref="Q36:Q40" si="13">IF(NOT(ISERROR(MATCH(P36,_xlfn.ANCHORARRAY(E47),0))),O49&amp;"Por favor no seleccionar los criterios de impacto",P36)</f>
        <v>0</v>
      </c>
      <c r="R36" s="327"/>
      <c r="S36" s="331"/>
      <c r="T36" s="330"/>
      <c r="U36" s="134">
        <v>2</v>
      </c>
      <c r="V36" s="97"/>
      <c r="W36" s="181" t="str">
        <f t="shared" si="0"/>
        <v/>
      </c>
      <c r="X36" s="145"/>
      <c r="Y36" s="145"/>
      <c r="Z36" s="145"/>
      <c r="AA36" s="145"/>
      <c r="AB36" s="133"/>
      <c r="AC36" s="133"/>
      <c r="AD36" s="98" t="str">
        <f t="shared" si="4"/>
        <v/>
      </c>
      <c r="AE36" s="133"/>
      <c r="AF36" s="133"/>
      <c r="AG36" s="133"/>
      <c r="AH36" s="159" t="str">
        <f>IFERROR(IF(AND(W35="Probabilidad",W36="Probabilidad"),(AJ35-(+AJ35*AD36)),IF(W36="Probabilidad",(O35-(+O35*AD36)),IF(W36="Impacto",AJ35,""))),"")</f>
        <v/>
      </c>
      <c r="AI36" s="132" t="str">
        <f t="shared" si="5"/>
        <v/>
      </c>
      <c r="AJ36" s="98" t="str">
        <f t="shared" si="6"/>
        <v/>
      </c>
      <c r="AK36" s="132" t="str">
        <f t="shared" si="7"/>
        <v/>
      </c>
      <c r="AL36" s="98" t="str">
        <f>IFERROR(IF(AND(W35="Impacto",W36="Impacto"),(AL29-(+AL29*AD36)),IF(W36="Impacto",($S$35-(+$S$35*AD36)),IF(W36="Probabilidad",AL29,""))),"")</f>
        <v/>
      </c>
      <c r="AM36" s="99" t="str">
        <f t="shared" si="8"/>
        <v/>
      </c>
      <c r="AN36" s="380"/>
      <c r="AO36" s="180"/>
      <c r="AP36" s="134"/>
      <c r="AQ36" s="100"/>
      <c r="AR36" s="100"/>
      <c r="AS36" s="180"/>
      <c r="AT36" s="100"/>
      <c r="AU36" s="180"/>
      <c r="AV36" s="100"/>
      <c r="AW36" s="180"/>
      <c r="AX36" s="100"/>
      <c r="AY36" s="180"/>
      <c r="AZ36" s="134"/>
      <c r="BA36" s="180"/>
      <c r="BB36" s="180"/>
      <c r="BC36" s="134"/>
      <c r="BD36" s="100"/>
      <c r="BE36" s="100"/>
      <c r="BF36" s="180"/>
      <c r="BG36" s="180"/>
      <c r="BH36" s="134"/>
      <c r="BI36" s="100"/>
      <c r="BJ36" s="100"/>
      <c r="BK36" s="180"/>
      <c r="BL36" s="180"/>
      <c r="BM36" s="134"/>
      <c r="BN36" s="100"/>
      <c r="BO36" s="100"/>
      <c r="BP36" s="180"/>
      <c r="BQ36" s="180"/>
      <c r="BR36" s="134"/>
      <c r="BS36" s="100"/>
      <c r="BT36" s="100"/>
      <c r="BU36" s="100"/>
      <c r="BV36" s="180"/>
      <c r="BW36" s="180"/>
      <c r="BX36" s="180"/>
      <c r="BY36" s="100"/>
      <c r="BZ36" s="180"/>
      <c r="CA36" s="180"/>
      <c r="CB36" s="100"/>
      <c r="CC36" s="180"/>
      <c r="CD36" s="134"/>
      <c r="CE36" s="180"/>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row>
    <row r="37" spans="1:109" ht="15.75" customHeight="1">
      <c r="A37" s="377"/>
      <c r="B37" s="375"/>
      <c r="C37" s="375"/>
      <c r="D37" s="375"/>
      <c r="E37" s="378"/>
      <c r="F37" s="375"/>
      <c r="G37" s="375"/>
      <c r="H37" s="375"/>
      <c r="I37" s="180"/>
      <c r="J37" s="180"/>
      <c r="K37" s="375"/>
      <c r="L37" s="378"/>
      <c r="M37" s="377"/>
      <c r="N37" s="327"/>
      <c r="O37" s="331"/>
      <c r="P37" s="376"/>
      <c r="Q37" s="331">
        <f t="shared" si="13"/>
        <v>0</v>
      </c>
      <c r="R37" s="327"/>
      <c r="S37" s="331"/>
      <c r="T37" s="330"/>
      <c r="U37" s="134">
        <v>3</v>
      </c>
      <c r="V37" s="101"/>
      <c r="W37" s="181" t="str">
        <f t="shared" ref="W37:W64" si="14">IF(OR(AB37="Preventivo",AB37="Detectivo"),"Probabilidad",IF(AB37="Correctivo","Impacto",""))</f>
        <v/>
      </c>
      <c r="X37" s="145"/>
      <c r="Y37" s="145"/>
      <c r="Z37" s="145"/>
      <c r="AA37" s="145"/>
      <c r="AB37" s="133"/>
      <c r="AC37" s="133"/>
      <c r="AD37" s="98" t="str">
        <f t="shared" si="4"/>
        <v/>
      </c>
      <c r="AE37" s="133"/>
      <c r="AF37" s="133"/>
      <c r="AG37" s="133"/>
      <c r="AH37" s="159" t="str">
        <f>IFERROR(IF(AND(W36="Probabilidad",W37="Probabilidad"),(AJ36-(+AJ36*AD37)),IF(AND(W36="Impacto",W37="Probabilidad"),(AJ35-(+AJ35*AD37)),IF(W37="Impacto",AJ36,""))),"")</f>
        <v/>
      </c>
      <c r="AI37" s="132" t="str">
        <f t="shared" si="5"/>
        <v/>
      </c>
      <c r="AJ37" s="98" t="str">
        <f t="shared" ref="AJ37:AJ64" si="15">+AH37</f>
        <v/>
      </c>
      <c r="AK37" s="132" t="str">
        <f t="shared" si="7"/>
        <v/>
      </c>
      <c r="AL37" s="98" t="str">
        <f>IFERROR(IF(AND(W36="Impacto",W37="Impacto"),(AL36-(+AL36*AD37)),IF(AND(W36="Probabilidad",W37="Impacto"),(AL35-(+AL35*AD37)),IF(W37="Probabilidad",AL36,""))),"")</f>
        <v/>
      </c>
      <c r="AM37" s="9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80"/>
      <c r="AO37" s="180"/>
      <c r="AP37" s="134"/>
      <c r="AQ37" s="100"/>
      <c r="AR37" s="100"/>
      <c r="AS37" s="180"/>
      <c r="AT37" s="100"/>
      <c r="AU37" s="180"/>
      <c r="AV37" s="100"/>
      <c r="AW37" s="180"/>
      <c r="AX37" s="100"/>
      <c r="AY37" s="180"/>
      <c r="AZ37" s="134"/>
      <c r="BA37" s="180"/>
      <c r="BB37" s="180"/>
      <c r="BC37" s="134"/>
      <c r="BD37" s="100"/>
      <c r="BE37" s="100"/>
      <c r="BF37" s="180"/>
      <c r="BG37" s="180"/>
      <c r="BH37" s="134"/>
      <c r="BI37" s="100"/>
      <c r="BJ37" s="100"/>
      <c r="BK37" s="180"/>
      <c r="BL37" s="180"/>
      <c r="BM37" s="134"/>
      <c r="BN37" s="100"/>
      <c r="BO37" s="100"/>
      <c r="BP37" s="180"/>
      <c r="BQ37" s="180"/>
      <c r="BR37" s="134"/>
      <c r="BS37" s="100"/>
      <c r="BT37" s="100"/>
      <c r="BU37" s="100"/>
      <c r="BV37" s="180"/>
      <c r="BW37" s="180"/>
      <c r="BX37" s="180"/>
      <c r="BY37" s="100"/>
      <c r="BZ37" s="180"/>
      <c r="CA37" s="180"/>
      <c r="CB37" s="100"/>
      <c r="CC37" s="180"/>
      <c r="CD37" s="134"/>
      <c r="CE37" s="180"/>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row>
    <row r="38" spans="1:109" ht="15.75" customHeight="1">
      <c r="A38" s="377"/>
      <c r="B38" s="375"/>
      <c r="C38" s="375"/>
      <c r="D38" s="375"/>
      <c r="E38" s="378"/>
      <c r="F38" s="375"/>
      <c r="G38" s="375"/>
      <c r="H38" s="375"/>
      <c r="I38" s="180"/>
      <c r="J38" s="180"/>
      <c r="K38" s="375"/>
      <c r="L38" s="378"/>
      <c r="M38" s="377"/>
      <c r="N38" s="327"/>
      <c r="O38" s="331"/>
      <c r="P38" s="376"/>
      <c r="Q38" s="331">
        <f t="shared" si="13"/>
        <v>0</v>
      </c>
      <c r="R38" s="327"/>
      <c r="S38" s="331"/>
      <c r="T38" s="330"/>
      <c r="U38" s="134">
        <v>4</v>
      </c>
      <c r="V38" s="97"/>
      <c r="W38" s="181" t="str">
        <f t="shared" si="14"/>
        <v/>
      </c>
      <c r="X38" s="145"/>
      <c r="Y38" s="145"/>
      <c r="Z38" s="145"/>
      <c r="AA38" s="145"/>
      <c r="AB38" s="133"/>
      <c r="AC38" s="133"/>
      <c r="AD38" s="98" t="str">
        <f t="shared" si="4"/>
        <v/>
      </c>
      <c r="AE38" s="133"/>
      <c r="AF38" s="133"/>
      <c r="AG38" s="133"/>
      <c r="AH38" s="159" t="str">
        <f>IFERROR(IF(AND(W37="Probabilidad",W38="Probabilidad"),(AJ37-(+AJ37*AD38)),IF(AND(W37="Impacto",W38="Probabilidad"),(AJ36-(+AJ36*AD38)),IF(W38="Impacto",AJ37,""))),"")</f>
        <v/>
      </c>
      <c r="AI38" s="132" t="str">
        <f t="shared" si="5"/>
        <v/>
      </c>
      <c r="AJ38" s="98" t="str">
        <f t="shared" si="15"/>
        <v/>
      </c>
      <c r="AK38" s="132" t="str">
        <f t="shared" si="7"/>
        <v/>
      </c>
      <c r="AL38" s="98" t="str">
        <f>IFERROR(IF(AND(W37="Impacto",W38="Impacto"),(AL37-(+AL37*AD38)),IF(AND(W37="Probabilidad",W38="Impacto"),(AL36-(+AL36*AD38)),IF(W38="Probabilidad",AL37,""))),"")</f>
        <v/>
      </c>
      <c r="AM38" s="99" t="str">
        <f t="shared" si="16"/>
        <v/>
      </c>
      <c r="AN38" s="380"/>
      <c r="AO38" s="180"/>
      <c r="AP38" s="134"/>
      <c r="AQ38" s="100"/>
      <c r="AR38" s="100"/>
      <c r="AS38" s="180"/>
      <c r="AT38" s="100"/>
      <c r="AU38" s="180"/>
      <c r="AV38" s="100"/>
      <c r="AW38" s="180"/>
      <c r="AX38" s="100"/>
      <c r="AY38" s="180"/>
      <c r="AZ38" s="134"/>
      <c r="BA38" s="180"/>
      <c r="BB38" s="180"/>
      <c r="BC38" s="134"/>
      <c r="BD38" s="100"/>
      <c r="BE38" s="100"/>
      <c r="BF38" s="180"/>
      <c r="BG38" s="180"/>
      <c r="BH38" s="134"/>
      <c r="BI38" s="100"/>
      <c r="BJ38" s="100"/>
      <c r="BK38" s="180"/>
      <c r="BL38" s="180"/>
      <c r="BM38" s="134"/>
      <c r="BN38" s="100"/>
      <c r="BO38" s="100"/>
      <c r="BP38" s="180"/>
      <c r="BQ38" s="180"/>
      <c r="BR38" s="134"/>
      <c r="BS38" s="100"/>
      <c r="BT38" s="100"/>
      <c r="BU38" s="100"/>
      <c r="BV38" s="180"/>
      <c r="BW38" s="180"/>
      <c r="BX38" s="180"/>
      <c r="BY38" s="100"/>
      <c r="BZ38" s="180"/>
      <c r="CA38" s="180"/>
      <c r="CB38" s="100"/>
      <c r="CC38" s="180"/>
      <c r="CD38" s="134"/>
      <c r="CE38" s="180"/>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row>
    <row r="39" spans="1:109" ht="15.75" customHeight="1">
      <c r="A39" s="377"/>
      <c r="B39" s="375"/>
      <c r="C39" s="375"/>
      <c r="D39" s="375"/>
      <c r="E39" s="378"/>
      <c r="F39" s="375"/>
      <c r="G39" s="375"/>
      <c r="H39" s="375"/>
      <c r="I39" s="180"/>
      <c r="J39" s="180"/>
      <c r="K39" s="375"/>
      <c r="L39" s="378"/>
      <c r="M39" s="377"/>
      <c r="N39" s="327"/>
      <c r="O39" s="331"/>
      <c r="P39" s="376"/>
      <c r="Q39" s="331">
        <f t="shared" si="13"/>
        <v>0</v>
      </c>
      <c r="R39" s="327"/>
      <c r="S39" s="331"/>
      <c r="T39" s="330"/>
      <c r="U39" s="134">
        <v>5</v>
      </c>
      <c r="V39" s="97"/>
      <c r="W39" s="181" t="str">
        <f t="shared" si="14"/>
        <v/>
      </c>
      <c r="X39" s="145"/>
      <c r="Y39" s="145"/>
      <c r="Z39" s="145"/>
      <c r="AA39" s="145"/>
      <c r="AB39" s="133"/>
      <c r="AC39" s="133"/>
      <c r="AD39" s="98" t="str">
        <f t="shared" si="4"/>
        <v/>
      </c>
      <c r="AE39" s="133"/>
      <c r="AF39" s="133"/>
      <c r="AG39" s="133"/>
      <c r="AH39" s="159" t="str">
        <f>IFERROR(IF(AND(W38="Probabilidad",W39="Probabilidad"),(AJ38-(+AJ38*AD39)),IF(AND(W38="Impacto",W39="Probabilidad"),(AJ37-(+AJ37*AD39)),IF(W39="Impacto",AJ38,""))),"")</f>
        <v/>
      </c>
      <c r="AI39" s="132" t="str">
        <f t="shared" si="5"/>
        <v/>
      </c>
      <c r="AJ39" s="98" t="str">
        <f t="shared" si="15"/>
        <v/>
      </c>
      <c r="AK39" s="132" t="str">
        <f t="shared" si="7"/>
        <v/>
      </c>
      <c r="AL39" s="98" t="str">
        <f>IFERROR(IF(AND(W38="Impacto",W39="Impacto"),(AL38-(+AL38*AD39)),IF(AND(W38="Probabilidad",W39="Impacto"),(AL37-(+AL37*AD39)),IF(W39="Probabilidad",AL38,""))),"")</f>
        <v/>
      </c>
      <c r="AM39" s="99" t="str">
        <f t="shared" si="16"/>
        <v/>
      </c>
      <c r="AN39" s="380"/>
      <c r="AO39" s="180"/>
      <c r="AP39" s="134"/>
      <c r="AQ39" s="100"/>
      <c r="AR39" s="100"/>
      <c r="AS39" s="180"/>
      <c r="AT39" s="100"/>
      <c r="AU39" s="180"/>
      <c r="AV39" s="100"/>
      <c r="AW39" s="180"/>
      <c r="AX39" s="100"/>
      <c r="AY39" s="180"/>
      <c r="AZ39" s="134"/>
      <c r="BA39" s="180"/>
      <c r="BB39" s="180"/>
      <c r="BC39" s="134"/>
      <c r="BD39" s="100"/>
      <c r="BE39" s="100"/>
      <c r="BF39" s="180"/>
      <c r="BG39" s="180"/>
      <c r="BH39" s="134"/>
      <c r="BI39" s="100"/>
      <c r="BJ39" s="100"/>
      <c r="BK39" s="180"/>
      <c r="BL39" s="180"/>
      <c r="BM39" s="134"/>
      <c r="BN39" s="100"/>
      <c r="BO39" s="100"/>
      <c r="BP39" s="180"/>
      <c r="BQ39" s="180"/>
      <c r="BR39" s="134"/>
      <c r="BS39" s="100"/>
      <c r="BT39" s="100"/>
      <c r="BU39" s="100"/>
      <c r="BV39" s="180"/>
      <c r="BW39" s="180"/>
      <c r="BX39" s="180"/>
      <c r="BY39" s="100"/>
      <c r="BZ39" s="180"/>
      <c r="CA39" s="180"/>
      <c r="CB39" s="100"/>
      <c r="CC39" s="180"/>
      <c r="CD39" s="134"/>
      <c r="CE39" s="180"/>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row>
    <row r="40" spans="1:109" ht="15.75" customHeight="1">
      <c r="A40" s="377"/>
      <c r="B40" s="375"/>
      <c r="C40" s="375"/>
      <c r="D40" s="375"/>
      <c r="E40" s="378"/>
      <c r="F40" s="375"/>
      <c r="G40" s="375"/>
      <c r="H40" s="375"/>
      <c r="I40" s="180"/>
      <c r="J40" s="180"/>
      <c r="K40" s="375"/>
      <c r="L40" s="378"/>
      <c r="M40" s="377"/>
      <c r="N40" s="327"/>
      <c r="O40" s="331"/>
      <c r="P40" s="376"/>
      <c r="Q40" s="331">
        <f t="shared" si="13"/>
        <v>0</v>
      </c>
      <c r="R40" s="327"/>
      <c r="S40" s="331"/>
      <c r="T40" s="330"/>
      <c r="U40" s="134">
        <v>6</v>
      </c>
      <c r="V40" s="97"/>
      <c r="W40" s="181" t="str">
        <f t="shared" si="14"/>
        <v/>
      </c>
      <c r="X40" s="145"/>
      <c r="Y40" s="145"/>
      <c r="Z40" s="145"/>
      <c r="AA40" s="145"/>
      <c r="AB40" s="133"/>
      <c r="AC40" s="133"/>
      <c r="AD40" s="98" t="str">
        <f t="shared" si="4"/>
        <v/>
      </c>
      <c r="AE40" s="133"/>
      <c r="AF40" s="133"/>
      <c r="AG40" s="133"/>
      <c r="AH40" s="159" t="str">
        <f>IFERROR(IF(AND(W39="Probabilidad",W40="Probabilidad"),(AJ39-(+AJ39*AD40)),IF(AND(W39="Impacto",W40="Probabilidad"),(AJ38-(+AJ38*AD40)),IF(W40="Impacto",AJ39,""))),"")</f>
        <v/>
      </c>
      <c r="AI40" s="132" t="str">
        <f t="shared" si="5"/>
        <v/>
      </c>
      <c r="AJ40" s="98" t="str">
        <f t="shared" si="15"/>
        <v/>
      </c>
      <c r="AK40" s="132" t="str">
        <f>IFERROR(IF(AL40="","",IF(AL40&lt;=0.2,"Leve",IF(AL40&lt;=0.4,"Menor",IF(AL40&lt;=0.6,"Moderado",IF(AL40&lt;=0.8,"Mayor","Catastrófico"))))),"")</f>
        <v/>
      </c>
      <c r="AL40" s="98" t="str">
        <f>IFERROR(IF(AND(W39="Impacto",W40="Impacto"),(AL39-(+AL39*AD40)),IF(AND(W39="Probabilidad",W40="Impacto"),(AL38-(+AL38*AD40)),IF(W40="Probabilidad",AL39,""))),"")</f>
        <v/>
      </c>
      <c r="AM40" s="99" t="str">
        <f t="shared" si="16"/>
        <v/>
      </c>
      <c r="AN40" s="381"/>
      <c r="AO40" s="180"/>
      <c r="AP40" s="134"/>
      <c r="AQ40" s="100"/>
      <c r="AR40" s="100"/>
      <c r="AS40" s="180"/>
      <c r="AT40" s="100"/>
      <c r="AU40" s="180"/>
      <c r="AV40" s="100"/>
      <c r="AW40" s="180"/>
      <c r="AX40" s="100"/>
      <c r="AY40" s="180"/>
      <c r="AZ40" s="134"/>
      <c r="BA40" s="180"/>
      <c r="BB40" s="180"/>
      <c r="BC40" s="134"/>
      <c r="BD40" s="100"/>
      <c r="BE40" s="100"/>
      <c r="BF40" s="180"/>
      <c r="BG40" s="180"/>
      <c r="BH40" s="134"/>
      <c r="BI40" s="100"/>
      <c r="BJ40" s="100"/>
      <c r="BK40" s="180"/>
      <c r="BL40" s="180"/>
      <c r="BM40" s="134"/>
      <c r="BN40" s="100"/>
      <c r="BO40" s="100"/>
      <c r="BP40" s="180"/>
      <c r="BQ40" s="180"/>
      <c r="BR40" s="134"/>
      <c r="BS40" s="100"/>
      <c r="BT40" s="100"/>
      <c r="BU40" s="100"/>
      <c r="BV40" s="180"/>
      <c r="BW40" s="180"/>
      <c r="BX40" s="180"/>
      <c r="BY40" s="100"/>
      <c r="BZ40" s="180"/>
      <c r="CA40" s="180"/>
      <c r="CB40" s="100"/>
      <c r="CC40" s="180"/>
      <c r="CD40" s="134"/>
      <c r="CE40" s="180"/>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row>
    <row r="41" spans="1:109" ht="15.75" customHeight="1">
      <c r="A41" s="377">
        <v>7</v>
      </c>
      <c r="B41" s="375"/>
      <c r="C41" s="375"/>
      <c r="D41" s="375"/>
      <c r="E41" s="378"/>
      <c r="F41" s="375"/>
      <c r="G41" s="375"/>
      <c r="H41" s="375"/>
      <c r="I41" s="180"/>
      <c r="J41" s="180"/>
      <c r="K41" s="375"/>
      <c r="L41" s="378"/>
      <c r="M41" s="377"/>
      <c r="N41" s="327" t="str">
        <f>IF(M41&lt;=0,"",IF(M41&lt;=2,"Muy Baja",IF(M41&lt;=24,"Baja",IF(M41&lt;=500,"Media",IF(M41&lt;=5000,"Alta","Muy Alta")))))</f>
        <v/>
      </c>
      <c r="O41" s="331" t="str">
        <f>IF(N41="","",IF(N41="Muy Baja",0.2,IF(N41="Baja",0.4,IF(N41="Media",0.6,IF(N41="Alta",0.8,IF(N41="Muy Alta",1,))))))</f>
        <v/>
      </c>
      <c r="P41" s="376"/>
      <c r="Q41" s="331">
        <f ca="1">IF(NOT(ISERROR(MATCH(P41,'Tabla Impacto'!$B$221:$B$223,0))),'Tabla Impacto'!$F$223&amp;"Por favor no seleccionar los criterios de impacto(Afectación Económica o presupuestal y Pérdida Reputacional)",P41)</f>
        <v>0</v>
      </c>
      <c r="R41" s="327" t="str">
        <f ca="1">IF(OR(Q41='Tabla Impacto'!$C$11,Q41='Tabla Impacto'!$D$11),"Leve",IF(OR(Q41='Tabla Impacto'!$C$12,Q41='Tabla Impacto'!$D$12),"Menor",IF(OR(Q41='Tabla Impacto'!$C$13,Q41='Tabla Impacto'!$D$13),"Moderado",IF(OR(Q41='Tabla Impacto'!$C$14,Q41='Tabla Impacto'!$D$14),"Mayor",IF(OR(Q41='Tabla Impacto'!$C$15,Q41='Tabla Impacto'!$D$15),"Catastrófico","")))))</f>
        <v/>
      </c>
      <c r="S41" s="331" t="str">
        <f ca="1">IF(R41="","",IF(R41="Leve",0.2,IF(R41="Menor",0.4,IF(R41="Moderado",0.6,IF(R41="Mayor",0.8,IF(R41="Catastrófico",1,))))))</f>
        <v/>
      </c>
      <c r="T41" s="330"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34">
        <v>1</v>
      </c>
      <c r="V41" s="97"/>
      <c r="W41" s="181" t="str">
        <f t="shared" si="14"/>
        <v/>
      </c>
      <c r="X41" s="145"/>
      <c r="Y41" s="145"/>
      <c r="Z41" s="145"/>
      <c r="AA41" s="145"/>
      <c r="AB41" s="133"/>
      <c r="AC41" s="133"/>
      <c r="AD41" s="98" t="str">
        <f t="shared" si="4"/>
        <v/>
      </c>
      <c r="AE41" s="133"/>
      <c r="AF41" s="133"/>
      <c r="AG41" s="133"/>
      <c r="AH41" s="159" t="str">
        <f>IFERROR(IF(W41="Probabilidad",(O41-(+O41*AD41)),IF(W41="Impacto",O41,"")),"")</f>
        <v/>
      </c>
      <c r="AI41" s="132" t="str">
        <f>IFERROR(IF(AH41="","",IF(AH41&lt;=0.2,"Muy Baja",IF(AH41&lt;=0.4,"Baja",IF(AH41&lt;=0.6,"Media",IF(AH41&lt;=0.8,"Alta","Muy Alta"))))),"")</f>
        <v/>
      </c>
      <c r="AJ41" s="98" t="str">
        <f t="shared" si="15"/>
        <v/>
      </c>
      <c r="AK41" s="132" t="str">
        <f>IFERROR(IF(AL41="","",IF(AL41&lt;=0.2,"Leve",IF(AL41&lt;=0.4,"Menor",IF(AL41&lt;=0.6,"Moderado",IF(AL41&lt;=0.8,"Mayor","Catastrófico"))))),"")</f>
        <v/>
      </c>
      <c r="AL41" s="98" t="str">
        <f>IFERROR(IF(W41="Impacto",(S41-(+S41*AD41)),IF(W41="Probabilidad",S41,"")),"")</f>
        <v/>
      </c>
      <c r="AM41" s="99" t="str">
        <f t="shared" si="16"/>
        <v/>
      </c>
      <c r="AN41" s="379"/>
      <c r="AO41" s="180"/>
      <c r="AP41" s="134"/>
      <c r="AQ41" s="100"/>
      <c r="AR41" s="100"/>
      <c r="AS41" s="180"/>
      <c r="AT41" s="100"/>
      <c r="AU41" s="180"/>
      <c r="AV41" s="100"/>
      <c r="AW41" s="180"/>
      <c r="AX41" s="100"/>
      <c r="AY41" s="180"/>
      <c r="AZ41" s="134"/>
      <c r="BA41" s="180"/>
      <c r="BB41" s="180"/>
      <c r="BC41" s="134"/>
      <c r="BD41" s="100"/>
      <c r="BE41" s="100"/>
      <c r="BF41" s="180"/>
      <c r="BG41" s="180"/>
      <c r="BH41" s="134"/>
      <c r="BI41" s="100"/>
      <c r="BJ41" s="100"/>
      <c r="BK41" s="180"/>
      <c r="BL41" s="180"/>
      <c r="BM41" s="134"/>
      <c r="BN41" s="100"/>
      <c r="BO41" s="100"/>
      <c r="BP41" s="180"/>
      <c r="BQ41" s="180"/>
      <c r="BR41" s="134"/>
      <c r="BS41" s="100"/>
      <c r="BT41" s="100"/>
      <c r="BU41" s="100"/>
      <c r="BV41" s="180"/>
      <c r="BW41" s="180"/>
      <c r="BX41" s="180"/>
      <c r="BY41" s="100"/>
      <c r="BZ41" s="180"/>
      <c r="CA41" s="180"/>
      <c r="CB41" s="100"/>
      <c r="CC41" s="180"/>
      <c r="CD41" s="134"/>
      <c r="CE41" s="180"/>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row>
    <row r="42" spans="1:109" ht="15.75" customHeight="1">
      <c r="A42" s="377"/>
      <c r="B42" s="375"/>
      <c r="C42" s="375"/>
      <c r="D42" s="375"/>
      <c r="E42" s="378"/>
      <c r="F42" s="375"/>
      <c r="G42" s="375"/>
      <c r="H42" s="375"/>
      <c r="I42" s="180"/>
      <c r="J42" s="180"/>
      <c r="K42" s="375"/>
      <c r="L42" s="378"/>
      <c r="M42" s="377"/>
      <c r="N42" s="327"/>
      <c r="O42" s="331"/>
      <c r="P42" s="376"/>
      <c r="Q42" s="331">
        <f t="shared" ref="Q42:Q46" si="17">IF(NOT(ISERROR(MATCH(P42,_xlfn.ANCHORARRAY(E53),0))),O55&amp;"Por favor no seleccionar los criterios de impacto",P42)</f>
        <v>0</v>
      </c>
      <c r="R42" s="327"/>
      <c r="S42" s="331"/>
      <c r="T42" s="330"/>
      <c r="U42" s="134">
        <v>2</v>
      </c>
      <c r="V42" s="97"/>
      <c r="W42" s="181" t="str">
        <f t="shared" si="14"/>
        <v/>
      </c>
      <c r="X42" s="145"/>
      <c r="Y42" s="145"/>
      <c r="Z42" s="145"/>
      <c r="AA42" s="145"/>
      <c r="AB42" s="133"/>
      <c r="AC42" s="133"/>
      <c r="AD42" s="98" t="str">
        <f t="shared" si="4"/>
        <v/>
      </c>
      <c r="AE42" s="133"/>
      <c r="AF42" s="133"/>
      <c r="AG42" s="133"/>
      <c r="AH42" s="159" t="str">
        <f>IFERROR(IF(AND(W41="Probabilidad",W42="Probabilidad"),(AJ41-(+AJ41*AD42)),IF(W42="Probabilidad",(O41-(+O41*AD42)),IF(W42="Impacto",AJ41,""))),"")</f>
        <v/>
      </c>
      <c r="AI42" s="132" t="str">
        <f t="shared" si="5"/>
        <v/>
      </c>
      <c r="AJ42" s="98" t="str">
        <f t="shared" si="15"/>
        <v/>
      </c>
      <c r="AK42" s="132" t="str">
        <f t="shared" si="7"/>
        <v/>
      </c>
      <c r="AL42" s="98" t="str">
        <f>IFERROR(IF(AND(W41="Impacto",W42="Impacto"),(AL35-(+AL35*AD42)),IF(W42="Impacto",($S$41-(+$S$41*AD42)),IF(W42="Probabilidad",AL35,""))),"")</f>
        <v/>
      </c>
      <c r="AM42" s="99" t="str">
        <f t="shared" si="16"/>
        <v/>
      </c>
      <c r="AN42" s="380"/>
      <c r="AO42" s="180"/>
      <c r="AP42" s="134"/>
      <c r="AQ42" s="100"/>
      <c r="AR42" s="100"/>
      <c r="AS42" s="180"/>
      <c r="AT42" s="100"/>
      <c r="AU42" s="180"/>
      <c r="AV42" s="100"/>
      <c r="AW42" s="180"/>
      <c r="AX42" s="100"/>
      <c r="AY42" s="180"/>
      <c r="AZ42" s="134"/>
      <c r="BA42" s="180"/>
      <c r="BB42" s="180"/>
      <c r="BC42" s="134"/>
      <c r="BD42" s="100"/>
      <c r="BE42" s="100"/>
      <c r="BF42" s="180"/>
      <c r="BG42" s="180"/>
      <c r="BH42" s="134"/>
      <c r="BI42" s="100"/>
      <c r="BJ42" s="100"/>
      <c r="BK42" s="180"/>
      <c r="BL42" s="180"/>
      <c r="BM42" s="134"/>
      <c r="BN42" s="100"/>
      <c r="BO42" s="100"/>
      <c r="BP42" s="180"/>
      <c r="BQ42" s="180"/>
      <c r="BR42" s="134"/>
      <c r="BS42" s="100"/>
      <c r="BT42" s="100"/>
      <c r="BU42" s="100"/>
      <c r="BV42" s="180"/>
      <c r="BW42" s="180"/>
      <c r="BX42" s="180"/>
      <c r="BY42" s="100"/>
      <c r="BZ42" s="180"/>
      <c r="CA42" s="180"/>
      <c r="CB42" s="100"/>
      <c r="CC42" s="180"/>
      <c r="CD42" s="134"/>
      <c r="CE42" s="180"/>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row>
    <row r="43" spans="1:109" ht="15.75" customHeight="1">
      <c r="A43" s="377"/>
      <c r="B43" s="375"/>
      <c r="C43" s="375"/>
      <c r="D43" s="375"/>
      <c r="E43" s="378"/>
      <c r="F43" s="375"/>
      <c r="G43" s="375"/>
      <c r="H43" s="375"/>
      <c r="I43" s="180"/>
      <c r="J43" s="180"/>
      <c r="K43" s="375"/>
      <c r="L43" s="378"/>
      <c r="M43" s="377"/>
      <c r="N43" s="327"/>
      <c r="O43" s="331"/>
      <c r="P43" s="376"/>
      <c r="Q43" s="331">
        <f t="shared" si="17"/>
        <v>0</v>
      </c>
      <c r="R43" s="327"/>
      <c r="S43" s="331"/>
      <c r="T43" s="330"/>
      <c r="U43" s="134">
        <v>3</v>
      </c>
      <c r="V43" s="101"/>
      <c r="W43" s="181" t="str">
        <f t="shared" si="14"/>
        <v/>
      </c>
      <c r="X43" s="145"/>
      <c r="Y43" s="145"/>
      <c r="Z43" s="145"/>
      <c r="AA43" s="145"/>
      <c r="AB43" s="133"/>
      <c r="AC43" s="133"/>
      <c r="AD43" s="98" t="str">
        <f t="shared" si="4"/>
        <v/>
      </c>
      <c r="AE43" s="133"/>
      <c r="AF43" s="133"/>
      <c r="AG43" s="133"/>
      <c r="AH43" s="159" t="str">
        <f>IFERROR(IF(AND(W42="Probabilidad",W43="Probabilidad"),(AJ42-(+AJ42*AD43)),IF(AND(W42="Impacto",W43="Probabilidad"),(AJ41-(+AJ41*AD43)),IF(W43="Impacto",AJ42,""))),"")</f>
        <v/>
      </c>
      <c r="AI43" s="132" t="str">
        <f t="shared" si="5"/>
        <v/>
      </c>
      <c r="AJ43" s="98" t="str">
        <f t="shared" si="15"/>
        <v/>
      </c>
      <c r="AK43" s="132" t="str">
        <f t="shared" si="7"/>
        <v/>
      </c>
      <c r="AL43" s="98" t="str">
        <f>IFERROR(IF(AND(W42="Impacto",W43="Impacto"),(AL42-(+AL42*AD43)),IF(AND(W42="Probabilidad",W43="Impacto"),(AL41-(+AL41*AD43)),IF(W43="Probabilidad",AL42,""))),"")</f>
        <v/>
      </c>
      <c r="AM43" s="99" t="str">
        <f t="shared" si="16"/>
        <v/>
      </c>
      <c r="AN43" s="380"/>
      <c r="AO43" s="180"/>
      <c r="AP43" s="134"/>
      <c r="AQ43" s="100"/>
      <c r="AR43" s="100"/>
      <c r="AS43" s="180"/>
      <c r="AT43" s="100"/>
      <c r="AU43" s="180"/>
      <c r="AV43" s="100"/>
      <c r="AW43" s="180"/>
      <c r="AX43" s="100"/>
      <c r="AY43" s="180"/>
      <c r="AZ43" s="134"/>
      <c r="BA43" s="180"/>
      <c r="BB43" s="180"/>
      <c r="BC43" s="134"/>
      <c r="BD43" s="100"/>
      <c r="BE43" s="100"/>
      <c r="BF43" s="180"/>
      <c r="BG43" s="180"/>
      <c r="BH43" s="134"/>
      <c r="BI43" s="100"/>
      <c r="BJ43" s="100"/>
      <c r="BK43" s="180"/>
      <c r="BL43" s="180"/>
      <c r="BM43" s="134"/>
      <c r="BN43" s="100"/>
      <c r="BO43" s="100"/>
      <c r="BP43" s="180"/>
      <c r="BQ43" s="180"/>
      <c r="BR43" s="134"/>
      <c r="BS43" s="100"/>
      <c r="BT43" s="100"/>
      <c r="BU43" s="100"/>
      <c r="BV43" s="180"/>
      <c r="BW43" s="180"/>
      <c r="BX43" s="180"/>
      <c r="BY43" s="100"/>
      <c r="BZ43" s="180"/>
      <c r="CA43" s="180"/>
      <c r="CB43" s="100"/>
      <c r="CC43" s="180"/>
      <c r="CD43" s="134"/>
      <c r="CE43" s="180"/>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row>
    <row r="44" spans="1:109" ht="15.75" customHeight="1">
      <c r="A44" s="377"/>
      <c r="B44" s="375"/>
      <c r="C44" s="375"/>
      <c r="D44" s="375"/>
      <c r="E44" s="378"/>
      <c r="F44" s="375"/>
      <c r="G44" s="375"/>
      <c r="H44" s="375"/>
      <c r="I44" s="180"/>
      <c r="J44" s="180"/>
      <c r="K44" s="375"/>
      <c r="L44" s="378"/>
      <c r="M44" s="377"/>
      <c r="N44" s="327"/>
      <c r="O44" s="331"/>
      <c r="P44" s="376"/>
      <c r="Q44" s="331">
        <f t="shared" si="17"/>
        <v>0</v>
      </c>
      <c r="R44" s="327"/>
      <c r="S44" s="331"/>
      <c r="T44" s="330"/>
      <c r="U44" s="134">
        <v>4</v>
      </c>
      <c r="V44" s="97"/>
      <c r="W44" s="181" t="str">
        <f t="shared" si="14"/>
        <v/>
      </c>
      <c r="X44" s="145"/>
      <c r="Y44" s="145"/>
      <c r="Z44" s="145"/>
      <c r="AA44" s="145"/>
      <c r="AB44" s="133"/>
      <c r="AC44" s="133"/>
      <c r="AD44" s="98" t="str">
        <f t="shared" si="4"/>
        <v/>
      </c>
      <c r="AE44" s="133"/>
      <c r="AF44" s="133"/>
      <c r="AG44" s="133"/>
      <c r="AH44" s="159" t="str">
        <f>IFERROR(IF(AND(W43="Probabilidad",W44="Probabilidad"),(AJ43-(+AJ43*AD44)),IF(AND(W43="Impacto",W44="Probabilidad"),(AJ42-(+AJ42*AD44)),IF(W44="Impacto",AJ43,""))),"")</f>
        <v/>
      </c>
      <c r="AI44" s="132" t="str">
        <f t="shared" si="5"/>
        <v/>
      </c>
      <c r="AJ44" s="98" t="str">
        <f t="shared" si="15"/>
        <v/>
      </c>
      <c r="AK44" s="132" t="str">
        <f t="shared" si="7"/>
        <v/>
      </c>
      <c r="AL44" s="98" t="str">
        <f>IFERROR(IF(AND(W43="Impacto",W44="Impacto"),(AL43-(+AL43*AD44)),IF(AND(W43="Probabilidad",W44="Impacto"),(AL42-(+AL42*AD44)),IF(W44="Probabilidad",AL43,""))),"")</f>
        <v/>
      </c>
      <c r="AM44" s="99" t="str">
        <f t="shared" si="16"/>
        <v/>
      </c>
      <c r="AN44" s="380"/>
      <c r="AO44" s="180"/>
      <c r="AP44" s="134"/>
      <c r="AQ44" s="100"/>
      <c r="AR44" s="100"/>
      <c r="AS44" s="180"/>
      <c r="AT44" s="100"/>
      <c r="AU44" s="180"/>
      <c r="AV44" s="100"/>
      <c r="AW44" s="180"/>
      <c r="AX44" s="100"/>
      <c r="AY44" s="180"/>
      <c r="AZ44" s="134"/>
      <c r="BA44" s="180"/>
      <c r="BB44" s="180"/>
      <c r="BC44" s="134"/>
      <c r="BD44" s="100"/>
      <c r="BE44" s="100"/>
      <c r="BF44" s="180"/>
      <c r="BG44" s="180"/>
      <c r="BH44" s="134"/>
      <c r="BI44" s="100"/>
      <c r="BJ44" s="100"/>
      <c r="BK44" s="180"/>
      <c r="BL44" s="180"/>
      <c r="BM44" s="134"/>
      <c r="BN44" s="100"/>
      <c r="BO44" s="100"/>
      <c r="BP44" s="180"/>
      <c r="BQ44" s="180"/>
      <c r="BR44" s="134"/>
      <c r="BS44" s="100"/>
      <c r="BT44" s="100"/>
      <c r="BU44" s="100"/>
      <c r="BV44" s="180"/>
      <c r="BW44" s="180"/>
      <c r="BX44" s="180"/>
      <c r="BY44" s="100"/>
      <c r="BZ44" s="180"/>
      <c r="CA44" s="180"/>
      <c r="CB44" s="100"/>
      <c r="CC44" s="180"/>
      <c r="CD44" s="134"/>
      <c r="CE44" s="180"/>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row>
    <row r="45" spans="1:109" ht="15.75" customHeight="1">
      <c r="A45" s="377"/>
      <c r="B45" s="375"/>
      <c r="C45" s="375"/>
      <c r="D45" s="375"/>
      <c r="E45" s="378"/>
      <c r="F45" s="375"/>
      <c r="G45" s="375"/>
      <c r="H45" s="375"/>
      <c r="I45" s="180"/>
      <c r="J45" s="180"/>
      <c r="K45" s="375"/>
      <c r="L45" s="378"/>
      <c r="M45" s="377"/>
      <c r="N45" s="327"/>
      <c r="O45" s="331"/>
      <c r="P45" s="376"/>
      <c r="Q45" s="331">
        <f t="shared" si="17"/>
        <v>0</v>
      </c>
      <c r="R45" s="327"/>
      <c r="S45" s="331"/>
      <c r="T45" s="330"/>
      <c r="U45" s="134">
        <v>5</v>
      </c>
      <c r="V45" s="97"/>
      <c r="W45" s="181" t="str">
        <f t="shared" si="14"/>
        <v/>
      </c>
      <c r="X45" s="145"/>
      <c r="Y45" s="145"/>
      <c r="Z45" s="145"/>
      <c r="AA45" s="145"/>
      <c r="AB45" s="133"/>
      <c r="AC45" s="133"/>
      <c r="AD45" s="98" t="str">
        <f t="shared" si="4"/>
        <v/>
      </c>
      <c r="AE45" s="133"/>
      <c r="AF45" s="133"/>
      <c r="AG45" s="133"/>
      <c r="AH45" s="159" t="str">
        <f>IFERROR(IF(AND(W44="Probabilidad",W45="Probabilidad"),(AJ44-(+AJ44*AD45)),IF(AND(W44="Impacto",W45="Probabilidad"),(AJ43-(+AJ43*AD45)),IF(W45="Impacto",AJ44,""))),"")</f>
        <v/>
      </c>
      <c r="AI45" s="132" t="str">
        <f t="shared" si="5"/>
        <v/>
      </c>
      <c r="AJ45" s="98" t="str">
        <f t="shared" si="15"/>
        <v/>
      </c>
      <c r="AK45" s="132" t="str">
        <f t="shared" si="7"/>
        <v/>
      </c>
      <c r="AL45" s="98" t="str">
        <f>IFERROR(IF(AND(W44="Impacto",W45="Impacto"),(AL44-(+AL44*AD45)),IF(AND(W44="Probabilidad",W45="Impacto"),(AL43-(+AL43*AD45)),IF(W45="Probabilidad",AL44,""))),"")</f>
        <v/>
      </c>
      <c r="AM45" s="99" t="str">
        <f t="shared" si="16"/>
        <v/>
      </c>
      <c r="AN45" s="380"/>
      <c r="AO45" s="180"/>
      <c r="AP45" s="134"/>
      <c r="AQ45" s="100"/>
      <c r="AR45" s="100"/>
      <c r="AS45" s="180"/>
      <c r="AT45" s="100"/>
      <c r="AU45" s="180"/>
      <c r="AV45" s="100"/>
      <c r="AW45" s="180"/>
      <c r="AX45" s="100"/>
      <c r="AY45" s="180"/>
      <c r="AZ45" s="134"/>
      <c r="BA45" s="180"/>
      <c r="BB45" s="180"/>
      <c r="BC45" s="134"/>
      <c r="BD45" s="100"/>
      <c r="BE45" s="100"/>
      <c r="BF45" s="180"/>
      <c r="BG45" s="180"/>
      <c r="BH45" s="134"/>
      <c r="BI45" s="100"/>
      <c r="BJ45" s="100"/>
      <c r="BK45" s="180"/>
      <c r="BL45" s="180"/>
      <c r="BM45" s="134"/>
      <c r="BN45" s="100"/>
      <c r="BO45" s="100"/>
      <c r="BP45" s="180"/>
      <c r="BQ45" s="180"/>
      <c r="BR45" s="134"/>
      <c r="BS45" s="100"/>
      <c r="BT45" s="100"/>
      <c r="BU45" s="100"/>
      <c r="BV45" s="180"/>
      <c r="BW45" s="180"/>
      <c r="BX45" s="180"/>
      <c r="BY45" s="100"/>
      <c r="BZ45" s="180"/>
      <c r="CA45" s="180"/>
      <c r="CB45" s="100"/>
      <c r="CC45" s="180"/>
      <c r="CD45" s="134"/>
      <c r="CE45" s="180"/>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row>
    <row r="46" spans="1:109" ht="15.75" customHeight="1">
      <c r="A46" s="377"/>
      <c r="B46" s="375"/>
      <c r="C46" s="375"/>
      <c r="D46" s="375"/>
      <c r="E46" s="378"/>
      <c r="F46" s="375"/>
      <c r="G46" s="375"/>
      <c r="H46" s="375"/>
      <c r="I46" s="180"/>
      <c r="J46" s="180"/>
      <c r="K46" s="375"/>
      <c r="L46" s="378"/>
      <c r="M46" s="377"/>
      <c r="N46" s="327"/>
      <c r="O46" s="331"/>
      <c r="P46" s="376"/>
      <c r="Q46" s="331">
        <f t="shared" si="17"/>
        <v>0</v>
      </c>
      <c r="R46" s="327"/>
      <c r="S46" s="331"/>
      <c r="T46" s="330"/>
      <c r="U46" s="134">
        <v>6</v>
      </c>
      <c r="V46" s="97"/>
      <c r="W46" s="181" t="str">
        <f t="shared" si="14"/>
        <v/>
      </c>
      <c r="X46" s="145"/>
      <c r="Y46" s="145"/>
      <c r="Z46" s="145"/>
      <c r="AA46" s="145"/>
      <c r="AB46" s="133"/>
      <c r="AC46" s="133"/>
      <c r="AD46" s="98" t="str">
        <f t="shared" si="4"/>
        <v/>
      </c>
      <c r="AE46" s="133"/>
      <c r="AF46" s="133"/>
      <c r="AG46" s="133"/>
      <c r="AH46" s="159" t="str">
        <f>IFERROR(IF(AND(W45="Probabilidad",W46="Probabilidad"),(AJ45-(+AJ45*AD46)),IF(AND(W45="Impacto",W46="Probabilidad"),(AJ44-(+AJ44*AD46)),IF(W46="Impacto",AJ45,""))),"")</f>
        <v/>
      </c>
      <c r="AI46" s="132" t="str">
        <f t="shared" si="5"/>
        <v/>
      </c>
      <c r="AJ46" s="98" t="str">
        <f t="shared" si="15"/>
        <v/>
      </c>
      <c r="AK46" s="132" t="str">
        <f t="shared" si="7"/>
        <v/>
      </c>
      <c r="AL46" s="98" t="str">
        <f>IFERROR(IF(AND(W45="Impacto",W46="Impacto"),(AL45-(+AL45*AD46)),IF(AND(W45="Probabilidad",W46="Impacto"),(AL44-(+AL44*AD46)),IF(W46="Probabilidad",AL45,""))),"")</f>
        <v/>
      </c>
      <c r="AM46" s="99" t="str">
        <f t="shared" si="16"/>
        <v/>
      </c>
      <c r="AN46" s="381"/>
      <c r="AO46" s="180"/>
      <c r="AP46" s="134"/>
      <c r="AQ46" s="100"/>
      <c r="AR46" s="100"/>
      <c r="AS46" s="180"/>
      <c r="AT46" s="100"/>
      <c r="AU46" s="180"/>
      <c r="AV46" s="100"/>
      <c r="AW46" s="180"/>
      <c r="AX46" s="100"/>
      <c r="AY46" s="180"/>
      <c r="AZ46" s="134"/>
      <c r="BA46" s="180"/>
      <c r="BB46" s="180"/>
      <c r="BC46" s="134"/>
      <c r="BD46" s="100"/>
      <c r="BE46" s="100"/>
      <c r="BF46" s="180"/>
      <c r="BG46" s="180"/>
      <c r="BH46" s="134"/>
      <c r="BI46" s="100"/>
      <c r="BJ46" s="100"/>
      <c r="BK46" s="180"/>
      <c r="BL46" s="180"/>
      <c r="BM46" s="134"/>
      <c r="BN46" s="100"/>
      <c r="BO46" s="100"/>
      <c r="BP46" s="180"/>
      <c r="BQ46" s="180"/>
      <c r="BR46" s="134"/>
      <c r="BS46" s="100"/>
      <c r="BT46" s="100"/>
      <c r="BU46" s="100"/>
      <c r="BV46" s="180"/>
      <c r="BW46" s="180"/>
      <c r="BX46" s="180"/>
      <c r="BY46" s="100"/>
      <c r="BZ46" s="180"/>
      <c r="CA46" s="180"/>
      <c r="CB46" s="100"/>
      <c r="CC46" s="180"/>
      <c r="CD46" s="134"/>
      <c r="CE46" s="180"/>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row>
    <row r="47" spans="1:109" ht="15.75" customHeight="1">
      <c r="A47" s="377">
        <v>8</v>
      </c>
      <c r="B47" s="375"/>
      <c r="C47" s="375"/>
      <c r="D47" s="375"/>
      <c r="E47" s="378"/>
      <c r="F47" s="375"/>
      <c r="G47" s="375"/>
      <c r="H47" s="375"/>
      <c r="I47" s="180"/>
      <c r="J47" s="180"/>
      <c r="K47" s="375"/>
      <c r="L47" s="378"/>
      <c r="M47" s="377"/>
      <c r="N47" s="327" t="str">
        <f>IF(M47&lt;=0,"",IF(M47&lt;=2,"Muy Baja",IF(M47&lt;=24,"Baja",IF(M47&lt;=500,"Media",IF(M47&lt;=5000,"Alta","Muy Alta")))))</f>
        <v/>
      </c>
      <c r="O47" s="331" t="str">
        <f>IF(N47="","",IF(N47="Muy Baja",0.2,IF(N47="Baja",0.4,IF(N47="Media",0.6,IF(N47="Alta",0.8,IF(N47="Muy Alta",1,))))))</f>
        <v/>
      </c>
      <c r="P47" s="376"/>
      <c r="Q47" s="331">
        <f ca="1">IF(NOT(ISERROR(MATCH(P47,'Tabla Impacto'!$B$221:$B$223,0))),'Tabla Impacto'!$F$223&amp;"Por favor no seleccionar los criterios de impacto(Afectación Económica o presupuestal y Pérdida Reputacional)",P47)</f>
        <v>0</v>
      </c>
      <c r="R47" s="327" t="str">
        <f ca="1">IF(OR(Q47='Tabla Impacto'!$C$11,Q47='Tabla Impacto'!$D$11),"Leve",IF(OR(Q47='Tabla Impacto'!$C$12,Q47='Tabla Impacto'!$D$12),"Menor",IF(OR(Q47='Tabla Impacto'!$C$13,Q47='Tabla Impacto'!$D$13),"Moderado",IF(OR(Q47='Tabla Impacto'!$C$14,Q47='Tabla Impacto'!$D$14),"Mayor",IF(OR(Q47='Tabla Impacto'!$C$15,Q47='Tabla Impacto'!$D$15),"Catastrófico","")))))</f>
        <v/>
      </c>
      <c r="S47" s="331" t="str">
        <f ca="1">IF(R47="","",IF(R47="Leve",0.2,IF(R47="Menor",0.4,IF(R47="Moderado",0.6,IF(R47="Mayor",0.8,IF(R47="Catastrófico",1,))))))</f>
        <v/>
      </c>
      <c r="T47" s="330"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34">
        <v>1</v>
      </c>
      <c r="V47" s="97"/>
      <c r="W47" s="181" t="str">
        <f t="shared" si="14"/>
        <v/>
      </c>
      <c r="X47" s="145"/>
      <c r="Y47" s="145"/>
      <c r="Z47" s="145"/>
      <c r="AA47" s="145"/>
      <c r="AB47" s="133"/>
      <c r="AC47" s="133"/>
      <c r="AD47" s="98" t="str">
        <f t="shared" si="4"/>
        <v/>
      </c>
      <c r="AE47" s="133"/>
      <c r="AF47" s="133"/>
      <c r="AG47" s="133"/>
      <c r="AH47" s="159" t="str">
        <f>IFERROR(IF(W47="Probabilidad",(O47-(+O47*AD47)),IF(W47="Impacto",O47,"")),"")</f>
        <v/>
      </c>
      <c r="AI47" s="132" t="str">
        <f>IFERROR(IF(AH47="","",IF(AH47&lt;=0.2,"Muy Baja",IF(AH47&lt;=0.4,"Baja",IF(AH47&lt;=0.6,"Media",IF(AH47&lt;=0.8,"Alta","Muy Alta"))))),"")</f>
        <v/>
      </c>
      <c r="AJ47" s="98" t="str">
        <f t="shared" si="15"/>
        <v/>
      </c>
      <c r="AK47" s="132" t="str">
        <f>IFERROR(IF(AL47="","",IF(AL47&lt;=0.2,"Leve",IF(AL47&lt;=0.4,"Menor",IF(AL47&lt;=0.6,"Moderado",IF(AL47&lt;=0.8,"Mayor","Catastrófico"))))),"")</f>
        <v/>
      </c>
      <c r="AL47" s="98" t="str">
        <f>IFERROR(IF(W47="Impacto",(S47-(+S47*AD47)),IF(W47="Probabilidad",S47,"")),"")</f>
        <v/>
      </c>
      <c r="AM47" s="99" t="str">
        <f t="shared" si="16"/>
        <v/>
      </c>
      <c r="AN47" s="379"/>
      <c r="AO47" s="180"/>
      <c r="AP47" s="134"/>
      <c r="AQ47" s="100"/>
      <c r="AR47" s="100"/>
      <c r="AS47" s="180"/>
      <c r="AT47" s="100"/>
      <c r="AU47" s="180"/>
      <c r="AV47" s="100"/>
      <c r="AW47" s="180"/>
      <c r="AX47" s="100"/>
      <c r="AY47" s="180"/>
      <c r="AZ47" s="134"/>
      <c r="BA47" s="180"/>
      <c r="BB47" s="180"/>
      <c r="BC47" s="134"/>
      <c r="BD47" s="100"/>
      <c r="BE47" s="100"/>
      <c r="BF47" s="180"/>
      <c r="BG47" s="180"/>
      <c r="BH47" s="134"/>
      <c r="BI47" s="100"/>
      <c r="BJ47" s="100"/>
      <c r="BK47" s="180"/>
      <c r="BL47" s="180"/>
      <c r="BM47" s="134"/>
      <c r="BN47" s="100"/>
      <c r="BO47" s="100"/>
      <c r="BP47" s="180"/>
      <c r="BQ47" s="180"/>
      <c r="BR47" s="134"/>
      <c r="BS47" s="100"/>
      <c r="BT47" s="100"/>
      <c r="BU47" s="100"/>
      <c r="BV47" s="180"/>
      <c r="BW47" s="180"/>
      <c r="BX47" s="180"/>
      <c r="BY47" s="100"/>
      <c r="BZ47" s="180"/>
      <c r="CA47" s="180"/>
      <c r="CB47" s="100"/>
      <c r="CC47" s="180"/>
      <c r="CD47" s="134"/>
      <c r="CE47" s="180"/>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row>
    <row r="48" spans="1:109" ht="15.75" customHeight="1">
      <c r="A48" s="377"/>
      <c r="B48" s="375"/>
      <c r="C48" s="375"/>
      <c r="D48" s="375"/>
      <c r="E48" s="378"/>
      <c r="F48" s="375"/>
      <c r="G48" s="375"/>
      <c r="H48" s="375"/>
      <c r="I48" s="180"/>
      <c r="J48" s="180"/>
      <c r="K48" s="375"/>
      <c r="L48" s="378"/>
      <c r="M48" s="377"/>
      <c r="N48" s="327"/>
      <c r="O48" s="331"/>
      <c r="P48" s="376"/>
      <c r="Q48" s="331">
        <f t="shared" ref="Q48:Q52" si="18">IF(NOT(ISERROR(MATCH(P48,_xlfn.ANCHORARRAY(E59),0))),O61&amp;"Por favor no seleccionar los criterios de impacto",P48)</f>
        <v>0</v>
      </c>
      <c r="R48" s="327"/>
      <c r="S48" s="331"/>
      <c r="T48" s="330"/>
      <c r="U48" s="134">
        <v>2</v>
      </c>
      <c r="V48" s="97"/>
      <c r="W48" s="181" t="str">
        <f t="shared" si="14"/>
        <v/>
      </c>
      <c r="X48" s="145"/>
      <c r="Y48" s="145"/>
      <c r="Z48" s="145"/>
      <c r="AA48" s="145"/>
      <c r="AB48" s="133"/>
      <c r="AC48" s="133"/>
      <c r="AD48" s="98" t="str">
        <f t="shared" si="4"/>
        <v/>
      </c>
      <c r="AE48" s="133"/>
      <c r="AF48" s="133"/>
      <c r="AG48" s="133"/>
      <c r="AH48" s="159" t="str">
        <f>IFERROR(IF(AND(W47="Probabilidad",W48="Probabilidad"),(AJ47-(+AJ47*AD48)),IF(W48="Probabilidad",(O47-(+O47*AD48)),IF(W48="Impacto",AJ47,""))),"")</f>
        <v/>
      </c>
      <c r="AI48" s="132" t="str">
        <f t="shared" si="5"/>
        <v/>
      </c>
      <c r="AJ48" s="98" t="str">
        <f t="shared" si="15"/>
        <v/>
      </c>
      <c r="AK48" s="132" t="str">
        <f t="shared" si="7"/>
        <v/>
      </c>
      <c r="AL48" s="98" t="str">
        <f>IFERROR(IF(AND(W47="Impacto",W48="Impacto"),(AL41-(+AL41*AD48)),IF(W48="Impacto",($S$47-(+$S$47*AD48)),IF(W48="Probabilidad",AL41,""))),"")</f>
        <v/>
      </c>
      <c r="AM48" s="99" t="str">
        <f t="shared" si="16"/>
        <v/>
      </c>
      <c r="AN48" s="380"/>
      <c r="AO48" s="180"/>
      <c r="AP48" s="134"/>
      <c r="AQ48" s="100"/>
      <c r="AR48" s="100"/>
      <c r="AS48" s="180"/>
      <c r="AT48" s="100"/>
      <c r="AU48" s="180"/>
      <c r="AV48" s="100"/>
      <c r="AW48" s="180"/>
      <c r="AX48" s="100"/>
      <c r="AY48" s="180"/>
      <c r="AZ48" s="134"/>
      <c r="BA48" s="180"/>
      <c r="BB48" s="180"/>
      <c r="BC48" s="134"/>
      <c r="BD48" s="100"/>
      <c r="BE48" s="100"/>
      <c r="BF48" s="180"/>
      <c r="BG48" s="180"/>
      <c r="BH48" s="134"/>
      <c r="BI48" s="100"/>
      <c r="BJ48" s="100"/>
      <c r="BK48" s="180"/>
      <c r="BL48" s="180"/>
      <c r="BM48" s="134"/>
      <c r="BN48" s="100"/>
      <c r="BO48" s="100"/>
      <c r="BP48" s="180"/>
      <c r="BQ48" s="180"/>
      <c r="BR48" s="134"/>
      <c r="BS48" s="100"/>
      <c r="BT48" s="100"/>
      <c r="BU48" s="100"/>
      <c r="BV48" s="180"/>
      <c r="BW48" s="180"/>
      <c r="BX48" s="180"/>
      <c r="BY48" s="100"/>
      <c r="BZ48" s="180"/>
      <c r="CA48" s="180"/>
      <c r="CB48" s="100"/>
      <c r="CC48" s="180"/>
      <c r="CD48" s="134"/>
      <c r="CE48" s="180"/>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row>
    <row r="49" spans="1:109" ht="15.75" customHeight="1">
      <c r="A49" s="377"/>
      <c r="B49" s="375"/>
      <c r="C49" s="375"/>
      <c r="D49" s="375"/>
      <c r="E49" s="378"/>
      <c r="F49" s="375"/>
      <c r="G49" s="375"/>
      <c r="H49" s="375"/>
      <c r="I49" s="180"/>
      <c r="J49" s="180"/>
      <c r="K49" s="375"/>
      <c r="L49" s="378"/>
      <c r="M49" s="377"/>
      <c r="N49" s="327"/>
      <c r="O49" s="331"/>
      <c r="P49" s="376"/>
      <c r="Q49" s="331">
        <f t="shared" si="18"/>
        <v>0</v>
      </c>
      <c r="R49" s="327"/>
      <c r="S49" s="331"/>
      <c r="T49" s="330"/>
      <c r="U49" s="134">
        <v>3</v>
      </c>
      <c r="V49" s="101"/>
      <c r="W49" s="181" t="str">
        <f t="shared" si="14"/>
        <v/>
      </c>
      <c r="X49" s="145"/>
      <c r="Y49" s="145"/>
      <c r="Z49" s="145"/>
      <c r="AA49" s="145"/>
      <c r="AB49" s="133"/>
      <c r="AC49" s="133"/>
      <c r="AD49" s="98" t="str">
        <f t="shared" si="4"/>
        <v/>
      </c>
      <c r="AE49" s="133"/>
      <c r="AF49" s="133"/>
      <c r="AG49" s="133"/>
      <c r="AH49" s="159" t="str">
        <f>IFERROR(IF(AND(W48="Probabilidad",W49="Probabilidad"),(AJ48-(+AJ48*AD49)),IF(AND(W48="Impacto",W49="Probabilidad"),(AJ47-(+AJ47*AD49)),IF(W49="Impacto",AJ48,""))),"")</f>
        <v/>
      </c>
      <c r="AI49" s="132" t="str">
        <f t="shared" si="5"/>
        <v/>
      </c>
      <c r="AJ49" s="98" t="str">
        <f t="shared" si="15"/>
        <v/>
      </c>
      <c r="AK49" s="132" t="str">
        <f t="shared" si="7"/>
        <v/>
      </c>
      <c r="AL49" s="98" t="str">
        <f>IFERROR(IF(AND(W48="Impacto",W49="Impacto"),(AL48-(+AL48*AD49)),IF(AND(W48="Probabilidad",W49="Impacto"),(AL47-(+AL47*AD49)),IF(W49="Probabilidad",AL48,""))),"")</f>
        <v/>
      </c>
      <c r="AM49" s="99" t="str">
        <f t="shared" si="16"/>
        <v/>
      </c>
      <c r="AN49" s="380"/>
      <c r="AO49" s="180"/>
      <c r="AP49" s="134"/>
      <c r="AQ49" s="100"/>
      <c r="AR49" s="100"/>
      <c r="AS49" s="180"/>
      <c r="AT49" s="100"/>
      <c r="AU49" s="180"/>
      <c r="AV49" s="100"/>
      <c r="AW49" s="180"/>
      <c r="AX49" s="100"/>
      <c r="AY49" s="180"/>
      <c r="AZ49" s="134"/>
      <c r="BA49" s="180"/>
      <c r="BB49" s="180"/>
      <c r="BC49" s="134"/>
      <c r="BD49" s="100"/>
      <c r="BE49" s="100"/>
      <c r="BF49" s="180"/>
      <c r="BG49" s="180"/>
      <c r="BH49" s="134"/>
      <c r="BI49" s="100"/>
      <c r="BJ49" s="100"/>
      <c r="BK49" s="180"/>
      <c r="BL49" s="180"/>
      <c r="BM49" s="134"/>
      <c r="BN49" s="100"/>
      <c r="BO49" s="100"/>
      <c r="BP49" s="180"/>
      <c r="BQ49" s="180"/>
      <c r="BR49" s="134"/>
      <c r="BS49" s="100"/>
      <c r="BT49" s="100"/>
      <c r="BU49" s="100"/>
      <c r="BV49" s="180"/>
      <c r="BW49" s="180"/>
      <c r="BX49" s="180"/>
      <c r="BY49" s="100"/>
      <c r="BZ49" s="180"/>
      <c r="CA49" s="180"/>
      <c r="CB49" s="100"/>
      <c r="CC49" s="180"/>
      <c r="CD49" s="134"/>
      <c r="CE49" s="180"/>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row>
    <row r="50" spans="1:109" ht="15.75" customHeight="1">
      <c r="A50" s="377"/>
      <c r="B50" s="375"/>
      <c r="C50" s="375"/>
      <c r="D50" s="375"/>
      <c r="E50" s="378"/>
      <c r="F50" s="375"/>
      <c r="G50" s="375"/>
      <c r="H50" s="375"/>
      <c r="I50" s="180"/>
      <c r="J50" s="180"/>
      <c r="K50" s="375"/>
      <c r="L50" s="378"/>
      <c r="M50" s="377"/>
      <c r="N50" s="327"/>
      <c r="O50" s="331"/>
      <c r="P50" s="376"/>
      <c r="Q50" s="331">
        <f t="shared" si="18"/>
        <v>0</v>
      </c>
      <c r="R50" s="327"/>
      <c r="S50" s="331"/>
      <c r="T50" s="330"/>
      <c r="U50" s="134">
        <v>4</v>
      </c>
      <c r="V50" s="97"/>
      <c r="W50" s="181" t="str">
        <f t="shared" si="14"/>
        <v/>
      </c>
      <c r="X50" s="145"/>
      <c r="Y50" s="145"/>
      <c r="Z50" s="145"/>
      <c r="AA50" s="145"/>
      <c r="AB50" s="133"/>
      <c r="AC50" s="133"/>
      <c r="AD50" s="98" t="str">
        <f t="shared" si="4"/>
        <v/>
      </c>
      <c r="AE50" s="133"/>
      <c r="AF50" s="133"/>
      <c r="AG50" s="133"/>
      <c r="AH50" s="159" t="str">
        <f>IFERROR(IF(AND(W49="Probabilidad",W50="Probabilidad"),(AJ49-(+AJ49*AD50)),IF(AND(W49="Impacto",W50="Probabilidad"),(AJ48-(+AJ48*AD50)),IF(W50="Impacto",AJ49,""))),"")</f>
        <v/>
      </c>
      <c r="AI50" s="132" t="str">
        <f t="shared" si="5"/>
        <v/>
      </c>
      <c r="AJ50" s="98" t="str">
        <f t="shared" si="15"/>
        <v/>
      </c>
      <c r="AK50" s="132" t="str">
        <f t="shared" si="7"/>
        <v/>
      </c>
      <c r="AL50" s="98" t="str">
        <f>IFERROR(IF(AND(W49="Impacto",W50="Impacto"),(AL49-(+AL49*AD50)),IF(AND(W49="Probabilidad",W50="Impacto"),(AL48-(+AL48*AD50)),IF(W50="Probabilidad",AL49,""))),"")</f>
        <v/>
      </c>
      <c r="AM50" s="99" t="str">
        <f t="shared" si="16"/>
        <v/>
      </c>
      <c r="AN50" s="380"/>
      <c r="AO50" s="180"/>
      <c r="AP50" s="134"/>
      <c r="AQ50" s="100"/>
      <c r="AR50" s="100"/>
      <c r="AS50" s="180"/>
      <c r="AT50" s="100"/>
      <c r="AU50" s="180"/>
      <c r="AV50" s="100"/>
      <c r="AW50" s="180"/>
      <c r="AX50" s="100"/>
      <c r="AY50" s="180"/>
      <c r="AZ50" s="134"/>
      <c r="BA50" s="180"/>
      <c r="BB50" s="180"/>
      <c r="BC50" s="134"/>
      <c r="BD50" s="100"/>
      <c r="BE50" s="100"/>
      <c r="BF50" s="180"/>
      <c r="BG50" s="180"/>
      <c r="BH50" s="134"/>
      <c r="BI50" s="100"/>
      <c r="BJ50" s="100"/>
      <c r="BK50" s="180"/>
      <c r="BL50" s="180"/>
      <c r="BM50" s="134"/>
      <c r="BN50" s="100"/>
      <c r="BO50" s="100"/>
      <c r="BP50" s="180"/>
      <c r="BQ50" s="180"/>
      <c r="BR50" s="134"/>
      <c r="BS50" s="100"/>
      <c r="BT50" s="100"/>
      <c r="BU50" s="100"/>
      <c r="BV50" s="180"/>
      <c r="BW50" s="180"/>
      <c r="BX50" s="180"/>
      <c r="BY50" s="100"/>
      <c r="BZ50" s="180"/>
      <c r="CA50" s="180"/>
      <c r="CB50" s="100"/>
      <c r="CC50" s="180"/>
      <c r="CD50" s="134"/>
      <c r="CE50" s="180"/>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row>
    <row r="51" spans="1:109" ht="15.75" customHeight="1">
      <c r="A51" s="377"/>
      <c r="B51" s="375"/>
      <c r="C51" s="375"/>
      <c r="D51" s="375"/>
      <c r="E51" s="378"/>
      <c r="F51" s="375"/>
      <c r="G51" s="375"/>
      <c r="H51" s="375"/>
      <c r="I51" s="180"/>
      <c r="J51" s="180"/>
      <c r="K51" s="375"/>
      <c r="L51" s="378"/>
      <c r="M51" s="377"/>
      <c r="N51" s="327"/>
      <c r="O51" s="331"/>
      <c r="P51" s="376"/>
      <c r="Q51" s="331">
        <f t="shared" si="18"/>
        <v>0</v>
      </c>
      <c r="R51" s="327"/>
      <c r="S51" s="331"/>
      <c r="T51" s="330"/>
      <c r="U51" s="134">
        <v>5</v>
      </c>
      <c r="V51" s="97"/>
      <c r="W51" s="181" t="str">
        <f t="shared" si="14"/>
        <v/>
      </c>
      <c r="X51" s="145"/>
      <c r="Y51" s="145"/>
      <c r="Z51" s="145"/>
      <c r="AA51" s="145"/>
      <c r="AB51" s="133"/>
      <c r="AC51" s="133"/>
      <c r="AD51" s="98" t="str">
        <f t="shared" si="4"/>
        <v/>
      </c>
      <c r="AE51" s="133"/>
      <c r="AF51" s="133"/>
      <c r="AG51" s="133"/>
      <c r="AH51" s="159" t="str">
        <f>IFERROR(IF(AND(W50="Probabilidad",W51="Probabilidad"),(AJ50-(+AJ50*AD51)),IF(AND(W50="Impacto",W51="Probabilidad"),(AJ49-(+AJ49*AD51)),IF(W51="Impacto",AJ50,""))),"")</f>
        <v/>
      </c>
      <c r="AI51" s="132" t="str">
        <f t="shared" si="5"/>
        <v/>
      </c>
      <c r="AJ51" s="98" t="str">
        <f t="shared" si="15"/>
        <v/>
      </c>
      <c r="AK51" s="132" t="str">
        <f t="shared" si="7"/>
        <v/>
      </c>
      <c r="AL51" s="98" t="str">
        <f>IFERROR(IF(AND(W50="Impacto",W51="Impacto"),(AL50-(+AL50*AD51)),IF(AND(W50="Probabilidad",W51="Impacto"),(AL49-(+AL49*AD51)),IF(W51="Probabilidad",AL50,""))),"")</f>
        <v/>
      </c>
      <c r="AM51" s="99" t="str">
        <f t="shared" si="16"/>
        <v/>
      </c>
      <c r="AN51" s="380"/>
      <c r="AO51" s="180"/>
      <c r="AP51" s="134"/>
      <c r="AQ51" s="100"/>
      <c r="AR51" s="100"/>
      <c r="AS51" s="180"/>
      <c r="AT51" s="100"/>
      <c r="AU51" s="180"/>
      <c r="AV51" s="100"/>
      <c r="AW51" s="180"/>
      <c r="AX51" s="100"/>
      <c r="AY51" s="180"/>
      <c r="AZ51" s="134"/>
      <c r="BA51" s="180"/>
      <c r="BB51" s="180"/>
      <c r="BC51" s="134"/>
      <c r="BD51" s="100"/>
      <c r="BE51" s="100"/>
      <c r="BF51" s="180"/>
      <c r="BG51" s="180"/>
      <c r="BH51" s="134"/>
      <c r="BI51" s="100"/>
      <c r="BJ51" s="100"/>
      <c r="BK51" s="180"/>
      <c r="BL51" s="180"/>
      <c r="BM51" s="134"/>
      <c r="BN51" s="100"/>
      <c r="BO51" s="100"/>
      <c r="BP51" s="180"/>
      <c r="BQ51" s="180"/>
      <c r="BR51" s="134"/>
      <c r="BS51" s="100"/>
      <c r="BT51" s="100"/>
      <c r="BU51" s="100"/>
      <c r="BV51" s="180"/>
      <c r="BW51" s="180"/>
      <c r="BX51" s="180"/>
      <c r="BY51" s="100"/>
      <c r="BZ51" s="180"/>
      <c r="CA51" s="180"/>
      <c r="CB51" s="100"/>
      <c r="CC51" s="180"/>
      <c r="CD51" s="134"/>
      <c r="CE51" s="180"/>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row>
    <row r="52" spans="1:109" ht="15.75" customHeight="1">
      <c r="A52" s="377"/>
      <c r="B52" s="375"/>
      <c r="C52" s="375"/>
      <c r="D52" s="375"/>
      <c r="E52" s="378"/>
      <c r="F52" s="375"/>
      <c r="G52" s="375"/>
      <c r="H52" s="375"/>
      <c r="I52" s="180"/>
      <c r="J52" s="180"/>
      <c r="K52" s="375"/>
      <c r="L52" s="378"/>
      <c r="M52" s="377"/>
      <c r="N52" s="327"/>
      <c r="O52" s="331"/>
      <c r="P52" s="376"/>
      <c r="Q52" s="331">
        <f t="shared" si="18"/>
        <v>0</v>
      </c>
      <c r="R52" s="327"/>
      <c r="S52" s="331"/>
      <c r="T52" s="330"/>
      <c r="U52" s="134">
        <v>6</v>
      </c>
      <c r="V52" s="97"/>
      <c r="W52" s="181" t="str">
        <f t="shared" si="14"/>
        <v/>
      </c>
      <c r="X52" s="145"/>
      <c r="Y52" s="145"/>
      <c r="Z52" s="145"/>
      <c r="AA52" s="145"/>
      <c r="AB52" s="133"/>
      <c r="AC52" s="133"/>
      <c r="AD52" s="98" t="str">
        <f t="shared" si="4"/>
        <v/>
      </c>
      <c r="AE52" s="133"/>
      <c r="AF52" s="133"/>
      <c r="AG52" s="133"/>
      <c r="AH52" s="159" t="str">
        <f>IFERROR(IF(AND(W51="Probabilidad",W52="Probabilidad"),(AJ51-(+AJ51*AD52)),IF(AND(W51="Impacto",W52="Probabilidad"),(AJ50-(+AJ50*AD52)),IF(W52="Impacto",AJ51,""))),"")</f>
        <v/>
      </c>
      <c r="AI52" s="132" t="str">
        <f t="shared" si="5"/>
        <v/>
      </c>
      <c r="AJ52" s="98" t="str">
        <f t="shared" si="15"/>
        <v/>
      </c>
      <c r="AK52" s="132" t="str">
        <f t="shared" si="7"/>
        <v/>
      </c>
      <c r="AL52" s="98" t="str">
        <f>IFERROR(IF(AND(W51="Impacto",W52="Impacto"),(AL51-(+AL51*AD52)),IF(AND(W51="Probabilidad",W52="Impacto"),(AL50-(+AL50*AD52)),IF(W52="Probabilidad",AL51,""))),"")</f>
        <v/>
      </c>
      <c r="AM52" s="99" t="str">
        <f t="shared" si="16"/>
        <v/>
      </c>
      <c r="AN52" s="381"/>
      <c r="AO52" s="180"/>
      <c r="AP52" s="134"/>
      <c r="AQ52" s="100"/>
      <c r="AR52" s="100"/>
      <c r="AS52" s="180"/>
      <c r="AT52" s="100"/>
      <c r="AU52" s="180"/>
      <c r="AV52" s="100"/>
      <c r="AW52" s="180"/>
      <c r="AX52" s="100"/>
      <c r="AY52" s="180"/>
      <c r="AZ52" s="134"/>
      <c r="BA52" s="180"/>
      <c r="BB52" s="180"/>
      <c r="BC52" s="134"/>
      <c r="BD52" s="100"/>
      <c r="BE52" s="100"/>
      <c r="BF52" s="180"/>
      <c r="BG52" s="180"/>
      <c r="BH52" s="134"/>
      <c r="BI52" s="100"/>
      <c r="BJ52" s="100"/>
      <c r="BK52" s="180"/>
      <c r="BL52" s="180"/>
      <c r="BM52" s="134"/>
      <c r="BN52" s="100"/>
      <c r="BO52" s="100"/>
      <c r="BP52" s="180"/>
      <c r="BQ52" s="180"/>
      <c r="BR52" s="134"/>
      <c r="BS52" s="100"/>
      <c r="BT52" s="100"/>
      <c r="BU52" s="100"/>
      <c r="BV52" s="180"/>
      <c r="BW52" s="180"/>
      <c r="BX52" s="180"/>
      <c r="BY52" s="100"/>
      <c r="BZ52" s="180"/>
      <c r="CA52" s="180"/>
      <c r="CB52" s="100"/>
      <c r="CC52" s="180"/>
      <c r="CD52" s="134"/>
      <c r="CE52" s="180"/>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row>
    <row r="53" spans="1:109" ht="15.75" customHeight="1">
      <c r="A53" s="377">
        <v>9</v>
      </c>
      <c r="B53" s="375"/>
      <c r="C53" s="375"/>
      <c r="D53" s="375"/>
      <c r="E53" s="378"/>
      <c r="F53" s="375"/>
      <c r="G53" s="375"/>
      <c r="H53" s="375"/>
      <c r="I53" s="180"/>
      <c r="J53" s="180"/>
      <c r="K53" s="375"/>
      <c r="L53" s="378"/>
      <c r="M53" s="377"/>
      <c r="N53" s="327" t="str">
        <f>IF(M53&lt;=0,"",IF(M53&lt;=2,"Muy Baja",IF(M53&lt;=24,"Baja",IF(M53&lt;=500,"Media",IF(M53&lt;=5000,"Alta","Muy Alta")))))</f>
        <v/>
      </c>
      <c r="O53" s="331" t="str">
        <f>IF(N53="","",IF(N53="Muy Baja",0.2,IF(N53="Baja",0.4,IF(N53="Media",0.6,IF(N53="Alta",0.8,IF(N53="Muy Alta",1,))))))</f>
        <v/>
      </c>
      <c r="P53" s="376"/>
      <c r="Q53" s="331">
        <f ca="1">IF(NOT(ISERROR(MATCH(P53,'Tabla Impacto'!$B$221:$B$223,0))),'Tabla Impacto'!$F$223&amp;"Por favor no seleccionar los criterios de impacto(Afectación Económica o presupuestal y Pérdida Reputacional)",P53)</f>
        <v>0</v>
      </c>
      <c r="R53" s="327" t="str">
        <f ca="1">IF(OR(Q53='Tabla Impacto'!$C$11,Q53='Tabla Impacto'!$D$11),"Leve",IF(OR(Q53='Tabla Impacto'!$C$12,Q53='Tabla Impacto'!$D$12),"Menor",IF(OR(Q53='Tabla Impacto'!$C$13,Q53='Tabla Impacto'!$D$13),"Moderado",IF(OR(Q53='Tabla Impacto'!$C$14,Q53='Tabla Impacto'!$D$14),"Mayor",IF(OR(Q53='Tabla Impacto'!$C$15,Q53='Tabla Impacto'!$D$15),"Catastrófico","")))))</f>
        <v/>
      </c>
      <c r="S53" s="331" t="str">
        <f ca="1">IF(R53="","",IF(R53="Leve",0.2,IF(R53="Menor",0.4,IF(R53="Moderado",0.6,IF(R53="Mayor",0.8,IF(R53="Catastrófico",1,))))))</f>
        <v/>
      </c>
      <c r="T53" s="330"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34">
        <v>1</v>
      </c>
      <c r="V53" s="97"/>
      <c r="W53" s="181" t="str">
        <f t="shared" si="14"/>
        <v/>
      </c>
      <c r="X53" s="145"/>
      <c r="Y53" s="145"/>
      <c r="Z53" s="145"/>
      <c r="AA53" s="145"/>
      <c r="AB53" s="133"/>
      <c r="AC53" s="133"/>
      <c r="AD53" s="98" t="str">
        <f t="shared" si="4"/>
        <v/>
      </c>
      <c r="AE53" s="133"/>
      <c r="AF53" s="133"/>
      <c r="AG53" s="133"/>
      <c r="AH53" s="159" t="str">
        <f>IFERROR(IF(W53="Probabilidad",(O53-(+O53*AD53)),IF(W53="Impacto",O53,"")),"")</f>
        <v/>
      </c>
      <c r="AI53" s="132" t="str">
        <f>IFERROR(IF(AH53="","",IF(AH53&lt;=0.2,"Muy Baja",IF(AH53&lt;=0.4,"Baja",IF(AH53&lt;=0.6,"Media",IF(AH53&lt;=0.8,"Alta","Muy Alta"))))),"")</f>
        <v/>
      </c>
      <c r="AJ53" s="98" t="str">
        <f t="shared" si="15"/>
        <v/>
      </c>
      <c r="AK53" s="132" t="str">
        <f>IFERROR(IF(AL53="","",IF(AL53&lt;=0.2,"Leve",IF(AL53&lt;=0.4,"Menor",IF(AL53&lt;=0.6,"Moderado",IF(AL53&lt;=0.8,"Mayor","Catastrófico"))))),"")</f>
        <v/>
      </c>
      <c r="AL53" s="98" t="str">
        <f>IFERROR(IF(W53="Impacto",(S53-(+S53*AD53)),IF(W53="Probabilidad",S53,"")),"")</f>
        <v/>
      </c>
      <c r="AM53" s="99" t="str">
        <f t="shared" si="16"/>
        <v/>
      </c>
      <c r="AN53" s="379"/>
      <c r="AO53" s="180"/>
      <c r="AP53" s="134"/>
      <c r="AQ53" s="100"/>
      <c r="AR53" s="100"/>
      <c r="AS53" s="180"/>
      <c r="AT53" s="100"/>
      <c r="AU53" s="180"/>
      <c r="AV53" s="100"/>
      <c r="AW53" s="180"/>
      <c r="AX53" s="100"/>
      <c r="AY53" s="180"/>
      <c r="AZ53" s="134"/>
      <c r="BA53" s="180"/>
      <c r="BB53" s="180"/>
      <c r="BC53" s="134"/>
      <c r="BD53" s="100"/>
      <c r="BE53" s="100"/>
      <c r="BF53" s="180"/>
      <c r="BG53" s="180"/>
      <c r="BH53" s="134"/>
      <c r="BI53" s="100"/>
      <c r="BJ53" s="100"/>
      <c r="BK53" s="180"/>
      <c r="BL53" s="180"/>
      <c r="BM53" s="134"/>
      <c r="BN53" s="100"/>
      <c r="BO53" s="100"/>
      <c r="BP53" s="180"/>
      <c r="BQ53" s="180"/>
      <c r="BR53" s="134"/>
      <c r="BS53" s="100"/>
      <c r="BT53" s="100"/>
      <c r="BU53" s="100"/>
      <c r="BV53" s="180"/>
      <c r="BW53" s="180"/>
      <c r="BX53" s="180"/>
      <c r="BY53" s="100"/>
      <c r="BZ53" s="180"/>
      <c r="CA53" s="180"/>
      <c r="CB53" s="100"/>
      <c r="CC53" s="180"/>
      <c r="CD53" s="134"/>
      <c r="CE53" s="180"/>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row>
    <row r="54" spans="1:109" ht="15.75" customHeight="1">
      <c r="A54" s="377"/>
      <c r="B54" s="375"/>
      <c r="C54" s="375"/>
      <c r="D54" s="375"/>
      <c r="E54" s="378"/>
      <c r="F54" s="375"/>
      <c r="G54" s="375"/>
      <c r="H54" s="375"/>
      <c r="I54" s="180"/>
      <c r="J54" s="180"/>
      <c r="K54" s="375"/>
      <c r="L54" s="378"/>
      <c r="M54" s="377"/>
      <c r="N54" s="327"/>
      <c r="O54" s="331"/>
      <c r="P54" s="376"/>
      <c r="Q54" s="331">
        <f t="shared" ref="Q54:Q58" si="19">IF(NOT(ISERROR(MATCH(P54,_xlfn.ANCHORARRAY(E65),0))),O67&amp;"Por favor no seleccionar los criterios de impacto",P54)</f>
        <v>0</v>
      </c>
      <c r="R54" s="327"/>
      <c r="S54" s="331"/>
      <c r="T54" s="330"/>
      <c r="U54" s="134">
        <v>2</v>
      </c>
      <c r="V54" s="97"/>
      <c r="W54" s="181" t="str">
        <f t="shared" si="14"/>
        <v/>
      </c>
      <c r="X54" s="145"/>
      <c r="Y54" s="145"/>
      <c r="Z54" s="145"/>
      <c r="AA54" s="145"/>
      <c r="AB54" s="133"/>
      <c r="AC54" s="133"/>
      <c r="AD54" s="98" t="str">
        <f t="shared" si="4"/>
        <v/>
      </c>
      <c r="AE54" s="133"/>
      <c r="AF54" s="133"/>
      <c r="AG54" s="133"/>
      <c r="AH54" s="159" t="str">
        <f>IFERROR(IF(AND(W53="Probabilidad",W54="Probabilidad"),(AJ53-(+AJ53*AD54)),IF(W54="Probabilidad",(O53-(+O53*AD54)),IF(W54="Impacto",AJ53,""))),"")</f>
        <v/>
      </c>
      <c r="AI54" s="132" t="str">
        <f t="shared" si="5"/>
        <v/>
      </c>
      <c r="AJ54" s="98" t="str">
        <f t="shared" si="15"/>
        <v/>
      </c>
      <c r="AK54" s="132" t="str">
        <f t="shared" si="7"/>
        <v/>
      </c>
      <c r="AL54" s="98" t="str">
        <f>IFERROR(IF(AND(W53="Impacto",W54="Impacto"),(AL47-(+AL47*AD54)),IF(W54="Impacto",($S$53-(+$S$53*AD54)),IF(W54="Probabilidad",AL47,""))),"")</f>
        <v/>
      </c>
      <c r="AM54" s="99" t="str">
        <f t="shared" si="16"/>
        <v/>
      </c>
      <c r="AN54" s="380"/>
      <c r="AO54" s="180"/>
      <c r="AP54" s="134"/>
      <c r="AQ54" s="100"/>
      <c r="AR54" s="100"/>
      <c r="AS54" s="180"/>
      <c r="AT54" s="100"/>
      <c r="AU54" s="180"/>
      <c r="AV54" s="100"/>
      <c r="AW54" s="180"/>
      <c r="AX54" s="100"/>
      <c r="AY54" s="180"/>
      <c r="AZ54" s="134"/>
      <c r="BA54" s="180"/>
      <c r="BB54" s="180"/>
      <c r="BC54" s="134"/>
      <c r="BD54" s="100"/>
      <c r="BE54" s="100"/>
      <c r="BF54" s="180"/>
      <c r="BG54" s="180"/>
      <c r="BH54" s="134"/>
      <c r="BI54" s="100"/>
      <c r="BJ54" s="100"/>
      <c r="BK54" s="180"/>
      <c r="BL54" s="180"/>
      <c r="BM54" s="134"/>
      <c r="BN54" s="100"/>
      <c r="BO54" s="100"/>
      <c r="BP54" s="180"/>
      <c r="BQ54" s="180"/>
      <c r="BR54" s="134"/>
      <c r="BS54" s="100"/>
      <c r="BT54" s="100"/>
      <c r="BU54" s="100"/>
      <c r="BV54" s="180"/>
      <c r="BW54" s="180"/>
      <c r="BX54" s="180"/>
      <c r="BY54" s="100"/>
      <c r="BZ54" s="180"/>
      <c r="CA54" s="180"/>
      <c r="CB54" s="100"/>
      <c r="CC54" s="180"/>
      <c r="CD54" s="134"/>
      <c r="CE54" s="180"/>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row>
    <row r="55" spans="1:109" ht="15.75" customHeight="1">
      <c r="A55" s="377"/>
      <c r="B55" s="375"/>
      <c r="C55" s="375"/>
      <c r="D55" s="375"/>
      <c r="E55" s="378"/>
      <c r="F55" s="375"/>
      <c r="G55" s="375"/>
      <c r="H55" s="375"/>
      <c r="I55" s="180"/>
      <c r="J55" s="180"/>
      <c r="K55" s="375"/>
      <c r="L55" s="378"/>
      <c r="M55" s="377"/>
      <c r="N55" s="327"/>
      <c r="O55" s="331"/>
      <c r="P55" s="376"/>
      <c r="Q55" s="331">
        <f t="shared" si="19"/>
        <v>0</v>
      </c>
      <c r="R55" s="327"/>
      <c r="S55" s="331"/>
      <c r="T55" s="330"/>
      <c r="U55" s="134">
        <v>3</v>
      </c>
      <c r="V55" s="101"/>
      <c r="W55" s="181" t="str">
        <f t="shared" si="14"/>
        <v/>
      </c>
      <c r="X55" s="145"/>
      <c r="Y55" s="145"/>
      <c r="Z55" s="145"/>
      <c r="AA55" s="145"/>
      <c r="AB55" s="133"/>
      <c r="AC55" s="133"/>
      <c r="AD55" s="98" t="str">
        <f t="shared" si="4"/>
        <v/>
      </c>
      <c r="AE55" s="133"/>
      <c r="AF55" s="133"/>
      <c r="AG55" s="133"/>
      <c r="AH55" s="159" t="str">
        <f>IFERROR(IF(AND(W54="Probabilidad",W55="Probabilidad"),(AJ54-(+AJ54*AD55)),IF(AND(W54="Impacto",W55="Probabilidad"),(AJ53-(+AJ53*AD55)),IF(W55="Impacto",AJ54,""))),"")</f>
        <v/>
      </c>
      <c r="AI55" s="132" t="str">
        <f t="shared" si="5"/>
        <v/>
      </c>
      <c r="AJ55" s="98" t="str">
        <f t="shared" si="15"/>
        <v/>
      </c>
      <c r="AK55" s="132" t="str">
        <f t="shared" si="7"/>
        <v/>
      </c>
      <c r="AL55" s="98" t="str">
        <f>IFERROR(IF(AND(W54="Impacto",W55="Impacto"),(AL54-(+AL54*AD55)),IF(AND(W54="Probabilidad",W55="Impacto"),(AL53-(+AL53*AD55)),IF(W55="Probabilidad",AL54,""))),"")</f>
        <v/>
      </c>
      <c r="AM55" s="99" t="str">
        <f t="shared" si="16"/>
        <v/>
      </c>
      <c r="AN55" s="380"/>
      <c r="AO55" s="180"/>
      <c r="AP55" s="134"/>
      <c r="AQ55" s="100"/>
      <c r="AR55" s="100"/>
      <c r="AS55" s="180"/>
      <c r="AT55" s="100"/>
      <c r="AU55" s="180"/>
      <c r="AV55" s="100"/>
      <c r="AW55" s="180"/>
      <c r="AX55" s="100"/>
      <c r="AY55" s="180"/>
      <c r="AZ55" s="134"/>
      <c r="BA55" s="180"/>
      <c r="BB55" s="180"/>
      <c r="BC55" s="134"/>
      <c r="BD55" s="100"/>
      <c r="BE55" s="100"/>
      <c r="BF55" s="180"/>
      <c r="BG55" s="180"/>
      <c r="BH55" s="134"/>
      <c r="BI55" s="100"/>
      <c r="BJ55" s="100"/>
      <c r="BK55" s="180"/>
      <c r="BL55" s="180"/>
      <c r="BM55" s="134"/>
      <c r="BN55" s="100"/>
      <c r="BO55" s="100"/>
      <c r="BP55" s="180"/>
      <c r="BQ55" s="180"/>
      <c r="BR55" s="134"/>
      <c r="BS55" s="100"/>
      <c r="BT55" s="100"/>
      <c r="BU55" s="100"/>
      <c r="BV55" s="180"/>
      <c r="BW55" s="180"/>
      <c r="BX55" s="180"/>
      <c r="BY55" s="100"/>
      <c r="BZ55" s="180"/>
      <c r="CA55" s="180"/>
      <c r="CB55" s="100"/>
      <c r="CC55" s="180"/>
      <c r="CD55" s="134"/>
      <c r="CE55" s="180"/>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row>
    <row r="56" spans="1:109" ht="15.75" customHeight="1">
      <c r="A56" s="377"/>
      <c r="B56" s="375"/>
      <c r="C56" s="375"/>
      <c r="D56" s="375"/>
      <c r="E56" s="378"/>
      <c r="F56" s="375"/>
      <c r="G56" s="375"/>
      <c r="H56" s="375"/>
      <c r="I56" s="180"/>
      <c r="J56" s="180"/>
      <c r="K56" s="375"/>
      <c r="L56" s="378"/>
      <c r="M56" s="377"/>
      <c r="N56" s="327"/>
      <c r="O56" s="331"/>
      <c r="P56" s="376"/>
      <c r="Q56" s="331">
        <f t="shared" si="19"/>
        <v>0</v>
      </c>
      <c r="R56" s="327"/>
      <c r="S56" s="331"/>
      <c r="T56" s="330"/>
      <c r="U56" s="134">
        <v>4</v>
      </c>
      <c r="V56" s="97"/>
      <c r="W56" s="181" t="str">
        <f t="shared" si="14"/>
        <v/>
      </c>
      <c r="X56" s="145"/>
      <c r="Y56" s="145"/>
      <c r="Z56" s="145"/>
      <c r="AA56" s="145"/>
      <c r="AB56" s="133"/>
      <c r="AC56" s="133"/>
      <c r="AD56" s="98" t="str">
        <f t="shared" si="4"/>
        <v/>
      </c>
      <c r="AE56" s="133"/>
      <c r="AF56" s="133"/>
      <c r="AG56" s="133"/>
      <c r="AH56" s="159" t="str">
        <f>IFERROR(IF(AND(W55="Probabilidad",W56="Probabilidad"),(AJ55-(+AJ55*AD56)),IF(AND(W55="Impacto",W56="Probabilidad"),(AJ54-(+AJ54*AD56)),IF(W56="Impacto",AJ55,""))),"")</f>
        <v/>
      </c>
      <c r="AI56" s="132" t="str">
        <f t="shared" si="5"/>
        <v/>
      </c>
      <c r="AJ56" s="98" t="str">
        <f t="shared" si="15"/>
        <v/>
      </c>
      <c r="AK56" s="132" t="str">
        <f t="shared" si="7"/>
        <v/>
      </c>
      <c r="AL56" s="98" t="str">
        <f>IFERROR(IF(AND(W55="Impacto",W56="Impacto"),(AL55-(+AL55*AD56)),IF(AND(W55="Probabilidad",W56="Impacto"),(AL54-(+AL54*AD56)),IF(W56="Probabilidad",AL55,""))),"")</f>
        <v/>
      </c>
      <c r="AM56" s="99" t="str">
        <f t="shared" si="16"/>
        <v/>
      </c>
      <c r="AN56" s="380"/>
      <c r="AO56" s="180"/>
      <c r="AP56" s="134"/>
      <c r="AQ56" s="100"/>
      <c r="AR56" s="100"/>
      <c r="AS56" s="180"/>
      <c r="AT56" s="100"/>
      <c r="AU56" s="180"/>
      <c r="AV56" s="100"/>
      <c r="AW56" s="180"/>
      <c r="AX56" s="100"/>
      <c r="AY56" s="180"/>
      <c r="AZ56" s="134"/>
      <c r="BA56" s="180"/>
      <c r="BB56" s="180"/>
      <c r="BC56" s="134"/>
      <c r="BD56" s="100"/>
      <c r="BE56" s="100"/>
      <c r="BF56" s="180"/>
      <c r="BG56" s="180"/>
      <c r="BH56" s="134"/>
      <c r="BI56" s="100"/>
      <c r="BJ56" s="100"/>
      <c r="BK56" s="180"/>
      <c r="BL56" s="180"/>
      <c r="BM56" s="134"/>
      <c r="BN56" s="100"/>
      <c r="BO56" s="100"/>
      <c r="BP56" s="180"/>
      <c r="BQ56" s="180"/>
      <c r="BR56" s="134"/>
      <c r="BS56" s="100"/>
      <c r="BT56" s="100"/>
      <c r="BU56" s="100"/>
      <c r="BV56" s="180"/>
      <c r="BW56" s="180"/>
      <c r="BX56" s="180"/>
      <c r="BY56" s="100"/>
      <c r="BZ56" s="180"/>
      <c r="CA56" s="180"/>
      <c r="CB56" s="100"/>
      <c r="CC56" s="180"/>
      <c r="CD56" s="134"/>
      <c r="CE56" s="180"/>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row>
    <row r="57" spans="1:109" ht="15.75" customHeight="1">
      <c r="A57" s="377"/>
      <c r="B57" s="375"/>
      <c r="C57" s="375"/>
      <c r="D57" s="375"/>
      <c r="E57" s="378"/>
      <c r="F57" s="375"/>
      <c r="G57" s="375"/>
      <c r="H57" s="375"/>
      <c r="I57" s="180"/>
      <c r="J57" s="180"/>
      <c r="K57" s="375"/>
      <c r="L57" s="378"/>
      <c r="M57" s="377"/>
      <c r="N57" s="327"/>
      <c r="O57" s="331"/>
      <c r="P57" s="376"/>
      <c r="Q57" s="331">
        <f t="shared" si="19"/>
        <v>0</v>
      </c>
      <c r="R57" s="327"/>
      <c r="S57" s="331"/>
      <c r="T57" s="330"/>
      <c r="U57" s="134">
        <v>5</v>
      </c>
      <c r="V57" s="97"/>
      <c r="W57" s="181" t="str">
        <f t="shared" si="14"/>
        <v/>
      </c>
      <c r="X57" s="145"/>
      <c r="Y57" s="145"/>
      <c r="Z57" s="145"/>
      <c r="AA57" s="145"/>
      <c r="AB57" s="133"/>
      <c r="AC57" s="133"/>
      <c r="AD57" s="98" t="str">
        <f t="shared" si="4"/>
        <v/>
      </c>
      <c r="AE57" s="133"/>
      <c r="AF57" s="133"/>
      <c r="AG57" s="133"/>
      <c r="AH57" s="159" t="str">
        <f>IFERROR(IF(AND(W56="Probabilidad",W57="Probabilidad"),(AJ56-(+AJ56*AD57)),IF(AND(W56="Impacto",W57="Probabilidad"),(AJ55-(+AJ55*AD57)),IF(W57="Impacto",AJ56,""))),"")</f>
        <v/>
      </c>
      <c r="AI57" s="132" t="str">
        <f t="shared" si="5"/>
        <v/>
      </c>
      <c r="AJ57" s="98" t="str">
        <f t="shared" si="15"/>
        <v/>
      </c>
      <c r="AK57" s="132" t="str">
        <f t="shared" si="7"/>
        <v/>
      </c>
      <c r="AL57" s="98" t="str">
        <f>IFERROR(IF(AND(W56="Impacto",W57="Impacto"),(AL56-(+AL56*AD57)),IF(AND(W56="Probabilidad",W57="Impacto"),(AL55-(+AL55*AD57)),IF(W57="Probabilidad",AL56,""))),"")</f>
        <v/>
      </c>
      <c r="AM57" s="99" t="str">
        <f t="shared" si="16"/>
        <v/>
      </c>
      <c r="AN57" s="380"/>
      <c r="AO57" s="180"/>
      <c r="AP57" s="134"/>
      <c r="AQ57" s="100"/>
      <c r="AR57" s="100"/>
      <c r="AS57" s="180"/>
      <c r="AT57" s="100"/>
      <c r="AU57" s="180"/>
      <c r="AV57" s="100"/>
      <c r="AW57" s="180"/>
      <c r="AX57" s="100"/>
      <c r="AY57" s="180"/>
      <c r="AZ57" s="134"/>
      <c r="BA57" s="180"/>
      <c r="BB57" s="180"/>
      <c r="BC57" s="134"/>
      <c r="BD57" s="100"/>
      <c r="BE57" s="100"/>
      <c r="BF57" s="180"/>
      <c r="BG57" s="180"/>
      <c r="BH57" s="134"/>
      <c r="BI57" s="100"/>
      <c r="BJ57" s="100"/>
      <c r="BK57" s="180"/>
      <c r="BL57" s="180"/>
      <c r="BM57" s="134"/>
      <c r="BN57" s="100"/>
      <c r="BO57" s="100"/>
      <c r="BP57" s="180"/>
      <c r="BQ57" s="180"/>
      <c r="BR57" s="134"/>
      <c r="BS57" s="100"/>
      <c r="BT57" s="100"/>
      <c r="BU57" s="100"/>
      <c r="BV57" s="180"/>
      <c r="BW57" s="180"/>
      <c r="BX57" s="180"/>
      <c r="BY57" s="100"/>
      <c r="BZ57" s="180"/>
      <c r="CA57" s="180"/>
      <c r="CB57" s="100"/>
      <c r="CC57" s="180"/>
      <c r="CD57" s="134"/>
      <c r="CE57" s="180"/>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row>
    <row r="58" spans="1:109" ht="15.75" customHeight="1">
      <c r="A58" s="377"/>
      <c r="B58" s="375"/>
      <c r="C58" s="375"/>
      <c r="D58" s="375"/>
      <c r="E58" s="378"/>
      <c r="F58" s="375"/>
      <c r="G58" s="375"/>
      <c r="H58" s="375"/>
      <c r="I58" s="180"/>
      <c r="J58" s="180"/>
      <c r="K58" s="375"/>
      <c r="L58" s="378"/>
      <c r="M58" s="377"/>
      <c r="N58" s="327"/>
      <c r="O58" s="331"/>
      <c r="P58" s="376"/>
      <c r="Q58" s="331">
        <f t="shared" si="19"/>
        <v>0</v>
      </c>
      <c r="R58" s="327"/>
      <c r="S58" s="331"/>
      <c r="T58" s="330"/>
      <c r="U58" s="134">
        <v>6</v>
      </c>
      <c r="V58" s="97"/>
      <c r="W58" s="181" t="str">
        <f t="shared" si="14"/>
        <v/>
      </c>
      <c r="X58" s="145"/>
      <c r="Y58" s="145"/>
      <c r="Z58" s="145"/>
      <c r="AA58" s="145"/>
      <c r="AB58" s="133"/>
      <c r="AC58" s="133"/>
      <c r="AD58" s="98" t="str">
        <f t="shared" si="4"/>
        <v/>
      </c>
      <c r="AE58" s="133"/>
      <c r="AF58" s="133"/>
      <c r="AG58" s="133"/>
      <c r="AH58" s="159" t="str">
        <f>IFERROR(IF(AND(W57="Probabilidad",W58="Probabilidad"),(AJ57-(+AJ57*AD58)),IF(AND(W57="Impacto",W58="Probabilidad"),(AJ56-(+AJ56*AD58)),IF(W58="Impacto",AJ57,""))),"")</f>
        <v/>
      </c>
      <c r="AI58" s="132" t="str">
        <f t="shared" si="5"/>
        <v/>
      </c>
      <c r="AJ58" s="98" t="str">
        <f t="shared" si="15"/>
        <v/>
      </c>
      <c r="AK58" s="132" t="str">
        <f t="shared" si="7"/>
        <v/>
      </c>
      <c r="AL58" s="98" t="str">
        <f>IFERROR(IF(AND(W57="Impacto",W58="Impacto"),(AL57-(+AL57*AD58)),IF(AND(W57="Probabilidad",W58="Impacto"),(AL56-(+AL56*AD58)),IF(W58="Probabilidad",AL57,""))),"")</f>
        <v/>
      </c>
      <c r="AM58" s="99" t="str">
        <f t="shared" si="16"/>
        <v/>
      </c>
      <c r="AN58" s="381"/>
      <c r="AO58" s="180"/>
      <c r="AP58" s="134"/>
      <c r="AQ58" s="100"/>
      <c r="AR58" s="100"/>
      <c r="AS58" s="180"/>
      <c r="AT58" s="100"/>
      <c r="AU58" s="180"/>
      <c r="AV58" s="100"/>
      <c r="AW58" s="180"/>
      <c r="AX58" s="100"/>
      <c r="AY58" s="180"/>
      <c r="AZ58" s="134"/>
      <c r="BA58" s="180"/>
      <c r="BB58" s="180"/>
      <c r="BC58" s="134"/>
      <c r="BD58" s="100"/>
      <c r="BE58" s="100"/>
      <c r="BF58" s="180"/>
      <c r="BG58" s="180"/>
      <c r="BH58" s="134"/>
      <c r="BI58" s="100"/>
      <c r="BJ58" s="100"/>
      <c r="BK58" s="180"/>
      <c r="BL58" s="180"/>
      <c r="BM58" s="134"/>
      <c r="BN58" s="100"/>
      <c r="BO58" s="100"/>
      <c r="BP58" s="180"/>
      <c r="BQ58" s="180"/>
      <c r="BR58" s="134"/>
      <c r="BS58" s="100"/>
      <c r="BT58" s="100"/>
      <c r="BU58" s="100"/>
      <c r="BV58" s="180"/>
      <c r="BW58" s="180"/>
      <c r="BX58" s="180"/>
      <c r="BY58" s="100"/>
      <c r="BZ58" s="180"/>
      <c r="CA58" s="180"/>
      <c r="CB58" s="100"/>
      <c r="CC58" s="180"/>
      <c r="CD58" s="134"/>
      <c r="CE58" s="180"/>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row>
    <row r="59" spans="1:109" ht="15.75" customHeight="1">
      <c r="A59" s="377">
        <v>10</v>
      </c>
      <c r="B59" s="375"/>
      <c r="C59" s="375"/>
      <c r="D59" s="375"/>
      <c r="E59" s="378"/>
      <c r="F59" s="375"/>
      <c r="G59" s="375"/>
      <c r="H59" s="375"/>
      <c r="I59" s="180"/>
      <c r="J59" s="180"/>
      <c r="K59" s="375"/>
      <c r="L59" s="378"/>
      <c r="M59" s="377"/>
      <c r="N59" s="327" t="str">
        <f>IF(M59&lt;=0,"",IF(M59&lt;=2,"Muy Baja",IF(M59&lt;=24,"Baja",IF(M59&lt;=500,"Media",IF(M59&lt;=5000,"Alta","Muy Alta")))))</f>
        <v/>
      </c>
      <c r="O59" s="331" t="str">
        <f>IF(N59="","",IF(N59="Muy Baja",0.2,IF(N59="Baja",0.4,IF(N59="Media",0.6,IF(N59="Alta",0.8,IF(N59="Muy Alta",1,))))))</f>
        <v/>
      </c>
      <c r="P59" s="376"/>
      <c r="Q59" s="331">
        <f ca="1">IF(NOT(ISERROR(MATCH(P59,'Tabla Impacto'!$B$221:$B$223,0))),'Tabla Impacto'!$F$223&amp;"Por favor no seleccionar los criterios de impacto(Afectación Económica o presupuestal y Pérdida Reputacional)",P59)</f>
        <v>0</v>
      </c>
      <c r="R59" s="327" t="str">
        <f ca="1">IF(OR(Q59='Tabla Impacto'!$C$11,Q59='Tabla Impacto'!$D$11),"Leve",IF(OR(Q59='Tabla Impacto'!$C$12,Q59='Tabla Impacto'!$D$12),"Menor",IF(OR(Q59='Tabla Impacto'!$C$13,Q59='Tabla Impacto'!$D$13),"Moderado",IF(OR(Q59='Tabla Impacto'!$C$14,Q59='Tabla Impacto'!$D$14),"Mayor",IF(OR(Q59='Tabla Impacto'!$C$15,Q59='Tabla Impacto'!$D$15),"Catastrófico","")))))</f>
        <v/>
      </c>
      <c r="S59" s="331" t="str">
        <f ca="1">IF(R59="","",IF(R59="Leve",0.2,IF(R59="Menor",0.4,IF(R59="Moderado",0.6,IF(R59="Mayor",0.8,IF(R59="Catastrófico",1,))))))</f>
        <v/>
      </c>
      <c r="T59" s="330"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34">
        <v>1</v>
      </c>
      <c r="V59" s="97"/>
      <c r="W59" s="181" t="str">
        <f t="shared" si="14"/>
        <v/>
      </c>
      <c r="X59" s="145"/>
      <c r="Y59" s="145"/>
      <c r="Z59" s="145"/>
      <c r="AA59" s="145"/>
      <c r="AB59" s="133"/>
      <c r="AC59" s="133"/>
      <c r="AD59" s="98" t="str">
        <f t="shared" si="4"/>
        <v/>
      </c>
      <c r="AE59" s="133"/>
      <c r="AF59" s="133"/>
      <c r="AG59" s="133"/>
      <c r="AH59" s="159" t="str">
        <f>IFERROR(IF(W59="Probabilidad",(O59-(+O59*AD59)),IF(W59="Impacto",O59,"")),"")</f>
        <v/>
      </c>
      <c r="AI59" s="132" t="str">
        <f>IFERROR(IF(AH59="","",IF(AH59&lt;=0.2,"Muy Baja",IF(AH59&lt;=0.4,"Baja",IF(AH59&lt;=0.6,"Media",IF(AH59&lt;=0.8,"Alta","Muy Alta"))))),"")</f>
        <v/>
      </c>
      <c r="AJ59" s="98" t="str">
        <f t="shared" si="15"/>
        <v/>
      </c>
      <c r="AK59" s="132" t="str">
        <f>IFERROR(IF(AL59="","",IF(AL59&lt;=0.2,"Leve",IF(AL59&lt;=0.4,"Menor",IF(AL59&lt;=0.6,"Moderado",IF(AL59&lt;=0.8,"Mayor","Catastrófico"))))),"")</f>
        <v/>
      </c>
      <c r="AL59" s="98" t="str">
        <f>IFERROR(IF(W59="Impacto",(S59-(+S59*AD59)),IF(W59="Probabilidad",S59,"")),"")</f>
        <v/>
      </c>
      <c r="AM59" s="99" t="str">
        <f t="shared" si="16"/>
        <v/>
      </c>
      <c r="AN59" s="379"/>
      <c r="AO59" s="180"/>
      <c r="AP59" s="134"/>
      <c r="AQ59" s="100"/>
      <c r="AR59" s="100"/>
      <c r="AS59" s="180"/>
      <c r="AT59" s="100"/>
      <c r="AU59" s="180"/>
      <c r="AV59" s="100"/>
      <c r="AW59" s="180"/>
      <c r="AX59" s="100"/>
      <c r="AY59" s="180"/>
      <c r="AZ59" s="134"/>
      <c r="BA59" s="180"/>
      <c r="BB59" s="180"/>
      <c r="BC59" s="134"/>
      <c r="BD59" s="100"/>
      <c r="BE59" s="100"/>
      <c r="BF59" s="180"/>
      <c r="BG59" s="180"/>
      <c r="BH59" s="134"/>
      <c r="BI59" s="100"/>
      <c r="BJ59" s="100"/>
      <c r="BK59" s="180"/>
      <c r="BL59" s="180"/>
      <c r="BM59" s="134"/>
      <c r="BN59" s="100"/>
      <c r="BO59" s="100"/>
      <c r="BP59" s="180"/>
      <c r="BQ59" s="180"/>
      <c r="BR59" s="134"/>
      <c r="BS59" s="100"/>
      <c r="BT59" s="100"/>
      <c r="BU59" s="100"/>
      <c r="BV59" s="180"/>
      <c r="BW59" s="180"/>
      <c r="BX59" s="180"/>
      <c r="BY59" s="100"/>
      <c r="BZ59" s="180"/>
      <c r="CA59" s="180"/>
      <c r="CB59" s="100"/>
      <c r="CC59" s="180"/>
      <c r="CD59" s="134"/>
      <c r="CE59" s="180"/>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row>
    <row r="60" spans="1:109" ht="15.75" customHeight="1">
      <c r="A60" s="377"/>
      <c r="B60" s="375"/>
      <c r="C60" s="375"/>
      <c r="D60" s="375"/>
      <c r="E60" s="378"/>
      <c r="F60" s="375"/>
      <c r="G60" s="375"/>
      <c r="H60" s="375"/>
      <c r="I60" s="180"/>
      <c r="J60" s="180"/>
      <c r="K60" s="375"/>
      <c r="L60" s="378"/>
      <c r="M60" s="377"/>
      <c r="N60" s="327"/>
      <c r="O60" s="331"/>
      <c r="P60" s="376"/>
      <c r="Q60" s="331">
        <f>IF(NOT(ISERROR(MATCH(P60,_xlfn.ANCHORARRAY(E71),0))),O73&amp;"Por favor no seleccionar los criterios de impacto",P60)</f>
        <v>0</v>
      </c>
      <c r="R60" s="327"/>
      <c r="S60" s="331"/>
      <c r="T60" s="330"/>
      <c r="U60" s="134">
        <v>2</v>
      </c>
      <c r="V60" s="97"/>
      <c r="W60" s="181" t="str">
        <f t="shared" si="14"/>
        <v/>
      </c>
      <c r="X60" s="145"/>
      <c r="Y60" s="145"/>
      <c r="Z60" s="145"/>
      <c r="AA60" s="145"/>
      <c r="AB60" s="133"/>
      <c r="AC60" s="133"/>
      <c r="AD60" s="98" t="str">
        <f t="shared" si="4"/>
        <v/>
      </c>
      <c r="AE60" s="133"/>
      <c r="AF60" s="133"/>
      <c r="AG60" s="133"/>
      <c r="AH60" s="159" t="str">
        <f>IFERROR(IF(AND(W59="Probabilidad",W60="Probabilidad"),(AJ59-(+AJ59*AD60)),IF(W60="Probabilidad",(O59-(+O59*AD60)),IF(W60="Impacto",AJ59,""))),"")</f>
        <v/>
      </c>
      <c r="AI60" s="132" t="str">
        <f t="shared" si="5"/>
        <v/>
      </c>
      <c r="AJ60" s="98" t="str">
        <f t="shared" si="15"/>
        <v/>
      </c>
      <c r="AK60" s="132" t="str">
        <f t="shared" si="7"/>
        <v/>
      </c>
      <c r="AL60" s="98" t="str">
        <f>IFERROR(IF(AND(W59="Impacto",W60="Impacto"),(AL53-(+AL53*AD60)),IF(W60="Impacto",($S$59-(+$S$59*AD60)),IF(W60="Probabilidad",AL53,""))),"")</f>
        <v/>
      </c>
      <c r="AM60" s="99" t="str">
        <f t="shared" si="16"/>
        <v/>
      </c>
      <c r="AN60" s="380"/>
      <c r="AO60" s="180"/>
      <c r="AP60" s="134"/>
      <c r="AQ60" s="100"/>
      <c r="AR60" s="100"/>
      <c r="AS60" s="180"/>
      <c r="AT60" s="100"/>
      <c r="AU60" s="180"/>
      <c r="AV60" s="100"/>
      <c r="AW60" s="180"/>
      <c r="AX60" s="100"/>
      <c r="AY60" s="180"/>
      <c r="AZ60" s="134"/>
      <c r="BA60" s="180"/>
      <c r="BB60" s="180"/>
      <c r="BC60" s="134"/>
      <c r="BD60" s="100"/>
      <c r="BE60" s="100"/>
      <c r="BF60" s="180"/>
      <c r="BG60" s="180"/>
      <c r="BH60" s="134"/>
      <c r="BI60" s="100"/>
      <c r="BJ60" s="100"/>
      <c r="BK60" s="180"/>
      <c r="BL60" s="180"/>
      <c r="BM60" s="134"/>
      <c r="BN60" s="100"/>
      <c r="BO60" s="100"/>
      <c r="BP60" s="180"/>
      <c r="BQ60" s="180"/>
      <c r="BR60" s="134"/>
      <c r="BS60" s="100"/>
      <c r="BT60" s="100"/>
      <c r="BU60" s="100"/>
      <c r="BV60" s="180"/>
      <c r="BW60" s="180"/>
      <c r="BX60" s="180"/>
      <c r="BY60" s="100"/>
      <c r="BZ60" s="180"/>
      <c r="CA60" s="180"/>
      <c r="CB60" s="100"/>
      <c r="CC60" s="180"/>
      <c r="CD60" s="134"/>
      <c r="CE60" s="180"/>
    </row>
    <row r="61" spans="1:109" ht="15.75" customHeight="1">
      <c r="A61" s="377"/>
      <c r="B61" s="375"/>
      <c r="C61" s="375"/>
      <c r="D61" s="375"/>
      <c r="E61" s="378"/>
      <c r="F61" s="375"/>
      <c r="G61" s="375"/>
      <c r="H61" s="375"/>
      <c r="I61" s="180"/>
      <c r="J61" s="180"/>
      <c r="K61" s="375"/>
      <c r="L61" s="378"/>
      <c r="M61" s="377"/>
      <c r="N61" s="327"/>
      <c r="O61" s="331"/>
      <c r="P61" s="376"/>
      <c r="Q61" s="331">
        <f>IF(NOT(ISERROR(MATCH(P61,_xlfn.ANCHORARRAY(E72),0))),O74&amp;"Por favor no seleccionar los criterios de impacto",P61)</f>
        <v>0</v>
      </c>
      <c r="R61" s="327"/>
      <c r="S61" s="331"/>
      <c r="T61" s="330"/>
      <c r="U61" s="134">
        <v>3</v>
      </c>
      <c r="V61" s="101"/>
      <c r="W61" s="181" t="str">
        <f t="shared" si="14"/>
        <v/>
      </c>
      <c r="X61" s="145"/>
      <c r="Y61" s="145"/>
      <c r="Z61" s="145"/>
      <c r="AA61" s="145"/>
      <c r="AB61" s="133"/>
      <c r="AC61" s="133"/>
      <c r="AD61" s="98" t="str">
        <f t="shared" si="4"/>
        <v/>
      </c>
      <c r="AE61" s="133"/>
      <c r="AF61" s="133"/>
      <c r="AG61" s="133"/>
      <c r="AH61" s="159" t="str">
        <f>IFERROR(IF(AND(W60="Probabilidad",W61="Probabilidad"),(AJ60-(+AJ60*AD61)),IF(AND(W60="Impacto",W61="Probabilidad"),(AJ59-(+AJ59*AD61)),IF(W61="Impacto",AJ60,""))),"")</f>
        <v/>
      </c>
      <c r="AI61" s="132" t="str">
        <f t="shared" si="5"/>
        <v/>
      </c>
      <c r="AJ61" s="98" t="str">
        <f t="shared" si="15"/>
        <v/>
      </c>
      <c r="AK61" s="132" t="str">
        <f t="shared" si="7"/>
        <v/>
      </c>
      <c r="AL61" s="98" t="str">
        <f>IFERROR(IF(AND(W60="Impacto",W61="Impacto"),(AL60-(+AL60*AD61)),IF(AND(W60="Probabilidad",W61="Impacto"),(AL59-(+AL59*AD61)),IF(W61="Probabilidad",AL60,""))),"")</f>
        <v/>
      </c>
      <c r="AM61" s="99" t="str">
        <f t="shared" si="16"/>
        <v/>
      </c>
      <c r="AN61" s="380"/>
      <c r="AO61" s="180"/>
      <c r="AP61" s="134"/>
      <c r="AQ61" s="100"/>
      <c r="AR61" s="100"/>
      <c r="AS61" s="180"/>
      <c r="AT61" s="100"/>
      <c r="AU61" s="180"/>
      <c r="AV61" s="100"/>
      <c r="AW61" s="180"/>
      <c r="AX61" s="100"/>
      <c r="AY61" s="180"/>
      <c r="AZ61" s="134"/>
      <c r="BA61" s="180"/>
      <c r="BB61" s="180"/>
      <c r="BC61" s="134"/>
      <c r="BD61" s="100"/>
      <c r="BE61" s="100"/>
      <c r="BF61" s="180"/>
      <c r="BG61" s="180"/>
      <c r="BH61" s="134"/>
      <c r="BI61" s="100"/>
      <c r="BJ61" s="100"/>
      <c r="BK61" s="180"/>
      <c r="BL61" s="180"/>
      <c r="BM61" s="134"/>
      <c r="BN61" s="100"/>
      <c r="BO61" s="100"/>
      <c r="BP61" s="180"/>
      <c r="BQ61" s="180"/>
      <c r="BR61" s="134"/>
      <c r="BS61" s="100"/>
      <c r="BT61" s="100"/>
      <c r="BU61" s="100"/>
      <c r="BV61" s="180"/>
      <c r="BW61" s="180"/>
      <c r="BX61" s="180"/>
      <c r="BY61" s="100"/>
      <c r="BZ61" s="180"/>
      <c r="CA61" s="180"/>
      <c r="CB61" s="100"/>
      <c r="CC61" s="180"/>
      <c r="CD61" s="134"/>
      <c r="CE61" s="180"/>
    </row>
    <row r="62" spans="1:109" ht="15.75" customHeight="1">
      <c r="A62" s="377"/>
      <c r="B62" s="375"/>
      <c r="C62" s="375"/>
      <c r="D62" s="375"/>
      <c r="E62" s="378"/>
      <c r="F62" s="375"/>
      <c r="G62" s="375"/>
      <c r="H62" s="375"/>
      <c r="I62" s="180"/>
      <c r="J62" s="180"/>
      <c r="K62" s="375"/>
      <c r="L62" s="378"/>
      <c r="M62" s="377"/>
      <c r="N62" s="327"/>
      <c r="O62" s="331"/>
      <c r="P62" s="376"/>
      <c r="Q62" s="331">
        <f>IF(NOT(ISERROR(MATCH(P62,_xlfn.ANCHORARRAY(E73),0))),O75&amp;"Por favor no seleccionar los criterios de impacto",P62)</f>
        <v>0</v>
      </c>
      <c r="R62" s="327"/>
      <c r="S62" s="331"/>
      <c r="T62" s="330"/>
      <c r="U62" s="134">
        <v>4</v>
      </c>
      <c r="V62" s="97"/>
      <c r="W62" s="181" t="str">
        <f t="shared" si="14"/>
        <v/>
      </c>
      <c r="X62" s="145"/>
      <c r="Y62" s="145"/>
      <c r="Z62" s="145"/>
      <c r="AA62" s="145"/>
      <c r="AB62" s="133"/>
      <c r="AC62" s="133"/>
      <c r="AD62" s="98" t="str">
        <f t="shared" si="4"/>
        <v/>
      </c>
      <c r="AE62" s="133"/>
      <c r="AF62" s="133"/>
      <c r="AG62" s="133"/>
      <c r="AH62" s="159" t="str">
        <f>IFERROR(IF(AND(W61="Probabilidad",W62="Probabilidad"),(AJ61-(+AJ61*AD62)),IF(AND(W61="Impacto",W62="Probabilidad"),(AJ60-(+AJ60*AD62)),IF(W62="Impacto",AJ61,""))),"")</f>
        <v/>
      </c>
      <c r="AI62" s="132" t="str">
        <f t="shared" si="5"/>
        <v/>
      </c>
      <c r="AJ62" s="98" t="str">
        <f t="shared" si="15"/>
        <v/>
      </c>
      <c r="AK62" s="132" t="str">
        <f t="shared" si="7"/>
        <v/>
      </c>
      <c r="AL62" s="98" t="str">
        <f>IFERROR(IF(AND(W61="Impacto",W62="Impacto"),(AL61-(+AL61*AD62)),IF(AND(W61="Probabilidad",W62="Impacto"),(AL60-(+AL60*AD62)),IF(W62="Probabilidad",AL61,""))),"")</f>
        <v/>
      </c>
      <c r="AM62" s="99" t="str">
        <f t="shared" si="16"/>
        <v/>
      </c>
      <c r="AN62" s="380"/>
      <c r="AO62" s="180"/>
      <c r="AP62" s="134"/>
      <c r="AQ62" s="100"/>
      <c r="AR62" s="100"/>
      <c r="AS62" s="180"/>
      <c r="AT62" s="100"/>
      <c r="AU62" s="180"/>
      <c r="AV62" s="100"/>
      <c r="AW62" s="180"/>
      <c r="AX62" s="100"/>
      <c r="AY62" s="180"/>
      <c r="AZ62" s="134"/>
      <c r="BA62" s="180"/>
      <c r="BB62" s="180"/>
      <c r="BC62" s="134"/>
      <c r="BD62" s="100"/>
      <c r="BE62" s="100"/>
      <c r="BF62" s="180"/>
      <c r="BG62" s="180"/>
      <c r="BH62" s="134"/>
      <c r="BI62" s="100"/>
      <c r="BJ62" s="100"/>
      <c r="BK62" s="180"/>
      <c r="BL62" s="180"/>
      <c r="BM62" s="134"/>
      <c r="BN62" s="100"/>
      <c r="BO62" s="100"/>
      <c r="BP62" s="180"/>
      <c r="BQ62" s="180"/>
      <c r="BR62" s="134"/>
      <c r="BS62" s="100"/>
      <c r="BT62" s="100"/>
      <c r="BU62" s="100"/>
      <c r="BV62" s="180"/>
      <c r="BW62" s="180"/>
      <c r="BX62" s="180"/>
      <c r="BY62" s="100"/>
      <c r="BZ62" s="180"/>
      <c r="CA62" s="180"/>
      <c r="CB62" s="100"/>
      <c r="CC62" s="180"/>
      <c r="CD62" s="134"/>
      <c r="CE62" s="180"/>
    </row>
    <row r="63" spans="1:109" ht="15.75" customHeight="1">
      <c r="A63" s="377"/>
      <c r="B63" s="375"/>
      <c r="C63" s="375"/>
      <c r="D63" s="375"/>
      <c r="E63" s="378"/>
      <c r="F63" s="375"/>
      <c r="G63" s="375"/>
      <c r="H63" s="375"/>
      <c r="I63" s="180"/>
      <c r="J63" s="180"/>
      <c r="K63" s="375"/>
      <c r="L63" s="378"/>
      <c r="M63" s="377"/>
      <c r="N63" s="327"/>
      <c r="O63" s="331"/>
      <c r="P63" s="376"/>
      <c r="Q63" s="331">
        <f>IF(NOT(ISERROR(MATCH(P63,_xlfn.ANCHORARRAY(E74),0))),O76&amp;"Por favor no seleccionar los criterios de impacto",P63)</f>
        <v>0</v>
      </c>
      <c r="R63" s="327"/>
      <c r="S63" s="331"/>
      <c r="T63" s="330"/>
      <c r="U63" s="134">
        <v>5</v>
      </c>
      <c r="V63" s="97"/>
      <c r="W63" s="181" t="str">
        <f t="shared" si="14"/>
        <v/>
      </c>
      <c r="X63" s="145"/>
      <c r="Y63" s="145"/>
      <c r="Z63" s="145"/>
      <c r="AA63" s="145"/>
      <c r="AB63" s="133"/>
      <c r="AC63" s="133"/>
      <c r="AD63" s="98" t="str">
        <f t="shared" si="4"/>
        <v/>
      </c>
      <c r="AE63" s="133"/>
      <c r="AF63" s="133"/>
      <c r="AG63" s="133"/>
      <c r="AH63" s="159" t="str">
        <f>IFERROR(IF(AND(W62="Probabilidad",W63="Probabilidad"),(AJ62-(+AJ62*AD63)),IF(AND(W62="Impacto",W63="Probabilidad"),(AJ61-(+AJ61*AD63)),IF(W63="Impacto",AJ62,""))),"")</f>
        <v/>
      </c>
      <c r="AI63" s="132" t="str">
        <f t="shared" si="5"/>
        <v/>
      </c>
      <c r="AJ63" s="98" t="str">
        <f t="shared" si="15"/>
        <v/>
      </c>
      <c r="AK63" s="132" t="str">
        <f t="shared" si="7"/>
        <v/>
      </c>
      <c r="AL63" s="98" t="str">
        <f>IFERROR(IF(AND(W62="Impacto",W63="Impacto"),(AL62-(+AL62*AD63)),IF(AND(W62="Probabilidad",W63="Impacto"),(AL61-(+AL61*AD63)),IF(W63="Probabilidad",AL62,""))),"")</f>
        <v/>
      </c>
      <c r="AM63" s="99" t="str">
        <f t="shared" si="16"/>
        <v/>
      </c>
      <c r="AN63" s="380"/>
      <c r="AO63" s="180"/>
      <c r="AP63" s="134"/>
      <c r="AQ63" s="100"/>
      <c r="AR63" s="100"/>
      <c r="AS63" s="180"/>
      <c r="AT63" s="100"/>
      <c r="AU63" s="180"/>
      <c r="AV63" s="100"/>
      <c r="AW63" s="180"/>
      <c r="AX63" s="100"/>
      <c r="AY63" s="180"/>
      <c r="AZ63" s="134"/>
      <c r="BA63" s="180"/>
      <c r="BB63" s="180"/>
      <c r="BC63" s="134"/>
      <c r="BD63" s="100"/>
      <c r="BE63" s="100"/>
      <c r="BF63" s="180"/>
      <c r="BG63" s="180"/>
      <c r="BH63" s="134"/>
      <c r="BI63" s="100"/>
      <c r="BJ63" s="100"/>
      <c r="BK63" s="180"/>
      <c r="BL63" s="180"/>
      <c r="BM63" s="134"/>
      <c r="BN63" s="100"/>
      <c r="BO63" s="100"/>
      <c r="BP63" s="180"/>
      <c r="BQ63" s="180"/>
      <c r="BR63" s="134"/>
      <c r="BS63" s="100"/>
      <c r="BT63" s="100"/>
      <c r="BU63" s="100"/>
      <c r="BV63" s="180"/>
      <c r="BW63" s="180"/>
      <c r="BX63" s="180"/>
      <c r="BY63" s="100"/>
      <c r="BZ63" s="180"/>
      <c r="CA63" s="180"/>
      <c r="CB63" s="100"/>
      <c r="CC63" s="180"/>
      <c r="CD63" s="134"/>
      <c r="CE63" s="180"/>
    </row>
    <row r="64" spans="1:109" ht="15.75" customHeight="1">
      <c r="A64" s="377"/>
      <c r="B64" s="375"/>
      <c r="C64" s="375"/>
      <c r="D64" s="375"/>
      <c r="E64" s="378"/>
      <c r="F64" s="375"/>
      <c r="G64" s="375"/>
      <c r="H64" s="375"/>
      <c r="I64" s="180"/>
      <c r="J64" s="180"/>
      <c r="K64" s="375"/>
      <c r="L64" s="378"/>
      <c r="M64" s="377"/>
      <c r="N64" s="327"/>
      <c r="O64" s="331"/>
      <c r="P64" s="376"/>
      <c r="Q64" s="331">
        <f>IF(NOT(ISERROR(MATCH(P64,_xlfn.ANCHORARRAY(E75),0))),O77&amp;"Por favor no seleccionar los criterios de impacto",P64)</f>
        <v>0</v>
      </c>
      <c r="R64" s="327"/>
      <c r="S64" s="331"/>
      <c r="T64" s="330"/>
      <c r="U64" s="134">
        <v>6</v>
      </c>
      <c r="V64" s="97"/>
      <c r="W64" s="181" t="str">
        <f t="shared" si="14"/>
        <v/>
      </c>
      <c r="X64" s="145"/>
      <c r="Y64" s="145"/>
      <c r="Z64" s="145"/>
      <c r="AA64" s="145"/>
      <c r="AB64" s="133"/>
      <c r="AC64" s="133"/>
      <c r="AD64" s="98" t="str">
        <f t="shared" si="4"/>
        <v/>
      </c>
      <c r="AE64" s="133"/>
      <c r="AF64" s="133"/>
      <c r="AG64" s="133"/>
      <c r="AH64" s="159" t="str">
        <f>IFERROR(IF(AND(W63="Probabilidad",W64="Probabilidad"),(AJ63-(+AJ63*AD64)),IF(AND(W63="Impacto",W64="Probabilidad"),(AJ62-(+AJ62*AD64)),IF(W64="Impacto",AJ63,""))),"")</f>
        <v/>
      </c>
      <c r="AI64" s="132" t="str">
        <f t="shared" si="5"/>
        <v/>
      </c>
      <c r="AJ64" s="98" t="str">
        <f t="shared" si="15"/>
        <v/>
      </c>
      <c r="AK64" s="132" t="str">
        <f t="shared" si="7"/>
        <v/>
      </c>
      <c r="AL64" s="98" t="str">
        <f>IFERROR(IF(AND(W63="Impacto",W64="Impacto"),(AL63-(+AL63*AD64)),IF(AND(W63="Probabilidad",W64="Impacto"),(AL62-(+AL62*AD64)),IF(W64="Probabilidad",AL63,""))),"")</f>
        <v/>
      </c>
      <c r="AM64" s="99" t="str">
        <f t="shared" si="16"/>
        <v/>
      </c>
      <c r="AN64" s="381"/>
      <c r="AO64" s="180"/>
      <c r="AP64" s="134"/>
      <c r="AQ64" s="100"/>
      <c r="AR64" s="100"/>
      <c r="AS64" s="180"/>
      <c r="AT64" s="100"/>
      <c r="AU64" s="180"/>
      <c r="AV64" s="100"/>
      <c r="AW64" s="180"/>
      <c r="AX64" s="100"/>
      <c r="AY64" s="180"/>
      <c r="AZ64" s="134"/>
      <c r="BA64" s="180"/>
      <c r="BB64" s="180"/>
      <c r="BC64" s="134"/>
      <c r="BD64" s="100"/>
      <c r="BE64" s="100"/>
      <c r="BF64" s="180"/>
      <c r="BG64" s="180"/>
      <c r="BH64" s="134"/>
      <c r="BI64" s="100"/>
      <c r="BJ64" s="100"/>
      <c r="BK64" s="180"/>
      <c r="BL64" s="180"/>
      <c r="BM64" s="134"/>
      <c r="BN64" s="100"/>
      <c r="BO64" s="100"/>
      <c r="BP64" s="180"/>
      <c r="BQ64" s="180"/>
      <c r="BR64" s="134"/>
      <c r="BS64" s="100"/>
      <c r="BT64" s="100"/>
      <c r="BU64" s="100"/>
      <c r="BV64" s="180"/>
      <c r="BW64" s="180"/>
      <c r="BX64" s="180"/>
      <c r="BY64" s="100"/>
      <c r="BZ64" s="180"/>
      <c r="CA64" s="180"/>
      <c r="CB64" s="100"/>
      <c r="CC64" s="180"/>
      <c r="CD64" s="134"/>
      <c r="CE64" s="180"/>
    </row>
  </sheetData>
  <sheetProtection algorithmName="SHA-512" hashValue="/36vWVRnpW28JAPehaqdO+bKO92hEUWnJ+t7Hzpf5UiCINdCf+jMKPIWhpONIUrx/XD9h+/WUKE1+dukFF9XMg==" saltValue="yi1fxAIdb4ygicmiNPZIHg=="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abSelected="1" topLeftCell="V1" zoomScaleNormal="100" workbookViewId="0">
      <selection activeCell="W5" sqref="W5:Y5"/>
    </sheetView>
  </sheetViews>
  <sheetFormatPr defaultColWidth="11.42578125" defaultRowHeight="16.5"/>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36.7109375" style="1" customWidth="1"/>
    <col min="25" max="25" width="21" style="1" customWidth="1"/>
  </cols>
  <sheetData>
    <row r="1" spans="1:25">
      <c r="H1" s="3"/>
      <c r="I1" s="3"/>
      <c r="J1" s="3"/>
      <c r="K1" s="3"/>
      <c r="L1" s="3"/>
      <c r="M1" s="3"/>
      <c r="N1" s="3"/>
      <c r="O1" s="3"/>
      <c r="P1" s="3"/>
      <c r="Q1" s="3"/>
      <c r="R1" s="3"/>
      <c r="S1" s="3"/>
      <c r="T1" s="3"/>
      <c r="U1" s="3"/>
      <c r="V1" s="3"/>
      <c r="W1" s="3"/>
      <c r="X1" s="3"/>
      <c r="Y1" s="3"/>
    </row>
    <row r="2" spans="1:25">
      <c r="A2" s="345" t="s">
        <v>280</v>
      </c>
      <c r="B2" s="346"/>
      <c r="C2" s="346"/>
      <c r="D2" s="346"/>
      <c r="E2" s="346"/>
      <c r="F2" s="346"/>
      <c r="G2" s="346"/>
      <c r="H2" s="320" t="s">
        <v>281</v>
      </c>
      <c r="I2" s="320"/>
      <c r="J2" s="320"/>
      <c r="K2" s="320"/>
      <c r="L2" s="320"/>
      <c r="M2" s="320"/>
      <c r="N2" s="320"/>
      <c r="O2" s="320"/>
      <c r="P2" s="320"/>
      <c r="Q2" s="320"/>
      <c r="R2" s="320"/>
      <c r="S2" s="320"/>
      <c r="T2" s="348" t="s">
        <v>125</v>
      </c>
      <c r="U2" s="348"/>
      <c r="V2" s="348"/>
      <c r="W2" s="382" t="s">
        <v>282</v>
      </c>
      <c r="X2" s="382"/>
      <c r="Y2" s="382"/>
    </row>
    <row r="3" spans="1:25" ht="15" customHeight="1">
      <c r="A3" s="354" t="s">
        <v>127</v>
      </c>
      <c r="B3" s="318" t="s">
        <v>7</v>
      </c>
      <c r="C3" s="318" t="s">
        <v>9</v>
      </c>
      <c r="D3" s="318" t="s">
        <v>11</v>
      </c>
      <c r="E3" s="355" t="s">
        <v>15</v>
      </c>
      <c r="F3" s="318" t="s">
        <v>283</v>
      </c>
      <c r="G3" s="355" t="s">
        <v>284</v>
      </c>
      <c r="H3" s="315" t="s">
        <v>143</v>
      </c>
      <c r="I3" s="315" t="s">
        <v>144</v>
      </c>
      <c r="J3" s="315" t="s">
        <v>145</v>
      </c>
      <c r="K3" s="315" t="s">
        <v>146</v>
      </c>
      <c r="L3" s="315" t="s">
        <v>147</v>
      </c>
      <c r="M3" s="315" t="s">
        <v>146</v>
      </c>
      <c r="N3" s="315" t="s">
        <v>148</v>
      </c>
      <c r="O3" s="315" t="s">
        <v>146</v>
      </c>
      <c r="P3" s="315" t="s">
        <v>149</v>
      </c>
      <c r="Q3" s="315" t="s">
        <v>146</v>
      </c>
      <c r="R3" s="315" t="s">
        <v>150</v>
      </c>
      <c r="S3" s="315" t="s">
        <v>53</v>
      </c>
      <c r="T3" s="349" t="s">
        <v>146</v>
      </c>
      <c r="U3" s="349" t="s">
        <v>158</v>
      </c>
      <c r="V3" s="349" t="s">
        <v>285</v>
      </c>
      <c r="W3" s="311" t="s">
        <v>146</v>
      </c>
      <c r="X3" s="311" t="s">
        <v>286</v>
      </c>
      <c r="Y3" s="311" t="s">
        <v>53</v>
      </c>
    </row>
    <row r="4" spans="1:25" ht="15" customHeight="1">
      <c r="A4" s="354"/>
      <c r="B4" s="318"/>
      <c r="C4" s="318"/>
      <c r="D4" s="318"/>
      <c r="E4" s="355"/>
      <c r="F4" s="318"/>
      <c r="G4" s="355"/>
      <c r="H4" s="315"/>
      <c r="I4" s="315"/>
      <c r="J4" s="315"/>
      <c r="K4" s="315"/>
      <c r="L4" s="315"/>
      <c r="M4" s="315"/>
      <c r="N4" s="315"/>
      <c r="O4" s="315"/>
      <c r="P4" s="315"/>
      <c r="Q4" s="315"/>
      <c r="R4" s="315"/>
      <c r="S4" s="315"/>
      <c r="T4" s="349"/>
      <c r="U4" s="349"/>
      <c r="V4" s="349"/>
      <c r="W4" s="311"/>
      <c r="X4" s="311"/>
      <c r="Y4" s="311"/>
    </row>
    <row r="5" spans="1:25" s="157" customFormat="1" ht="85.5" customHeight="1">
      <c r="A5" s="377">
        <v>1</v>
      </c>
      <c r="B5" s="375"/>
      <c r="C5" s="375"/>
      <c r="D5" s="375"/>
      <c r="E5" s="375"/>
      <c r="F5" s="375"/>
      <c r="G5" s="378"/>
      <c r="H5" s="180"/>
      <c r="I5" s="134"/>
      <c r="J5" s="100"/>
      <c r="K5" s="100"/>
      <c r="L5" s="180"/>
      <c r="M5" s="100"/>
      <c r="N5" s="180"/>
      <c r="O5" s="100"/>
      <c r="P5" s="180"/>
      <c r="Q5" s="100"/>
      <c r="R5" s="180"/>
      <c r="S5" s="134"/>
      <c r="T5" s="100"/>
      <c r="U5" s="180"/>
      <c r="V5" s="180"/>
      <c r="W5" s="553" t="s">
        <v>202</v>
      </c>
      <c r="X5" s="548" t="s">
        <v>287</v>
      </c>
      <c r="Y5" s="548" t="s">
        <v>288</v>
      </c>
    </row>
    <row r="6" spans="1:25" s="157" customFormat="1" ht="31.5" customHeight="1">
      <c r="A6" s="377"/>
      <c r="B6" s="375"/>
      <c r="C6" s="375"/>
      <c r="D6" s="375"/>
      <c r="E6" s="375"/>
      <c r="F6" s="375"/>
      <c r="G6" s="378"/>
      <c r="H6" s="180"/>
      <c r="I6" s="134"/>
      <c r="J6" s="100"/>
      <c r="K6" s="100"/>
      <c r="L6" s="180"/>
      <c r="M6" s="100"/>
      <c r="N6" s="180"/>
      <c r="O6" s="100"/>
      <c r="P6" s="180"/>
      <c r="Q6" s="100"/>
      <c r="R6" s="180"/>
      <c r="S6" s="134"/>
      <c r="T6" s="100"/>
      <c r="U6" s="180"/>
      <c r="V6" s="180"/>
      <c r="W6" s="100"/>
      <c r="X6" s="180"/>
      <c r="Y6" s="134"/>
    </row>
    <row r="7" spans="1:25" s="157" customFormat="1" ht="23.25" customHeight="1">
      <c r="A7" s="377"/>
      <c r="B7" s="375"/>
      <c r="C7" s="375"/>
      <c r="D7" s="375"/>
      <c r="E7" s="375"/>
      <c r="F7" s="375"/>
      <c r="G7" s="378"/>
      <c r="H7" s="180"/>
      <c r="I7" s="134"/>
      <c r="J7" s="100"/>
      <c r="K7" s="100"/>
      <c r="L7" s="180"/>
      <c r="M7" s="100"/>
      <c r="N7" s="180"/>
      <c r="O7" s="100"/>
      <c r="P7" s="180"/>
      <c r="Q7" s="100"/>
      <c r="R7" s="180"/>
      <c r="S7" s="134"/>
      <c r="T7" s="100"/>
      <c r="U7" s="180"/>
      <c r="V7" s="180"/>
      <c r="W7" s="100"/>
      <c r="X7" s="180"/>
      <c r="Y7" s="134"/>
    </row>
    <row r="8" spans="1:25" s="157" customFormat="1" ht="25.5" customHeight="1">
      <c r="A8" s="377"/>
      <c r="B8" s="375"/>
      <c r="C8" s="375"/>
      <c r="D8" s="375"/>
      <c r="E8" s="375"/>
      <c r="F8" s="375"/>
      <c r="G8" s="378"/>
      <c r="H8" s="180"/>
      <c r="I8" s="134"/>
      <c r="J8" s="100"/>
      <c r="K8" s="100"/>
      <c r="L8" s="180"/>
      <c r="M8" s="100"/>
      <c r="N8" s="180"/>
      <c r="O8" s="100"/>
      <c r="P8" s="180"/>
      <c r="Q8" s="100"/>
      <c r="R8" s="180"/>
      <c r="S8" s="134"/>
      <c r="T8" s="100"/>
      <c r="U8" s="180"/>
      <c r="V8" s="180"/>
      <c r="W8" s="100"/>
      <c r="X8" s="180"/>
      <c r="Y8" s="134"/>
    </row>
    <row r="9" spans="1:25" s="157" customFormat="1" ht="26.25" customHeight="1">
      <c r="A9" s="377"/>
      <c r="B9" s="375"/>
      <c r="C9" s="375"/>
      <c r="D9" s="375"/>
      <c r="E9" s="375"/>
      <c r="F9" s="375"/>
      <c r="G9" s="378"/>
      <c r="H9" s="180"/>
      <c r="I9" s="134"/>
      <c r="J9" s="100"/>
      <c r="K9" s="100"/>
      <c r="L9" s="180"/>
      <c r="M9" s="100"/>
      <c r="N9" s="180"/>
      <c r="O9" s="100"/>
      <c r="P9" s="180"/>
      <c r="Q9" s="100"/>
      <c r="R9" s="180"/>
      <c r="S9" s="134"/>
      <c r="T9" s="100"/>
      <c r="U9" s="180"/>
      <c r="V9" s="180"/>
      <c r="W9" s="100"/>
      <c r="X9" s="180"/>
      <c r="Y9" s="134"/>
    </row>
    <row r="10" spans="1:25" s="157" customFormat="1" ht="35.25" customHeight="1">
      <c r="A10" s="377"/>
      <c r="B10" s="375"/>
      <c r="C10" s="375"/>
      <c r="D10" s="375"/>
      <c r="E10" s="375"/>
      <c r="F10" s="375"/>
      <c r="G10" s="378"/>
      <c r="H10" s="180"/>
      <c r="I10" s="134"/>
      <c r="J10" s="100"/>
      <c r="K10" s="100"/>
      <c r="L10" s="180"/>
      <c r="M10" s="100"/>
      <c r="N10" s="180"/>
      <c r="O10" s="100"/>
      <c r="P10" s="180"/>
      <c r="Q10" s="100"/>
      <c r="R10" s="180"/>
      <c r="S10" s="134"/>
      <c r="T10" s="100"/>
      <c r="U10" s="180"/>
      <c r="V10" s="180"/>
      <c r="W10" s="100"/>
      <c r="X10" s="180"/>
      <c r="Y10" s="134"/>
    </row>
    <row r="11" spans="1:25" s="157" customFormat="1" ht="15" customHeight="1">
      <c r="A11" s="377">
        <v>2</v>
      </c>
      <c r="B11" s="375"/>
      <c r="C11" s="375"/>
      <c r="D11" s="375"/>
      <c r="E11" s="375"/>
      <c r="F11" s="375"/>
      <c r="G11" s="378"/>
      <c r="H11" s="180"/>
      <c r="I11" s="134"/>
      <c r="J11" s="100"/>
      <c r="K11" s="100"/>
      <c r="L11" s="180"/>
      <c r="M11" s="100"/>
      <c r="N11" s="180"/>
      <c r="O11" s="100"/>
      <c r="P11" s="180"/>
      <c r="Q11" s="100"/>
      <c r="R11" s="180"/>
      <c r="S11" s="134"/>
      <c r="T11" s="100"/>
      <c r="U11" s="180"/>
      <c r="V11" s="180"/>
      <c r="W11" s="100"/>
      <c r="X11" s="180"/>
      <c r="Y11" s="134"/>
    </row>
    <row r="12" spans="1:25" s="157" customFormat="1" ht="15" customHeight="1">
      <c r="A12" s="377"/>
      <c r="B12" s="375"/>
      <c r="C12" s="375"/>
      <c r="D12" s="375"/>
      <c r="E12" s="375"/>
      <c r="F12" s="375"/>
      <c r="G12" s="378"/>
      <c r="H12" s="180"/>
      <c r="I12" s="134"/>
      <c r="J12" s="100"/>
      <c r="K12" s="100"/>
      <c r="L12" s="180"/>
      <c r="M12" s="100"/>
      <c r="N12" s="180"/>
      <c r="O12" s="100"/>
      <c r="P12" s="180"/>
      <c r="Q12" s="100"/>
      <c r="R12" s="180"/>
      <c r="S12" s="134"/>
      <c r="T12" s="100"/>
      <c r="U12" s="180"/>
      <c r="V12" s="180"/>
      <c r="W12" s="100"/>
      <c r="X12" s="180"/>
      <c r="Y12" s="134"/>
    </row>
    <row r="13" spans="1:25" s="157" customFormat="1" ht="15" customHeight="1">
      <c r="A13" s="377"/>
      <c r="B13" s="375"/>
      <c r="C13" s="375"/>
      <c r="D13" s="375"/>
      <c r="E13" s="375"/>
      <c r="F13" s="375"/>
      <c r="G13" s="378"/>
      <c r="H13" s="180"/>
      <c r="I13" s="134"/>
      <c r="J13" s="100"/>
      <c r="K13" s="100"/>
      <c r="L13" s="180"/>
      <c r="M13" s="100"/>
      <c r="N13" s="180"/>
      <c r="O13" s="100"/>
      <c r="P13" s="180"/>
      <c r="Q13" s="100"/>
      <c r="R13" s="180"/>
      <c r="S13" s="134"/>
      <c r="T13" s="100"/>
      <c r="U13" s="180"/>
      <c r="V13" s="180"/>
      <c r="W13" s="100"/>
      <c r="X13" s="180"/>
      <c r="Y13" s="134"/>
    </row>
    <row r="14" spans="1:25" s="157" customFormat="1" ht="15" customHeight="1">
      <c r="A14" s="377"/>
      <c r="B14" s="375"/>
      <c r="C14" s="375"/>
      <c r="D14" s="375"/>
      <c r="E14" s="375"/>
      <c r="F14" s="375"/>
      <c r="G14" s="378"/>
      <c r="H14" s="180"/>
      <c r="I14" s="134"/>
      <c r="J14" s="100"/>
      <c r="K14" s="100"/>
      <c r="L14" s="180"/>
      <c r="M14" s="100"/>
      <c r="N14" s="180"/>
      <c r="O14" s="100"/>
      <c r="P14" s="180"/>
      <c r="Q14" s="100"/>
      <c r="R14" s="180"/>
      <c r="S14" s="134"/>
      <c r="T14" s="100"/>
      <c r="U14" s="180"/>
      <c r="V14" s="180"/>
      <c r="W14" s="100"/>
      <c r="X14" s="180"/>
      <c r="Y14" s="134"/>
    </row>
    <row r="15" spans="1:25" s="157" customFormat="1" ht="15" customHeight="1">
      <c r="A15" s="377"/>
      <c r="B15" s="375"/>
      <c r="C15" s="375"/>
      <c r="D15" s="375"/>
      <c r="E15" s="375"/>
      <c r="F15" s="375"/>
      <c r="G15" s="378"/>
      <c r="H15" s="180"/>
      <c r="I15" s="134"/>
      <c r="J15" s="100"/>
      <c r="K15" s="100"/>
      <c r="L15" s="180"/>
      <c r="M15" s="100"/>
      <c r="N15" s="180"/>
      <c r="O15" s="100"/>
      <c r="P15" s="180"/>
      <c r="Q15" s="100"/>
      <c r="R15" s="180"/>
      <c r="S15" s="134"/>
      <c r="T15" s="100"/>
      <c r="U15" s="180"/>
      <c r="V15" s="180"/>
      <c r="W15" s="100"/>
      <c r="X15" s="180"/>
      <c r="Y15" s="134"/>
    </row>
    <row r="16" spans="1:25" s="157" customFormat="1" ht="15" customHeight="1">
      <c r="A16" s="377"/>
      <c r="B16" s="375"/>
      <c r="C16" s="375"/>
      <c r="D16" s="375"/>
      <c r="E16" s="375"/>
      <c r="F16" s="375"/>
      <c r="G16" s="378"/>
      <c r="H16" s="180"/>
      <c r="I16" s="134"/>
      <c r="J16" s="100"/>
      <c r="K16" s="100"/>
      <c r="L16" s="180"/>
      <c r="M16" s="100"/>
      <c r="N16" s="180"/>
      <c r="O16" s="100"/>
      <c r="P16" s="180"/>
      <c r="Q16" s="100"/>
      <c r="R16" s="180"/>
      <c r="S16" s="134"/>
      <c r="T16" s="100"/>
      <c r="U16" s="180"/>
      <c r="V16" s="180"/>
      <c r="W16" s="100"/>
      <c r="X16" s="180"/>
      <c r="Y16" s="134"/>
    </row>
    <row r="17" spans="1:25" s="157" customFormat="1" ht="15" customHeight="1">
      <c r="A17" s="377">
        <v>3</v>
      </c>
      <c r="B17" s="375"/>
      <c r="C17" s="375"/>
      <c r="D17" s="375"/>
      <c r="E17" s="375"/>
      <c r="F17" s="375"/>
      <c r="G17" s="378"/>
      <c r="H17" s="180"/>
      <c r="I17" s="134"/>
      <c r="J17" s="100"/>
      <c r="K17" s="100"/>
      <c r="L17" s="180"/>
      <c r="M17" s="100"/>
      <c r="N17" s="180"/>
      <c r="O17" s="100"/>
      <c r="P17" s="180"/>
      <c r="Q17" s="100"/>
      <c r="R17" s="180"/>
      <c r="S17" s="134"/>
      <c r="T17" s="100"/>
      <c r="U17" s="180"/>
      <c r="V17" s="180"/>
      <c r="W17" s="100"/>
      <c r="X17" s="180"/>
      <c r="Y17" s="134"/>
    </row>
    <row r="18" spans="1:25" s="157" customFormat="1" ht="15" customHeight="1">
      <c r="A18" s="377"/>
      <c r="B18" s="375"/>
      <c r="C18" s="375"/>
      <c r="D18" s="375"/>
      <c r="E18" s="375"/>
      <c r="F18" s="375"/>
      <c r="G18" s="378"/>
      <c r="H18" s="180"/>
      <c r="I18" s="134"/>
      <c r="J18" s="100"/>
      <c r="K18" s="100"/>
      <c r="L18" s="180"/>
      <c r="M18" s="100"/>
      <c r="N18" s="180"/>
      <c r="O18" s="100"/>
      <c r="P18" s="180"/>
      <c r="Q18" s="100"/>
      <c r="R18" s="180"/>
      <c r="S18" s="134"/>
      <c r="T18" s="100"/>
      <c r="U18" s="180"/>
      <c r="V18" s="180"/>
      <c r="W18" s="100"/>
      <c r="X18" s="180"/>
      <c r="Y18" s="134"/>
    </row>
    <row r="19" spans="1:25" s="157" customFormat="1" ht="15" customHeight="1">
      <c r="A19" s="377"/>
      <c r="B19" s="375"/>
      <c r="C19" s="375"/>
      <c r="D19" s="375"/>
      <c r="E19" s="375"/>
      <c r="F19" s="375"/>
      <c r="G19" s="378"/>
      <c r="H19" s="180"/>
      <c r="I19" s="134"/>
      <c r="J19" s="100"/>
      <c r="K19" s="100"/>
      <c r="L19" s="180"/>
      <c r="M19" s="100"/>
      <c r="N19" s="180"/>
      <c r="O19" s="100"/>
      <c r="P19" s="180"/>
      <c r="Q19" s="100"/>
      <c r="R19" s="180"/>
      <c r="S19" s="134"/>
      <c r="T19" s="100"/>
      <c r="U19" s="180"/>
      <c r="V19" s="180"/>
      <c r="W19" s="100"/>
      <c r="X19" s="180"/>
      <c r="Y19" s="134"/>
    </row>
    <row r="20" spans="1:25" s="157" customFormat="1" ht="15" customHeight="1">
      <c r="A20" s="377"/>
      <c r="B20" s="375"/>
      <c r="C20" s="375"/>
      <c r="D20" s="375"/>
      <c r="E20" s="375"/>
      <c r="F20" s="375"/>
      <c r="G20" s="378"/>
      <c r="H20" s="180"/>
      <c r="I20" s="134"/>
      <c r="J20" s="100"/>
      <c r="K20" s="100"/>
      <c r="L20" s="180"/>
      <c r="M20" s="100"/>
      <c r="N20" s="180"/>
      <c r="O20" s="100"/>
      <c r="P20" s="180"/>
      <c r="Q20" s="100"/>
      <c r="R20" s="180"/>
      <c r="S20" s="134"/>
      <c r="T20" s="100"/>
      <c r="U20" s="180"/>
      <c r="V20" s="180"/>
      <c r="W20" s="100"/>
      <c r="X20" s="180"/>
      <c r="Y20" s="134"/>
    </row>
    <row r="21" spans="1:25" s="157" customFormat="1" ht="15" customHeight="1">
      <c r="A21" s="377"/>
      <c r="B21" s="375"/>
      <c r="C21" s="375"/>
      <c r="D21" s="375"/>
      <c r="E21" s="375"/>
      <c r="F21" s="375"/>
      <c r="G21" s="378"/>
      <c r="H21" s="180"/>
      <c r="I21" s="134"/>
      <c r="J21" s="100"/>
      <c r="K21" s="100"/>
      <c r="L21" s="180"/>
      <c r="M21" s="100"/>
      <c r="N21" s="180"/>
      <c r="O21" s="100"/>
      <c r="P21" s="180"/>
      <c r="Q21" s="100"/>
      <c r="R21" s="180"/>
      <c r="S21" s="134"/>
      <c r="T21" s="100"/>
      <c r="U21" s="180"/>
      <c r="V21" s="180"/>
      <c r="W21" s="100"/>
      <c r="X21" s="180"/>
      <c r="Y21" s="134"/>
    </row>
    <row r="22" spans="1:25" s="157" customFormat="1" ht="15" customHeight="1">
      <c r="A22" s="377"/>
      <c r="B22" s="375"/>
      <c r="C22" s="375"/>
      <c r="D22" s="375"/>
      <c r="E22" s="375"/>
      <c r="F22" s="375"/>
      <c r="G22" s="378"/>
      <c r="H22" s="180"/>
      <c r="I22" s="134"/>
      <c r="J22" s="100"/>
      <c r="K22" s="100"/>
      <c r="L22" s="180"/>
      <c r="M22" s="100"/>
      <c r="N22" s="180"/>
      <c r="O22" s="100"/>
      <c r="P22" s="180"/>
      <c r="Q22" s="100"/>
      <c r="R22" s="180"/>
      <c r="S22" s="134"/>
      <c r="T22" s="100"/>
      <c r="U22" s="180"/>
      <c r="V22" s="180"/>
      <c r="W22" s="100"/>
      <c r="X22" s="180"/>
      <c r="Y22" s="134"/>
    </row>
    <row r="23" spans="1:25" s="157" customFormat="1" ht="15" customHeight="1">
      <c r="A23" s="377">
        <v>4</v>
      </c>
      <c r="B23" s="375"/>
      <c r="C23" s="375"/>
      <c r="D23" s="375"/>
      <c r="E23" s="375"/>
      <c r="F23" s="375"/>
      <c r="G23" s="378"/>
      <c r="H23" s="180"/>
      <c r="I23" s="134"/>
      <c r="J23" s="100"/>
      <c r="K23" s="100"/>
      <c r="L23" s="180"/>
      <c r="M23" s="100"/>
      <c r="N23" s="180"/>
      <c r="O23" s="100"/>
      <c r="P23" s="180"/>
      <c r="Q23" s="100"/>
      <c r="R23" s="180"/>
      <c r="S23" s="134"/>
      <c r="T23" s="100"/>
      <c r="U23" s="180"/>
      <c r="V23" s="180"/>
      <c r="W23" s="100"/>
      <c r="X23" s="180"/>
      <c r="Y23" s="134"/>
    </row>
    <row r="24" spans="1:25" s="157" customFormat="1" ht="15" customHeight="1">
      <c r="A24" s="377"/>
      <c r="B24" s="375"/>
      <c r="C24" s="375"/>
      <c r="D24" s="375"/>
      <c r="E24" s="375"/>
      <c r="F24" s="375"/>
      <c r="G24" s="378"/>
      <c r="H24" s="180"/>
      <c r="I24" s="134"/>
      <c r="J24" s="100"/>
      <c r="K24" s="100"/>
      <c r="L24" s="180"/>
      <c r="M24" s="100"/>
      <c r="N24" s="180"/>
      <c r="O24" s="100"/>
      <c r="P24" s="180"/>
      <c r="Q24" s="100"/>
      <c r="R24" s="180"/>
      <c r="S24" s="134"/>
      <c r="T24" s="100"/>
      <c r="U24" s="180"/>
      <c r="V24" s="180"/>
      <c r="W24" s="100"/>
      <c r="X24" s="180"/>
      <c r="Y24" s="134"/>
    </row>
    <row r="25" spans="1:25" s="157" customFormat="1" ht="15" customHeight="1">
      <c r="A25" s="377"/>
      <c r="B25" s="375"/>
      <c r="C25" s="375"/>
      <c r="D25" s="375"/>
      <c r="E25" s="375"/>
      <c r="F25" s="375"/>
      <c r="G25" s="378"/>
      <c r="H25" s="180"/>
      <c r="I25" s="134"/>
      <c r="J25" s="100"/>
      <c r="K25" s="100"/>
      <c r="L25" s="180"/>
      <c r="M25" s="100"/>
      <c r="N25" s="180"/>
      <c r="O25" s="100"/>
      <c r="P25" s="180"/>
      <c r="Q25" s="100"/>
      <c r="R25" s="180"/>
      <c r="S25" s="134"/>
      <c r="T25" s="100"/>
      <c r="U25" s="180"/>
      <c r="V25" s="180"/>
      <c r="W25" s="100"/>
      <c r="X25" s="180"/>
      <c r="Y25" s="134"/>
    </row>
    <row r="26" spans="1:25" s="157" customFormat="1" ht="15" customHeight="1">
      <c r="A26" s="377"/>
      <c r="B26" s="375"/>
      <c r="C26" s="375"/>
      <c r="D26" s="375"/>
      <c r="E26" s="375"/>
      <c r="F26" s="375"/>
      <c r="G26" s="378"/>
      <c r="H26" s="180"/>
      <c r="I26" s="134"/>
      <c r="J26" s="100"/>
      <c r="K26" s="100"/>
      <c r="L26" s="180"/>
      <c r="M26" s="100"/>
      <c r="N26" s="180"/>
      <c r="O26" s="100"/>
      <c r="P26" s="180"/>
      <c r="Q26" s="100"/>
      <c r="R26" s="180"/>
      <c r="S26" s="134"/>
      <c r="T26" s="100"/>
      <c r="U26" s="180"/>
      <c r="V26" s="180"/>
      <c r="W26" s="100"/>
      <c r="X26" s="180"/>
      <c r="Y26" s="134"/>
    </row>
    <row r="27" spans="1:25" s="157" customFormat="1" ht="15" customHeight="1">
      <c r="A27" s="377"/>
      <c r="B27" s="375"/>
      <c r="C27" s="375"/>
      <c r="D27" s="375"/>
      <c r="E27" s="375"/>
      <c r="F27" s="375"/>
      <c r="G27" s="378"/>
      <c r="H27" s="180"/>
      <c r="I27" s="134"/>
      <c r="J27" s="100"/>
      <c r="K27" s="100"/>
      <c r="L27" s="180"/>
      <c r="M27" s="100"/>
      <c r="N27" s="180"/>
      <c r="O27" s="100"/>
      <c r="P27" s="180"/>
      <c r="Q27" s="100"/>
      <c r="R27" s="180"/>
      <c r="S27" s="134"/>
      <c r="T27" s="100"/>
      <c r="U27" s="180"/>
      <c r="V27" s="180"/>
      <c r="W27" s="100"/>
      <c r="X27" s="180"/>
      <c r="Y27" s="134"/>
    </row>
    <row r="28" spans="1:25" s="157" customFormat="1" ht="15" customHeight="1">
      <c r="A28" s="377"/>
      <c r="B28" s="375"/>
      <c r="C28" s="375"/>
      <c r="D28" s="375"/>
      <c r="E28" s="375"/>
      <c r="F28" s="375"/>
      <c r="G28" s="378"/>
      <c r="H28" s="180"/>
      <c r="I28" s="134"/>
      <c r="J28" s="100"/>
      <c r="K28" s="100"/>
      <c r="L28" s="180"/>
      <c r="M28" s="100"/>
      <c r="N28" s="180"/>
      <c r="O28" s="100"/>
      <c r="P28" s="180"/>
      <c r="Q28" s="100"/>
      <c r="R28" s="180"/>
      <c r="S28" s="134"/>
      <c r="T28" s="100"/>
      <c r="U28" s="180"/>
      <c r="V28" s="180"/>
      <c r="W28" s="100"/>
      <c r="X28" s="180"/>
      <c r="Y28" s="134"/>
    </row>
    <row r="29" spans="1:25" s="157" customFormat="1" ht="15" customHeight="1">
      <c r="A29" s="377">
        <v>5</v>
      </c>
      <c r="B29" s="375"/>
      <c r="C29" s="375"/>
      <c r="D29" s="375"/>
      <c r="E29" s="375"/>
      <c r="F29" s="375"/>
      <c r="G29" s="378"/>
      <c r="H29" s="180"/>
      <c r="I29" s="134"/>
      <c r="J29" s="100"/>
      <c r="K29" s="100"/>
      <c r="L29" s="180"/>
      <c r="M29" s="100"/>
      <c r="N29" s="180"/>
      <c r="O29" s="100"/>
      <c r="P29" s="180"/>
      <c r="Q29" s="100"/>
      <c r="R29" s="180"/>
      <c r="S29" s="134"/>
      <c r="T29" s="100"/>
      <c r="U29" s="180"/>
      <c r="V29" s="180"/>
      <c r="W29" s="100"/>
      <c r="X29" s="180"/>
      <c r="Y29" s="134"/>
    </row>
    <row r="30" spans="1:25" s="157" customFormat="1" ht="15" customHeight="1">
      <c r="A30" s="377"/>
      <c r="B30" s="375"/>
      <c r="C30" s="375"/>
      <c r="D30" s="375"/>
      <c r="E30" s="375"/>
      <c r="F30" s="375"/>
      <c r="G30" s="378"/>
      <c r="H30" s="180"/>
      <c r="I30" s="134"/>
      <c r="J30" s="100"/>
      <c r="K30" s="100"/>
      <c r="L30" s="180"/>
      <c r="M30" s="100"/>
      <c r="N30" s="180"/>
      <c r="O30" s="100"/>
      <c r="P30" s="180"/>
      <c r="Q30" s="100"/>
      <c r="R30" s="180"/>
      <c r="S30" s="134"/>
      <c r="T30" s="100"/>
      <c r="U30" s="180"/>
      <c r="V30" s="180"/>
      <c r="W30" s="100"/>
      <c r="X30" s="180"/>
      <c r="Y30" s="134"/>
    </row>
    <row r="31" spans="1:25" s="157" customFormat="1" ht="15" customHeight="1">
      <c r="A31" s="377"/>
      <c r="B31" s="375"/>
      <c r="C31" s="375"/>
      <c r="D31" s="375"/>
      <c r="E31" s="375"/>
      <c r="F31" s="375"/>
      <c r="G31" s="378"/>
      <c r="H31" s="180"/>
      <c r="I31" s="134"/>
      <c r="J31" s="100"/>
      <c r="K31" s="100"/>
      <c r="L31" s="180"/>
      <c r="M31" s="100"/>
      <c r="N31" s="180"/>
      <c r="O31" s="100"/>
      <c r="P31" s="180"/>
      <c r="Q31" s="100"/>
      <c r="R31" s="180"/>
      <c r="S31" s="134"/>
      <c r="T31" s="100"/>
      <c r="U31" s="180"/>
      <c r="V31" s="180"/>
      <c r="W31" s="100"/>
      <c r="X31" s="180"/>
      <c r="Y31" s="134"/>
    </row>
    <row r="32" spans="1:25" s="157" customFormat="1" ht="15" customHeight="1">
      <c r="A32" s="377"/>
      <c r="B32" s="375"/>
      <c r="C32" s="375"/>
      <c r="D32" s="375"/>
      <c r="E32" s="375"/>
      <c r="F32" s="375"/>
      <c r="G32" s="378"/>
      <c r="H32" s="180"/>
      <c r="I32" s="134"/>
      <c r="J32" s="100"/>
      <c r="K32" s="100"/>
      <c r="L32" s="180"/>
      <c r="M32" s="100"/>
      <c r="N32" s="180"/>
      <c r="O32" s="100"/>
      <c r="P32" s="180"/>
      <c r="Q32" s="100"/>
      <c r="R32" s="180"/>
      <c r="S32" s="134"/>
      <c r="T32" s="100"/>
      <c r="U32" s="180"/>
      <c r="V32" s="180"/>
      <c r="W32" s="100"/>
      <c r="X32" s="180"/>
      <c r="Y32" s="134"/>
    </row>
    <row r="33" spans="1:25" s="157" customFormat="1" ht="15" customHeight="1">
      <c r="A33" s="377"/>
      <c r="B33" s="375"/>
      <c r="C33" s="375"/>
      <c r="D33" s="375"/>
      <c r="E33" s="375"/>
      <c r="F33" s="375"/>
      <c r="G33" s="378"/>
      <c r="H33" s="180"/>
      <c r="I33" s="134"/>
      <c r="J33" s="100"/>
      <c r="K33" s="100"/>
      <c r="L33" s="180"/>
      <c r="M33" s="100"/>
      <c r="N33" s="180"/>
      <c r="O33" s="100"/>
      <c r="P33" s="180"/>
      <c r="Q33" s="100"/>
      <c r="R33" s="180"/>
      <c r="S33" s="134"/>
      <c r="T33" s="100"/>
      <c r="U33" s="180"/>
      <c r="V33" s="180"/>
      <c r="W33" s="100"/>
      <c r="X33" s="180"/>
      <c r="Y33" s="134"/>
    </row>
    <row r="34" spans="1:25" s="157" customFormat="1" ht="15" customHeight="1">
      <c r="A34" s="377"/>
      <c r="B34" s="375"/>
      <c r="C34" s="375"/>
      <c r="D34" s="375"/>
      <c r="E34" s="375"/>
      <c r="F34" s="375"/>
      <c r="G34" s="378"/>
      <c r="H34" s="180"/>
      <c r="I34" s="134"/>
      <c r="J34" s="100"/>
      <c r="K34" s="100"/>
      <c r="L34" s="180"/>
      <c r="M34" s="100"/>
      <c r="N34" s="180"/>
      <c r="O34" s="100"/>
      <c r="P34" s="180"/>
      <c r="Q34" s="100"/>
      <c r="R34" s="180"/>
      <c r="S34" s="134"/>
      <c r="T34" s="100"/>
      <c r="U34" s="180"/>
      <c r="V34" s="180"/>
      <c r="W34" s="100"/>
      <c r="X34" s="180"/>
      <c r="Y34" s="134"/>
    </row>
    <row r="35" spans="1:25" s="157" customFormat="1" ht="15" customHeight="1">
      <c r="A35" s="377">
        <v>6</v>
      </c>
      <c r="B35" s="375"/>
      <c r="C35" s="375"/>
      <c r="D35" s="375"/>
      <c r="E35" s="375"/>
      <c r="F35" s="375"/>
      <c r="G35" s="378"/>
      <c r="H35" s="180"/>
      <c r="I35" s="134"/>
      <c r="J35" s="100"/>
      <c r="K35" s="100"/>
      <c r="L35" s="180"/>
      <c r="M35" s="100"/>
      <c r="N35" s="180"/>
      <c r="O35" s="100"/>
      <c r="P35" s="180"/>
      <c r="Q35" s="100"/>
      <c r="R35" s="180"/>
      <c r="S35" s="134"/>
      <c r="T35" s="100"/>
      <c r="U35" s="180"/>
      <c r="V35" s="180"/>
      <c r="W35" s="100"/>
      <c r="X35" s="180"/>
      <c r="Y35" s="134"/>
    </row>
    <row r="36" spans="1:25" s="157" customFormat="1" ht="15" customHeight="1">
      <c r="A36" s="377"/>
      <c r="B36" s="375"/>
      <c r="C36" s="375"/>
      <c r="D36" s="375"/>
      <c r="E36" s="375"/>
      <c r="F36" s="375"/>
      <c r="G36" s="378"/>
      <c r="H36" s="180"/>
      <c r="I36" s="134"/>
      <c r="J36" s="100"/>
      <c r="K36" s="100"/>
      <c r="L36" s="180"/>
      <c r="M36" s="100"/>
      <c r="N36" s="180"/>
      <c r="O36" s="100"/>
      <c r="P36" s="180"/>
      <c r="Q36" s="100"/>
      <c r="R36" s="180"/>
      <c r="S36" s="134"/>
      <c r="T36" s="100"/>
      <c r="U36" s="180"/>
      <c r="V36" s="180"/>
      <c r="W36" s="100"/>
      <c r="X36" s="180"/>
      <c r="Y36" s="134"/>
    </row>
    <row r="37" spans="1:25" s="157" customFormat="1" ht="15" customHeight="1">
      <c r="A37" s="377"/>
      <c r="B37" s="375"/>
      <c r="C37" s="375"/>
      <c r="D37" s="375"/>
      <c r="E37" s="375"/>
      <c r="F37" s="375"/>
      <c r="G37" s="378"/>
      <c r="H37" s="180"/>
      <c r="I37" s="134"/>
      <c r="J37" s="100"/>
      <c r="K37" s="100"/>
      <c r="L37" s="180"/>
      <c r="M37" s="100"/>
      <c r="N37" s="180"/>
      <c r="O37" s="100"/>
      <c r="P37" s="180"/>
      <c r="Q37" s="100"/>
      <c r="R37" s="180"/>
      <c r="S37" s="134"/>
      <c r="T37" s="100"/>
      <c r="U37" s="180"/>
      <c r="V37" s="180"/>
      <c r="W37" s="100"/>
      <c r="X37" s="180"/>
      <c r="Y37" s="134"/>
    </row>
    <row r="38" spans="1:25" s="157" customFormat="1" ht="15" customHeight="1">
      <c r="A38" s="377"/>
      <c r="B38" s="375"/>
      <c r="C38" s="375"/>
      <c r="D38" s="375"/>
      <c r="E38" s="375"/>
      <c r="F38" s="375"/>
      <c r="G38" s="378"/>
      <c r="H38" s="180"/>
      <c r="I38" s="134"/>
      <c r="J38" s="100"/>
      <c r="K38" s="100"/>
      <c r="L38" s="180"/>
      <c r="M38" s="100"/>
      <c r="N38" s="180"/>
      <c r="O38" s="100"/>
      <c r="P38" s="180"/>
      <c r="Q38" s="100"/>
      <c r="R38" s="180"/>
      <c r="S38" s="134"/>
      <c r="T38" s="100"/>
      <c r="U38" s="180"/>
      <c r="V38" s="180"/>
      <c r="W38" s="100"/>
      <c r="X38" s="180"/>
      <c r="Y38" s="134"/>
    </row>
    <row r="39" spans="1:25" s="157" customFormat="1" ht="15" customHeight="1">
      <c r="A39" s="377"/>
      <c r="B39" s="375"/>
      <c r="C39" s="375"/>
      <c r="D39" s="375"/>
      <c r="E39" s="375"/>
      <c r="F39" s="375"/>
      <c r="G39" s="378"/>
      <c r="H39" s="180"/>
      <c r="I39" s="134"/>
      <c r="J39" s="100"/>
      <c r="K39" s="100"/>
      <c r="L39" s="180"/>
      <c r="M39" s="100"/>
      <c r="N39" s="180"/>
      <c r="O39" s="100"/>
      <c r="P39" s="180"/>
      <c r="Q39" s="100"/>
      <c r="R39" s="180"/>
      <c r="S39" s="134"/>
      <c r="T39" s="100"/>
      <c r="U39" s="180"/>
      <c r="V39" s="180"/>
      <c r="W39" s="100"/>
      <c r="X39" s="180"/>
      <c r="Y39" s="134"/>
    </row>
    <row r="40" spans="1:25" s="157" customFormat="1" ht="15" customHeight="1">
      <c r="A40" s="377"/>
      <c r="B40" s="375"/>
      <c r="C40" s="375"/>
      <c r="D40" s="375"/>
      <c r="E40" s="375"/>
      <c r="F40" s="375"/>
      <c r="G40" s="378"/>
      <c r="H40" s="180"/>
      <c r="I40" s="134"/>
      <c r="J40" s="100"/>
      <c r="K40" s="100"/>
      <c r="L40" s="180"/>
      <c r="M40" s="100"/>
      <c r="N40" s="180"/>
      <c r="O40" s="100"/>
      <c r="P40" s="180"/>
      <c r="Q40" s="100"/>
      <c r="R40" s="180"/>
      <c r="S40" s="134"/>
      <c r="T40" s="100"/>
      <c r="U40" s="180"/>
      <c r="V40" s="180"/>
      <c r="W40" s="100"/>
      <c r="X40" s="180"/>
      <c r="Y40" s="134"/>
    </row>
    <row r="41" spans="1:25" s="157" customFormat="1" ht="15" customHeight="1">
      <c r="A41" s="377">
        <v>7</v>
      </c>
      <c r="B41" s="375"/>
      <c r="C41" s="375"/>
      <c r="D41" s="375"/>
      <c r="E41" s="375"/>
      <c r="F41" s="375"/>
      <c r="G41" s="378"/>
      <c r="H41" s="180"/>
      <c r="I41" s="134"/>
      <c r="J41" s="100"/>
      <c r="K41" s="100"/>
      <c r="L41" s="180"/>
      <c r="M41" s="100"/>
      <c r="N41" s="180"/>
      <c r="O41" s="100"/>
      <c r="P41" s="180"/>
      <c r="Q41" s="100"/>
      <c r="R41" s="180"/>
      <c r="S41" s="134"/>
      <c r="T41" s="100"/>
      <c r="U41" s="180"/>
      <c r="V41" s="180"/>
      <c r="W41" s="100"/>
      <c r="X41" s="180"/>
      <c r="Y41" s="134"/>
    </row>
    <row r="42" spans="1:25" s="157" customFormat="1" ht="15" customHeight="1">
      <c r="A42" s="377"/>
      <c r="B42" s="375"/>
      <c r="C42" s="375"/>
      <c r="D42" s="375"/>
      <c r="E42" s="375"/>
      <c r="F42" s="375"/>
      <c r="G42" s="378"/>
      <c r="H42" s="180"/>
      <c r="I42" s="134"/>
      <c r="J42" s="100"/>
      <c r="K42" s="100"/>
      <c r="L42" s="180"/>
      <c r="M42" s="100"/>
      <c r="N42" s="180"/>
      <c r="O42" s="100"/>
      <c r="P42" s="180"/>
      <c r="Q42" s="100"/>
      <c r="R42" s="180"/>
      <c r="S42" s="134"/>
      <c r="T42" s="100"/>
      <c r="U42" s="180"/>
      <c r="V42" s="180"/>
      <c r="W42" s="100"/>
      <c r="X42" s="180"/>
      <c r="Y42" s="134"/>
    </row>
    <row r="43" spans="1:25" s="157" customFormat="1" ht="15" customHeight="1">
      <c r="A43" s="377"/>
      <c r="B43" s="375"/>
      <c r="C43" s="375"/>
      <c r="D43" s="375"/>
      <c r="E43" s="375"/>
      <c r="F43" s="375"/>
      <c r="G43" s="378"/>
      <c r="H43" s="180"/>
      <c r="I43" s="134"/>
      <c r="J43" s="100"/>
      <c r="K43" s="100"/>
      <c r="L43" s="180"/>
      <c r="M43" s="100"/>
      <c r="N43" s="180"/>
      <c r="O43" s="100"/>
      <c r="P43" s="180"/>
      <c r="Q43" s="100"/>
      <c r="R43" s="180"/>
      <c r="S43" s="134"/>
      <c r="T43" s="100"/>
      <c r="U43" s="180"/>
      <c r="V43" s="180"/>
      <c r="W43" s="100"/>
      <c r="X43" s="180"/>
      <c r="Y43" s="134"/>
    </row>
    <row r="44" spans="1:25" s="157" customFormat="1" ht="15" customHeight="1">
      <c r="A44" s="377"/>
      <c r="B44" s="375"/>
      <c r="C44" s="375"/>
      <c r="D44" s="375"/>
      <c r="E44" s="375"/>
      <c r="F44" s="375"/>
      <c r="G44" s="378"/>
      <c r="H44" s="180"/>
      <c r="I44" s="134"/>
      <c r="J44" s="100"/>
      <c r="K44" s="100"/>
      <c r="L44" s="180"/>
      <c r="M44" s="100"/>
      <c r="N44" s="180"/>
      <c r="O44" s="100"/>
      <c r="P44" s="180"/>
      <c r="Q44" s="100"/>
      <c r="R44" s="180"/>
      <c r="S44" s="134"/>
      <c r="T44" s="100"/>
      <c r="U44" s="180"/>
      <c r="V44" s="180"/>
      <c r="W44" s="100"/>
      <c r="X44" s="180"/>
      <c r="Y44" s="134"/>
    </row>
    <row r="45" spans="1:25" s="157" customFormat="1" ht="15" customHeight="1">
      <c r="A45" s="377"/>
      <c r="B45" s="375"/>
      <c r="C45" s="375"/>
      <c r="D45" s="375"/>
      <c r="E45" s="375"/>
      <c r="F45" s="375"/>
      <c r="G45" s="378"/>
      <c r="H45" s="180"/>
      <c r="I45" s="134"/>
      <c r="J45" s="100"/>
      <c r="K45" s="100"/>
      <c r="L45" s="180"/>
      <c r="M45" s="100"/>
      <c r="N45" s="180"/>
      <c r="O45" s="100"/>
      <c r="P45" s="180"/>
      <c r="Q45" s="100"/>
      <c r="R45" s="180"/>
      <c r="S45" s="134"/>
      <c r="T45" s="100"/>
      <c r="U45" s="180"/>
      <c r="V45" s="180"/>
      <c r="W45" s="100"/>
      <c r="X45" s="180"/>
      <c r="Y45" s="134"/>
    </row>
    <row r="46" spans="1:25" s="157" customFormat="1" ht="15" customHeight="1">
      <c r="A46" s="377"/>
      <c r="B46" s="375"/>
      <c r="C46" s="375"/>
      <c r="D46" s="375"/>
      <c r="E46" s="375"/>
      <c r="F46" s="375"/>
      <c r="G46" s="378"/>
      <c r="H46" s="180"/>
      <c r="I46" s="134"/>
      <c r="J46" s="100"/>
      <c r="K46" s="100"/>
      <c r="L46" s="180"/>
      <c r="M46" s="100"/>
      <c r="N46" s="180"/>
      <c r="O46" s="100"/>
      <c r="P46" s="180"/>
      <c r="Q46" s="100"/>
      <c r="R46" s="180"/>
      <c r="S46" s="134"/>
      <c r="T46" s="100"/>
      <c r="U46" s="180"/>
      <c r="V46" s="180"/>
      <c r="W46" s="100"/>
      <c r="X46" s="180"/>
      <c r="Y46" s="134"/>
    </row>
    <row r="47" spans="1:25" s="157" customFormat="1" ht="15" customHeight="1">
      <c r="A47" s="377">
        <v>8</v>
      </c>
      <c r="B47" s="375"/>
      <c r="C47" s="375"/>
      <c r="D47" s="375"/>
      <c r="E47" s="375"/>
      <c r="F47" s="375"/>
      <c r="G47" s="378"/>
      <c r="H47" s="180"/>
      <c r="I47" s="134"/>
      <c r="J47" s="100"/>
      <c r="K47" s="100"/>
      <c r="L47" s="180"/>
      <c r="M47" s="100"/>
      <c r="N47" s="180"/>
      <c r="O47" s="100"/>
      <c r="P47" s="180"/>
      <c r="Q47" s="100"/>
      <c r="R47" s="180"/>
      <c r="S47" s="134"/>
      <c r="T47" s="100"/>
      <c r="U47" s="180"/>
      <c r="V47" s="180"/>
      <c r="W47" s="100"/>
      <c r="X47" s="180"/>
      <c r="Y47" s="134"/>
    </row>
    <row r="48" spans="1:25" s="157" customFormat="1" ht="15" customHeight="1">
      <c r="A48" s="377"/>
      <c r="B48" s="375"/>
      <c r="C48" s="375"/>
      <c r="D48" s="375"/>
      <c r="E48" s="375"/>
      <c r="F48" s="375"/>
      <c r="G48" s="378"/>
      <c r="H48" s="180"/>
      <c r="I48" s="134"/>
      <c r="J48" s="100"/>
      <c r="K48" s="100"/>
      <c r="L48" s="180"/>
      <c r="M48" s="100"/>
      <c r="N48" s="180"/>
      <c r="O48" s="100"/>
      <c r="P48" s="180"/>
      <c r="Q48" s="100"/>
      <c r="R48" s="180"/>
      <c r="S48" s="134"/>
      <c r="T48" s="100"/>
      <c r="U48" s="180"/>
      <c r="V48" s="180"/>
      <c r="W48" s="100"/>
      <c r="X48" s="180"/>
      <c r="Y48" s="134"/>
    </row>
    <row r="49" spans="1:25" s="157" customFormat="1" ht="15" customHeight="1">
      <c r="A49" s="377"/>
      <c r="B49" s="375"/>
      <c r="C49" s="375"/>
      <c r="D49" s="375"/>
      <c r="E49" s="375"/>
      <c r="F49" s="375"/>
      <c r="G49" s="378"/>
      <c r="H49" s="180"/>
      <c r="I49" s="134"/>
      <c r="J49" s="100"/>
      <c r="K49" s="100"/>
      <c r="L49" s="180"/>
      <c r="M49" s="100"/>
      <c r="N49" s="180"/>
      <c r="O49" s="100"/>
      <c r="P49" s="180"/>
      <c r="Q49" s="100"/>
      <c r="R49" s="180"/>
      <c r="S49" s="134"/>
      <c r="T49" s="100"/>
      <c r="U49" s="180"/>
      <c r="V49" s="180"/>
      <c r="W49" s="100"/>
      <c r="X49" s="180"/>
      <c r="Y49" s="134"/>
    </row>
    <row r="50" spans="1:25" s="157" customFormat="1" ht="15" customHeight="1">
      <c r="A50" s="377"/>
      <c r="B50" s="375"/>
      <c r="C50" s="375"/>
      <c r="D50" s="375"/>
      <c r="E50" s="375"/>
      <c r="F50" s="375"/>
      <c r="G50" s="378"/>
      <c r="H50" s="180"/>
      <c r="I50" s="134"/>
      <c r="J50" s="100"/>
      <c r="K50" s="100"/>
      <c r="L50" s="180"/>
      <c r="M50" s="100"/>
      <c r="N50" s="180"/>
      <c r="O50" s="100"/>
      <c r="P50" s="180"/>
      <c r="Q50" s="100"/>
      <c r="R50" s="180"/>
      <c r="S50" s="134"/>
      <c r="T50" s="100"/>
      <c r="U50" s="180"/>
      <c r="V50" s="180"/>
      <c r="W50" s="100"/>
      <c r="X50" s="180"/>
      <c r="Y50" s="134"/>
    </row>
    <row r="51" spans="1:25" s="157" customFormat="1" ht="15" customHeight="1">
      <c r="A51" s="377"/>
      <c r="B51" s="375"/>
      <c r="C51" s="375"/>
      <c r="D51" s="375"/>
      <c r="E51" s="375"/>
      <c r="F51" s="375"/>
      <c r="G51" s="378"/>
      <c r="H51" s="180"/>
      <c r="I51" s="134"/>
      <c r="J51" s="100"/>
      <c r="K51" s="100"/>
      <c r="L51" s="180"/>
      <c r="M51" s="100"/>
      <c r="N51" s="180"/>
      <c r="O51" s="100"/>
      <c r="P51" s="180"/>
      <c r="Q51" s="100"/>
      <c r="R51" s="180"/>
      <c r="S51" s="134"/>
      <c r="T51" s="100"/>
      <c r="U51" s="180"/>
      <c r="V51" s="180"/>
      <c r="W51" s="100"/>
      <c r="X51" s="180"/>
      <c r="Y51" s="134"/>
    </row>
    <row r="52" spans="1:25" s="157" customFormat="1" ht="15" customHeight="1">
      <c r="A52" s="377"/>
      <c r="B52" s="375"/>
      <c r="C52" s="375"/>
      <c r="D52" s="375"/>
      <c r="E52" s="375"/>
      <c r="F52" s="375"/>
      <c r="G52" s="378"/>
      <c r="H52" s="180"/>
      <c r="I52" s="134"/>
      <c r="J52" s="100"/>
      <c r="K52" s="100"/>
      <c r="L52" s="180"/>
      <c r="M52" s="100"/>
      <c r="N52" s="180"/>
      <c r="O52" s="100"/>
      <c r="P52" s="180"/>
      <c r="Q52" s="100"/>
      <c r="R52" s="180"/>
      <c r="S52" s="134"/>
      <c r="T52" s="100"/>
      <c r="U52" s="180"/>
      <c r="V52" s="180"/>
      <c r="W52" s="100"/>
      <c r="X52" s="180"/>
      <c r="Y52" s="134"/>
    </row>
    <row r="53" spans="1:25" s="157" customFormat="1" ht="15" customHeight="1">
      <c r="A53" s="377">
        <v>9</v>
      </c>
      <c r="B53" s="375"/>
      <c r="C53" s="375"/>
      <c r="D53" s="375"/>
      <c r="E53" s="375"/>
      <c r="F53" s="375"/>
      <c r="G53" s="378"/>
      <c r="H53" s="180"/>
      <c r="I53" s="134"/>
      <c r="J53" s="100"/>
      <c r="K53" s="100"/>
      <c r="L53" s="180"/>
      <c r="M53" s="100"/>
      <c r="N53" s="180"/>
      <c r="O53" s="100"/>
      <c r="P53" s="180"/>
      <c r="Q53" s="100"/>
      <c r="R53" s="180"/>
      <c r="S53" s="134"/>
      <c r="T53" s="100"/>
      <c r="U53" s="180"/>
      <c r="V53" s="180"/>
      <c r="W53" s="100"/>
      <c r="X53" s="180"/>
      <c r="Y53" s="134"/>
    </row>
    <row r="54" spans="1:25" s="157" customFormat="1" ht="15" customHeight="1">
      <c r="A54" s="377"/>
      <c r="B54" s="375"/>
      <c r="C54" s="375"/>
      <c r="D54" s="375"/>
      <c r="E54" s="375"/>
      <c r="F54" s="375"/>
      <c r="G54" s="378"/>
      <c r="H54" s="180"/>
      <c r="I54" s="134"/>
      <c r="J54" s="100"/>
      <c r="K54" s="100"/>
      <c r="L54" s="180"/>
      <c r="M54" s="100"/>
      <c r="N54" s="180"/>
      <c r="O54" s="100"/>
      <c r="P54" s="180"/>
      <c r="Q54" s="100"/>
      <c r="R54" s="180"/>
      <c r="S54" s="134"/>
      <c r="T54" s="100"/>
      <c r="U54" s="180"/>
      <c r="V54" s="180"/>
      <c r="W54" s="100"/>
      <c r="X54" s="180"/>
      <c r="Y54" s="134"/>
    </row>
    <row r="55" spans="1:25" s="157" customFormat="1" ht="15" customHeight="1">
      <c r="A55" s="377"/>
      <c r="B55" s="375"/>
      <c r="C55" s="375"/>
      <c r="D55" s="375"/>
      <c r="E55" s="375"/>
      <c r="F55" s="375"/>
      <c r="G55" s="378"/>
      <c r="H55" s="180"/>
      <c r="I55" s="134"/>
      <c r="J55" s="100"/>
      <c r="K55" s="100"/>
      <c r="L55" s="180"/>
      <c r="M55" s="100"/>
      <c r="N55" s="180"/>
      <c r="O55" s="100"/>
      <c r="P55" s="180"/>
      <c r="Q55" s="100"/>
      <c r="R55" s="180"/>
      <c r="S55" s="134"/>
      <c r="T55" s="100"/>
      <c r="U55" s="180"/>
      <c r="V55" s="180"/>
      <c r="W55" s="100"/>
      <c r="X55" s="180"/>
      <c r="Y55" s="134"/>
    </row>
    <row r="56" spans="1:25" s="157" customFormat="1" ht="15" customHeight="1">
      <c r="A56" s="377"/>
      <c r="B56" s="375"/>
      <c r="C56" s="375"/>
      <c r="D56" s="375"/>
      <c r="E56" s="375"/>
      <c r="F56" s="375"/>
      <c r="G56" s="378"/>
      <c r="H56" s="180"/>
      <c r="I56" s="134"/>
      <c r="J56" s="100"/>
      <c r="K56" s="100"/>
      <c r="L56" s="180"/>
      <c r="M56" s="100"/>
      <c r="N56" s="180"/>
      <c r="O56" s="100"/>
      <c r="P56" s="180"/>
      <c r="Q56" s="100"/>
      <c r="R56" s="180"/>
      <c r="S56" s="134"/>
      <c r="T56" s="100"/>
      <c r="U56" s="180"/>
      <c r="V56" s="180"/>
      <c r="W56" s="100"/>
      <c r="X56" s="180"/>
      <c r="Y56" s="134"/>
    </row>
    <row r="57" spans="1:25" s="157" customFormat="1" ht="15" customHeight="1">
      <c r="A57" s="377"/>
      <c r="B57" s="375"/>
      <c r="C57" s="375"/>
      <c r="D57" s="375"/>
      <c r="E57" s="375"/>
      <c r="F57" s="375"/>
      <c r="G57" s="378"/>
      <c r="H57" s="180"/>
      <c r="I57" s="134"/>
      <c r="J57" s="100"/>
      <c r="K57" s="100"/>
      <c r="L57" s="180"/>
      <c r="M57" s="100"/>
      <c r="N57" s="180"/>
      <c r="O57" s="100"/>
      <c r="P57" s="180"/>
      <c r="Q57" s="100"/>
      <c r="R57" s="180"/>
      <c r="S57" s="134"/>
      <c r="T57" s="100"/>
      <c r="U57" s="180"/>
      <c r="V57" s="180"/>
      <c r="W57" s="100"/>
      <c r="X57" s="180"/>
      <c r="Y57" s="134"/>
    </row>
    <row r="58" spans="1:25" s="157" customFormat="1" ht="15" customHeight="1">
      <c r="A58" s="377"/>
      <c r="B58" s="375"/>
      <c r="C58" s="375"/>
      <c r="D58" s="375"/>
      <c r="E58" s="375"/>
      <c r="F58" s="375"/>
      <c r="G58" s="378"/>
      <c r="H58" s="180"/>
      <c r="I58" s="134"/>
      <c r="J58" s="100"/>
      <c r="K58" s="100"/>
      <c r="L58" s="180"/>
      <c r="M58" s="100"/>
      <c r="N58" s="180"/>
      <c r="O58" s="100"/>
      <c r="P58" s="180"/>
      <c r="Q58" s="100"/>
      <c r="R58" s="180"/>
      <c r="S58" s="134"/>
      <c r="T58" s="100"/>
      <c r="U58" s="180"/>
      <c r="V58" s="180"/>
      <c r="W58" s="100"/>
      <c r="X58" s="180"/>
      <c r="Y58" s="134"/>
    </row>
    <row r="59" spans="1:25" s="157" customFormat="1" ht="15" customHeight="1">
      <c r="A59" s="377">
        <v>10</v>
      </c>
      <c r="B59" s="375"/>
      <c r="C59" s="375"/>
      <c r="D59" s="375"/>
      <c r="E59" s="375"/>
      <c r="F59" s="375"/>
      <c r="G59" s="378"/>
      <c r="H59" s="180"/>
      <c r="I59" s="134"/>
      <c r="J59" s="100"/>
      <c r="K59" s="100"/>
      <c r="L59" s="180"/>
      <c r="M59" s="100"/>
      <c r="N59" s="180"/>
      <c r="O59" s="100"/>
      <c r="P59" s="180"/>
      <c r="Q59" s="100"/>
      <c r="R59" s="180"/>
      <c r="S59" s="134"/>
      <c r="T59" s="100"/>
      <c r="U59" s="180"/>
      <c r="V59" s="180"/>
      <c r="W59" s="100"/>
      <c r="X59" s="180"/>
      <c r="Y59" s="134"/>
    </row>
    <row r="60" spans="1:25" s="157" customFormat="1" ht="15" customHeight="1">
      <c r="A60" s="377"/>
      <c r="B60" s="375"/>
      <c r="C60" s="375"/>
      <c r="D60" s="375"/>
      <c r="E60" s="375"/>
      <c r="F60" s="375"/>
      <c r="G60" s="378"/>
      <c r="H60" s="180"/>
      <c r="I60" s="134"/>
      <c r="J60" s="100"/>
      <c r="K60" s="100"/>
      <c r="L60" s="180"/>
      <c r="M60" s="100"/>
      <c r="N60" s="180"/>
      <c r="O60" s="100"/>
      <c r="P60" s="180"/>
      <c r="Q60" s="100"/>
      <c r="R60" s="180"/>
      <c r="S60" s="134"/>
      <c r="T60" s="100"/>
      <c r="U60" s="180"/>
      <c r="V60" s="180"/>
      <c r="W60" s="100"/>
      <c r="X60" s="180"/>
      <c r="Y60" s="134"/>
    </row>
    <row r="61" spans="1:25" s="157" customFormat="1" ht="15" customHeight="1">
      <c r="A61" s="377"/>
      <c r="B61" s="375"/>
      <c r="C61" s="375"/>
      <c r="D61" s="375"/>
      <c r="E61" s="375"/>
      <c r="F61" s="375"/>
      <c r="G61" s="378"/>
      <c r="H61" s="180"/>
      <c r="I61" s="134"/>
      <c r="J61" s="100"/>
      <c r="K61" s="100"/>
      <c r="L61" s="180"/>
      <c r="M61" s="100"/>
      <c r="N61" s="180"/>
      <c r="O61" s="100"/>
      <c r="P61" s="180"/>
      <c r="Q61" s="100"/>
      <c r="R61" s="180"/>
      <c r="S61" s="134"/>
      <c r="T61" s="100"/>
      <c r="U61" s="180"/>
      <c r="V61" s="180"/>
      <c r="W61" s="100"/>
      <c r="X61" s="180"/>
      <c r="Y61" s="134"/>
    </row>
    <row r="62" spans="1:25" s="157" customFormat="1" ht="15" customHeight="1">
      <c r="A62" s="377"/>
      <c r="B62" s="375"/>
      <c r="C62" s="375"/>
      <c r="D62" s="375"/>
      <c r="E62" s="375"/>
      <c r="F62" s="375"/>
      <c r="G62" s="378"/>
      <c r="H62" s="180"/>
      <c r="I62" s="134"/>
      <c r="J62" s="100"/>
      <c r="K62" s="100"/>
      <c r="L62" s="180"/>
      <c r="M62" s="100"/>
      <c r="N62" s="180"/>
      <c r="O62" s="100"/>
      <c r="P62" s="180"/>
      <c r="Q62" s="100"/>
      <c r="R62" s="180"/>
      <c r="S62" s="134"/>
      <c r="T62" s="100"/>
      <c r="U62" s="180"/>
      <c r="V62" s="180"/>
      <c r="W62" s="100"/>
      <c r="X62" s="180"/>
      <c r="Y62" s="134"/>
    </row>
    <row r="63" spans="1:25" s="157" customFormat="1" ht="15" customHeight="1">
      <c r="A63" s="377"/>
      <c r="B63" s="375"/>
      <c r="C63" s="375"/>
      <c r="D63" s="375"/>
      <c r="E63" s="375"/>
      <c r="F63" s="375"/>
      <c r="G63" s="378"/>
      <c r="H63" s="180"/>
      <c r="I63" s="134"/>
      <c r="J63" s="100"/>
      <c r="K63" s="100"/>
      <c r="L63" s="180"/>
      <c r="M63" s="100"/>
      <c r="N63" s="180"/>
      <c r="O63" s="100"/>
      <c r="P63" s="180"/>
      <c r="Q63" s="100"/>
      <c r="R63" s="180"/>
      <c r="S63" s="134"/>
      <c r="T63" s="100"/>
      <c r="U63" s="180"/>
      <c r="V63" s="180"/>
      <c r="W63" s="100"/>
      <c r="X63" s="180"/>
      <c r="Y63" s="134"/>
    </row>
    <row r="64" spans="1:25" s="157" customFormat="1" ht="15" customHeight="1">
      <c r="A64" s="377"/>
      <c r="B64" s="375"/>
      <c r="C64" s="375"/>
      <c r="D64" s="375"/>
      <c r="E64" s="375"/>
      <c r="F64" s="375"/>
      <c r="G64" s="378"/>
      <c r="H64" s="180"/>
      <c r="I64" s="134"/>
      <c r="J64" s="100"/>
      <c r="K64" s="100"/>
      <c r="L64" s="180"/>
      <c r="M64" s="100"/>
      <c r="N64" s="180"/>
      <c r="O64" s="100"/>
      <c r="P64" s="180"/>
      <c r="Q64" s="100"/>
      <c r="R64" s="180"/>
      <c r="S64" s="134"/>
      <c r="T64" s="100"/>
      <c r="U64" s="180"/>
      <c r="V64" s="180"/>
      <c r="W64" s="100"/>
      <c r="X64" s="180"/>
      <c r="Y64" s="134"/>
    </row>
  </sheetData>
  <sheetProtection algorithmName="SHA-512" hashValue="SF59xB+LcFLo2dBtH1kgBpGZ2R5OZg08ph4n6PgEtsdrue0JHO1d4GHgoe1KRnLZoVD6y0B/VG5+X9UGdC++aQ==" saltValue="0Bz85JlUASM25TSfk2ilhw=="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defaultColWidth="11.42578125" defaultRowHeight="15"/>
  <cols>
    <col min="2" max="39" width="5.7109375" customWidth="1"/>
    <col min="41" max="46" width="5.7109375" customWidth="1"/>
  </cols>
  <sheetData>
    <row r="1" spans="1:99">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c r="A2" s="57"/>
      <c r="B2" s="383" t="s">
        <v>289</v>
      </c>
      <c r="C2" s="383"/>
      <c r="D2" s="383"/>
      <c r="E2" s="383"/>
      <c r="F2" s="383"/>
      <c r="G2" s="383"/>
      <c r="H2" s="383"/>
      <c r="I2" s="383"/>
      <c r="J2" s="420" t="s">
        <v>15</v>
      </c>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c r="A3" s="57"/>
      <c r="B3" s="383"/>
      <c r="C3" s="383"/>
      <c r="D3" s="383"/>
      <c r="E3" s="383"/>
      <c r="F3" s="383"/>
      <c r="G3" s="383"/>
      <c r="H3" s="383"/>
      <c r="I3" s="383"/>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c r="A4" s="57"/>
      <c r="B4" s="383"/>
      <c r="C4" s="383"/>
      <c r="D4" s="383"/>
      <c r="E4" s="383"/>
      <c r="F4" s="383"/>
      <c r="G4" s="383"/>
      <c r="H4" s="383"/>
      <c r="I4" s="383"/>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c r="A6" s="57"/>
      <c r="B6" s="431" t="s">
        <v>214</v>
      </c>
      <c r="C6" s="431"/>
      <c r="D6" s="432"/>
      <c r="E6" s="421" t="s">
        <v>290</v>
      </c>
      <c r="F6" s="422"/>
      <c r="G6" s="422"/>
      <c r="H6" s="422"/>
      <c r="I6" s="423"/>
      <c r="J6" s="417" t="e">
        <f>IF(AND(' RIESGOS DE GESTION'!#REF!="Muy Alta",' RIESGOS DE GESTION'!#REF!="Leve"),CONCATENATE("R",' RIESGOS DE GESTION'!#REF!),"")</f>
        <v>#REF!</v>
      </c>
      <c r="K6" s="418"/>
      <c r="L6" s="418" t="e">
        <f>IF(AND(' RIESGOS DE GESTION'!#REF!="Muy Alta",' RIESGOS DE GESTION'!#REF!="Leve"),CONCATENATE("R",' RIESGOS DE GESTION'!#REF!),"")</f>
        <v>#REF!</v>
      </c>
      <c r="M6" s="418"/>
      <c r="N6" s="418" t="e">
        <f>IF(AND(' RIESGOS DE GESTION'!#REF!="Muy Alta",' RIESGOS DE GESTION'!#REF!="Leve"),CONCATENATE("R",' RIESGOS DE GESTION'!#REF!),"")</f>
        <v>#REF!</v>
      </c>
      <c r="O6" s="419"/>
      <c r="P6" s="417" t="e">
        <f>IF(AND(' RIESGOS DE GESTION'!#REF!="Muy Alta",' RIESGOS DE GESTION'!#REF!="Menor"),CONCATENATE("R",' RIESGOS DE GESTION'!#REF!),"")</f>
        <v>#REF!</v>
      </c>
      <c r="Q6" s="418"/>
      <c r="R6" s="418" t="e">
        <f>IF(AND(' RIESGOS DE GESTION'!#REF!="Muy Alta",' RIESGOS DE GESTION'!#REF!="Menor"),CONCATENATE("R",' RIESGOS DE GESTION'!#REF!),"")</f>
        <v>#REF!</v>
      </c>
      <c r="S6" s="418"/>
      <c r="T6" s="418" t="e">
        <f>IF(AND(' RIESGOS DE GESTION'!#REF!="Muy Alta",' RIESGOS DE GESTION'!#REF!="Menor"),CONCATENATE("R",' RIESGOS DE GESTION'!#REF!),"")</f>
        <v>#REF!</v>
      </c>
      <c r="U6" s="419"/>
      <c r="V6" s="417" t="e">
        <f>IF(AND(' RIESGOS DE GESTION'!#REF!="Muy Alta",' RIESGOS DE GESTION'!#REF!="Moderado"),CONCATENATE("R",' RIESGOS DE GESTION'!#REF!),"")</f>
        <v>#REF!</v>
      </c>
      <c r="W6" s="418"/>
      <c r="X6" s="418" t="e">
        <f>IF(AND(' RIESGOS DE GESTION'!#REF!="Muy Alta",' RIESGOS DE GESTION'!#REF!="Moderado"),CONCATENATE("R",' RIESGOS DE GESTION'!#REF!),"")</f>
        <v>#REF!</v>
      </c>
      <c r="Y6" s="418"/>
      <c r="Z6" s="418" t="e">
        <f>IF(AND(' RIESGOS DE GESTION'!#REF!="Muy Alta",' RIESGOS DE GESTION'!#REF!="Moderado"),CONCATENATE("R",' RIESGOS DE GESTION'!#REF!),"")</f>
        <v>#REF!</v>
      </c>
      <c r="AA6" s="419"/>
      <c r="AB6" s="417" t="e">
        <f>IF(AND(' RIESGOS DE GESTION'!#REF!="Muy Alta",' RIESGOS DE GESTION'!#REF!="Mayor"),CONCATENATE("R",' RIESGOS DE GESTION'!#REF!),"")</f>
        <v>#REF!</v>
      </c>
      <c r="AC6" s="418"/>
      <c r="AD6" s="418" t="e">
        <f>IF(AND(' RIESGOS DE GESTION'!#REF!="Muy Alta",' RIESGOS DE GESTION'!#REF!="Mayor"),CONCATENATE("R",' RIESGOS DE GESTION'!#REF!),"")</f>
        <v>#REF!</v>
      </c>
      <c r="AE6" s="418"/>
      <c r="AF6" s="418" t="e">
        <f>IF(AND(' RIESGOS DE GESTION'!#REF!="Muy Alta",' RIESGOS DE GESTION'!#REF!="Mayor"),CONCATENATE("R",' RIESGOS DE GESTION'!#REF!),"")</f>
        <v>#REF!</v>
      </c>
      <c r="AG6" s="419"/>
      <c r="AH6" s="408" t="e">
        <f>IF(AND(' RIESGOS DE GESTION'!#REF!="Muy Alta",' RIESGOS DE GESTION'!#REF!="Catastrófico"),CONCATENATE("R",' RIESGOS DE GESTION'!#REF!),"")</f>
        <v>#REF!</v>
      </c>
      <c r="AI6" s="409"/>
      <c r="AJ6" s="409" t="e">
        <f>IF(AND(' RIESGOS DE GESTION'!#REF!="Muy Alta",' RIESGOS DE GESTION'!#REF!="Catastrófico"),CONCATENATE("R",' RIESGOS DE GESTION'!#REF!),"")</f>
        <v>#REF!</v>
      </c>
      <c r="AK6" s="409"/>
      <c r="AL6" s="409" t="e">
        <f>IF(AND(' RIESGOS DE GESTION'!#REF!="Muy Alta",' RIESGOS DE GESTION'!#REF!="Catastrófico"),CONCATENATE("R",' RIESGOS DE GESTION'!#REF!),"")</f>
        <v>#REF!</v>
      </c>
      <c r="AM6" s="410"/>
      <c r="AO6" s="433" t="s">
        <v>291</v>
      </c>
      <c r="AP6" s="434"/>
      <c r="AQ6" s="434"/>
      <c r="AR6" s="434"/>
      <c r="AS6" s="434"/>
      <c r="AT6" s="435"/>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c r="A7" s="57"/>
      <c r="B7" s="431"/>
      <c r="C7" s="431"/>
      <c r="D7" s="432"/>
      <c r="E7" s="424"/>
      <c r="F7" s="425"/>
      <c r="G7" s="425"/>
      <c r="H7" s="425"/>
      <c r="I7" s="426"/>
      <c r="J7" s="411"/>
      <c r="K7" s="412"/>
      <c r="L7" s="412"/>
      <c r="M7" s="412"/>
      <c r="N7" s="412"/>
      <c r="O7" s="413"/>
      <c r="P7" s="411"/>
      <c r="Q7" s="412"/>
      <c r="R7" s="412"/>
      <c r="S7" s="412"/>
      <c r="T7" s="412"/>
      <c r="U7" s="413"/>
      <c r="V7" s="411"/>
      <c r="W7" s="412"/>
      <c r="X7" s="412"/>
      <c r="Y7" s="412"/>
      <c r="Z7" s="412"/>
      <c r="AA7" s="413"/>
      <c r="AB7" s="411"/>
      <c r="AC7" s="412"/>
      <c r="AD7" s="412"/>
      <c r="AE7" s="412"/>
      <c r="AF7" s="412"/>
      <c r="AG7" s="413"/>
      <c r="AH7" s="402"/>
      <c r="AI7" s="403"/>
      <c r="AJ7" s="403"/>
      <c r="AK7" s="403"/>
      <c r="AL7" s="403"/>
      <c r="AM7" s="404"/>
      <c r="AN7" s="57"/>
      <c r="AO7" s="436"/>
      <c r="AP7" s="437"/>
      <c r="AQ7" s="437"/>
      <c r="AR7" s="437"/>
      <c r="AS7" s="437"/>
      <c r="AT7" s="438"/>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c r="A8" s="57"/>
      <c r="B8" s="431"/>
      <c r="C8" s="431"/>
      <c r="D8" s="432"/>
      <c r="E8" s="424"/>
      <c r="F8" s="425"/>
      <c r="G8" s="425"/>
      <c r="H8" s="425"/>
      <c r="I8" s="426"/>
      <c r="J8" s="411" t="e">
        <f>IF(AND(' RIESGOS DE GESTION'!#REF!="Muy Alta",' RIESGOS DE GESTION'!#REF!="Leve"),CONCATENATE("R",' RIESGOS DE GESTION'!#REF!),"")</f>
        <v>#REF!</v>
      </c>
      <c r="K8" s="412"/>
      <c r="L8" s="412" t="e">
        <f>IF(AND(' RIESGOS DE GESTION'!#REF!="Muy Alta",' RIESGOS DE GESTION'!#REF!="Leve"),CONCATENATE("R",' RIESGOS DE GESTION'!#REF!),"")</f>
        <v>#REF!</v>
      </c>
      <c r="M8" s="412"/>
      <c r="N8" s="412" t="e">
        <f>IF(AND(' RIESGOS DE GESTION'!#REF!="Muy Alta",' RIESGOS DE GESTION'!#REF!="Leve"),CONCATENATE("R",' RIESGOS DE GESTION'!#REF!),"")</f>
        <v>#REF!</v>
      </c>
      <c r="O8" s="413"/>
      <c r="P8" s="411" t="e">
        <f>IF(AND(' RIESGOS DE GESTION'!#REF!="Muy Alta",' RIESGOS DE GESTION'!#REF!="Menor"),CONCATENATE("R",' RIESGOS DE GESTION'!#REF!),"")</f>
        <v>#REF!</v>
      </c>
      <c r="Q8" s="412"/>
      <c r="R8" s="412" t="e">
        <f>IF(AND(' RIESGOS DE GESTION'!#REF!="Muy Alta",' RIESGOS DE GESTION'!#REF!="Menor"),CONCATENATE("R",' RIESGOS DE GESTION'!#REF!),"")</f>
        <v>#REF!</v>
      </c>
      <c r="S8" s="412"/>
      <c r="T8" s="412" t="e">
        <f>IF(AND(' RIESGOS DE GESTION'!#REF!="Muy Alta",' RIESGOS DE GESTION'!#REF!="Menor"),CONCATENATE("R",' RIESGOS DE GESTION'!#REF!),"")</f>
        <v>#REF!</v>
      </c>
      <c r="U8" s="413"/>
      <c r="V8" s="411" t="e">
        <f>IF(AND(' RIESGOS DE GESTION'!#REF!="Muy Alta",' RIESGOS DE GESTION'!#REF!="Moderado"),CONCATENATE("R",' RIESGOS DE GESTION'!#REF!),"")</f>
        <v>#REF!</v>
      </c>
      <c r="W8" s="412"/>
      <c r="X8" s="412" t="e">
        <f>IF(AND(' RIESGOS DE GESTION'!#REF!="Muy Alta",' RIESGOS DE GESTION'!#REF!="Moderado"),CONCATENATE("R",' RIESGOS DE GESTION'!#REF!),"")</f>
        <v>#REF!</v>
      </c>
      <c r="Y8" s="412"/>
      <c r="Z8" s="412" t="e">
        <f>IF(AND(' RIESGOS DE GESTION'!#REF!="Muy Alta",' RIESGOS DE GESTION'!#REF!="Moderado"),CONCATENATE("R",' RIESGOS DE GESTION'!#REF!),"")</f>
        <v>#REF!</v>
      </c>
      <c r="AA8" s="413"/>
      <c r="AB8" s="411" t="e">
        <f>IF(AND(' RIESGOS DE GESTION'!#REF!="Muy Alta",' RIESGOS DE GESTION'!#REF!="Mayor"),CONCATENATE("R",' RIESGOS DE GESTION'!#REF!),"")</f>
        <v>#REF!</v>
      </c>
      <c r="AC8" s="412"/>
      <c r="AD8" s="412" t="e">
        <f>IF(AND(' RIESGOS DE GESTION'!#REF!="Muy Alta",' RIESGOS DE GESTION'!#REF!="Mayor"),CONCATENATE("R",' RIESGOS DE GESTION'!#REF!),"")</f>
        <v>#REF!</v>
      </c>
      <c r="AE8" s="412"/>
      <c r="AF8" s="412" t="e">
        <f>IF(AND(' RIESGOS DE GESTION'!#REF!="Muy Alta",' RIESGOS DE GESTION'!#REF!="Mayor"),CONCATENATE("R",' RIESGOS DE GESTION'!#REF!),"")</f>
        <v>#REF!</v>
      </c>
      <c r="AG8" s="413"/>
      <c r="AH8" s="402" t="e">
        <f>IF(AND(' RIESGOS DE GESTION'!#REF!="Muy Alta",' RIESGOS DE GESTION'!#REF!="Catastrófico"),CONCATENATE("R",' RIESGOS DE GESTION'!#REF!),"")</f>
        <v>#REF!</v>
      </c>
      <c r="AI8" s="403"/>
      <c r="AJ8" s="403" t="e">
        <f>IF(AND(' RIESGOS DE GESTION'!#REF!="Muy Alta",' RIESGOS DE GESTION'!#REF!="Catastrófico"),CONCATENATE("R",' RIESGOS DE GESTION'!#REF!),"")</f>
        <v>#REF!</v>
      </c>
      <c r="AK8" s="403"/>
      <c r="AL8" s="403" t="e">
        <f>IF(AND(' RIESGOS DE GESTION'!#REF!="Muy Alta",' RIESGOS DE GESTION'!#REF!="Catastrófico"),CONCATENATE("R",' RIESGOS DE GESTION'!#REF!),"")</f>
        <v>#REF!</v>
      </c>
      <c r="AM8" s="404"/>
      <c r="AN8" s="57"/>
      <c r="AO8" s="436"/>
      <c r="AP8" s="437"/>
      <c r="AQ8" s="437"/>
      <c r="AR8" s="437"/>
      <c r="AS8" s="437"/>
      <c r="AT8" s="438"/>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c r="A9" s="57"/>
      <c r="B9" s="431"/>
      <c r="C9" s="431"/>
      <c r="D9" s="432"/>
      <c r="E9" s="424"/>
      <c r="F9" s="425"/>
      <c r="G9" s="425"/>
      <c r="H9" s="425"/>
      <c r="I9" s="426"/>
      <c r="J9" s="411"/>
      <c r="K9" s="412"/>
      <c r="L9" s="412"/>
      <c r="M9" s="412"/>
      <c r="N9" s="412"/>
      <c r="O9" s="413"/>
      <c r="P9" s="411"/>
      <c r="Q9" s="412"/>
      <c r="R9" s="412"/>
      <c r="S9" s="412"/>
      <c r="T9" s="412"/>
      <c r="U9" s="413"/>
      <c r="V9" s="411"/>
      <c r="W9" s="412"/>
      <c r="X9" s="412"/>
      <c r="Y9" s="412"/>
      <c r="Z9" s="412"/>
      <c r="AA9" s="413"/>
      <c r="AB9" s="411"/>
      <c r="AC9" s="412"/>
      <c r="AD9" s="412"/>
      <c r="AE9" s="412"/>
      <c r="AF9" s="412"/>
      <c r="AG9" s="413"/>
      <c r="AH9" s="402"/>
      <c r="AI9" s="403"/>
      <c r="AJ9" s="403"/>
      <c r="AK9" s="403"/>
      <c r="AL9" s="403"/>
      <c r="AM9" s="404"/>
      <c r="AN9" s="57"/>
      <c r="AO9" s="436"/>
      <c r="AP9" s="437"/>
      <c r="AQ9" s="437"/>
      <c r="AR9" s="437"/>
      <c r="AS9" s="437"/>
      <c r="AT9" s="438"/>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c r="A10" s="57"/>
      <c r="B10" s="431"/>
      <c r="C10" s="431"/>
      <c r="D10" s="432"/>
      <c r="E10" s="424"/>
      <c r="F10" s="425"/>
      <c r="G10" s="425"/>
      <c r="H10" s="425"/>
      <c r="I10" s="426"/>
      <c r="J10" s="411" t="e">
        <f>IF(AND(' RIESGOS DE GESTION'!#REF!="Muy Alta",' RIESGOS DE GESTION'!#REF!="Leve"),CONCATENATE("R",' RIESGOS DE GESTION'!#REF!),"")</f>
        <v>#REF!</v>
      </c>
      <c r="K10" s="412"/>
      <c r="L10" s="412" t="e">
        <f>IF(AND(' RIESGOS DE GESTION'!#REF!="Muy Alta",' RIESGOS DE GESTION'!#REF!="Leve"),CONCATENATE("R",' RIESGOS DE GESTION'!#REF!),"")</f>
        <v>#REF!</v>
      </c>
      <c r="M10" s="412"/>
      <c r="N10" s="412" t="e">
        <f>IF(AND(' RIESGOS DE GESTION'!#REF!="Muy Alta",' RIESGOS DE GESTION'!#REF!="Leve"),CONCATENATE("R",' RIESGOS DE GESTION'!#REF!),"")</f>
        <v>#REF!</v>
      </c>
      <c r="O10" s="413"/>
      <c r="P10" s="411" t="e">
        <f>IF(AND(' RIESGOS DE GESTION'!#REF!="Muy Alta",' RIESGOS DE GESTION'!#REF!="Menor"),CONCATENATE("R",' RIESGOS DE GESTION'!#REF!),"")</f>
        <v>#REF!</v>
      </c>
      <c r="Q10" s="412"/>
      <c r="R10" s="412" t="e">
        <f>IF(AND(' RIESGOS DE GESTION'!#REF!="Muy Alta",' RIESGOS DE GESTION'!#REF!="Menor"),CONCATENATE("R",' RIESGOS DE GESTION'!#REF!),"")</f>
        <v>#REF!</v>
      </c>
      <c r="S10" s="412"/>
      <c r="T10" s="412" t="e">
        <f>IF(AND(' RIESGOS DE GESTION'!#REF!="Muy Alta",' RIESGOS DE GESTION'!#REF!="Menor"),CONCATENATE("R",' RIESGOS DE GESTION'!#REF!),"")</f>
        <v>#REF!</v>
      </c>
      <c r="U10" s="413"/>
      <c r="V10" s="411" t="e">
        <f>IF(AND(' RIESGOS DE GESTION'!#REF!="Muy Alta",' RIESGOS DE GESTION'!#REF!="Moderado"),CONCATENATE("R",' RIESGOS DE GESTION'!#REF!),"")</f>
        <v>#REF!</v>
      </c>
      <c r="W10" s="412"/>
      <c r="X10" s="412" t="e">
        <f>IF(AND(' RIESGOS DE GESTION'!#REF!="Muy Alta",' RIESGOS DE GESTION'!#REF!="Moderado"),CONCATENATE("R",' RIESGOS DE GESTION'!#REF!),"")</f>
        <v>#REF!</v>
      </c>
      <c r="Y10" s="412"/>
      <c r="Z10" s="412" t="e">
        <f>IF(AND(' RIESGOS DE GESTION'!#REF!="Muy Alta",' RIESGOS DE GESTION'!#REF!="Moderado"),CONCATENATE("R",' RIESGOS DE GESTION'!#REF!),"")</f>
        <v>#REF!</v>
      </c>
      <c r="AA10" s="413"/>
      <c r="AB10" s="411" t="e">
        <f>IF(AND(' RIESGOS DE GESTION'!#REF!="Muy Alta",' RIESGOS DE GESTION'!#REF!="Mayor"),CONCATENATE("R",' RIESGOS DE GESTION'!#REF!),"")</f>
        <v>#REF!</v>
      </c>
      <c r="AC10" s="412"/>
      <c r="AD10" s="412" t="e">
        <f>IF(AND(' RIESGOS DE GESTION'!#REF!="Muy Alta",' RIESGOS DE GESTION'!#REF!="Mayor"),CONCATENATE("R",' RIESGOS DE GESTION'!#REF!),"")</f>
        <v>#REF!</v>
      </c>
      <c r="AE10" s="412"/>
      <c r="AF10" s="412" t="e">
        <f>IF(AND(' RIESGOS DE GESTION'!#REF!="Muy Alta",' RIESGOS DE GESTION'!#REF!="Mayor"),CONCATENATE("R",' RIESGOS DE GESTION'!#REF!),"")</f>
        <v>#REF!</v>
      </c>
      <c r="AG10" s="413"/>
      <c r="AH10" s="402" t="e">
        <f>IF(AND(' RIESGOS DE GESTION'!#REF!="Muy Alta",' RIESGOS DE GESTION'!#REF!="Catastrófico"),CONCATENATE("R",' RIESGOS DE GESTION'!#REF!),"")</f>
        <v>#REF!</v>
      </c>
      <c r="AI10" s="403"/>
      <c r="AJ10" s="403" t="e">
        <f>IF(AND(' RIESGOS DE GESTION'!#REF!="Muy Alta",' RIESGOS DE GESTION'!#REF!="Catastrófico"),CONCATENATE("R",' RIESGOS DE GESTION'!#REF!),"")</f>
        <v>#REF!</v>
      </c>
      <c r="AK10" s="403"/>
      <c r="AL10" s="403" t="e">
        <f>IF(AND(' RIESGOS DE GESTION'!#REF!="Muy Alta",' RIESGOS DE GESTION'!#REF!="Catastrófico"),CONCATENATE("R",' RIESGOS DE GESTION'!#REF!),"")</f>
        <v>#REF!</v>
      </c>
      <c r="AM10" s="404"/>
      <c r="AN10" s="57"/>
      <c r="AO10" s="436"/>
      <c r="AP10" s="437"/>
      <c r="AQ10" s="437"/>
      <c r="AR10" s="437"/>
      <c r="AS10" s="437"/>
      <c r="AT10" s="438"/>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c r="A11" s="57"/>
      <c r="B11" s="431"/>
      <c r="C11" s="431"/>
      <c r="D11" s="432"/>
      <c r="E11" s="424"/>
      <c r="F11" s="425"/>
      <c r="G11" s="425"/>
      <c r="H11" s="425"/>
      <c r="I11" s="426"/>
      <c r="J11" s="411"/>
      <c r="K11" s="412"/>
      <c r="L11" s="412"/>
      <c r="M11" s="412"/>
      <c r="N11" s="412"/>
      <c r="O11" s="413"/>
      <c r="P11" s="411"/>
      <c r="Q11" s="412"/>
      <c r="R11" s="412"/>
      <c r="S11" s="412"/>
      <c r="T11" s="412"/>
      <c r="U11" s="413"/>
      <c r="V11" s="411"/>
      <c r="W11" s="412"/>
      <c r="X11" s="412"/>
      <c r="Y11" s="412"/>
      <c r="Z11" s="412"/>
      <c r="AA11" s="413"/>
      <c r="AB11" s="411"/>
      <c r="AC11" s="412"/>
      <c r="AD11" s="412"/>
      <c r="AE11" s="412"/>
      <c r="AF11" s="412"/>
      <c r="AG11" s="413"/>
      <c r="AH11" s="402"/>
      <c r="AI11" s="403"/>
      <c r="AJ11" s="403"/>
      <c r="AK11" s="403"/>
      <c r="AL11" s="403"/>
      <c r="AM11" s="404"/>
      <c r="AN11" s="57"/>
      <c r="AO11" s="436"/>
      <c r="AP11" s="437"/>
      <c r="AQ11" s="437"/>
      <c r="AR11" s="437"/>
      <c r="AS11" s="437"/>
      <c r="AT11" s="438"/>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c r="A12" s="57"/>
      <c r="B12" s="431"/>
      <c r="C12" s="431"/>
      <c r="D12" s="432"/>
      <c r="E12" s="424"/>
      <c r="F12" s="425"/>
      <c r="G12" s="425"/>
      <c r="H12" s="425"/>
      <c r="I12" s="426"/>
      <c r="J12" s="411" t="e">
        <f>IF(AND(' RIESGOS DE GESTION'!#REF!="Muy Alta",' RIESGOS DE GESTION'!#REF!="Leve"),CONCATENATE("R",' RIESGOS DE GESTION'!#REF!),"")</f>
        <v>#REF!</v>
      </c>
      <c r="K12" s="412"/>
      <c r="L12" s="412" t="e">
        <f>IF(AND(' RIESGOS DE GESTION'!#REF!="Muy Alta",' RIESGOS DE GESTION'!#REF!="Leve"),CONCATENATE("R",' RIESGOS DE GESTION'!#REF!),"")</f>
        <v>#REF!</v>
      </c>
      <c r="M12" s="412"/>
      <c r="N12" s="412" t="e">
        <f>IF(AND(' RIESGOS DE GESTION'!#REF!="Muy Alta",' RIESGOS DE GESTION'!#REF!="Leve"),CONCATENATE("R",' RIESGOS DE GESTION'!#REF!),"")</f>
        <v>#REF!</v>
      </c>
      <c r="O12" s="413"/>
      <c r="P12" s="411" t="e">
        <f>IF(AND(' RIESGOS DE GESTION'!#REF!="Muy Alta",' RIESGOS DE GESTION'!#REF!="Menor"),CONCATENATE("R",' RIESGOS DE GESTION'!#REF!),"")</f>
        <v>#REF!</v>
      </c>
      <c r="Q12" s="412"/>
      <c r="R12" s="412" t="e">
        <f>IF(AND(' RIESGOS DE GESTION'!#REF!="Muy Alta",' RIESGOS DE GESTION'!#REF!="Menor"),CONCATENATE("R",' RIESGOS DE GESTION'!#REF!),"")</f>
        <v>#REF!</v>
      </c>
      <c r="S12" s="412"/>
      <c r="T12" s="412" t="e">
        <f>IF(AND(' RIESGOS DE GESTION'!#REF!="Muy Alta",' RIESGOS DE GESTION'!#REF!="Menor"),CONCATENATE("R",' RIESGOS DE GESTION'!#REF!),"")</f>
        <v>#REF!</v>
      </c>
      <c r="U12" s="413"/>
      <c r="V12" s="411" t="e">
        <f>IF(AND(' RIESGOS DE GESTION'!#REF!="Muy Alta",' RIESGOS DE GESTION'!#REF!="Moderado"),CONCATENATE("R",' RIESGOS DE GESTION'!#REF!),"")</f>
        <v>#REF!</v>
      </c>
      <c r="W12" s="412"/>
      <c r="X12" s="412" t="e">
        <f>IF(AND(' RIESGOS DE GESTION'!#REF!="Muy Alta",' RIESGOS DE GESTION'!#REF!="Moderado"),CONCATENATE("R",' RIESGOS DE GESTION'!#REF!),"")</f>
        <v>#REF!</v>
      </c>
      <c r="Y12" s="412"/>
      <c r="Z12" s="412" t="e">
        <f>IF(AND(' RIESGOS DE GESTION'!#REF!="Muy Alta",' RIESGOS DE GESTION'!#REF!="Moderado"),CONCATENATE("R",' RIESGOS DE GESTION'!#REF!),"")</f>
        <v>#REF!</v>
      </c>
      <c r="AA12" s="413"/>
      <c r="AB12" s="411" t="e">
        <f>IF(AND(' RIESGOS DE GESTION'!#REF!="Muy Alta",' RIESGOS DE GESTION'!#REF!="Mayor"),CONCATENATE("R",' RIESGOS DE GESTION'!#REF!),"")</f>
        <v>#REF!</v>
      </c>
      <c r="AC12" s="412"/>
      <c r="AD12" s="412" t="e">
        <f>IF(AND(' RIESGOS DE GESTION'!#REF!="Muy Alta",' RIESGOS DE GESTION'!#REF!="Mayor"),CONCATENATE("R",' RIESGOS DE GESTION'!#REF!),"")</f>
        <v>#REF!</v>
      </c>
      <c r="AE12" s="412"/>
      <c r="AF12" s="412" t="e">
        <f>IF(AND(' RIESGOS DE GESTION'!#REF!="Muy Alta",' RIESGOS DE GESTION'!#REF!="Mayor"),CONCATENATE("R",' RIESGOS DE GESTION'!#REF!),"")</f>
        <v>#REF!</v>
      </c>
      <c r="AG12" s="413"/>
      <c r="AH12" s="402" t="e">
        <f>IF(AND(' RIESGOS DE GESTION'!#REF!="Muy Alta",' RIESGOS DE GESTION'!#REF!="Catastrófico"),CONCATENATE("R",' RIESGOS DE GESTION'!#REF!),"")</f>
        <v>#REF!</v>
      </c>
      <c r="AI12" s="403"/>
      <c r="AJ12" s="403" t="e">
        <f>IF(AND(' RIESGOS DE GESTION'!#REF!="Muy Alta",' RIESGOS DE GESTION'!#REF!="Catastrófico"),CONCATENATE("R",' RIESGOS DE GESTION'!#REF!),"")</f>
        <v>#REF!</v>
      </c>
      <c r="AK12" s="403"/>
      <c r="AL12" s="403" t="e">
        <f>IF(AND(' RIESGOS DE GESTION'!#REF!="Muy Alta",' RIESGOS DE GESTION'!#REF!="Catastrófico"),CONCATENATE("R",' RIESGOS DE GESTION'!#REF!),"")</f>
        <v>#REF!</v>
      </c>
      <c r="AM12" s="404"/>
      <c r="AN12" s="57"/>
      <c r="AO12" s="436"/>
      <c r="AP12" s="437"/>
      <c r="AQ12" s="437"/>
      <c r="AR12" s="437"/>
      <c r="AS12" s="437"/>
      <c r="AT12" s="438"/>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c r="A13" s="57"/>
      <c r="B13" s="431"/>
      <c r="C13" s="431"/>
      <c r="D13" s="432"/>
      <c r="E13" s="427"/>
      <c r="F13" s="428"/>
      <c r="G13" s="428"/>
      <c r="H13" s="428"/>
      <c r="I13" s="429"/>
      <c r="J13" s="411"/>
      <c r="K13" s="412"/>
      <c r="L13" s="412"/>
      <c r="M13" s="412"/>
      <c r="N13" s="412"/>
      <c r="O13" s="413"/>
      <c r="P13" s="411"/>
      <c r="Q13" s="412"/>
      <c r="R13" s="412"/>
      <c r="S13" s="412"/>
      <c r="T13" s="412"/>
      <c r="U13" s="413"/>
      <c r="V13" s="411"/>
      <c r="W13" s="412"/>
      <c r="X13" s="412"/>
      <c r="Y13" s="412"/>
      <c r="Z13" s="412"/>
      <c r="AA13" s="413"/>
      <c r="AB13" s="411"/>
      <c r="AC13" s="412"/>
      <c r="AD13" s="412"/>
      <c r="AE13" s="412"/>
      <c r="AF13" s="412"/>
      <c r="AG13" s="413"/>
      <c r="AH13" s="405"/>
      <c r="AI13" s="406"/>
      <c r="AJ13" s="406"/>
      <c r="AK13" s="406"/>
      <c r="AL13" s="406"/>
      <c r="AM13" s="407"/>
      <c r="AN13" s="57"/>
      <c r="AO13" s="439"/>
      <c r="AP13" s="440"/>
      <c r="AQ13" s="440"/>
      <c r="AR13" s="440"/>
      <c r="AS13" s="440"/>
      <c r="AT13" s="441"/>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c r="A14" s="57"/>
      <c r="B14" s="431"/>
      <c r="C14" s="431"/>
      <c r="D14" s="432"/>
      <c r="E14" s="421" t="s">
        <v>292</v>
      </c>
      <c r="F14" s="422"/>
      <c r="G14" s="422"/>
      <c r="H14" s="422"/>
      <c r="I14" s="422"/>
      <c r="J14" s="399" t="e">
        <f>IF(AND(' RIESGOS DE GESTION'!#REF!="Alta",' RIESGOS DE GESTION'!#REF!="Leve"),CONCATENATE("R",' RIESGOS DE GESTION'!#REF!),"")</f>
        <v>#REF!</v>
      </c>
      <c r="K14" s="400"/>
      <c r="L14" s="400" t="e">
        <f>IF(AND(' RIESGOS DE GESTION'!#REF!="Alta",' RIESGOS DE GESTION'!#REF!="Leve"),CONCATENATE("R",' RIESGOS DE GESTION'!#REF!),"")</f>
        <v>#REF!</v>
      </c>
      <c r="M14" s="400"/>
      <c r="N14" s="400" t="e">
        <f>IF(AND(' RIESGOS DE GESTION'!#REF!="Alta",' RIESGOS DE GESTION'!#REF!="Leve"),CONCATENATE("R",' RIESGOS DE GESTION'!#REF!),"")</f>
        <v>#REF!</v>
      </c>
      <c r="O14" s="401"/>
      <c r="P14" s="399" t="e">
        <f>IF(AND(' RIESGOS DE GESTION'!#REF!="Alta",' RIESGOS DE GESTION'!#REF!="Menor"),CONCATENATE("R",' RIESGOS DE GESTION'!#REF!),"")</f>
        <v>#REF!</v>
      </c>
      <c r="Q14" s="400"/>
      <c r="R14" s="400" t="e">
        <f>IF(AND(' RIESGOS DE GESTION'!#REF!="Alta",' RIESGOS DE GESTION'!#REF!="Menor"),CONCATENATE("R",' RIESGOS DE GESTION'!#REF!),"")</f>
        <v>#REF!</v>
      </c>
      <c r="S14" s="400"/>
      <c r="T14" s="400" t="e">
        <f>IF(AND(' RIESGOS DE GESTION'!#REF!="Alta",' RIESGOS DE GESTION'!#REF!="Menor"),CONCATENATE("R",' RIESGOS DE GESTION'!#REF!),"")</f>
        <v>#REF!</v>
      </c>
      <c r="U14" s="401"/>
      <c r="V14" s="417" t="e">
        <f>IF(AND(' RIESGOS DE GESTION'!#REF!="Alta",' RIESGOS DE GESTION'!#REF!="Moderado"),CONCATENATE("R",' RIESGOS DE GESTION'!#REF!),"")</f>
        <v>#REF!</v>
      </c>
      <c r="W14" s="418"/>
      <c r="X14" s="418" t="e">
        <f>IF(AND(' RIESGOS DE GESTION'!#REF!="Alta",' RIESGOS DE GESTION'!#REF!="Moderado"),CONCATENATE("R",' RIESGOS DE GESTION'!#REF!),"")</f>
        <v>#REF!</v>
      </c>
      <c r="Y14" s="418"/>
      <c r="Z14" s="418" t="e">
        <f>IF(AND(' RIESGOS DE GESTION'!#REF!="Alta",' RIESGOS DE GESTION'!#REF!="Moderado"),CONCATENATE("R",' RIESGOS DE GESTION'!#REF!),"")</f>
        <v>#REF!</v>
      </c>
      <c r="AA14" s="419"/>
      <c r="AB14" s="417" t="e">
        <f>IF(AND(' RIESGOS DE GESTION'!#REF!="Alta",' RIESGOS DE GESTION'!#REF!="Mayor"),CONCATENATE("R",' RIESGOS DE GESTION'!#REF!),"")</f>
        <v>#REF!</v>
      </c>
      <c r="AC14" s="418"/>
      <c r="AD14" s="418" t="e">
        <f>IF(AND(' RIESGOS DE GESTION'!#REF!="Alta",' RIESGOS DE GESTION'!#REF!="Mayor"),CONCATENATE("R",' RIESGOS DE GESTION'!#REF!),"")</f>
        <v>#REF!</v>
      </c>
      <c r="AE14" s="418"/>
      <c r="AF14" s="418" t="e">
        <f>IF(AND(' RIESGOS DE GESTION'!#REF!="Alta",' RIESGOS DE GESTION'!#REF!="Mayor"),CONCATENATE("R",' RIESGOS DE GESTION'!#REF!),"")</f>
        <v>#REF!</v>
      </c>
      <c r="AG14" s="419"/>
      <c r="AH14" s="408" t="e">
        <f>IF(AND(' RIESGOS DE GESTION'!#REF!="Alta",' RIESGOS DE GESTION'!#REF!="Catastrófico"),CONCATENATE("R",' RIESGOS DE GESTION'!#REF!),"")</f>
        <v>#REF!</v>
      </c>
      <c r="AI14" s="409"/>
      <c r="AJ14" s="409" t="e">
        <f>IF(AND(' RIESGOS DE GESTION'!#REF!="Alta",' RIESGOS DE GESTION'!#REF!="Catastrófico"),CONCATENATE("R",' RIESGOS DE GESTION'!#REF!),"")</f>
        <v>#REF!</v>
      </c>
      <c r="AK14" s="409"/>
      <c r="AL14" s="409" t="e">
        <f>IF(AND(' RIESGOS DE GESTION'!#REF!="Alta",' RIESGOS DE GESTION'!#REF!="Catastrófico"),CONCATENATE("R",' RIESGOS DE GESTION'!#REF!),"")</f>
        <v>#REF!</v>
      </c>
      <c r="AM14" s="410"/>
      <c r="AN14" s="57"/>
      <c r="AO14" s="442" t="s">
        <v>293</v>
      </c>
      <c r="AP14" s="443"/>
      <c r="AQ14" s="443"/>
      <c r="AR14" s="443"/>
      <c r="AS14" s="443"/>
      <c r="AT14" s="444"/>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c r="A15" s="57"/>
      <c r="B15" s="431"/>
      <c r="C15" s="431"/>
      <c r="D15" s="432"/>
      <c r="E15" s="424"/>
      <c r="F15" s="425"/>
      <c r="G15" s="425"/>
      <c r="H15" s="425"/>
      <c r="I15" s="425"/>
      <c r="J15" s="393"/>
      <c r="K15" s="394"/>
      <c r="L15" s="394"/>
      <c r="M15" s="394"/>
      <c r="N15" s="394"/>
      <c r="O15" s="395"/>
      <c r="P15" s="393"/>
      <c r="Q15" s="394"/>
      <c r="R15" s="394"/>
      <c r="S15" s="394"/>
      <c r="T15" s="394"/>
      <c r="U15" s="395"/>
      <c r="V15" s="411"/>
      <c r="W15" s="412"/>
      <c r="X15" s="412"/>
      <c r="Y15" s="412"/>
      <c r="Z15" s="412"/>
      <c r="AA15" s="413"/>
      <c r="AB15" s="411"/>
      <c r="AC15" s="412"/>
      <c r="AD15" s="412"/>
      <c r="AE15" s="412"/>
      <c r="AF15" s="412"/>
      <c r="AG15" s="413"/>
      <c r="AH15" s="402"/>
      <c r="AI15" s="403"/>
      <c r="AJ15" s="403"/>
      <c r="AK15" s="403"/>
      <c r="AL15" s="403"/>
      <c r="AM15" s="404"/>
      <c r="AN15" s="57"/>
      <c r="AO15" s="445"/>
      <c r="AP15" s="446"/>
      <c r="AQ15" s="446"/>
      <c r="AR15" s="446"/>
      <c r="AS15" s="446"/>
      <c r="AT15" s="44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c r="A16" s="57"/>
      <c r="B16" s="431"/>
      <c r="C16" s="431"/>
      <c r="D16" s="432"/>
      <c r="E16" s="424"/>
      <c r="F16" s="425"/>
      <c r="G16" s="425"/>
      <c r="H16" s="425"/>
      <c r="I16" s="425"/>
      <c r="J16" s="393" t="e">
        <f>IF(AND(' RIESGOS DE GESTION'!#REF!="Alta",' RIESGOS DE GESTION'!#REF!="Leve"),CONCATENATE("R",' RIESGOS DE GESTION'!#REF!),"")</f>
        <v>#REF!</v>
      </c>
      <c r="K16" s="394"/>
      <c r="L16" s="394" t="e">
        <f>IF(AND(' RIESGOS DE GESTION'!#REF!="Alta",' RIESGOS DE GESTION'!#REF!="Leve"),CONCATENATE("R",' RIESGOS DE GESTION'!#REF!),"")</f>
        <v>#REF!</v>
      </c>
      <c r="M16" s="394"/>
      <c r="N16" s="394" t="e">
        <f>IF(AND(' RIESGOS DE GESTION'!#REF!="Alta",' RIESGOS DE GESTION'!#REF!="Leve"),CONCATENATE("R",' RIESGOS DE GESTION'!#REF!),"")</f>
        <v>#REF!</v>
      </c>
      <c r="O16" s="395"/>
      <c r="P16" s="393" t="e">
        <f>IF(AND(' RIESGOS DE GESTION'!#REF!="Alta",' RIESGOS DE GESTION'!#REF!="Menor"),CONCATENATE("R",' RIESGOS DE GESTION'!#REF!),"")</f>
        <v>#REF!</v>
      </c>
      <c r="Q16" s="394"/>
      <c r="R16" s="394" t="e">
        <f>IF(AND(' RIESGOS DE GESTION'!#REF!="Alta",' RIESGOS DE GESTION'!#REF!="Menor"),CONCATENATE("R",' RIESGOS DE GESTION'!#REF!),"")</f>
        <v>#REF!</v>
      </c>
      <c r="S16" s="394"/>
      <c r="T16" s="394" t="e">
        <f>IF(AND(' RIESGOS DE GESTION'!#REF!="Alta",' RIESGOS DE GESTION'!#REF!="Menor"),CONCATENATE("R",' RIESGOS DE GESTION'!#REF!),"")</f>
        <v>#REF!</v>
      </c>
      <c r="U16" s="395"/>
      <c r="V16" s="411" t="e">
        <f>IF(AND(' RIESGOS DE GESTION'!#REF!="Alta",' RIESGOS DE GESTION'!#REF!="Moderado"),CONCATENATE("R",' RIESGOS DE GESTION'!#REF!),"")</f>
        <v>#REF!</v>
      </c>
      <c r="W16" s="412"/>
      <c r="X16" s="412" t="e">
        <f>IF(AND(' RIESGOS DE GESTION'!#REF!="Alta",' RIESGOS DE GESTION'!#REF!="Moderado"),CONCATENATE("R",' RIESGOS DE GESTION'!#REF!),"")</f>
        <v>#REF!</v>
      </c>
      <c r="Y16" s="412"/>
      <c r="Z16" s="412" t="e">
        <f>IF(AND(' RIESGOS DE GESTION'!#REF!="Alta",' RIESGOS DE GESTION'!#REF!="Moderado"),CONCATENATE("R",' RIESGOS DE GESTION'!#REF!),"")</f>
        <v>#REF!</v>
      </c>
      <c r="AA16" s="413"/>
      <c r="AB16" s="411" t="e">
        <f>IF(AND(' RIESGOS DE GESTION'!#REF!="Alta",' RIESGOS DE GESTION'!#REF!="Mayor"),CONCATENATE("R",' RIESGOS DE GESTION'!#REF!),"")</f>
        <v>#REF!</v>
      </c>
      <c r="AC16" s="412"/>
      <c r="AD16" s="412" t="e">
        <f>IF(AND(' RIESGOS DE GESTION'!#REF!="Alta",' RIESGOS DE GESTION'!#REF!="Mayor"),CONCATENATE("R",' RIESGOS DE GESTION'!#REF!),"")</f>
        <v>#REF!</v>
      </c>
      <c r="AE16" s="412"/>
      <c r="AF16" s="412" t="e">
        <f>IF(AND(' RIESGOS DE GESTION'!#REF!="Alta",' RIESGOS DE GESTION'!#REF!="Mayor"),CONCATENATE("R",' RIESGOS DE GESTION'!#REF!),"")</f>
        <v>#REF!</v>
      </c>
      <c r="AG16" s="413"/>
      <c r="AH16" s="402" t="e">
        <f>IF(AND(' RIESGOS DE GESTION'!#REF!="Alta",' RIESGOS DE GESTION'!#REF!="Catastrófico"),CONCATENATE("R",' RIESGOS DE GESTION'!#REF!),"")</f>
        <v>#REF!</v>
      </c>
      <c r="AI16" s="403"/>
      <c r="AJ16" s="403" t="e">
        <f>IF(AND(' RIESGOS DE GESTION'!#REF!="Alta",' RIESGOS DE GESTION'!#REF!="Catastrófico"),CONCATENATE("R",' RIESGOS DE GESTION'!#REF!),"")</f>
        <v>#REF!</v>
      </c>
      <c r="AK16" s="403"/>
      <c r="AL16" s="403" t="e">
        <f>IF(AND(' RIESGOS DE GESTION'!#REF!="Alta",' RIESGOS DE GESTION'!#REF!="Catastrófico"),CONCATENATE("R",' RIESGOS DE GESTION'!#REF!),"")</f>
        <v>#REF!</v>
      </c>
      <c r="AM16" s="404"/>
      <c r="AN16" s="57"/>
      <c r="AO16" s="445"/>
      <c r="AP16" s="446"/>
      <c r="AQ16" s="446"/>
      <c r="AR16" s="446"/>
      <c r="AS16" s="446"/>
      <c r="AT16" s="44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c r="A17" s="57"/>
      <c r="B17" s="431"/>
      <c r="C17" s="431"/>
      <c r="D17" s="432"/>
      <c r="E17" s="424"/>
      <c r="F17" s="425"/>
      <c r="G17" s="425"/>
      <c r="H17" s="425"/>
      <c r="I17" s="425"/>
      <c r="J17" s="393"/>
      <c r="K17" s="394"/>
      <c r="L17" s="394"/>
      <c r="M17" s="394"/>
      <c r="N17" s="394"/>
      <c r="O17" s="395"/>
      <c r="P17" s="393"/>
      <c r="Q17" s="394"/>
      <c r="R17" s="394"/>
      <c r="S17" s="394"/>
      <c r="T17" s="394"/>
      <c r="U17" s="395"/>
      <c r="V17" s="411"/>
      <c r="W17" s="412"/>
      <c r="X17" s="412"/>
      <c r="Y17" s="412"/>
      <c r="Z17" s="412"/>
      <c r="AA17" s="413"/>
      <c r="AB17" s="411"/>
      <c r="AC17" s="412"/>
      <c r="AD17" s="412"/>
      <c r="AE17" s="412"/>
      <c r="AF17" s="412"/>
      <c r="AG17" s="413"/>
      <c r="AH17" s="402"/>
      <c r="AI17" s="403"/>
      <c r="AJ17" s="403"/>
      <c r="AK17" s="403"/>
      <c r="AL17" s="403"/>
      <c r="AM17" s="404"/>
      <c r="AN17" s="57"/>
      <c r="AO17" s="445"/>
      <c r="AP17" s="446"/>
      <c r="AQ17" s="446"/>
      <c r="AR17" s="446"/>
      <c r="AS17" s="446"/>
      <c r="AT17" s="44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c r="A18" s="57"/>
      <c r="B18" s="431"/>
      <c r="C18" s="431"/>
      <c r="D18" s="432"/>
      <c r="E18" s="424"/>
      <c r="F18" s="425"/>
      <c r="G18" s="425"/>
      <c r="H18" s="425"/>
      <c r="I18" s="425"/>
      <c r="J18" s="393" t="e">
        <f>IF(AND(' RIESGOS DE GESTION'!#REF!="Alta",' RIESGOS DE GESTION'!#REF!="Leve"),CONCATENATE("R",' RIESGOS DE GESTION'!#REF!),"")</f>
        <v>#REF!</v>
      </c>
      <c r="K18" s="394"/>
      <c r="L18" s="394" t="e">
        <f>IF(AND(' RIESGOS DE GESTION'!#REF!="Alta",' RIESGOS DE GESTION'!#REF!="Leve"),CONCATENATE("R",' RIESGOS DE GESTION'!#REF!),"")</f>
        <v>#REF!</v>
      </c>
      <c r="M18" s="394"/>
      <c r="N18" s="394" t="e">
        <f>IF(AND(' RIESGOS DE GESTION'!#REF!="Alta",' RIESGOS DE GESTION'!#REF!="Leve"),CONCATENATE("R",' RIESGOS DE GESTION'!#REF!),"")</f>
        <v>#REF!</v>
      </c>
      <c r="O18" s="395"/>
      <c r="P18" s="393" t="e">
        <f>IF(AND(' RIESGOS DE GESTION'!#REF!="Alta",' RIESGOS DE GESTION'!#REF!="Menor"),CONCATENATE("R",' RIESGOS DE GESTION'!#REF!),"")</f>
        <v>#REF!</v>
      </c>
      <c r="Q18" s="394"/>
      <c r="R18" s="394" t="e">
        <f>IF(AND(' RIESGOS DE GESTION'!#REF!="Alta",' RIESGOS DE GESTION'!#REF!="Menor"),CONCATENATE("R",' RIESGOS DE GESTION'!#REF!),"")</f>
        <v>#REF!</v>
      </c>
      <c r="S18" s="394"/>
      <c r="T18" s="394" t="e">
        <f>IF(AND(' RIESGOS DE GESTION'!#REF!="Alta",' RIESGOS DE GESTION'!#REF!="Menor"),CONCATENATE("R",' RIESGOS DE GESTION'!#REF!),"")</f>
        <v>#REF!</v>
      </c>
      <c r="U18" s="395"/>
      <c r="V18" s="411" t="e">
        <f>IF(AND(' RIESGOS DE GESTION'!#REF!="Alta",' RIESGOS DE GESTION'!#REF!="Moderado"),CONCATENATE("R",' RIESGOS DE GESTION'!#REF!),"")</f>
        <v>#REF!</v>
      </c>
      <c r="W18" s="412"/>
      <c r="X18" s="412" t="e">
        <f>IF(AND(' RIESGOS DE GESTION'!#REF!="Alta",' RIESGOS DE GESTION'!#REF!="Moderado"),CONCATENATE("R",' RIESGOS DE GESTION'!#REF!),"")</f>
        <v>#REF!</v>
      </c>
      <c r="Y18" s="412"/>
      <c r="Z18" s="412" t="e">
        <f>IF(AND(' RIESGOS DE GESTION'!#REF!="Alta",' RIESGOS DE GESTION'!#REF!="Moderado"),CONCATENATE("R",' RIESGOS DE GESTION'!#REF!),"")</f>
        <v>#REF!</v>
      </c>
      <c r="AA18" s="413"/>
      <c r="AB18" s="411" t="e">
        <f>IF(AND(' RIESGOS DE GESTION'!#REF!="Alta",' RIESGOS DE GESTION'!#REF!="Mayor"),CONCATENATE("R",' RIESGOS DE GESTION'!#REF!),"")</f>
        <v>#REF!</v>
      </c>
      <c r="AC18" s="412"/>
      <c r="AD18" s="412" t="e">
        <f>IF(AND(' RIESGOS DE GESTION'!#REF!="Alta",' RIESGOS DE GESTION'!#REF!="Mayor"),CONCATENATE("R",' RIESGOS DE GESTION'!#REF!),"")</f>
        <v>#REF!</v>
      </c>
      <c r="AE18" s="412"/>
      <c r="AF18" s="412" t="e">
        <f>IF(AND(' RIESGOS DE GESTION'!#REF!="Alta",' RIESGOS DE GESTION'!#REF!="Mayor"),CONCATENATE("R",' RIESGOS DE GESTION'!#REF!),"")</f>
        <v>#REF!</v>
      </c>
      <c r="AG18" s="413"/>
      <c r="AH18" s="402" t="e">
        <f>IF(AND(' RIESGOS DE GESTION'!#REF!="Alta",' RIESGOS DE GESTION'!#REF!="Catastrófico"),CONCATENATE("R",' RIESGOS DE GESTION'!#REF!),"")</f>
        <v>#REF!</v>
      </c>
      <c r="AI18" s="403"/>
      <c r="AJ18" s="403" t="e">
        <f>IF(AND(' RIESGOS DE GESTION'!#REF!="Alta",' RIESGOS DE GESTION'!#REF!="Catastrófico"),CONCATENATE("R",' RIESGOS DE GESTION'!#REF!),"")</f>
        <v>#REF!</v>
      </c>
      <c r="AK18" s="403"/>
      <c r="AL18" s="403" t="e">
        <f>IF(AND(' RIESGOS DE GESTION'!#REF!="Alta",' RIESGOS DE GESTION'!#REF!="Catastrófico"),CONCATENATE("R",' RIESGOS DE GESTION'!#REF!),"")</f>
        <v>#REF!</v>
      </c>
      <c r="AM18" s="404"/>
      <c r="AN18" s="57"/>
      <c r="AO18" s="445"/>
      <c r="AP18" s="446"/>
      <c r="AQ18" s="446"/>
      <c r="AR18" s="446"/>
      <c r="AS18" s="446"/>
      <c r="AT18" s="44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c r="A19" s="57"/>
      <c r="B19" s="431"/>
      <c r="C19" s="431"/>
      <c r="D19" s="432"/>
      <c r="E19" s="424"/>
      <c r="F19" s="425"/>
      <c r="G19" s="425"/>
      <c r="H19" s="425"/>
      <c r="I19" s="425"/>
      <c r="J19" s="393"/>
      <c r="K19" s="394"/>
      <c r="L19" s="394"/>
      <c r="M19" s="394"/>
      <c r="N19" s="394"/>
      <c r="O19" s="395"/>
      <c r="P19" s="393"/>
      <c r="Q19" s="394"/>
      <c r="R19" s="394"/>
      <c r="S19" s="394"/>
      <c r="T19" s="394"/>
      <c r="U19" s="395"/>
      <c r="V19" s="411"/>
      <c r="W19" s="412"/>
      <c r="X19" s="412"/>
      <c r="Y19" s="412"/>
      <c r="Z19" s="412"/>
      <c r="AA19" s="413"/>
      <c r="AB19" s="411"/>
      <c r="AC19" s="412"/>
      <c r="AD19" s="412"/>
      <c r="AE19" s="412"/>
      <c r="AF19" s="412"/>
      <c r="AG19" s="413"/>
      <c r="AH19" s="402"/>
      <c r="AI19" s="403"/>
      <c r="AJ19" s="403"/>
      <c r="AK19" s="403"/>
      <c r="AL19" s="403"/>
      <c r="AM19" s="404"/>
      <c r="AN19" s="57"/>
      <c r="AO19" s="445"/>
      <c r="AP19" s="446"/>
      <c r="AQ19" s="446"/>
      <c r="AR19" s="446"/>
      <c r="AS19" s="446"/>
      <c r="AT19" s="44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c r="A20" s="57"/>
      <c r="B20" s="431"/>
      <c r="C20" s="431"/>
      <c r="D20" s="432"/>
      <c r="E20" s="424"/>
      <c r="F20" s="425"/>
      <c r="G20" s="425"/>
      <c r="H20" s="425"/>
      <c r="I20" s="425"/>
      <c r="J20" s="393" t="e">
        <f>IF(AND(' RIESGOS DE GESTION'!#REF!="Alta",' RIESGOS DE GESTION'!#REF!="Leve"),CONCATENATE("R",' RIESGOS DE GESTION'!#REF!),"")</f>
        <v>#REF!</v>
      </c>
      <c r="K20" s="394"/>
      <c r="L20" s="394" t="e">
        <f>IF(AND(' RIESGOS DE GESTION'!#REF!="Alta",' RIESGOS DE GESTION'!#REF!="Leve"),CONCATENATE("R",' RIESGOS DE GESTION'!#REF!),"")</f>
        <v>#REF!</v>
      </c>
      <c r="M20" s="394"/>
      <c r="N20" s="394" t="e">
        <f>IF(AND(' RIESGOS DE GESTION'!#REF!="Alta",' RIESGOS DE GESTION'!#REF!="Leve"),CONCATENATE("R",' RIESGOS DE GESTION'!#REF!),"")</f>
        <v>#REF!</v>
      </c>
      <c r="O20" s="395"/>
      <c r="P20" s="393" t="e">
        <f>IF(AND(' RIESGOS DE GESTION'!#REF!="Alta",' RIESGOS DE GESTION'!#REF!="Menor"),CONCATENATE("R",' RIESGOS DE GESTION'!#REF!),"")</f>
        <v>#REF!</v>
      </c>
      <c r="Q20" s="394"/>
      <c r="R20" s="394" t="e">
        <f>IF(AND(' RIESGOS DE GESTION'!#REF!="Alta",' RIESGOS DE GESTION'!#REF!="Menor"),CONCATENATE("R",' RIESGOS DE GESTION'!#REF!),"")</f>
        <v>#REF!</v>
      </c>
      <c r="S20" s="394"/>
      <c r="T20" s="394" t="e">
        <f>IF(AND(' RIESGOS DE GESTION'!#REF!="Alta",' RIESGOS DE GESTION'!#REF!="Menor"),CONCATENATE("R",' RIESGOS DE GESTION'!#REF!),"")</f>
        <v>#REF!</v>
      </c>
      <c r="U20" s="395"/>
      <c r="V20" s="411" t="e">
        <f>IF(AND(' RIESGOS DE GESTION'!#REF!="Alta",' RIESGOS DE GESTION'!#REF!="Moderado"),CONCATENATE("R",' RIESGOS DE GESTION'!#REF!),"")</f>
        <v>#REF!</v>
      </c>
      <c r="W20" s="412"/>
      <c r="X20" s="412" t="e">
        <f>IF(AND(' RIESGOS DE GESTION'!#REF!="Alta",' RIESGOS DE GESTION'!#REF!="Moderado"),CONCATENATE("R",' RIESGOS DE GESTION'!#REF!),"")</f>
        <v>#REF!</v>
      </c>
      <c r="Y20" s="412"/>
      <c r="Z20" s="412" t="e">
        <f>IF(AND(' RIESGOS DE GESTION'!#REF!="Alta",' RIESGOS DE GESTION'!#REF!="Moderado"),CONCATENATE("R",' RIESGOS DE GESTION'!#REF!),"")</f>
        <v>#REF!</v>
      </c>
      <c r="AA20" s="413"/>
      <c r="AB20" s="411" t="e">
        <f>IF(AND(' RIESGOS DE GESTION'!#REF!="Alta",' RIESGOS DE GESTION'!#REF!="Mayor"),CONCATENATE("R",' RIESGOS DE GESTION'!#REF!),"")</f>
        <v>#REF!</v>
      </c>
      <c r="AC20" s="412"/>
      <c r="AD20" s="412" t="e">
        <f>IF(AND(' RIESGOS DE GESTION'!#REF!="Alta",' RIESGOS DE GESTION'!#REF!="Mayor"),CONCATENATE("R",' RIESGOS DE GESTION'!#REF!),"")</f>
        <v>#REF!</v>
      </c>
      <c r="AE20" s="412"/>
      <c r="AF20" s="412" t="e">
        <f>IF(AND(' RIESGOS DE GESTION'!#REF!="Alta",' RIESGOS DE GESTION'!#REF!="Mayor"),CONCATENATE("R",' RIESGOS DE GESTION'!#REF!),"")</f>
        <v>#REF!</v>
      </c>
      <c r="AG20" s="413"/>
      <c r="AH20" s="402" t="e">
        <f>IF(AND(' RIESGOS DE GESTION'!#REF!="Alta",' RIESGOS DE GESTION'!#REF!="Catastrófico"),CONCATENATE("R",' RIESGOS DE GESTION'!#REF!),"")</f>
        <v>#REF!</v>
      </c>
      <c r="AI20" s="403"/>
      <c r="AJ20" s="403" t="e">
        <f>IF(AND(' RIESGOS DE GESTION'!#REF!="Alta",' RIESGOS DE GESTION'!#REF!="Catastrófico"),CONCATENATE("R",' RIESGOS DE GESTION'!#REF!),"")</f>
        <v>#REF!</v>
      </c>
      <c r="AK20" s="403"/>
      <c r="AL20" s="403" t="e">
        <f>IF(AND(' RIESGOS DE GESTION'!#REF!="Alta",' RIESGOS DE GESTION'!#REF!="Catastrófico"),CONCATENATE("R",' RIESGOS DE GESTION'!#REF!),"")</f>
        <v>#REF!</v>
      </c>
      <c r="AM20" s="404"/>
      <c r="AN20" s="57"/>
      <c r="AO20" s="445"/>
      <c r="AP20" s="446"/>
      <c r="AQ20" s="446"/>
      <c r="AR20" s="446"/>
      <c r="AS20" s="446"/>
      <c r="AT20" s="44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c r="A21" s="57"/>
      <c r="B21" s="431"/>
      <c r="C21" s="431"/>
      <c r="D21" s="432"/>
      <c r="E21" s="427"/>
      <c r="F21" s="428"/>
      <c r="G21" s="428"/>
      <c r="H21" s="428"/>
      <c r="I21" s="428"/>
      <c r="J21" s="396"/>
      <c r="K21" s="397"/>
      <c r="L21" s="397"/>
      <c r="M21" s="397"/>
      <c r="N21" s="397"/>
      <c r="O21" s="398"/>
      <c r="P21" s="396"/>
      <c r="Q21" s="397"/>
      <c r="R21" s="397"/>
      <c r="S21" s="397"/>
      <c r="T21" s="397"/>
      <c r="U21" s="398"/>
      <c r="V21" s="414"/>
      <c r="W21" s="415"/>
      <c r="X21" s="415"/>
      <c r="Y21" s="415"/>
      <c r="Z21" s="415"/>
      <c r="AA21" s="416"/>
      <c r="AB21" s="414"/>
      <c r="AC21" s="415"/>
      <c r="AD21" s="415"/>
      <c r="AE21" s="415"/>
      <c r="AF21" s="415"/>
      <c r="AG21" s="416"/>
      <c r="AH21" s="405"/>
      <c r="AI21" s="406"/>
      <c r="AJ21" s="406"/>
      <c r="AK21" s="406"/>
      <c r="AL21" s="406"/>
      <c r="AM21" s="407"/>
      <c r="AN21" s="57"/>
      <c r="AO21" s="448"/>
      <c r="AP21" s="449"/>
      <c r="AQ21" s="449"/>
      <c r="AR21" s="449"/>
      <c r="AS21" s="449"/>
      <c r="AT21" s="450"/>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c r="A22" s="57"/>
      <c r="B22" s="431"/>
      <c r="C22" s="431"/>
      <c r="D22" s="432"/>
      <c r="E22" s="421" t="s">
        <v>294</v>
      </c>
      <c r="F22" s="422"/>
      <c r="G22" s="422"/>
      <c r="H22" s="422"/>
      <c r="I22" s="423"/>
      <c r="J22" s="399" t="e">
        <f>IF(AND(' RIESGOS DE GESTION'!#REF!="Media",' RIESGOS DE GESTION'!#REF!="Leve"),CONCATENATE("R",' RIESGOS DE GESTION'!#REF!),"")</f>
        <v>#REF!</v>
      </c>
      <c r="K22" s="400"/>
      <c r="L22" s="400" t="e">
        <f>IF(AND(' RIESGOS DE GESTION'!#REF!="Media",' RIESGOS DE GESTION'!#REF!="Leve"),CONCATENATE("R",' RIESGOS DE GESTION'!#REF!),"")</f>
        <v>#REF!</v>
      </c>
      <c r="M22" s="400"/>
      <c r="N22" s="400" t="e">
        <f>IF(AND(' RIESGOS DE GESTION'!#REF!="Media",' RIESGOS DE GESTION'!#REF!="Leve"),CONCATENATE("R",' RIESGOS DE GESTION'!#REF!),"")</f>
        <v>#REF!</v>
      </c>
      <c r="O22" s="401"/>
      <c r="P22" s="399" t="e">
        <f>IF(AND(' RIESGOS DE GESTION'!#REF!="Media",' RIESGOS DE GESTION'!#REF!="Menor"),CONCATENATE("R",' RIESGOS DE GESTION'!#REF!),"")</f>
        <v>#REF!</v>
      </c>
      <c r="Q22" s="400"/>
      <c r="R22" s="400" t="e">
        <f>IF(AND(' RIESGOS DE GESTION'!#REF!="Media",' RIESGOS DE GESTION'!#REF!="Menor"),CONCATENATE("R",' RIESGOS DE GESTION'!#REF!),"")</f>
        <v>#REF!</v>
      </c>
      <c r="S22" s="400"/>
      <c r="T22" s="400" t="e">
        <f>IF(AND(' RIESGOS DE GESTION'!#REF!="Media",' RIESGOS DE GESTION'!#REF!="Menor"),CONCATENATE("R",' RIESGOS DE GESTION'!#REF!),"")</f>
        <v>#REF!</v>
      </c>
      <c r="U22" s="401"/>
      <c r="V22" s="399" t="e">
        <f>IF(AND(' RIESGOS DE GESTION'!#REF!="Media",' RIESGOS DE GESTION'!#REF!="Moderado"),CONCATENATE("R",' RIESGOS DE GESTION'!#REF!),"")</f>
        <v>#REF!</v>
      </c>
      <c r="W22" s="400"/>
      <c r="X22" s="400" t="e">
        <f>IF(AND(' RIESGOS DE GESTION'!#REF!="Media",' RIESGOS DE GESTION'!#REF!="Moderado"),CONCATENATE("R",' RIESGOS DE GESTION'!#REF!),"")</f>
        <v>#REF!</v>
      </c>
      <c r="Y22" s="400"/>
      <c r="Z22" s="400" t="e">
        <f>IF(AND(' RIESGOS DE GESTION'!#REF!="Media",' RIESGOS DE GESTION'!#REF!="Moderado"),CONCATENATE("R",' RIESGOS DE GESTION'!#REF!),"")</f>
        <v>#REF!</v>
      </c>
      <c r="AA22" s="401"/>
      <c r="AB22" s="417" t="e">
        <f>IF(AND(' RIESGOS DE GESTION'!#REF!="Media",' RIESGOS DE GESTION'!#REF!="Mayor"),CONCATENATE("R",' RIESGOS DE GESTION'!#REF!),"")</f>
        <v>#REF!</v>
      </c>
      <c r="AC22" s="418"/>
      <c r="AD22" s="418" t="e">
        <f>IF(AND(' RIESGOS DE GESTION'!#REF!="Media",' RIESGOS DE GESTION'!#REF!="Mayor"),CONCATENATE("R",' RIESGOS DE GESTION'!#REF!),"")</f>
        <v>#REF!</v>
      </c>
      <c r="AE22" s="418"/>
      <c r="AF22" s="418" t="e">
        <f>IF(AND(' RIESGOS DE GESTION'!#REF!="Media",' RIESGOS DE GESTION'!#REF!="Mayor"),CONCATENATE("R",' RIESGOS DE GESTION'!#REF!),"")</f>
        <v>#REF!</v>
      </c>
      <c r="AG22" s="419"/>
      <c r="AH22" s="408" t="e">
        <f>IF(AND(' RIESGOS DE GESTION'!#REF!="Media",' RIESGOS DE GESTION'!#REF!="Catastrófico"),CONCATENATE("R",' RIESGOS DE GESTION'!#REF!),"")</f>
        <v>#REF!</v>
      </c>
      <c r="AI22" s="409"/>
      <c r="AJ22" s="409" t="e">
        <f>IF(AND(' RIESGOS DE GESTION'!#REF!="Media",' RIESGOS DE GESTION'!#REF!="Catastrófico"),CONCATENATE("R",' RIESGOS DE GESTION'!#REF!),"")</f>
        <v>#REF!</v>
      </c>
      <c r="AK22" s="409"/>
      <c r="AL22" s="409" t="e">
        <f>IF(AND(' RIESGOS DE GESTION'!#REF!="Media",' RIESGOS DE GESTION'!#REF!="Catastrófico"),CONCATENATE("R",' RIESGOS DE GESTION'!#REF!),"")</f>
        <v>#REF!</v>
      </c>
      <c r="AM22" s="410"/>
      <c r="AN22" s="57"/>
      <c r="AO22" s="451" t="s">
        <v>295</v>
      </c>
      <c r="AP22" s="452"/>
      <c r="AQ22" s="452"/>
      <c r="AR22" s="452"/>
      <c r="AS22" s="452"/>
      <c r="AT22" s="453"/>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c r="A23" s="57"/>
      <c r="B23" s="431"/>
      <c r="C23" s="431"/>
      <c r="D23" s="432"/>
      <c r="E23" s="424"/>
      <c r="F23" s="425"/>
      <c r="G23" s="425"/>
      <c r="H23" s="425"/>
      <c r="I23" s="426"/>
      <c r="J23" s="393"/>
      <c r="K23" s="394"/>
      <c r="L23" s="394"/>
      <c r="M23" s="394"/>
      <c r="N23" s="394"/>
      <c r="O23" s="395"/>
      <c r="P23" s="393"/>
      <c r="Q23" s="394"/>
      <c r="R23" s="394"/>
      <c r="S23" s="394"/>
      <c r="T23" s="394"/>
      <c r="U23" s="395"/>
      <c r="V23" s="393"/>
      <c r="W23" s="394"/>
      <c r="X23" s="394"/>
      <c r="Y23" s="394"/>
      <c r="Z23" s="394"/>
      <c r="AA23" s="395"/>
      <c r="AB23" s="411"/>
      <c r="AC23" s="412"/>
      <c r="AD23" s="412"/>
      <c r="AE23" s="412"/>
      <c r="AF23" s="412"/>
      <c r="AG23" s="413"/>
      <c r="AH23" s="402"/>
      <c r="AI23" s="403"/>
      <c r="AJ23" s="403"/>
      <c r="AK23" s="403"/>
      <c r="AL23" s="403"/>
      <c r="AM23" s="404"/>
      <c r="AN23" s="57"/>
      <c r="AO23" s="454"/>
      <c r="AP23" s="455"/>
      <c r="AQ23" s="455"/>
      <c r="AR23" s="455"/>
      <c r="AS23" s="455"/>
      <c r="AT23" s="456"/>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c r="A24" s="57"/>
      <c r="B24" s="431"/>
      <c r="C24" s="431"/>
      <c r="D24" s="432"/>
      <c r="E24" s="424"/>
      <c r="F24" s="425"/>
      <c r="G24" s="425"/>
      <c r="H24" s="425"/>
      <c r="I24" s="426"/>
      <c r="J24" s="393" t="e">
        <f>IF(AND(' RIESGOS DE GESTION'!#REF!="Media",' RIESGOS DE GESTION'!#REF!="Leve"),CONCATENATE("R",' RIESGOS DE GESTION'!#REF!),"")</f>
        <v>#REF!</v>
      </c>
      <c r="K24" s="394"/>
      <c r="L24" s="394" t="e">
        <f>IF(AND(' RIESGOS DE GESTION'!#REF!="Media",' RIESGOS DE GESTION'!#REF!="Leve"),CONCATENATE("R",' RIESGOS DE GESTION'!#REF!),"")</f>
        <v>#REF!</v>
      </c>
      <c r="M24" s="394"/>
      <c r="N24" s="394" t="e">
        <f>IF(AND(' RIESGOS DE GESTION'!#REF!="Media",' RIESGOS DE GESTION'!#REF!="Leve"),CONCATENATE("R",' RIESGOS DE GESTION'!#REF!),"")</f>
        <v>#REF!</v>
      </c>
      <c r="O24" s="395"/>
      <c r="P24" s="393" t="e">
        <f>IF(AND(' RIESGOS DE GESTION'!#REF!="Media",' RIESGOS DE GESTION'!#REF!="Menor"),CONCATENATE("R",' RIESGOS DE GESTION'!#REF!),"")</f>
        <v>#REF!</v>
      </c>
      <c r="Q24" s="394"/>
      <c r="R24" s="394" t="e">
        <f>IF(AND(' RIESGOS DE GESTION'!#REF!="Media",' RIESGOS DE GESTION'!#REF!="Menor"),CONCATENATE("R",' RIESGOS DE GESTION'!#REF!),"")</f>
        <v>#REF!</v>
      </c>
      <c r="S24" s="394"/>
      <c r="T24" s="394" t="e">
        <f>IF(AND(' RIESGOS DE GESTION'!#REF!="Media",' RIESGOS DE GESTION'!#REF!="Menor"),CONCATENATE("R",' RIESGOS DE GESTION'!#REF!),"")</f>
        <v>#REF!</v>
      </c>
      <c r="U24" s="395"/>
      <c r="V24" s="393" t="e">
        <f>IF(AND(' RIESGOS DE GESTION'!#REF!="Media",' RIESGOS DE GESTION'!#REF!="Moderado"),CONCATENATE("R",' RIESGOS DE GESTION'!#REF!),"")</f>
        <v>#REF!</v>
      </c>
      <c r="W24" s="394"/>
      <c r="X24" s="394" t="e">
        <f>IF(AND(' RIESGOS DE GESTION'!#REF!="Media",' RIESGOS DE GESTION'!#REF!="Moderado"),CONCATENATE("R",' RIESGOS DE GESTION'!#REF!),"")</f>
        <v>#REF!</v>
      </c>
      <c r="Y24" s="394"/>
      <c r="Z24" s="394" t="e">
        <f>IF(AND(' RIESGOS DE GESTION'!#REF!="Media",' RIESGOS DE GESTION'!#REF!="Moderado"),CONCATENATE("R",' RIESGOS DE GESTION'!#REF!),"")</f>
        <v>#REF!</v>
      </c>
      <c r="AA24" s="395"/>
      <c r="AB24" s="411" t="e">
        <f>IF(AND(' RIESGOS DE GESTION'!#REF!="Media",' RIESGOS DE GESTION'!#REF!="Mayor"),CONCATENATE("R",' RIESGOS DE GESTION'!#REF!),"")</f>
        <v>#REF!</v>
      </c>
      <c r="AC24" s="412"/>
      <c r="AD24" s="412" t="e">
        <f>IF(AND(' RIESGOS DE GESTION'!#REF!="Media",' RIESGOS DE GESTION'!#REF!="Mayor"),CONCATENATE("R",' RIESGOS DE GESTION'!#REF!),"")</f>
        <v>#REF!</v>
      </c>
      <c r="AE24" s="412"/>
      <c r="AF24" s="412" t="e">
        <f>IF(AND(' RIESGOS DE GESTION'!#REF!="Media",' RIESGOS DE GESTION'!#REF!="Mayor"),CONCATENATE("R",' RIESGOS DE GESTION'!#REF!),"")</f>
        <v>#REF!</v>
      </c>
      <c r="AG24" s="413"/>
      <c r="AH24" s="402" t="e">
        <f>IF(AND(' RIESGOS DE GESTION'!#REF!="Media",' RIESGOS DE GESTION'!#REF!="Catastrófico"),CONCATENATE("R",' RIESGOS DE GESTION'!#REF!),"")</f>
        <v>#REF!</v>
      </c>
      <c r="AI24" s="403"/>
      <c r="AJ24" s="403" t="e">
        <f>IF(AND(' RIESGOS DE GESTION'!#REF!="Media",' RIESGOS DE GESTION'!#REF!="Catastrófico"),CONCATENATE("R",' RIESGOS DE GESTION'!#REF!),"")</f>
        <v>#REF!</v>
      </c>
      <c r="AK24" s="403"/>
      <c r="AL24" s="403" t="e">
        <f>IF(AND(' RIESGOS DE GESTION'!#REF!="Media",' RIESGOS DE GESTION'!#REF!="Catastrófico"),CONCATENATE("R",' RIESGOS DE GESTION'!#REF!),"")</f>
        <v>#REF!</v>
      </c>
      <c r="AM24" s="404"/>
      <c r="AN24" s="57"/>
      <c r="AO24" s="454"/>
      <c r="AP24" s="455"/>
      <c r="AQ24" s="455"/>
      <c r="AR24" s="455"/>
      <c r="AS24" s="455"/>
      <c r="AT24" s="456"/>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c r="A25" s="57"/>
      <c r="B25" s="431"/>
      <c r="C25" s="431"/>
      <c r="D25" s="432"/>
      <c r="E25" s="424"/>
      <c r="F25" s="425"/>
      <c r="G25" s="425"/>
      <c r="H25" s="425"/>
      <c r="I25" s="426"/>
      <c r="J25" s="393"/>
      <c r="K25" s="394"/>
      <c r="L25" s="394"/>
      <c r="M25" s="394"/>
      <c r="N25" s="394"/>
      <c r="O25" s="395"/>
      <c r="P25" s="393"/>
      <c r="Q25" s="394"/>
      <c r="R25" s="394"/>
      <c r="S25" s="394"/>
      <c r="T25" s="394"/>
      <c r="U25" s="395"/>
      <c r="V25" s="393"/>
      <c r="W25" s="394"/>
      <c r="X25" s="394"/>
      <c r="Y25" s="394"/>
      <c r="Z25" s="394"/>
      <c r="AA25" s="395"/>
      <c r="AB25" s="411"/>
      <c r="AC25" s="412"/>
      <c r="AD25" s="412"/>
      <c r="AE25" s="412"/>
      <c r="AF25" s="412"/>
      <c r="AG25" s="413"/>
      <c r="AH25" s="402"/>
      <c r="AI25" s="403"/>
      <c r="AJ25" s="403"/>
      <c r="AK25" s="403"/>
      <c r="AL25" s="403"/>
      <c r="AM25" s="404"/>
      <c r="AN25" s="57"/>
      <c r="AO25" s="454"/>
      <c r="AP25" s="455"/>
      <c r="AQ25" s="455"/>
      <c r="AR25" s="455"/>
      <c r="AS25" s="455"/>
      <c r="AT25" s="456"/>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c r="A26" s="57"/>
      <c r="B26" s="431"/>
      <c r="C26" s="431"/>
      <c r="D26" s="432"/>
      <c r="E26" s="424"/>
      <c r="F26" s="425"/>
      <c r="G26" s="425"/>
      <c r="H26" s="425"/>
      <c r="I26" s="426"/>
      <c r="J26" s="393" t="e">
        <f>IF(AND(' RIESGOS DE GESTION'!#REF!="Media",' RIESGOS DE GESTION'!#REF!="Leve"),CONCATENATE("R",' RIESGOS DE GESTION'!#REF!),"")</f>
        <v>#REF!</v>
      </c>
      <c r="K26" s="394"/>
      <c r="L26" s="394" t="e">
        <f>IF(AND(' RIESGOS DE GESTION'!#REF!="Media",' RIESGOS DE GESTION'!#REF!="Leve"),CONCATENATE("R",' RIESGOS DE GESTION'!#REF!),"")</f>
        <v>#REF!</v>
      </c>
      <c r="M26" s="394"/>
      <c r="N26" s="394" t="e">
        <f>IF(AND(' RIESGOS DE GESTION'!#REF!="Media",' RIESGOS DE GESTION'!#REF!="Leve"),CONCATENATE("R",' RIESGOS DE GESTION'!#REF!),"")</f>
        <v>#REF!</v>
      </c>
      <c r="O26" s="395"/>
      <c r="P26" s="393" t="e">
        <f>IF(AND(' RIESGOS DE GESTION'!#REF!="Media",' RIESGOS DE GESTION'!#REF!="Menor"),CONCATENATE("R",' RIESGOS DE GESTION'!#REF!),"")</f>
        <v>#REF!</v>
      </c>
      <c r="Q26" s="394"/>
      <c r="R26" s="394" t="e">
        <f>IF(AND(' RIESGOS DE GESTION'!#REF!="Media",' RIESGOS DE GESTION'!#REF!="Menor"),CONCATENATE("R",' RIESGOS DE GESTION'!#REF!),"")</f>
        <v>#REF!</v>
      </c>
      <c r="S26" s="394"/>
      <c r="T26" s="394" t="e">
        <f>IF(AND(' RIESGOS DE GESTION'!#REF!="Media",' RIESGOS DE GESTION'!#REF!="Menor"),CONCATENATE("R",' RIESGOS DE GESTION'!#REF!),"")</f>
        <v>#REF!</v>
      </c>
      <c r="U26" s="395"/>
      <c r="V26" s="393" t="e">
        <f>IF(AND(' RIESGOS DE GESTION'!#REF!="Media",' RIESGOS DE GESTION'!#REF!="Moderado"),CONCATENATE("R",' RIESGOS DE GESTION'!#REF!),"")</f>
        <v>#REF!</v>
      </c>
      <c r="W26" s="394"/>
      <c r="X26" s="394" t="e">
        <f>IF(AND(' RIESGOS DE GESTION'!#REF!="Media",' RIESGOS DE GESTION'!#REF!="Moderado"),CONCATENATE("R",' RIESGOS DE GESTION'!#REF!),"")</f>
        <v>#REF!</v>
      </c>
      <c r="Y26" s="394"/>
      <c r="Z26" s="394" t="e">
        <f>IF(AND(' RIESGOS DE GESTION'!#REF!="Media",' RIESGOS DE GESTION'!#REF!="Moderado"),CONCATENATE("R",' RIESGOS DE GESTION'!#REF!),"")</f>
        <v>#REF!</v>
      </c>
      <c r="AA26" s="395"/>
      <c r="AB26" s="411" t="e">
        <f>IF(AND(' RIESGOS DE GESTION'!#REF!="Media",' RIESGOS DE GESTION'!#REF!="Mayor"),CONCATENATE("R",' RIESGOS DE GESTION'!#REF!),"")</f>
        <v>#REF!</v>
      </c>
      <c r="AC26" s="412"/>
      <c r="AD26" s="412" t="e">
        <f>IF(AND(' RIESGOS DE GESTION'!#REF!="Media",' RIESGOS DE GESTION'!#REF!="Mayor"),CONCATENATE("R",' RIESGOS DE GESTION'!#REF!),"")</f>
        <v>#REF!</v>
      </c>
      <c r="AE26" s="412"/>
      <c r="AF26" s="412" t="e">
        <f>IF(AND(' RIESGOS DE GESTION'!#REF!="Media",' RIESGOS DE GESTION'!#REF!="Mayor"),CONCATENATE("R",' RIESGOS DE GESTION'!#REF!),"")</f>
        <v>#REF!</v>
      </c>
      <c r="AG26" s="413"/>
      <c r="AH26" s="402" t="e">
        <f>IF(AND(' RIESGOS DE GESTION'!#REF!="Media",' RIESGOS DE GESTION'!#REF!="Catastrófico"),CONCATENATE("R",' RIESGOS DE GESTION'!#REF!),"")</f>
        <v>#REF!</v>
      </c>
      <c r="AI26" s="403"/>
      <c r="AJ26" s="403" t="e">
        <f>IF(AND(' RIESGOS DE GESTION'!#REF!="Media",' RIESGOS DE GESTION'!#REF!="Catastrófico"),CONCATENATE("R",' RIESGOS DE GESTION'!#REF!),"")</f>
        <v>#REF!</v>
      </c>
      <c r="AK26" s="403"/>
      <c r="AL26" s="403" t="e">
        <f>IF(AND(' RIESGOS DE GESTION'!#REF!="Media",' RIESGOS DE GESTION'!#REF!="Catastrófico"),CONCATENATE("R",' RIESGOS DE GESTION'!#REF!),"")</f>
        <v>#REF!</v>
      </c>
      <c r="AM26" s="404"/>
      <c r="AN26" s="57"/>
      <c r="AO26" s="454"/>
      <c r="AP26" s="455"/>
      <c r="AQ26" s="455"/>
      <c r="AR26" s="455"/>
      <c r="AS26" s="455"/>
      <c r="AT26" s="456"/>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c r="A27" s="57"/>
      <c r="B27" s="431"/>
      <c r="C27" s="431"/>
      <c r="D27" s="432"/>
      <c r="E27" s="424"/>
      <c r="F27" s="425"/>
      <c r="G27" s="425"/>
      <c r="H27" s="425"/>
      <c r="I27" s="426"/>
      <c r="J27" s="393"/>
      <c r="K27" s="394"/>
      <c r="L27" s="394"/>
      <c r="M27" s="394"/>
      <c r="N27" s="394"/>
      <c r="O27" s="395"/>
      <c r="P27" s="393"/>
      <c r="Q27" s="394"/>
      <c r="R27" s="394"/>
      <c r="S27" s="394"/>
      <c r="T27" s="394"/>
      <c r="U27" s="395"/>
      <c r="V27" s="393"/>
      <c r="W27" s="394"/>
      <c r="X27" s="394"/>
      <c r="Y27" s="394"/>
      <c r="Z27" s="394"/>
      <c r="AA27" s="395"/>
      <c r="AB27" s="411"/>
      <c r="AC27" s="412"/>
      <c r="AD27" s="412"/>
      <c r="AE27" s="412"/>
      <c r="AF27" s="412"/>
      <c r="AG27" s="413"/>
      <c r="AH27" s="402"/>
      <c r="AI27" s="403"/>
      <c r="AJ27" s="403"/>
      <c r="AK27" s="403"/>
      <c r="AL27" s="403"/>
      <c r="AM27" s="404"/>
      <c r="AN27" s="57"/>
      <c r="AO27" s="454"/>
      <c r="AP27" s="455"/>
      <c r="AQ27" s="455"/>
      <c r="AR27" s="455"/>
      <c r="AS27" s="455"/>
      <c r="AT27" s="456"/>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c r="A28" s="57"/>
      <c r="B28" s="431"/>
      <c r="C28" s="431"/>
      <c r="D28" s="432"/>
      <c r="E28" s="424"/>
      <c r="F28" s="425"/>
      <c r="G28" s="425"/>
      <c r="H28" s="425"/>
      <c r="I28" s="426"/>
      <c r="J28" s="393" t="e">
        <f>IF(AND(' RIESGOS DE GESTION'!#REF!="Media",' RIESGOS DE GESTION'!#REF!="Leve"),CONCATENATE("R",' RIESGOS DE GESTION'!#REF!),"")</f>
        <v>#REF!</v>
      </c>
      <c r="K28" s="394"/>
      <c r="L28" s="394" t="e">
        <f>IF(AND(' RIESGOS DE GESTION'!#REF!="Media",' RIESGOS DE GESTION'!#REF!="Leve"),CONCATENATE("R",' RIESGOS DE GESTION'!#REF!),"")</f>
        <v>#REF!</v>
      </c>
      <c r="M28" s="394"/>
      <c r="N28" s="394" t="e">
        <f>IF(AND(' RIESGOS DE GESTION'!#REF!="Media",' RIESGOS DE GESTION'!#REF!="Leve"),CONCATENATE("R",' RIESGOS DE GESTION'!#REF!),"")</f>
        <v>#REF!</v>
      </c>
      <c r="O28" s="395"/>
      <c r="P28" s="393" t="e">
        <f>IF(AND(' RIESGOS DE GESTION'!#REF!="Media",' RIESGOS DE GESTION'!#REF!="Menor"),CONCATENATE("R",' RIESGOS DE GESTION'!#REF!),"")</f>
        <v>#REF!</v>
      </c>
      <c r="Q28" s="394"/>
      <c r="R28" s="394" t="e">
        <f>IF(AND(' RIESGOS DE GESTION'!#REF!="Media",' RIESGOS DE GESTION'!#REF!="Menor"),CONCATENATE("R",' RIESGOS DE GESTION'!#REF!),"")</f>
        <v>#REF!</v>
      </c>
      <c r="S28" s="394"/>
      <c r="T28" s="394" t="e">
        <f>IF(AND(' RIESGOS DE GESTION'!#REF!="Media",' RIESGOS DE GESTION'!#REF!="Menor"),CONCATENATE("R",' RIESGOS DE GESTION'!#REF!),"")</f>
        <v>#REF!</v>
      </c>
      <c r="U28" s="395"/>
      <c r="V28" s="393" t="e">
        <f>IF(AND(' RIESGOS DE GESTION'!#REF!="Media",' RIESGOS DE GESTION'!#REF!="Moderado"),CONCATENATE("R",' RIESGOS DE GESTION'!#REF!),"")</f>
        <v>#REF!</v>
      </c>
      <c r="W28" s="394"/>
      <c r="X28" s="394" t="e">
        <f>IF(AND(' RIESGOS DE GESTION'!#REF!="Media",' RIESGOS DE GESTION'!#REF!="Moderado"),CONCATENATE("R",' RIESGOS DE GESTION'!#REF!),"")</f>
        <v>#REF!</v>
      </c>
      <c r="Y28" s="394"/>
      <c r="Z28" s="394" t="e">
        <f>IF(AND(' RIESGOS DE GESTION'!#REF!="Media",' RIESGOS DE GESTION'!#REF!="Moderado"),CONCATENATE("R",' RIESGOS DE GESTION'!#REF!),"")</f>
        <v>#REF!</v>
      </c>
      <c r="AA28" s="395"/>
      <c r="AB28" s="411" t="e">
        <f>IF(AND(' RIESGOS DE GESTION'!#REF!="Media",' RIESGOS DE GESTION'!#REF!="Mayor"),CONCATENATE("R",' RIESGOS DE GESTION'!#REF!),"")</f>
        <v>#REF!</v>
      </c>
      <c r="AC28" s="412"/>
      <c r="AD28" s="412" t="e">
        <f>IF(AND(' RIESGOS DE GESTION'!#REF!="Media",' RIESGOS DE GESTION'!#REF!="Mayor"),CONCATENATE("R",' RIESGOS DE GESTION'!#REF!),"")</f>
        <v>#REF!</v>
      </c>
      <c r="AE28" s="412"/>
      <c r="AF28" s="412" t="e">
        <f>IF(AND(' RIESGOS DE GESTION'!#REF!="Media",' RIESGOS DE GESTION'!#REF!="Mayor"),CONCATENATE("R",' RIESGOS DE GESTION'!#REF!),"")</f>
        <v>#REF!</v>
      </c>
      <c r="AG28" s="413"/>
      <c r="AH28" s="402" t="e">
        <f>IF(AND(' RIESGOS DE GESTION'!#REF!="Media",' RIESGOS DE GESTION'!#REF!="Catastrófico"),CONCATENATE("R",' RIESGOS DE GESTION'!#REF!),"")</f>
        <v>#REF!</v>
      </c>
      <c r="AI28" s="403"/>
      <c r="AJ28" s="403" t="e">
        <f>IF(AND(' RIESGOS DE GESTION'!#REF!="Media",' RIESGOS DE GESTION'!#REF!="Catastrófico"),CONCATENATE("R",' RIESGOS DE GESTION'!#REF!),"")</f>
        <v>#REF!</v>
      </c>
      <c r="AK28" s="403"/>
      <c r="AL28" s="403" t="e">
        <f>IF(AND(' RIESGOS DE GESTION'!#REF!="Media",' RIESGOS DE GESTION'!#REF!="Catastrófico"),CONCATENATE("R",' RIESGOS DE GESTION'!#REF!),"")</f>
        <v>#REF!</v>
      </c>
      <c r="AM28" s="404"/>
      <c r="AN28" s="57"/>
      <c r="AO28" s="454"/>
      <c r="AP28" s="455"/>
      <c r="AQ28" s="455"/>
      <c r="AR28" s="455"/>
      <c r="AS28" s="455"/>
      <c r="AT28" s="456"/>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c r="A29" s="57"/>
      <c r="B29" s="431"/>
      <c r="C29" s="431"/>
      <c r="D29" s="432"/>
      <c r="E29" s="427"/>
      <c r="F29" s="428"/>
      <c r="G29" s="428"/>
      <c r="H29" s="428"/>
      <c r="I29" s="429"/>
      <c r="J29" s="393"/>
      <c r="K29" s="394"/>
      <c r="L29" s="394"/>
      <c r="M29" s="394"/>
      <c r="N29" s="394"/>
      <c r="O29" s="395"/>
      <c r="P29" s="396"/>
      <c r="Q29" s="397"/>
      <c r="R29" s="397"/>
      <c r="S29" s="397"/>
      <c r="T29" s="397"/>
      <c r="U29" s="398"/>
      <c r="V29" s="396"/>
      <c r="W29" s="397"/>
      <c r="X29" s="397"/>
      <c r="Y29" s="397"/>
      <c r="Z29" s="397"/>
      <c r="AA29" s="398"/>
      <c r="AB29" s="414"/>
      <c r="AC29" s="415"/>
      <c r="AD29" s="415"/>
      <c r="AE29" s="415"/>
      <c r="AF29" s="415"/>
      <c r="AG29" s="416"/>
      <c r="AH29" s="405"/>
      <c r="AI29" s="406"/>
      <c r="AJ29" s="406"/>
      <c r="AK29" s="406"/>
      <c r="AL29" s="406"/>
      <c r="AM29" s="407"/>
      <c r="AN29" s="57"/>
      <c r="AO29" s="457"/>
      <c r="AP29" s="458"/>
      <c r="AQ29" s="458"/>
      <c r="AR29" s="458"/>
      <c r="AS29" s="458"/>
      <c r="AT29" s="459"/>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c r="A30" s="57"/>
      <c r="B30" s="431"/>
      <c r="C30" s="431"/>
      <c r="D30" s="432"/>
      <c r="E30" s="421" t="s">
        <v>296</v>
      </c>
      <c r="F30" s="422"/>
      <c r="G30" s="422"/>
      <c r="H30" s="422"/>
      <c r="I30" s="422"/>
      <c r="J30" s="390" t="e">
        <f>IF(AND(' RIESGOS DE GESTION'!#REF!="Baja",' RIESGOS DE GESTION'!#REF!="Leve"),CONCATENATE("R",' RIESGOS DE GESTION'!#REF!),"")</f>
        <v>#REF!</v>
      </c>
      <c r="K30" s="391"/>
      <c r="L30" s="391" t="e">
        <f>IF(AND(' RIESGOS DE GESTION'!#REF!="Baja",' RIESGOS DE GESTION'!#REF!="Leve"),CONCATENATE("R",' RIESGOS DE GESTION'!#REF!),"")</f>
        <v>#REF!</v>
      </c>
      <c r="M30" s="391"/>
      <c r="N30" s="391" t="e">
        <f>IF(AND(' RIESGOS DE GESTION'!#REF!="Baja",' RIESGOS DE GESTION'!#REF!="Leve"),CONCATENATE("R",' RIESGOS DE GESTION'!#REF!),"")</f>
        <v>#REF!</v>
      </c>
      <c r="O30" s="392"/>
      <c r="P30" s="400" t="e">
        <f>IF(AND(' RIESGOS DE GESTION'!#REF!="Baja",' RIESGOS DE GESTION'!#REF!="Menor"),CONCATENATE("R",' RIESGOS DE GESTION'!#REF!),"")</f>
        <v>#REF!</v>
      </c>
      <c r="Q30" s="400"/>
      <c r="R30" s="400" t="e">
        <f>IF(AND(' RIESGOS DE GESTION'!#REF!="Baja",' RIESGOS DE GESTION'!#REF!="Menor"),CONCATENATE("R",' RIESGOS DE GESTION'!#REF!),"")</f>
        <v>#REF!</v>
      </c>
      <c r="S30" s="400"/>
      <c r="T30" s="400" t="e">
        <f>IF(AND(' RIESGOS DE GESTION'!#REF!="Baja",' RIESGOS DE GESTION'!#REF!="Menor"),CONCATENATE("R",' RIESGOS DE GESTION'!#REF!),"")</f>
        <v>#REF!</v>
      </c>
      <c r="U30" s="401"/>
      <c r="V30" s="399" t="e">
        <f>IF(AND(' RIESGOS DE GESTION'!#REF!="Baja",' RIESGOS DE GESTION'!#REF!="Moderado"),CONCATENATE("R",' RIESGOS DE GESTION'!#REF!),"")</f>
        <v>#REF!</v>
      </c>
      <c r="W30" s="400"/>
      <c r="X30" s="400" t="e">
        <f>IF(AND(' RIESGOS DE GESTION'!#REF!="Baja",' RIESGOS DE GESTION'!#REF!="Moderado"),CONCATENATE("R",' RIESGOS DE GESTION'!#REF!),"")</f>
        <v>#REF!</v>
      </c>
      <c r="Y30" s="400"/>
      <c r="Z30" s="400" t="e">
        <f>IF(AND(' RIESGOS DE GESTION'!#REF!="Baja",' RIESGOS DE GESTION'!#REF!="Moderado"),CONCATENATE("R",' RIESGOS DE GESTION'!#REF!),"")</f>
        <v>#REF!</v>
      </c>
      <c r="AA30" s="401"/>
      <c r="AB30" s="417" t="e">
        <f>IF(AND(' RIESGOS DE GESTION'!#REF!="Baja",' RIESGOS DE GESTION'!#REF!="Mayor"),CONCATENATE("R",' RIESGOS DE GESTION'!#REF!),"")</f>
        <v>#REF!</v>
      </c>
      <c r="AC30" s="418"/>
      <c r="AD30" s="418" t="e">
        <f>IF(AND(' RIESGOS DE GESTION'!#REF!="Baja",' RIESGOS DE GESTION'!#REF!="Mayor"),CONCATENATE("R",' RIESGOS DE GESTION'!#REF!),"")</f>
        <v>#REF!</v>
      </c>
      <c r="AE30" s="418"/>
      <c r="AF30" s="418" t="e">
        <f>IF(AND(' RIESGOS DE GESTION'!#REF!="Baja",' RIESGOS DE GESTION'!#REF!="Mayor"),CONCATENATE("R",' RIESGOS DE GESTION'!#REF!),"")</f>
        <v>#REF!</v>
      </c>
      <c r="AG30" s="419"/>
      <c r="AH30" s="408" t="e">
        <f>IF(AND(' RIESGOS DE GESTION'!#REF!="Baja",' RIESGOS DE GESTION'!#REF!="Catastrófico"),CONCATENATE("R",' RIESGOS DE GESTION'!#REF!),"")</f>
        <v>#REF!</v>
      </c>
      <c r="AI30" s="409"/>
      <c r="AJ30" s="409" t="e">
        <f>IF(AND(' RIESGOS DE GESTION'!#REF!="Baja",' RIESGOS DE GESTION'!#REF!="Catastrófico"),CONCATENATE("R",' RIESGOS DE GESTION'!#REF!),"")</f>
        <v>#REF!</v>
      </c>
      <c r="AK30" s="409"/>
      <c r="AL30" s="409" t="e">
        <f>IF(AND(' RIESGOS DE GESTION'!#REF!="Baja",' RIESGOS DE GESTION'!#REF!="Catastrófico"),CONCATENATE("R",' RIESGOS DE GESTION'!#REF!),"")</f>
        <v>#REF!</v>
      </c>
      <c r="AM30" s="410"/>
      <c r="AN30" s="57"/>
      <c r="AO30" s="460" t="s">
        <v>297</v>
      </c>
      <c r="AP30" s="461"/>
      <c r="AQ30" s="461"/>
      <c r="AR30" s="461"/>
      <c r="AS30" s="461"/>
      <c r="AT30" s="462"/>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c r="A31" s="57"/>
      <c r="B31" s="431"/>
      <c r="C31" s="431"/>
      <c r="D31" s="432"/>
      <c r="E31" s="424"/>
      <c r="F31" s="425"/>
      <c r="G31" s="425"/>
      <c r="H31" s="425"/>
      <c r="I31" s="425"/>
      <c r="J31" s="384"/>
      <c r="K31" s="385"/>
      <c r="L31" s="385"/>
      <c r="M31" s="385"/>
      <c r="N31" s="385"/>
      <c r="O31" s="386"/>
      <c r="P31" s="394"/>
      <c r="Q31" s="394"/>
      <c r="R31" s="394"/>
      <c r="S31" s="394"/>
      <c r="T31" s="394"/>
      <c r="U31" s="395"/>
      <c r="V31" s="393"/>
      <c r="W31" s="394"/>
      <c r="X31" s="394"/>
      <c r="Y31" s="394"/>
      <c r="Z31" s="394"/>
      <c r="AA31" s="395"/>
      <c r="AB31" s="411"/>
      <c r="AC31" s="412"/>
      <c r="AD31" s="412"/>
      <c r="AE31" s="412"/>
      <c r="AF31" s="412"/>
      <c r="AG31" s="413"/>
      <c r="AH31" s="402"/>
      <c r="AI31" s="403"/>
      <c r="AJ31" s="403"/>
      <c r="AK31" s="403"/>
      <c r="AL31" s="403"/>
      <c r="AM31" s="404"/>
      <c r="AN31" s="57"/>
      <c r="AO31" s="463"/>
      <c r="AP31" s="464"/>
      <c r="AQ31" s="464"/>
      <c r="AR31" s="464"/>
      <c r="AS31" s="464"/>
      <c r="AT31" s="465"/>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c r="A32" s="57"/>
      <c r="B32" s="431"/>
      <c r="C32" s="431"/>
      <c r="D32" s="432"/>
      <c r="E32" s="424"/>
      <c r="F32" s="425"/>
      <c r="G32" s="425"/>
      <c r="H32" s="425"/>
      <c r="I32" s="425"/>
      <c r="J32" s="384" t="e">
        <f>IF(AND(' RIESGOS DE GESTION'!#REF!="Baja",' RIESGOS DE GESTION'!#REF!="Leve"),CONCATENATE("R",' RIESGOS DE GESTION'!#REF!),"")</f>
        <v>#REF!</v>
      </c>
      <c r="K32" s="385"/>
      <c r="L32" s="385" t="e">
        <f>IF(AND(' RIESGOS DE GESTION'!#REF!="Baja",' RIESGOS DE GESTION'!#REF!="Leve"),CONCATENATE("R",' RIESGOS DE GESTION'!#REF!),"")</f>
        <v>#REF!</v>
      </c>
      <c r="M32" s="385"/>
      <c r="N32" s="385" t="e">
        <f>IF(AND(' RIESGOS DE GESTION'!#REF!="Baja",' RIESGOS DE GESTION'!#REF!="Leve"),CONCATENATE("R",' RIESGOS DE GESTION'!#REF!),"")</f>
        <v>#REF!</v>
      </c>
      <c r="O32" s="386"/>
      <c r="P32" s="394" t="e">
        <f>IF(AND(' RIESGOS DE GESTION'!#REF!="Baja",' RIESGOS DE GESTION'!#REF!="Menor"),CONCATENATE("R",' RIESGOS DE GESTION'!#REF!),"")</f>
        <v>#REF!</v>
      </c>
      <c r="Q32" s="394"/>
      <c r="R32" s="394" t="e">
        <f>IF(AND(' RIESGOS DE GESTION'!#REF!="Baja",' RIESGOS DE GESTION'!#REF!="Menor"),CONCATENATE("R",' RIESGOS DE GESTION'!#REF!),"")</f>
        <v>#REF!</v>
      </c>
      <c r="S32" s="394"/>
      <c r="T32" s="394" t="e">
        <f>IF(AND(' RIESGOS DE GESTION'!#REF!="Baja",' RIESGOS DE GESTION'!#REF!="Menor"),CONCATENATE("R",' RIESGOS DE GESTION'!#REF!),"")</f>
        <v>#REF!</v>
      </c>
      <c r="U32" s="395"/>
      <c r="V32" s="393" t="e">
        <f>IF(AND(' RIESGOS DE GESTION'!#REF!="Baja",' RIESGOS DE GESTION'!#REF!="Moderado"),CONCATENATE("R",' RIESGOS DE GESTION'!#REF!),"")</f>
        <v>#REF!</v>
      </c>
      <c r="W32" s="394"/>
      <c r="X32" s="394" t="e">
        <f>IF(AND(' RIESGOS DE GESTION'!#REF!="Baja",' RIESGOS DE GESTION'!#REF!="Moderado"),CONCATENATE("R",' RIESGOS DE GESTION'!#REF!),"")</f>
        <v>#REF!</v>
      </c>
      <c r="Y32" s="394"/>
      <c r="Z32" s="394" t="e">
        <f>IF(AND(' RIESGOS DE GESTION'!#REF!="Baja",' RIESGOS DE GESTION'!#REF!="Moderado"),CONCATENATE("R",' RIESGOS DE GESTION'!#REF!),"")</f>
        <v>#REF!</v>
      </c>
      <c r="AA32" s="395"/>
      <c r="AB32" s="411" t="e">
        <f>IF(AND(' RIESGOS DE GESTION'!#REF!="Baja",' RIESGOS DE GESTION'!#REF!="Mayor"),CONCATENATE("R",' RIESGOS DE GESTION'!#REF!),"")</f>
        <v>#REF!</v>
      </c>
      <c r="AC32" s="412"/>
      <c r="AD32" s="412" t="e">
        <f>IF(AND(' RIESGOS DE GESTION'!#REF!="Baja",' RIESGOS DE GESTION'!#REF!="Mayor"),CONCATENATE("R",' RIESGOS DE GESTION'!#REF!),"")</f>
        <v>#REF!</v>
      </c>
      <c r="AE32" s="412"/>
      <c r="AF32" s="412" t="e">
        <f>IF(AND(' RIESGOS DE GESTION'!#REF!="Baja",' RIESGOS DE GESTION'!#REF!="Mayor"),CONCATENATE("R",' RIESGOS DE GESTION'!#REF!),"")</f>
        <v>#REF!</v>
      </c>
      <c r="AG32" s="413"/>
      <c r="AH32" s="402" t="e">
        <f>IF(AND(' RIESGOS DE GESTION'!#REF!="Baja",' RIESGOS DE GESTION'!#REF!="Catastrófico"),CONCATENATE("R",' RIESGOS DE GESTION'!#REF!),"")</f>
        <v>#REF!</v>
      </c>
      <c r="AI32" s="403"/>
      <c r="AJ32" s="403" t="e">
        <f>IF(AND(' RIESGOS DE GESTION'!#REF!="Baja",' RIESGOS DE GESTION'!#REF!="Catastrófico"),CONCATENATE("R",' RIESGOS DE GESTION'!#REF!),"")</f>
        <v>#REF!</v>
      </c>
      <c r="AK32" s="403"/>
      <c r="AL32" s="403" t="e">
        <f>IF(AND(' RIESGOS DE GESTION'!#REF!="Baja",' RIESGOS DE GESTION'!#REF!="Catastrófico"),CONCATENATE("R",' RIESGOS DE GESTION'!#REF!),"")</f>
        <v>#REF!</v>
      </c>
      <c r="AM32" s="404"/>
      <c r="AN32" s="57"/>
      <c r="AO32" s="463"/>
      <c r="AP32" s="464"/>
      <c r="AQ32" s="464"/>
      <c r="AR32" s="464"/>
      <c r="AS32" s="464"/>
      <c r="AT32" s="465"/>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c r="A33" s="57"/>
      <c r="B33" s="431"/>
      <c r="C33" s="431"/>
      <c r="D33" s="432"/>
      <c r="E33" s="424"/>
      <c r="F33" s="425"/>
      <c r="G33" s="425"/>
      <c r="H33" s="425"/>
      <c r="I33" s="425"/>
      <c r="J33" s="384"/>
      <c r="K33" s="385"/>
      <c r="L33" s="385"/>
      <c r="M33" s="385"/>
      <c r="N33" s="385"/>
      <c r="O33" s="386"/>
      <c r="P33" s="394"/>
      <c r="Q33" s="394"/>
      <c r="R33" s="394"/>
      <c r="S33" s="394"/>
      <c r="T33" s="394"/>
      <c r="U33" s="395"/>
      <c r="V33" s="393"/>
      <c r="W33" s="394"/>
      <c r="X33" s="394"/>
      <c r="Y33" s="394"/>
      <c r="Z33" s="394"/>
      <c r="AA33" s="395"/>
      <c r="AB33" s="411"/>
      <c r="AC33" s="412"/>
      <c r="AD33" s="412"/>
      <c r="AE33" s="412"/>
      <c r="AF33" s="412"/>
      <c r="AG33" s="413"/>
      <c r="AH33" s="402"/>
      <c r="AI33" s="403"/>
      <c r="AJ33" s="403"/>
      <c r="AK33" s="403"/>
      <c r="AL33" s="403"/>
      <c r="AM33" s="404"/>
      <c r="AN33" s="57"/>
      <c r="AO33" s="463"/>
      <c r="AP33" s="464"/>
      <c r="AQ33" s="464"/>
      <c r="AR33" s="464"/>
      <c r="AS33" s="464"/>
      <c r="AT33" s="465"/>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c r="A34" s="57"/>
      <c r="B34" s="431"/>
      <c r="C34" s="431"/>
      <c r="D34" s="432"/>
      <c r="E34" s="424"/>
      <c r="F34" s="425"/>
      <c r="G34" s="425"/>
      <c r="H34" s="425"/>
      <c r="I34" s="425"/>
      <c r="J34" s="384" t="e">
        <f>IF(AND(' RIESGOS DE GESTION'!#REF!="Baja",' RIESGOS DE GESTION'!#REF!="Leve"),CONCATENATE("R",' RIESGOS DE GESTION'!#REF!),"")</f>
        <v>#REF!</v>
      </c>
      <c r="K34" s="385"/>
      <c r="L34" s="385" t="e">
        <f>IF(AND(' RIESGOS DE GESTION'!#REF!="Baja",' RIESGOS DE GESTION'!#REF!="Leve"),CONCATENATE("R",' RIESGOS DE GESTION'!#REF!),"")</f>
        <v>#REF!</v>
      </c>
      <c r="M34" s="385"/>
      <c r="N34" s="385" t="e">
        <f>IF(AND(' RIESGOS DE GESTION'!#REF!="Baja",' RIESGOS DE GESTION'!#REF!="Leve"),CONCATENATE("R",' RIESGOS DE GESTION'!#REF!),"")</f>
        <v>#REF!</v>
      </c>
      <c r="O34" s="386"/>
      <c r="P34" s="394" t="e">
        <f>IF(AND(' RIESGOS DE GESTION'!#REF!="Baja",' RIESGOS DE GESTION'!#REF!="Menor"),CONCATENATE("R",' RIESGOS DE GESTION'!#REF!),"")</f>
        <v>#REF!</v>
      </c>
      <c r="Q34" s="394"/>
      <c r="R34" s="394" t="e">
        <f>IF(AND(' RIESGOS DE GESTION'!#REF!="Baja",' RIESGOS DE GESTION'!#REF!="Menor"),CONCATENATE("R",' RIESGOS DE GESTION'!#REF!),"")</f>
        <v>#REF!</v>
      </c>
      <c r="S34" s="394"/>
      <c r="T34" s="394" t="e">
        <f>IF(AND(' RIESGOS DE GESTION'!#REF!="Baja",' RIESGOS DE GESTION'!#REF!="Menor"),CONCATENATE("R",' RIESGOS DE GESTION'!#REF!),"")</f>
        <v>#REF!</v>
      </c>
      <c r="U34" s="395"/>
      <c r="V34" s="393" t="e">
        <f>IF(AND(' RIESGOS DE GESTION'!#REF!="Baja",' RIESGOS DE GESTION'!#REF!="Moderado"),CONCATENATE("R",' RIESGOS DE GESTION'!#REF!),"")</f>
        <v>#REF!</v>
      </c>
      <c r="W34" s="394"/>
      <c r="X34" s="394" t="e">
        <f>IF(AND(' RIESGOS DE GESTION'!#REF!="Baja",' RIESGOS DE GESTION'!#REF!="Moderado"),CONCATENATE("R",' RIESGOS DE GESTION'!#REF!),"")</f>
        <v>#REF!</v>
      </c>
      <c r="Y34" s="394"/>
      <c r="Z34" s="394" t="e">
        <f>IF(AND(' RIESGOS DE GESTION'!#REF!="Baja",' RIESGOS DE GESTION'!#REF!="Moderado"),CONCATENATE("R",' RIESGOS DE GESTION'!#REF!),"")</f>
        <v>#REF!</v>
      </c>
      <c r="AA34" s="395"/>
      <c r="AB34" s="411" t="e">
        <f>IF(AND(' RIESGOS DE GESTION'!#REF!="Baja",' RIESGOS DE GESTION'!#REF!="Mayor"),CONCATENATE("R",' RIESGOS DE GESTION'!#REF!),"")</f>
        <v>#REF!</v>
      </c>
      <c r="AC34" s="412"/>
      <c r="AD34" s="412" t="e">
        <f>IF(AND(' RIESGOS DE GESTION'!#REF!="Baja",' RIESGOS DE GESTION'!#REF!="Mayor"),CONCATENATE("R",' RIESGOS DE GESTION'!#REF!),"")</f>
        <v>#REF!</v>
      </c>
      <c r="AE34" s="412"/>
      <c r="AF34" s="412" t="e">
        <f>IF(AND(' RIESGOS DE GESTION'!#REF!="Baja",' RIESGOS DE GESTION'!#REF!="Mayor"),CONCATENATE("R",' RIESGOS DE GESTION'!#REF!),"")</f>
        <v>#REF!</v>
      </c>
      <c r="AG34" s="413"/>
      <c r="AH34" s="402" t="e">
        <f>IF(AND(' RIESGOS DE GESTION'!#REF!="Baja",' RIESGOS DE GESTION'!#REF!="Catastrófico"),CONCATENATE("R",' RIESGOS DE GESTION'!#REF!),"")</f>
        <v>#REF!</v>
      </c>
      <c r="AI34" s="403"/>
      <c r="AJ34" s="403" t="e">
        <f>IF(AND(' RIESGOS DE GESTION'!#REF!="Baja",' RIESGOS DE GESTION'!#REF!="Catastrófico"),CONCATENATE("R",' RIESGOS DE GESTION'!#REF!),"")</f>
        <v>#REF!</v>
      </c>
      <c r="AK34" s="403"/>
      <c r="AL34" s="403" t="e">
        <f>IF(AND(' RIESGOS DE GESTION'!#REF!="Baja",' RIESGOS DE GESTION'!#REF!="Catastrófico"),CONCATENATE("R",' RIESGOS DE GESTION'!#REF!),"")</f>
        <v>#REF!</v>
      </c>
      <c r="AM34" s="404"/>
      <c r="AN34" s="57"/>
      <c r="AO34" s="463"/>
      <c r="AP34" s="464"/>
      <c r="AQ34" s="464"/>
      <c r="AR34" s="464"/>
      <c r="AS34" s="464"/>
      <c r="AT34" s="465"/>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c r="A35" s="57"/>
      <c r="B35" s="431"/>
      <c r="C35" s="431"/>
      <c r="D35" s="432"/>
      <c r="E35" s="424"/>
      <c r="F35" s="425"/>
      <c r="G35" s="425"/>
      <c r="H35" s="425"/>
      <c r="I35" s="425"/>
      <c r="J35" s="384"/>
      <c r="K35" s="385"/>
      <c r="L35" s="385"/>
      <c r="M35" s="385"/>
      <c r="N35" s="385"/>
      <c r="O35" s="386"/>
      <c r="P35" s="394"/>
      <c r="Q35" s="394"/>
      <c r="R35" s="394"/>
      <c r="S35" s="394"/>
      <c r="T35" s="394"/>
      <c r="U35" s="395"/>
      <c r="V35" s="393"/>
      <c r="W35" s="394"/>
      <c r="X35" s="394"/>
      <c r="Y35" s="394"/>
      <c r="Z35" s="394"/>
      <c r="AA35" s="395"/>
      <c r="AB35" s="411"/>
      <c r="AC35" s="412"/>
      <c r="AD35" s="412"/>
      <c r="AE35" s="412"/>
      <c r="AF35" s="412"/>
      <c r="AG35" s="413"/>
      <c r="AH35" s="402"/>
      <c r="AI35" s="403"/>
      <c r="AJ35" s="403"/>
      <c r="AK35" s="403"/>
      <c r="AL35" s="403"/>
      <c r="AM35" s="404"/>
      <c r="AN35" s="57"/>
      <c r="AO35" s="463"/>
      <c r="AP35" s="464"/>
      <c r="AQ35" s="464"/>
      <c r="AR35" s="464"/>
      <c r="AS35" s="464"/>
      <c r="AT35" s="465"/>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c r="A36" s="57"/>
      <c r="B36" s="431"/>
      <c r="C36" s="431"/>
      <c r="D36" s="432"/>
      <c r="E36" s="424"/>
      <c r="F36" s="425"/>
      <c r="G36" s="425"/>
      <c r="H36" s="425"/>
      <c r="I36" s="425"/>
      <c r="J36" s="384" t="e">
        <f>IF(AND(' RIESGOS DE GESTION'!#REF!="Baja",' RIESGOS DE GESTION'!#REF!="Leve"),CONCATENATE("R",' RIESGOS DE GESTION'!#REF!),"")</f>
        <v>#REF!</v>
      </c>
      <c r="K36" s="385"/>
      <c r="L36" s="385" t="e">
        <f>IF(AND(' RIESGOS DE GESTION'!#REF!="Baja",' RIESGOS DE GESTION'!#REF!="Leve"),CONCATENATE("R",' RIESGOS DE GESTION'!#REF!),"")</f>
        <v>#REF!</v>
      </c>
      <c r="M36" s="385"/>
      <c r="N36" s="385" t="e">
        <f>IF(AND(' RIESGOS DE GESTION'!#REF!="Baja",' RIESGOS DE GESTION'!#REF!="Leve"),CONCATENATE("R",' RIESGOS DE GESTION'!#REF!),"")</f>
        <v>#REF!</v>
      </c>
      <c r="O36" s="386"/>
      <c r="P36" s="394" t="e">
        <f>IF(AND(' RIESGOS DE GESTION'!#REF!="Baja",' RIESGOS DE GESTION'!#REF!="Menor"),CONCATENATE("R",' RIESGOS DE GESTION'!#REF!),"")</f>
        <v>#REF!</v>
      </c>
      <c r="Q36" s="394"/>
      <c r="R36" s="394" t="e">
        <f>IF(AND(' RIESGOS DE GESTION'!#REF!="Baja",' RIESGOS DE GESTION'!#REF!="Menor"),CONCATENATE("R",' RIESGOS DE GESTION'!#REF!),"")</f>
        <v>#REF!</v>
      </c>
      <c r="S36" s="394"/>
      <c r="T36" s="394" t="e">
        <f>IF(AND(' RIESGOS DE GESTION'!#REF!="Baja",' RIESGOS DE GESTION'!#REF!="Menor"),CONCATENATE("R",' RIESGOS DE GESTION'!#REF!),"")</f>
        <v>#REF!</v>
      </c>
      <c r="U36" s="395"/>
      <c r="V36" s="393" t="e">
        <f>IF(AND(' RIESGOS DE GESTION'!#REF!="Baja",' RIESGOS DE GESTION'!#REF!="Moderado"),CONCATENATE("R",' RIESGOS DE GESTION'!#REF!),"")</f>
        <v>#REF!</v>
      </c>
      <c r="W36" s="394"/>
      <c r="X36" s="394" t="e">
        <f>IF(AND(' RIESGOS DE GESTION'!#REF!="Baja",' RIESGOS DE GESTION'!#REF!="Moderado"),CONCATENATE("R",' RIESGOS DE GESTION'!#REF!),"")</f>
        <v>#REF!</v>
      </c>
      <c r="Y36" s="394"/>
      <c r="Z36" s="394" t="e">
        <f>IF(AND(' RIESGOS DE GESTION'!#REF!="Baja",' RIESGOS DE GESTION'!#REF!="Moderado"),CONCATENATE("R",' RIESGOS DE GESTION'!#REF!),"")</f>
        <v>#REF!</v>
      </c>
      <c r="AA36" s="395"/>
      <c r="AB36" s="411" t="e">
        <f>IF(AND(' RIESGOS DE GESTION'!#REF!="Baja",' RIESGOS DE GESTION'!#REF!="Mayor"),CONCATENATE("R",' RIESGOS DE GESTION'!#REF!),"")</f>
        <v>#REF!</v>
      </c>
      <c r="AC36" s="412"/>
      <c r="AD36" s="412" t="e">
        <f>IF(AND(' RIESGOS DE GESTION'!#REF!="Baja",' RIESGOS DE GESTION'!#REF!="Mayor"),CONCATENATE("R",' RIESGOS DE GESTION'!#REF!),"")</f>
        <v>#REF!</v>
      </c>
      <c r="AE36" s="412"/>
      <c r="AF36" s="412" t="e">
        <f>IF(AND(' RIESGOS DE GESTION'!#REF!="Baja",' RIESGOS DE GESTION'!#REF!="Mayor"),CONCATENATE("R",' RIESGOS DE GESTION'!#REF!),"")</f>
        <v>#REF!</v>
      </c>
      <c r="AG36" s="413"/>
      <c r="AH36" s="402" t="e">
        <f>IF(AND(' RIESGOS DE GESTION'!#REF!="Baja",' RIESGOS DE GESTION'!#REF!="Catastrófico"),CONCATENATE("R",' RIESGOS DE GESTION'!#REF!),"")</f>
        <v>#REF!</v>
      </c>
      <c r="AI36" s="403"/>
      <c r="AJ36" s="403" t="e">
        <f>IF(AND(' RIESGOS DE GESTION'!#REF!="Baja",' RIESGOS DE GESTION'!#REF!="Catastrófico"),CONCATENATE("R",' RIESGOS DE GESTION'!#REF!),"")</f>
        <v>#REF!</v>
      </c>
      <c r="AK36" s="403"/>
      <c r="AL36" s="403" t="e">
        <f>IF(AND(' RIESGOS DE GESTION'!#REF!="Baja",' RIESGOS DE GESTION'!#REF!="Catastrófico"),CONCATENATE("R",' RIESGOS DE GESTION'!#REF!),"")</f>
        <v>#REF!</v>
      </c>
      <c r="AM36" s="404"/>
      <c r="AN36" s="57"/>
      <c r="AO36" s="463"/>
      <c r="AP36" s="464"/>
      <c r="AQ36" s="464"/>
      <c r="AR36" s="464"/>
      <c r="AS36" s="464"/>
      <c r="AT36" s="465"/>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c r="A37" s="57"/>
      <c r="B37" s="431"/>
      <c r="C37" s="431"/>
      <c r="D37" s="432"/>
      <c r="E37" s="427"/>
      <c r="F37" s="428"/>
      <c r="G37" s="428"/>
      <c r="H37" s="428"/>
      <c r="I37" s="428"/>
      <c r="J37" s="387"/>
      <c r="K37" s="388"/>
      <c r="L37" s="388"/>
      <c r="M37" s="388"/>
      <c r="N37" s="388"/>
      <c r="O37" s="389"/>
      <c r="P37" s="397"/>
      <c r="Q37" s="397"/>
      <c r="R37" s="397"/>
      <c r="S37" s="397"/>
      <c r="T37" s="397"/>
      <c r="U37" s="398"/>
      <c r="V37" s="396"/>
      <c r="W37" s="397"/>
      <c r="X37" s="397"/>
      <c r="Y37" s="397"/>
      <c r="Z37" s="397"/>
      <c r="AA37" s="398"/>
      <c r="AB37" s="414"/>
      <c r="AC37" s="415"/>
      <c r="AD37" s="415"/>
      <c r="AE37" s="415"/>
      <c r="AF37" s="415"/>
      <c r="AG37" s="416"/>
      <c r="AH37" s="405"/>
      <c r="AI37" s="406"/>
      <c r="AJ37" s="406"/>
      <c r="AK37" s="406"/>
      <c r="AL37" s="406"/>
      <c r="AM37" s="407"/>
      <c r="AN37" s="57"/>
      <c r="AO37" s="466"/>
      <c r="AP37" s="467"/>
      <c r="AQ37" s="467"/>
      <c r="AR37" s="467"/>
      <c r="AS37" s="467"/>
      <c r="AT37" s="468"/>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c r="A38" s="57"/>
      <c r="B38" s="431"/>
      <c r="C38" s="431"/>
      <c r="D38" s="432"/>
      <c r="E38" s="421" t="s">
        <v>298</v>
      </c>
      <c r="F38" s="422"/>
      <c r="G38" s="422"/>
      <c r="H38" s="422"/>
      <c r="I38" s="423"/>
      <c r="J38" s="390" t="e">
        <f>IF(AND(' RIESGOS DE GESTION'!#REF!="Muy Baja",' RIESGOS DE GESTION'!#REF!="Leve"),CONCATENATE("R",' RIESGOS DE GESTION'!#REF!),"")</f>
        <v>#REF!</v>
      </c>
      <c r="K38" s="391"/>
      <c r="L38" s="391" t="e">
        <f>IF(AND(' RIESGOS DE GESTION'!#REF!="Muy Baja",' RIESGOS DE GESTION'!#REF!="Leve"),CONCATENATE("R",' RIESGOS DE GESTION'!#REF!),"")</f>
        <v>#REF!</v>
      </c>
      <c r="M38" s="391"/>
      <c r="N38" s="391" t="e">
        <f>IF(AND(' RIESGOS DE GESTION'!#REF!="Muy Baja",' RIESGOS DE GESTION'!#REF!="Leve"),CONCATENATE("R",' RIESGOS DE GESTION'!#REF!),"")</f>
        <v>#REF!</v>
      </c>
      <c r="O38" s="392"/>
      <c r="P38" s="390" t="e">
        <f>IF(AND(' RIESGOS DE GESTION'!#REF!="Muy Baja",' RIESGOS DE GESTION'!#REF!="Menor"),CONCATENATE("R",' RIESGOS DE GESTION'!#REF!),"")</f>
        <v>#REF!</v>
      </c>
      <c r="Q38" s="391"/>
      <c r="R38" s="391" t="e">
        <f>IF(AND(' RIESGOS DE GESTION'!#REF!="Muy Baja",' RIESGOS DE GESTION'!#REF!="Menor"),CONCATENATE("R",' RIESGOS DE GESTION'!#REF!),"")</f>
        <v>#REF!</v>
      </c>
      <c r="S38" s="391"/>
      <c r="T38" s="391" t="e">
        <f>IF(AND(' RIESGOS DE GESTION'!#REF!="Muy Baja",' RIESGOS DE GESTION'!#REF!="Menor"),CONCATENATE("R",' RIESGOS DE GESTION'!#REF!),"")</f>
        <v>#REF!</v>
      </c>
      <c r="U38" s="392"/>
      <c r="V38" s="399" t="e">
        <f>IF(AND(' RIESGOS DE GESTION'!#REF!="Muy Baja",' RIESGOS DE GESTION'!#REF!="Moderado"),CONCATENATE("R",' RIESGOS DE GESTION'!#REF!),"")</f>
        <v>#REF!</v>
      </c>
      <c r="W38" s="400"/>
      <c r="X38" s="400" t="e">
        <f>IF(AND(' RIESGOS DE GESTION'!#REF!="Muy Baja",' RIESGOS DE GESTION'!#REF!="Moderado"),CONCATENATE("R",' RIESGOS DE GESTION'!#REF!),"")</f>
        <v>#REF!</v>
      </c>
      <c r="Y38" s="400"/>
      <c r="Z38" s="400" t="e">
        <f>IF(AND(' RIESGOS DE GESTION'!#REF!="Muy Baja",' RIESGOS DE GESTION'!#REF!="Moderado"),CONCATENATE("R",' RIESGOS DE GESTION'!#REF!),"")</f>
        <v>#REF!</v>
      </c>
      <c r="AA38" s="401"/>
      <c r="AB38" s="417" t="e">
        <f>IF(AND(' RIESGOS DE GESTION'!#REF!="Muy Baja",' RIESGOS DE GESTION'!#REF!="Mayor"),CONCATENATE("R",' RIESGOS DE GESTION'!#REF!),"")</f>
        <v>#REF!</v>
      </c>
      <c r="AC38" s="418"/>
      <c r="AD38" s="418" t="e">
        <f>IF(AND(' RIESGOS DE GESTION'!#REF!="Muy Baja",' RIESGOS DE GESTION'!#REF!="Mayor"),CONCATENATE("R",' RIESGOS DE GESTION'!#REF!),"")</f>
        <v>#REF!</v>
      </c>
      <c r="AE38" s="418"/>
      <c r="AF38" s="418" t="e">
        <f>IF(AND(' RIESGOS DE GESTION'!#REF!="Muy Baja",' RIESGOS DE GESTION'!#REF!="Mayor"),CONCATENATE("R",' RIESGOS DE GESTION'!#REF!),"")</f>
        <v>#REF!</v>
      </c>
      <c r="AG38" s="419"/>
      <c r="AH38" s="408" t="e">
        <f>IF(AND(' RIESGOS DE GESTION'!#REF!="Muy Baja",' RIESGOS DE GESTION'!#REF!="Catastrófico"),CONCATENATE("R",' RIESGOS DE GESTION'!#REF!),"")</f>
        <v>#REF!</v>
      </c>
      <c r="AI38" s="409"/>
      <c r="AJ38" s="409" t="e">
        <f>IF(AND(' RIESGOS DE GESTION'!#REF!="Muy Baja",' RIESGOS DE GESTION'!#REF!="Catastrófico"),CONCATENATE("R",' RIESGOS DE GESTION'!#REF!),"")</f>
        <v>#REF!</v>
      </c>
      <c r="AK38" s="409"/>
      <c r="AL38" s="409" t="e">
        <f>IF(AND(' RIESGOS DE GESTION'!#REF!="Muy Baja",' RIESGOS DE GESTION'!#REF!="Catastrófico"),CONCATENATE("R",' RIESGOS DE GESTION'!#REF!),"")</f>
        <v>#REF!</v>
      </c>
      <c r="AM38" s="410"/>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c r="A39" s="57"/>
      <c r="B39" s="431"/>
      <c r="C39" s="431"/>
      <c r="D39" s="432"/>
      <c r="E39" s="424"/>
      <c r="F39" s="425"/>
      <c r="G39" s="425"/>
      <c r="H39" s="425"/>
      <c r="I39" s="426"/>
      <c r="J39" s="384"/>
      <c r="K39" s="385"/>
      <c r="L39" s="385"/>
      <c r="M39" s="385"/>
      <c r="N39" s="385"/>
      <c r="O39" s="386"/>
      <c r="P39" s="384"/>
      <c r="Q39" s="385"/>
      <c r="R39" s="385"/>
      <c r="S39" s="385"/>
      <c r="T39" s="385"/>
      <c r="U39" s="386"/>
      <c r="V39" s="393"/>
      <c r="W39" s="394"/>
      <c r="X39" s="394"/>
      <c r="Y39" s="394"/>
      <c r="Z39" s="394"/>
      <c r="AA39" s="395"/>
      <c r="AB39" s="411"/>
      <c r="AC39" s="412"/>
      <c r="AD39" s="412"/>
      <c r="AE39" s="412"/>
      <c r="AF39" s="412"/>
      <c r="AG39" s="413"/>
      <c r="AH39" s="402"/>
      <c r="AI39" s="403"/>
      <c r="AJ39" s="403"/>
      <c r="AK39" s="403"/>
      <c r="AL39" s="403"/>
      <c r="AM39" s="404"/>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c r="A40" s="57"/>
      <c r="B40" s="431"/>
      <c r="C40" s="431"/>
      <c r="D40" s="432"/>
      <c r="E40" s="424"/>
      <c r="F40" s="425"/>
      <c r="G40" s="425"/>
      <c r="H40" s="425"/>
      <c r="I40" s="426"/>
      <c r="J40" s="384" t="e">
        <f>IF(AND(' RIESGOS DE GESTION'!#REF!="Muy Baja",' RIESGOS DE GESTION'!#REF!="Leve"),CONCATENATE("R",' RIESGOS DE GESTION'!#REF!),"")</f>
        <v>#REF!</v>
      </c>
      <c r="K40" s="385"/>
      <c r="L40" s="385" t="e">
        <f>IF(AND(' RIESGOS DE GESTION'!#REF!="Muy Baja",' RIESGOS DE GESTION'!#REF!="Leve"),CONCATENATE("R",' RIESGOS DE GESTION'!#REF!),"")</f>
        <v>#REF!</v>
      </c>
      <c r="M40" s="385"/>
      <c r="N40" s="385" t="e">
        <f>IF(AND(' RIESGOS DE GESTION'!#REF!="Muy Baja",' RIESGOS DE GESTION'!#REF!="Leve"),CONCATENATE("R",' RIESGOS DE GESTION'!#REF!),"")</f>
        <v>#REF!</v>
      </c>
      <c r="O40" s="386"/>
      <c r="P40" s="384" t="e">
        <f>IF(AND(' RIESGOS DE GESTION'!#REF!="Muy Baja",' RIESGOS DE GESTION'!#REF!="Menor"),CONCATENATE("R",' RIESGOS DE GESTION'!#REF!),"")</f>
        <v>#REF!</v>
      </c>
      <c r="Q40" s="385"/>
      <c r="R40" s="385" t="e">
        <f>IF(AND(' RIESGOS DE GESTION'!#REF!="Muy Baja",' RIESGOS DE GESTION'!#REF!="Menor"),CONCATENATE("R",' RIESGOS DE GESTION'!#REF!),"")</f>
        <v>#REF!</v>
      </c>
      <c r="S40" s="385"/>
      <c r="T40" s="385" t="e">
        <f>IF(AND(' RIESGOS DE GESTION'!#REF!="Muy Baja",' RIESGOS DE GESTION'!#REF!="Menor"),CONCATENATE("R",' RIESGOS DE GESTION'!#REF!),"")</f>
        <v>#REF!</v>
      </c>
      <c r="U40" s="386"/>
      <c r="V40" s="393" t="e">
        <f>IF(AND(' RIESGOS DE GESTION'!#REF!="Muy Baja",' RIESGOS DE GESTION'!#REF!="Moderado"),CONCATENATE("R",' RIESGOS DE GESTION'!#REF!),"")</f>
        <v>#REF!</v>
      </c>
      <c r="W40" s="394"/>
      <c r="X40" s="394" t="e">
        <f>IF(AND(' RIESGOS DE GESTION'!#REF!="Muy Baja",' RIESGOS DE GESTION'!#REF!="Moderado"),CONCATENATE("R",' RIESGOS DE GESTION'!#REF!),"")</f>
        <v>#REF!</v>
      </c>
      <c r="Y40" s="394"/>
      <c r="Z40" s="394" t="e">
        <f>IF(AND(' RIESGOS DE GESTION'!#REF!="Muy Baja",' RIESGOS DE GESTION'!#REF!="Moderado"),CONCATENATE("R",' RIESGOS DE GESTION'!#REF!),"")</f>
        <v>#REF!</v>
      </c>
      <c r="AA40" s="395"/>
      <c r="AB40" s="411" t="e">
        <f>IF(AND(' RIESGOS DE GESTION'!#REF!="Muy Baja",' RIESGOS DE GESTION'!#REF!="Mayor"),CONCATENATE("R",' RIESGOS DE GESTION'!#REF!),"")</f>
        <v>#REF!</v>
      </c>
      <c r="AC40" s="412"/>
      <c r="AD40" s="412" t="e">
        <f>IF(AND(' RIESGOS DE GESTION'!#REF!="Muy Baja",' RIESGOS DE GESTION'!#REF!="Mayor"),CONCATENATE("R",' RIESGOS DE GESTION'!#REF!),"")</f>
        <v>#REF!</v>
      </c>
      <c r="AE40" s="412"/>
      <c r="AF40" s="412" t="e">
        <f>IF(AND(' RIESGOS DE GESTION'!#REF!="Muy Baja",' RIESGOS DE GESTION'!#REF!="Mayor"),CONCATENATE("R",' RIESGOS DE GESTION'!#REF!),"")</f>
        <v>#REF!</v>
      </c>
      <c r="AG40" s="413"/>
      <c r="AH40" s="402" t="e">
        <f>IF(AND(' RIESGOS DE GESTION'!#REF!="Muy Baja",' RIESGOS DE GESTION'!#REF!="Catastrófico"),CONCATENATE("R",' RIESGOS DE GESTION'!#REF!),"")</f>
        <v>#REF!</v>
      </c>
      <c r="AI40" s="403"/>
      <c r="AJ40" s="403" t="e">
        <f>IF(AND(' RIESGOS DE GESTION'!#REF!="Muy Baja",' RIESGOS DE GESTION'!#REF!="Catastrófico"),CONCATENATE("R",' RIESGOS DE GESTION'!#REF!),"")</f>
        <v>#REF!</v>
      </c>
      <c r="AK40" s="403"/>
      <c r="AL40" s="403" t="e">
        <f>IF(AND(' RIESGOS DE GESTION'!#REF!="Muy Baja",' RIESGOS DE GESTION'!#REF!="Catastrófico"),CONCATENATE("R",' RIESGOS DE GESTION'!#REF!),"")</f>
        <v>#REF!</v>
      </c>
      <c r="AM40" s="404"/>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c r="A41" s="57"/>
      <c r="B41" s="431"/>
      <c r="C41" s="431"/>
      <c r="D41" s="432"/>
      <c r="E41" s="424"/>
      <c r="F41" s="425"/>
      <c r="G41" s="425"/>
      <c r="H41" s="425"/>
      <c r="I41" s="426"/>
      <c r="J41" s="384"/>
      <c r="K41" s="385"/>
      <c r="L41" s="385"/>
      <c r="M41" s="385"/>
      <c r="N41" s="385"/>
      <c r="O41" s="386"/>
      <c r="P41" s="384"/>
      <c r="Q41" s="385"/>
      <c r="R41" s="385"/>
      <c r="S41" s="385"/>
      <c r="T41" s="385"/>
      <c r="U41" s="386"/>
      <c r="V41" s="393"/>
      <c r="W41" s="394"/>
      <c r="X41" s="394"/>
      <c r="Y41" s="394"/>
      <c r="Z41" s="394"/>
      <c r="AA41" s="395"/>
      <c r="AB41" s="411"/>
      <c r="AC41" s="412"/>
      <c r="AD41" s="412"/>
      <c r="AE41" s="412"/>
      <c r="AF41" s="412"/>
      <c r="AG41" s="413"/>
      <c r="AH41" s="402"/>
      <c r="AI41" s="403"/>
      <c r="AJ41" s="403"/>
      <c r="AK41" s="403"/>
      <c r="AL41" s="403"/>
      <c r="AM41" s="404"/>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c r="A42" s="57"/>
      <c r="B42" s="431"/>
      <c r="C42" s="431"/>
      <c r="D42" s="432"/>
      <c r="E42" s="424"/>
      <c r="F42" s="425"/>
      <c r="G42" s="425"/>
      <c r="H42" s="425"/>
      <c r="I42" s="426"/>
      <c r="J42" s="384" t="e">
        <f>IF(AND(' RIESGOS DE GESTION'!#REF!="Muy Baja",' RIESGOS DE GESTION'!#REF!="Leve"),CONCATENATE("R",' RIESGOS DE GESTION'!#REF!),"")</f>
        <v>#REF!</v>
      </c>
      <c r="K42" s="385"/>
      <c r="L42" s="385" t="e">
        <f>IF(AND(' RIESGOS DE GESTION'!#REF!="Muy Baja",' RIESGOS DE GESTION'!#REF!="Leve"),CONCATENATE("R",' RIESGOS DE GESTION'!#REF!),"")</f>
        <v>#REF!</v>
      </c>
      <c r="M42" s="385"/>
      <c r="N42" s="385" t="e">
        <f>IF(AND(' RIESGOS DE GESTION'!#REF!="Muy Baja",' RIESGOS DE GESTION'!#REF!="Leve"),CONCATENATE("R",' RIESGOS DE GESTION'!#REF!),"")</f>
        <v>#REF!</v>
      </c>
      <c r="O42" s="386"/>
      <c r="P42" s="384" t="e">
        <f>IF(AND(' RIESGOS DE GESTION'!#REF!="Muy Baja",' RIESGOS DE GESTION'!#REF!="Menor"),CONCATENATE("R",' RIESGOS DE GESTION'!#REF!),"")</f>
        <v>#REF!</v>
      </c>
      <c r="Q42" s="385"/>
      <c r="R42" s="385" t="e">
        <f>IF(AND(' RIESGOS DE GESTION'!#REF!="Muy Baja",' RIESGOS DE GESTION'!#REF!="Menor"),CONCATENATE("R",' RIESGOS DE GESTION'!#REF!),"")</f>
        <v>#REF!</v>
      </c>
      <c r="S42" s="385"/>
      <c r="T42" s="385" t="e">
        <f>IF(AND(' RIESGOS DE GESTION'!#REF!="Muy Baja",' RIESGOS DE GESTION'!#REF!="Menor"),CONCATENATE("R",' RIESGOS DE GESTION'!#REF!),"")</f>
        <v>#REF!</v>
      </c>
      <c r="U42" s="386"/>
      <c r="V42" s="393" t="e">
        <f>IF(AND(' RIESGOS DE GESTION'!#REF!="Muy Baja",' RIESGOS DE GESTION'!#REF!="Moderado"),CONCATENATE("R",' RIESGOS DE GESTION'!#REF!),"")</f>
        <v>#REF!</v>
      </c>
      <c r="W42" s="394"/>
      <c r="X42" s="394" t="e">
        <f>IF(AND(' RIESGOS DE GESTION'!#REF!="Muy Baja",' RIESGOS DE GESTION'!#REF!="Moderado"),CONCATENATE("R",' RIESGOS DE GESTION'!#REF!),"")</f>
        <v>#REF!</v>
      </c>
      <c r="Y42" s="394"/>
      <c r="Z42" s="394" t="e">
        <f>IF(AND(' RIESGOS DE GESTION'!#REF!="Muy Baja",' RIESGOS DE GESTION'!#REF!="Moderado"),CONCATENATE("R",' RIESGOS DE GESTION'!#REF!),"")</f>
        <v>#REF!</v>
      </c>
      <c r="AA42" s="395"/>
      <c r="AB42" s="411" t="e">
        <f>IF(AND(' RIESGOS DE GESTION'!#REF!="Muy Baja",' RIESGOS DE GESTION'!#REF!="Mayor"),CONCATENATE("R",' RIESGOS DE GESTION'!#REF!),"")</f>
        <v>#REF!</v>
      </c>
      <c r="AC42" s="412"/>
      <c r="AD42" s="412" t="e">
        <f>IF(AND(' RIESGOS DE GESTION'!#REF!="Muy Baja",' RIESGOS DE GESTION'!#REF!="Mayor"),CONCATENATE("R",' RIESGOS DE GESTION'!#REF!),"")</f>
        <v>#REF!</v>
      </c>
      <c r="AE42" s="412"/>
      <c r="AF42" s="412" t="e">
        <f>IF(AND(' RIESGOS DE GESTION'!#REF!="Muy Baja",' RIESGOS DE GESTION'!#REF!="Mayor"),CONCATENATE("R",' RIESGOS DE GESTION'!#REF!),"")</f>
        <v>#REF!</v>
      </c>
      <c r="AG42" s="413"/>
      <c r="AH42" s="402" t="e">
        <f>IF(AND(' RIESGOS DE GESTION'!#REF!="Muy Baja",' RIESGOS DE GESTION'!#REF!="Catastrófico"),CONCATENATE("R",' RIESGOS DE GESTION'!#REF!),"")</f>
        <v>#REF!</v>
      </c>
      <c r="AI42" s="403"/>
      <c r="AJ42" s="403" t="e">
        <f>IF(AND(' RIESGOS DE GESTION'!#REF!="Muy Baja",' RIESGOS DE GESTION'!#REF!="Catastrófico"),CONCATENATE("R",' RIESGOS DE GESTION'!#REF!),"")</f>
        <v>#REF!</v>
      </c>
      <c r="AK42" s="403"/>
      <c r="AL42" s="403" t="e">
        <f>IF(AND(' RIESGOS DE GESTION'!#REF!="Muy Baja",' RIESGOS DE GESTION'!#REF!="Catastrófico"),CONCATENATE("R",' RIESGOS DE GESTION'!#REF!),"")</f>
        <v>#REF!</v>
      </c>
      <c r="AM42" s="404"/>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c r="A43" s="57"/>
      <c r="B43" s="431"/>
      <c r="C43" s="431"/>
      <c r="D43" s="432"/>
      <c r="E43" s="424"/>
      <c r="F43" s="425"/>
      <c r="G43" s="425"/>
      <c r="H43" s="425"/>
      <c r="I43" s="426"/>
      <c r="J43" s="384"/>
      <c r="K43" s="385"/>
      <c r="L43" s="385"/>
      <c r="M43" s="385"/>
      <c r="N43" s="385"/>
      <c r="O43" s="386"/>
      <c r="P43" s="384"/>
      <c r="Q43" s="385"/>
      <c r="R43" s="385"/>
      <c r="S43" s="385"/>
      <c r="T43" s="385"/>
      <c r="U43" s="386"/>
      <c r="V43" s="393"/>
      <c r="W43" s="394"/>
      <c r="X43" s="394"/>
      <c r="Y43" s="394"/>
      <c r="Z43" s="394"/>
      <c r="AA43" s="395"/>
      <c r="AB43" s="411"/>
      <c r="AC43" s="412"/>
      <c r="AD43" s="412"/>
      <c r="AE43" s="412"/>
      <c r="AF43" s="412"/>
      <c r="AG43" s="413"/>
      <c r="AH43" s="402"/>
      <c r="AI43" s="403"/>
      <c r="AJ43" s="403"/>
      <c r="AK43" s="403"/>
      <c r="AL43" s="403"/>
      <c r="AM43" s="404"/>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c r="A44" s="57"/>
      <c r="B44" s="431"/>
      <c r="C44" s="431"/>
      <c r="D44" s="432"/>
      <c r="E44" s="424"/>
      <c r="F44" s="425"/>
      <c r="G44" s="425"/>
      <c r="H44" s="425"/>
      <c r="I44" s="426"/>
      <c r="J44" s="384" t="e">
        <f>IF(AND(' RIESGOS DE GESTION'!#REF!="Muy Baja",' RIESGOS DE GESTION'!#REF!="Leve"),CONCATENATE("R",' RIESGOS DE GESTION'!#REF!),"")</f>
        <v>#REF!</v>
      </c>
      <c r="K44" s="385"/>
      <c r="L44" s="385" t="e">
        <f>IF(AND(' RIESGOS DE GESTION'!#REF!="Muy Baja",' RIESGOS DE GESTION'!#REF!="Leve"),CONCATENATE("R",' RIESGOS DE GESTION'!#REF!),"")</f>
        <v>#REF!</v>
      </c>
      <c r="M44" s="385"/>
      <c r="N44" s="385" t="e">
        <f>IF(AND(' RIESGOS DE GESTION'!#REF!="Muy Baja",' RIESGOS DE GESTION'!#REF!="Leve"),CONCATENATE("R",' RIESGOS DE GESTION'!#REF!),"")</f>
        <v>#REF!</v>
      </c>
      <c r="O44" s="386"/>
      <c r="P44" s="384" t="e">
        <f>IF(AND(' RIESGOS DE GESTION'!#REF!="Muy Baja",' RIESGOS DE GESTION'!#REF!="Menor"),CONCATENATE("R",' RIESGOS DE GESTION'!#REF!),"")</f>
        <v>#REF!</v>
      </c>
      <c r="Q44" s="385"/>
      <c r="R44" s="385" t="e">
        <f>IF(AND(' RIESGOS DE GESTION'!#REF!="Muy Baja",' RIESGOS DE GESTION'!#REF!="Menor"),CONCATENATE("R",' RIESGOS DE GESTION'!#REF!),"")</f>
        <v>#REF!</v>
      </c>
      <c r="S44" s="385"/>
      <c r="T44" s="385" t="e">
        <f>IF(AND(' RIESGOS DE GESTION'!#REF!="Muy Baja",' RIESGOS DE GESTION'!#REF!="Menor"),CONCATENATE("R",' RIESGOS DE GESTION'!#REF!),"")</f>
        <v>#REF!</v>
      </c>
      <c r="U44" s="386"/>
      <c r="V44" s="393" t="e">
        <f>IF(AND(' RIESGOS DE GESTION'!#REF!="Muy Baja",' RIESGOS DE GESTION'!#REF!="Moderado"),CONCATENATE("R",' RIESGOS DE GESTION'!#REF!),"")</f>
        <v>#REF!</v>
      </c>
      <c r="W44" s="394"/>
      <c r="X44" s="394" t="e">
        <f>IF(AND(' RIESGOS DE GESTION'!#REF!="Muy Baja",' RIESGOS DE GESTION'!#REF!="Moderado"),CONCATENATE("R",' RIESGOS DE GESTION'!#REF!),"")</f>
        <v>#REF!</v>
      </c>
      <c r="Y44" s="394"/>
      <c r="Z44" s="394" t="e">
        <f>IF(AND(' RIESGOS DE GESTION'!#REF!="Muy Baja",' RIESGOS DE GESTION'!#REF!="Moderado"),CONCATENATE("R",' RIESGOS DE GESTION'!#REF!),"")</f>
        <v>#REF!</v>
      </c>
      <c r="AA44" s="395"/>
      <c r="AB44" s="411" t="e">
        <f>IF(AND(' RIESGOS DE GESTION'!#REF!="Muy Baja",' RIESGOS DE GESTION'!#REF!="Mayor"),CONCATENATE("R",' RIESGOS DE GESTION'!#REF!),"")</f>
        <v>#REF!</v>
      </c>
      <c r="AC44" s="412"/>
      <c r="AD44" s="412" t="e">
        <f>IF(AND(' RIESGOS DE GESTION'!#REF!="Muy Baja",' RIESGOS DE GESTION'!#REF!="Mayor"),CONCATENATE("R",' RIESGOS DE GESTION'!#REF!),"")</f>
        <v>#REF!</v>
      </c>
      <c r="AE44" s="412"/>
      <c r="AF44" s="412" t="e">
        <f>IF(AND(' RIESGOS DE GESTION'!#REF!="Muy Baja",' RIESGOS DE GESTION'!#REF!="Mayor"),CONCATENATE("R",' RIESGOS DE GESTION'!#REF!),"")</f>
        <v>#REF!</v>
      </c>
      <c r="AG44" s="413"/>
      <c r="AH44" s="402" t="e">
        <f>IF(AND(' RIESGOS DE GESTION'!#REF!="Muy Baja",' RIESGOS DE GESTION'!#REF!="Catastrófico"),CONCATENATE("R",' RIESGOS DE GESTION'!#REF!),"")</f>
        <v>#REF!</v>
      </c>
      <c r="AI44" s="403"/>
      <c r="AJ44" s="403" t="e">
        <f>IF(AND(' RIESGOS DE GESTION'!#REF!="Muy Baja",' RIESGOS DE GESTION'!#REF!="Catastrófico"),CONCATENATE("R",' RIESGOS DE GESTION'!#REF!),"")</f>
        <v>#REF!</v>
      </c>
      <c r="AK44" s="403"/>
      <c r="AL44" s="403" t="e">
        <f>IF(AND(' RIESGOS DE GESTION'!#REF!="Muy Baja",' RIESGOS DE GESTION'!#REF!="Catastrófico"),CONCATENATE("R",' RIESGOS DE GESTION'!#REF!),"")</f>
        <v>#REF!</v>
      </c>
      <c r="AM44" s="404"/>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c r="A45" s="57"/>
      <c r="B45" s="431"/>
      <c r="C45" s="431"/>
      <c r="D45" s="432"/>
      <c r="E45" s="427"/>
      <c r="F45" s="428"/>
      <c r="G45" s="428"/>
      <c r="H45" s="428"/>
      <c r="I45" s="429"/>
      <c r="J45" s="387"/>
      <c r="K45" s="388"/>
      <c r="L45" s="388"/>
      <c r="M45" s="388"/>
      <c r="N45" s="388"/>
      <c r="O45" s="389"/>
      <c r="P45" s="387"/>
      <c r="Q45" s="388"/>
      <c r="R45" s="388"/>
      <c r="S45" s="388"/>
      <c r="T45" s="388"/>
      <c r="U45" s="389"/>
      <c r="V45" s="396"/>
      <c r="W45" s="397"/>
      <c r="X45" s="397"/>
      <c r="Y45" s="397"/>
      <c r="Z45" s="397"/>
      <c r="AA45" s="398"/>
      <c r="AB45" s="414"/>
      <c r="AC45" s="415"/>
      <c r="AD45" s="415"/>
      <c r="AE45" s="415"/>
      <c r="AF45" s="415"/>
      <c r="AG45" s="416"/>
      <c r="AH45" s="405"/>
      <c r="AI45" s="406"/>
      <c r="AJ45" s="406"/>
      <c r="AK45" s="406"/>
      <c r="AL45" s="406"/>
      <c r="AM45" s="40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c r="A46" s="57"/>
      <c r="B46" s="57"/>
      <c r="C46" s="57"/>
      <c r="D46" s="57"/>
      <c r="E46" s="57"/>
      <c r="F46" s="57"/>
      <c r="G46" s="57"/>
      <c r="H46" s="57"/>
      <c r="I46" s="57"/>
      <c r="J46" s="421" t="s">
        <v>299</v>
      </c>
      <c r="K46" s="422"/>
      <c r="L46" s="422"/>
      <c r="M46" s="422"/>
      <c r="N46" s="422"/>
      <c r="O46" s="423"/>
      <c r="P46" s="421" t="s">
        <v>300</v>
      </c>
      <c r="Q46" s="422"/>
      <c r="R46" s="422"/>
      <c r="S46" s="422"/>
      <c r="T46" s="422"/>
      <c r="U46" s="423"/>
      <c r="V46" s="421" t="s">
        <v>301</v>
      </c>
      <c r="W46" s="422"/>
      <c r="X46" s="422"/>
      <c r="Y46" s="422"/>
      <c r="Z46" s="422"/>
      <c r="AA46" s="423"/>
      <c r="AB46" s="421" t="s">
        <v>302</v>
      </c>
      <c r="AC46" s="430"/>
      <c r="AD46" s="422"/>
      <c r="AE46" s="422"/>
      <c r="AF46" s="422"/>
      <c r="AG46" s="423"/>
      <c r="AH46" s="421" t="s">
        <v>303</v>
      </c>
      <c r="AI46" s="422"/>
      <c r="AJ46" s="422"/>
      <c r="AK46" s="422"/>
      <c r="AL46" s="422"/>
      <c r="AM46" s="423"/>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c r="A47" s="57"/>
      <c r="B47" s="57"/>
      <c r="C47" s="57"/>
      <c r="D47" s="57"/>
      <c r="E47" s="57"/>
      <c r="F47" s="57"/>
      <c r="G47" s="57"/>
      <c r="H47" s="57"/>
      <c r="I47" s="57"/>
      <c r="J47" s="424"/>
      <c r="K47" s="425"/>
      <c r="L47" s="425"/>
      <c r="M47" s="425"/>
      <c r="N47" s="425"/>
      <c r="O47" s="426"/>
      <c r="P47" s="424"/>
      <c r="Q47" s="425"/>
      <c r="R47" s="425"/>
      <c r="S47" s="425"/>
      <c r="T47" s="425"/>
      <c r="U47" s="426"/>
      <c r="V47" s="424"/>
      <c r="W47" s="425"/>
      <c r="X47" s="425"/>
      <c r="Y47" s="425"/>
      <c r="Z47" s="425"/>
      <c r="AA47" s="426"/>
      <c r="AB47" s="424"/>
      <c r="AC47" s="425"/>
      <c r="AD47" s="425"/>
      <c r="AE47" s="425"/>
      <c r="AF47" s="425"/>
      <c r="AG47" s="426"/>
      <c r="AH47" s="424"/>
      <c r="AI47" s="425"/>
      <c r="AJ47" s="425"/>
      <c r="AK47" s="425"/>
      <c r="AL47" s="425"/>
      <c r="AM47" s="426"/>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c r="A48" s="57"/>
      <c r="B48" s="57"/>
      <c r="C48" s="57"/>
      <c r="D48" s="57"/>
      <c r="E48" s="57"/>
      <c r="F48" s="57"/>
      <c r="G48" s="57"/>
      <c r="H48" s="57"/>
      <c r="I48" s="57"/>
      <c r="J48" s="424"/>
      <c r="K48" s="425"/>
      <c r="L48" s="425"/>
      <c r="M48" s="425"/>
      <c r="N48" s="425"/>
      <c r="O48" s="426"/>
      <c r="P48" s="424"/>
      <c r="Q48" s="425"/>
      <c r="R48" s="425"/>
      <c r="S48" s="425"/>
      <c r="T48" s="425"/>
      <c r="U48" s="426"/>
      <c r="V48" s="424"/>
      <c r="W48" s="425"/>
      <c r="X48" s="425"/>
      <c r="Y48" s="425"/>
      <c r="Z48" s="425"/>
      <c r="AA48" s="426"/>
      <c r="AB48" s="424"/>
      <c r="AC48" s="425"/>
      <c r="AD48" s="425"/>
      <c r="AE48" s="425"/>
      <c r="AF48" s="425"/>
      <c r="AG48" s="426"/>
      <c r="AH48" s="424"/>
      <c r="AI48" s="425"/>
      <c r="AJ48" s="425"/>
      <c r="AK48" s="425"/>
      <c r="AL48" s="425"/>
      <c r="AM48" s="426"/>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c r="A49" s="57"/>
      <c r="B49" s="57"/>
      <c r="C49" s="57"/>
      <c r="D49" s="57"/>
      <c r="E49" s="57"/>
      <c r="F49" s="57"/>
      <c r="G49" s="57"/>
      <c r="H49" s="57"/>
      <c r="I49" s="57"/>
      <c r="J49" s="424"/>
      <c r="K49" s="425"/>
      <c r="L49" s="425"/>
      <c r="M49" s="425"/>
      <c r="N49" s="425"/>
      <c r="O49" s="426"/>
      <c r="P49" s="424"/>
      <c r="Q49" s="425"/>
      <c r="R49" s="425"/>
      <c r="S49" s="425"/>
      <c r="T49" s="425"/>
      <c r="U49" s="426"/>
      <c r="V49" s="424"/>
      <c r="W49" s="425"/>
      <c r="X49" s="425"/>
      <c r="Y49" s="425"/>
      <c r="Z49" s="425"/>
      <c r="AA49" s="426"/>
      <c r="AB49" s="424"/>
      <c r="AC49" s="425"/>
      <c r="AD49" s="425"/>
      <c r="AE49" s="425"/>
      <c r="AF49" s="425"/>
      <c r="AG49" s="426"/>
      <c r="AH49" s="424"/>
      <c r="AI49" s="425"/>
      <c r="AJ49" s="425"/>
      <c r="AK49" s="425"/>
      <c r="AL49" s="425"/>
      <c r="AM49" s="426"/>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c r="A50" s="57"/>
      <c r="B50" s="57"/>
      <c r="C50" s="57"/>
      <c r="D50" s="57"/>
      <c r="E50" s="57"/>
      <c r="F50" s="57"/>
      <c r="G50" s="57"/>
      <c r="H50" s="57"/>
      <c r="I50" s="57"/>
      <c r="J50" s="424"/>
      <c r="K50" s="425"/>
      <c r="L50" s="425"/>
      <c r="M50" s="425"/>
      <c r="N50" s="425"/>
      <c r="O50" s="426"/>
      <c r="P50" s="424"/>
      <c r="Q50" s="425"/>
      <c r="R50" s="425"/>
      <c r="S50" s="425"/>
      <c r="T50" s="425"/>
      <c r="U50" s="426"/>
      <c r="V50" s="424"/>
      <c r="W50" s="425"/>
      <c r="X50" s="425"/>
      <c r="Y50" s="425"/>
      <c r="Z50" s="425"/>
      <c r="AA50" s="426"/>
      <c r="AB50" s="424"/>
      <c r="AC50" s="425"/>
      <c r="AD50" s="425"/>
      <c r="AE50" s="425"/>
      <c r="AF50" s="425"/>
      <c r="AG50" s="426"/>
      <c r="AH50" s="424"/>
      <c r="AI50" s="425"/>
      <c r="AJ50" s="425"/>
      <c r="AK50" s="425"/>
      <c r="AL50" s="425"/>
      <c r="AM50" s="426"/>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c r="A51" s="57"/>
      <c r="B51" s="57"/>
      <c r="C51" s="57"/>
      <c r="D51" s="57"/>
      <c r="E51" s="57"/>
      <c r="F51" s="57"/>
      <c r="G51" s="57"/>
      <c r="H51" s="57"/>
      <c r="I51" s="57"/>
      <c r="J51" s="427"/>
      <c r="K51" s="428"/>
      <c r="L51" s="428"/>
      <c r="M51" s="428"/>
      <c r="N51" s="428"/>
      <c r="O51" s="429"/>
      <c r="P51" s="427"/>
      <c r="Q51" s="428"/>
      <c r="R51" s="428"/>
      <c r="S51" s="428"/>
      <c r="T51" s="428"/>
      <c r="U51" s="429"/>
      <c r="V51" s="427"/>
      <c r="W51" s="428"/>
      <c r="X51" s="428"/>
      <c r="Y51" s="428"/>
      <c r="Z51" s="428"/>
      <c r="AA51" s="429"/>
      <c r="AB51" s="427"/>
      <c r="AC51" s="428"/>
      <c r="AD51" s="428"/>
      <c r="AE51" s="428"/>
      <c r="AF51" s="428"/>
      <c r="AG51" s="429"/>
      <c r="AH51" s="427"/>
      <c r="AI51" s="428"/>
      <c r="AJ51" s="428"/>
      <c r="AK51" s="428"/>
      <c r="AL51" s="428"/>
      <c r="AM51" s="429"/>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c r="B137" s="57"/>
      <c r="C137" s="57"/>
      <c r="D137" s="57"/>
      <c r="E137" s="57"/>
      <c r="F137" s="57"/>
      <c r="G137" s="57"/>
      <c r="H137" s="57"/>
      <c r="I137" s="57"/>
    </row>
    <row r="138" spans="2:63">
      <c r="B138" s="57"/>
      <c r="C138" s="57"/>
      <c r="D138" s="57"/>
      <c r="E138" s="57"/>
      <c r="F138" s="57"/>
      <c r="G138" s="57"/>
      <c r="H138" s="57"/>
      <c r="I138" s="57"/>
    </row>
    <row r="139" spans="2:63">
      <c r="B139" s="57"/>
      <c r="C139" s="57"/>
      <c r="D139" s="57"/>
      <c r="E139" s="57"/>
      <c r="F139" s="57"/>
      <c r="G139" s="57"/>
      <c r="H139" s="57"/>
      <c r="I139" s="57"/>
    </row>
    <row r="140" spans="2:63">
      <c r="B140" s="57"/>
      <c r="C140" s="57"/>
      <c r="D140" s="57"/>
      <c r="E140" s="57"/>
      <c r="F140" s="57"/>
      <c r="G140" s="57"/>
      <c r="H140" s="57"/>
      <c r="I140" s="5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c r="A2" s="57"/>
      <c r="B2" s="498" t="s">
        <v>304</v>
      </c>
      <c r="C2" s="499"/>
      <c r="D2" s="499"/>
      <c r="E2" s="499"/>
      <c r="F2" s="499"/>
      <c r="G2" s="499"/>
      <c r="H2" s="499"/>
      <c r="I2" s="499"/>
      <c r="J2" s="420" t="s">
        <v>15</v>
      </c>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c r="A3" s="57"/>
      <c r="B3" s="499"/>
      <c r="C3" s="499"/>
      <c r="D3" s="499"/>
      <c r="E3" s="499"/>
      <c r="F3" s="499"/>
      <c r="G3" s="499"/>
      <c r="H3" s="499"/>
      <c r="I3" s="499"/>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c r="A4" s="57"/>
      <c r="B4" s="499"/>
      <c r="C4" s="499"/>
      <c r="D4" s="499"/>
      <c r="E4" s="499"/>
      <c r="F4" s="499"/>
      <c r="G4" s="499"/>
      <c r="H4" s="499"/>
      <c r="I4" s="499"/>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c r="A6" s="57"/>
      <c r="B6" s="431" t="s">
        <v>214</v>
      </c>
      <c r="C6" s="431"/>
      <c r="D6" s="432"/>
      <c r="E6" s="469" t="s">
        <v>290</v>
      </c>
      <c r="F6" s="470"/>
      <c r="G6" s="470"/>
      <c r="H6" s="470"/>
      <c r="I6" s="471"/>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489" t="s">
        <v>291</v>
      </c>
      <c r="AP6" s="490"/>
      <c r="AQ6" s="490"/>
      <c r="AR6" s="490"/>
      <c r="AS6" s="490"/>
      <c r="AT6" s="491"/>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c r="A7" s="57"/>
      <c r="B7" s="431"/>
      <c r="C7" s="431"/>
      <c r="D7" s="432"/>
      <c r="E7" s="472"/>
      <c r="F7" s="473"/>
      <c r="G7" s="473"/>
      <c r="H7" s="473"/>
      <c r="I7" s="474"/>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492"/>
      <c r="AP7" s="493"/>
      <c r="AQ7" s="493"/>
      <c r="AR7" s="493"/>
      <c r="AS7" s="493"/>
      <c r="AT7" s="494"/>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c r="A8" s="57"/>
      <c r="B8" s="431"/>
      <c r="C8" s="431"/>
      <c r="D8" s="432"/>
      <c r="E8" s="472"/>
      <c r="F8" s="473"/>
      <c r="G8" s="473"/>
      <c r="H8" s="473"/>
      <c r="I8" s="474"/>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492"/>
      <c r="AP8" s="493"/>
      <c r="AQ8" s="493"/>
      <c r="AR8" s="493"/>
      <c r="AS8" s="493"/>
      <c r="AT8" s="494"/>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c r="A9" s="57"/>
      <c r="B9" s="431"/>
      <c r="C9" s="431"/>
      <c r="D9" s="432"/>
      <c r="E9" s="472"/>
      <c r="F9" s="473"/>
      <c r="G9" s="473"/>
      <c r="H9" s="473"/>
      <c r="I9" s="474"/>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492"/>
      <c r="AP9" s="493"/>
      <c r="AQ9" s="493"/>
      <c r="AR9" s="493"/>
      <c r="AS9" s="493"/>
      <c r="AT9" s="494"/>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c r="A10" s="57"/>
      <c r="B10" s="431"/>
      <c r="C10" s="431"/>
      <c r="D10" s="432"/>
      <c r="E10" s="472"/>
      <c r="F10" s="473"/>
      <c r="G10" s="473"/>
      <c r="H10" s="473"/>
      <c r="I10" s="474"/>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492"/>
      <c r="AP10" s="493"/>
      <c r="AQ10" s="493"/>
      <c r="AR10" s="493"/>
      <c r="AS10" s="493"/>
      <c r="AT10" s="494"/>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c r="A11" s="57"/>
      <c r="B11" s="431"/>
      <c r="C11" s="431"/>
      <c r="D11" s="432"/>
      <c r="E11" s="472"/>
      <c r="F11" s="473"/>
      <c r="G11" s="473"/>
      <c r="H11" s="473"/>
      <c r="I11" s="474"/>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492"/>
      <c r="AP11" s="493"/>
      <c r="AQ11" s="493"/>
      <c r="AR11" s="493"/>
      <c r="AS11" s="493"/>
      <c r="AT11" s="494"/>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c r="A12" s="57"/>
      <c r="B12" s="431"/>
      <c r="C12" s="431"/>
      <c r="D12" s="432"/>
      <c r="E12" s="472"/>
      <c r="F12" s="473"/>
      <c r="G12" s="473"/>
      <c r="H12" s="473"/>
      <c r="I12" s="474"/>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492"/>
      <c r="AP12" s="493"/>
      <c r="AQ12" s="493"/>
      <c r="AR12" s="493"/>
      <c r="AS12" s="493"/>
      <c r="AT12" s="494"/>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c r="A13" s="57"/>
      <c r="B13" s="431"/>
      <c r="C13" s="431"/>
      <c r="D13" s="432"/>
      <c r="E13" s="472"/>
      <c r="F13" s="473"/>
      <c r="G13" s="473"/>
      <c r="H13" s="473"/>
      <c r="I13" s="474"/>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492"/>
      <c r="AP13" s="493"/>
      <c r="AQ13" s="493"/>
      <c r="AR13" s="493"/>
      <c r="AS13" s="493"/>
      <c r="AT13" s="494"/>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c r="A14" s="57"/>
      <c r="B14" s="431"/>
      <c r="C14" s="431"/>
      <c r="D14" s="432"/>
      <c r="E14" s="472"/>
      <c r="F14" s="473"/>
      <c r="G14" s="473"/>
      <c r="H14" s="473"/>
      <c r="I14" s="474"/>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492"/>
      <c r="AP14" s="493"/>
      <c r="AQ14" s="493"/>
      <c r="AR14" s="493"/>
      <c r="AS14" s="493"/>
      <c r="AT14" s="494"/>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c r="A15" s="57"/>
      <c r="B15" s="431"/>
      <c r="C15" s="431"/>
      <c r="D15" s="432"/>
      <c r="E15" s="475"/>
      <c r="F15" s="476"/>
      <c r="G15" s="476"/>
      <c r="H15" s="476"/>
      <c r="I15" s="477"/>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495"/>
      <c r="AP15" s="496"/>
      <c r="AQ15" s="496"/>
      <c r="AR15" s="496"/>
      <c r="AS15" s="496"/>
      <c r="AT15" s="49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c r="A16" s="57"/>
      <c r="B16" s="431"/>
      <c r="C16" s="431"/>
      <c r="D16" s="432"/>
      <c r="E16" s="469" t="s">
        <v>292</v>
      </c>
      <c r="F16" s="470"/>
      <c r="G16" s="470"/>
      <c r="H16" s="470"/>
      <c r="I16" s="470"/>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479" t="s">
        <v>293</v>
      </c>
      <c r="AP16" s="480"/>
      <c r="AQ16" s="480"/>
      <c r="AR16" s="480"/>
      <c r="AS16" s="480"/>
      <c r="AT16" s="481"/>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c r="A17" s="57"/>
      <c r="B17" s="431"/>
      <c r="C17" s="431"/>
      <c r="D17" s="432"/>
      <c r="E17" s="488"/>
      <c r="F17" s="473"/>
      <c r="G17" s="473"/>
      <c r="H17" s="473"/>
      <c r="I17" s="473"/>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482"/>
      <c r="AP17" s="483"/>
      <c r="AQ17" s="483"/>
      <c r="AR17" s="483"/>
      <c r="AS17" s="483"/>
      <c r="AT17" s="484"/>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c r="A18" s="57"/>
      <c r="B18" s="431"/>
      <c r="C18" s="431"/>
      <c r="D18" s="432"/>
      <c r="E18" s="472"/>
      <c r="F18" s="473"/>
      <c r="G18" s="473"/>
      <c r="H18" s="473"/>
      <c r="I18" s="473"/>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482"/>
      <c r="AP18" s="483"/>
      <c r="AQ18" s="483"/>
      <c r="AR18" s="483"/>
      <c r="AS18" s="483"/>
      <c r="AT18" s="484"/>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c r="A19" s="57"/>
      <c r="B19" s="431"/>
      <c r="C19" s="431"/>
      <c r="D19" s="432"/>
      <c r="E19" s="472"/>
      <c r="F19" s="473"/>
      <c r="G19" s="473"/>
      <c r="H19" s="473"/>
      <c r="I19" s="473"/>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482"/>
      <c r="AP19" s="483"/>
      <c r="AQ19" s="483"/>
      <c r="AR19" s="483"/>
      <c r="AS19" s="483"/>
      <c r="AT19" s="484"/>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c r="A20" s="57"/>
      <c r="B20" s="431"/>
      <c r="C20" s="431"/>
      <c r="D20" s="432"/>
      <c r="E20" s="472"/>
      <c r="F20" s="473"/>
      <c r="G20" s="473"/>
      <c r="H20" s="473"/>
      <c r="I20" s="473"/>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482"/>
      <c r="AP20" s="483"/>
      <c r="AQ20" s="483"/>
      <c r="AR20" s="483"/>
      <c r="AS20" s="483"/>
      <c r="AT20" s="484"/>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c r="A21" s="57"/>
      <c r="B21" s="431"/>
      <c r="C21" s="431"/>
      <c r="D21" s="432"/>
      <c r="E21" s="472"/>
      <c r="F21" s="473"/>
      <c r="G21" s="473"/>
      <c r="H21" s="473"/>
      <c r="I21" s="473"/>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482"/>
      <c r="AP21" s="483"/>
      <c r="AQ21" s="483"/>
      <c r="AR21" s="483"/>
      <c r="AS21" s="483"/>
      <c r="AT21" s="484"/>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c r="A22" s="57"/>
      <c r="B22" s="431"/>
      <c r="C22" s="431"/>
      <c r="D22" s="432"/>
      <c r="E22" s="472"/>
      <c r="F22" s="473"/>
      <c r="G22" s="473"/>
      <c r="H22" s="473"/>
      <c r="I22" s="473"/>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482"/>
      <c r="AP22" s="483"/>
      <c r="AQ22" s="483"/>
      <c r="AR22" s="483"/>
      <c r="AS22" s="483"/>
      <c r="AT22" s="484"/>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c r="A23" s="57"/>
      <c r="B23" s="431"/>
      <c r="C23" s="431"/>
      <c r="D23" s="432"/>
      <c r="E23" s="472"/>
      <c r="F23" s="473"/>
      <c r="G23" s="473"/>
      <c r="H23" s="473"/>
      <c r="I23" s="473"/>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482"/>
      <c r="AP23" s="483"/>
      <c r="AQ23" s="483"/>
      <c r="AR23" s="483"/>
      <c r="AS23" s="483"/>
      <c r="AT23" s="484"/>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c r="A24" s="57"/>
      <c r="B24" s="431"/>
      <c r="C24" s="431"/>
      <c r="D24" s="432"/>
      <c r="E24" s="472"/>
      <c r="F24" s="473"/>
      <c r="G24" s="473"/>
      <c r="H24" s="473"/>
      <c r="I24" s="473"/>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482"/>
      <c r="AP24" s="483"/>
      <c r="AQ24" s="483"/>
      <c r="AR24" s="483"/>
      <c r="AS24" s="483"/>
      <c r="AT24" s="484"/>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c r="A25" s="57"/>
      <c r="B25" s="431"/>
      <c r="C25" s="431"/>
      <c r="D25" s="432"/>
      <c r="E25" s="475"/>
      <c r="F25" s="476"/>
      <c r="G25" s="476"/>
      <c r="H25" s="476"/>
      <c r="I25" s="476"/>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485"/>
      <c r="AP25" s="486"/>
      <c r="AQ25" s="486"/>
      <c r="AR25" s="486"/>
      <c r="AS25" s="486"/>
      <c r="AT25" s="48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c r="A26" s="57"/>
      <c r="B26" s="431"/>
      <c r="C26" s="431"/>
      <c r="D26" s="432"/>
      <c r="E26" s="469" t="s">
        <v>294</v>
      </c>
      <c r="F26" s="470"/>
      <c r="G26" s="470"/>
      <c r="H26" s="470"/>
      <c r="I26" s="471"/>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09" t="s">
        <v>295</v>
      </c>
      <c r="AP26" s="510"/>
      <c r="AQ26" s="510"/>
      <c r="AR26" s="510"/>
      <c r="AS26" s="510"/>
      <c r="AT26" s="511"/>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c r="A27" s="57"/>
      <c r="B27" s="431"/>
      <c r="C27" s="431"/>
      <c r="D27" s="432"/>
      <c r="E27" s="488"/>
      <c r="F27" s="473"/>
      <c r="G27" s="473"/>
      <c r="H27" s="473"/>
      <c r="I27" s="474"/>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12"/>
      <c r="AP27" s="513"/>
      <c r="AQ27" s="513"/>
      <c r="AR27" s="513"/>
      <c r="AS27" s="513"/>
      <c r="AT27" s="514"/>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c r="A28" s="57"/>
      <c r="B28" s="431"/>
      <c r="C28" s="431"/>
      <c r="D28" s="432"/>
      <c r="E28" s="472"/>
      <c r="F28" s="473"/>
      <c r="G28" s="473"/>
      <c r="H28" s="473"/>
      <c r="I28" s="474"/>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12"/>
      <c r="AP28" s="513"/>
      <c r="AQ28" s="513"/>
      <c r="AR28" s="513"/>
      <c r="AS28" s="513"/>
      <c r="AT28" s="514"/>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c r="A29" s="57"/>
      <c r="B29" s="431"/>
      <c r="C29" s="431"/>
      <c r="D29" s="432"/>
      <c r="E29" s="472"/>
      <c r="F29" s="473"/>
      <c r="G29" s="473"/>
      <c r="H29" s="473"/>
      <c r="I29" s="474"/>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12"/>
      <c r="AP29" s="513"/>
      <c r="AQ29" s="513"/>
      <c r="AR29" s="513"/>
      <c r="AS29" s="513"/>
      <c r="AT29" s="514"/>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c r="A30" s="57"/>
      <c r="B30" s="431"/>
      <c r="C30" s="431"/>
      <c r="D30" s="432"/>
      <c r="E30" s="472"/>
      <c r="F30" s="473"/>
      <c r="G30" s="473"/>
      <c r="H30" s="473"/>
      <c r="I30" s="474"/>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12"/>
      <c r="AP30" s="513"/>
      <c r="AQ30" s="513"/>
      <c r="AR30" s="513"/>
      <c r="AS30" s="513"/>
      <c r="AT30" s="514"/>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c r="A31" s="57"/>
      <c r="B31" s="431"/>
      <c r="C31" s="431"/>
      <c r="D31" s="432"/>
      <c r="E31" s="472"/>
      <c r="F31" s="473"/>
      <c r="G31" s="473"/>
      <c r="H31" s="473"/>
      <c r="I31" s="474"/>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12"/>
      <c r="AP31" s="513"/>
      <c r="AQ31" s="513"/>
      <c r="AR31" s="513"/>
      <c r="AS31" s="513"/>
      <c r="AT31" s="514"/>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c r="A32" s="57"/>
      <c r="B32" s="431"/>
      <c r="C32" s="431"/>
      <c r="D32" s="432"/>
      <c r="E32" s="472"/>
      <c r="F32" s="473"/>
      <c r="G32" s="473"/>
      <c r="H32" s="473"/>
      <c r="I32" s="474"/>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12"/>
      <c r="AP32" s="513"/>
      <c r="AQ32" s="513"/>
      <c r="AR32" s="513"/>
      <c r="AS32" s="513"/>
      <c r="AT32" s="514"/>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c r="A33" s="57"/>
      <c r="B33" s="431"/>
      <c r="C33" s="431"/>
      <c r="D33" s="432"/>
      <c r="E33" s="472"/>
      <c r="F33" s="473"/>
      <c r="G33" s="473"/>
      <c r="H33" s="473"/>
      <c r="I33" s="474"/>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12"/>
      <c r="AP33" s="513"/>
      <c r="AQ33" s="513"/>
      <c r="AR33" s="513"/>
      <c r="AS33" s="513"/>
      <c r="AT33" s="514"/>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c r="A34" s="57"/>
      <c r="B34" s="431"/>
      <c r="C34" s="431"/>
      <c r="D34" s="432"/>
      <c r="E34" s="472"/>
      <c r="F34" s="473"/>
      <c r="G34" s="473"/>
      <c r="H34" s="473"/>
      <c r="I34" s="474"/>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12"/>
      <c r="AP34" s="513"/>
      <c r="AQ34" s="513"/>
      <c r="AR34" s="513"/>
      <c r="AS34" s="513"/>
      <c r="AT34" s="514"/>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c r="A35" s="57"/>
      <c r="B35" s="431"/>
      <c r="C35" s="431"/>
      <c r="D35" s="432"/>
      <c r="E35" s="475"/>
      <c r="F35" s="476"/>
      <c r="G35" s="476"/>
      <c r="H35" s="476"/>
      <c r="I35" s="477"/>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15"/>
      <c r="AP35" s="516"/>
      <c r="AQ35" s="516"/>
      <c r="AR35" s="516"/>
      <c r="AS35" s="516"/>
      <c r="AT35" s="51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c r="A36" s="57"/>
      <c r="B36" s="431"/>
      <c r="C36" s="431"/>
      <c r="D36" s="432"/>
      <c r="E36" s="469" t="s">
        <v>296</v>
      </c>
      <c r="F36" s="470"/>
      <c r="G36" s="470"/>
      <c r="H36" s="470"/>
      <c r="I36" s="470"/>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00" t="s">
        <v>297</v>
      </c>
      <c r="AP36" s="501"/>
      <c r="AQ36" s="501"/>
      <c r="AR36" s="501"/>
      <c r="AS36" s="501"/>
      <c r="AT36" s="502"/>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c r="A37" s="57"/>
      <c r="B37" s="431"/>
      <c r="C37" s="431"/>
      <c r="D37" s="432"/>
      <c r="E37" s="488"/>
      <c r="F37" s="473"/>
      <c r="G37" s="473"/>
      <c r="H37" s="473"/>
      <c r="I37" s="473"/>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03"/>
      <c r="AP37" s="504"/>
      <c r="AQ37" s="504"/>
      <c r="AR37" s="504"/>
      <c r="AS37" s="504"/>
      <c r="AT37" s="505"/>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c r="A38" s="57"/>
      <c r="B38" s="431"/>
      <c r="C38" s="431"/>
      <c r="D38" s="432"/>
      <c r="E38" s="472"/>
      <c r="F38" s="473"/>
      <c r="G38" s="473"/>
      <c r="H38" s="473"/>
      <c r="I38" s="473"/>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03"/>
      <c r="AP38" s="504"/>
      <c r="AQ38" s="504"/>
      <c r="AR38" s="504"/>
      <c r="AS38" s="504"/>
      <c r="AT38" s="505"/>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c r="A39" s="57"/>
      <c r="B39" s="431"/>
      <c r="C39" s="431"/>
      <c r="D39" s="432"/>
      <c r="E39" s="472"/>
      <c r="F39" s="473"/>
      <c r="G39" s="473"/>
      <c r="H39" s="473"/>
      <c r="I39" s="473"/>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03"/>
      <c r="AP39" s="504"/>
      <c r="AQ39" s="504"/>
      <c r="AR39" s="504"/>
      <c r="AS39" s="504"/>
      <c r="AT39" s="505"/>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c r="A40" s="57"/>
      <c r="B40" s="431"/>
      <c r="C40" s="431"/>
      <c r="D40" s="432"/>
      <c r="E40" s="472"/>
      <c r="F40" s="473"/>
      <c r="G40" s="473"/>
      <c r="H40" s="473"/>
      <c r="I40" s="473"/>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03"/>
      <c r="AP40" s="504"/>
      <c r="AQ40" s="504"/>
      <c r="AR40" s="504"/>
      <c r="AS40" s="504"/>
      <c r="AT40" s="505"/>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c r="A41" s="57"/>
      <c r="B41" s="431"/>
      <c r="C41" s="431"/>
      <c r="D41" s="432"/>
      <c r="E41" s="472"/>
      <c r="F41" s="473"/>
      <c r="G41" s="473"/>
      <c r="H41" s="473"/>
      <c r="I41" s="473"/>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03"/>
      <c r="AP41" s="504"/>
      <c r="AQ41" s="504"/>
      <c r="AR41" s="504"/>
      <c r="AS41" s="504"/>
      <c r="AT41" s="505"/>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c r="A42" s="57"/>
      <c r="B42" s="431"/>
      <c r="C42" s="431"/>
      <c r="D42" s="432"/>
      <c r="E42" s="472"/>
      <c r="F42" s="473"/>
      <c r="G42" s="473"/>
      <c r="H42" s="473"/>
      <c r="I42" s="473"/>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03"/>
      <c r="AP42" s="504"/>
      <c r="AQ42" s="504"/>
      <c r="AR42" s="504"/>
      <c r="AS42" s="504"/>
      <c r="AT42" s="505"/>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c r="A43" s="57"/>
      <c r="B43" s="431"/>
      <c r="C43" s="431"/>
      <c r="D43" s="432"/>
      <c r="E43" s="472"/>
      <c r="F43" s="473"/>
      <c r="G43" s="473"/>
      <c r="H43" s="473"/>
      <c r="I43" s="473"/>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03"/>
      <c r="AP43" s="504"/>
      <c r="AQ43" s="504"/>
      <c r="AR43" s="504"/>
      <c r="AS43" s="504"/>
      <c r="AT43" s="505"/>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c r="A44" s="57"/>
      <c r="B44" s="431"/>
      <c r="C44" s="431"/>
      <c r="D44" s="432"/>
      <c r="E44" s="472"/>
      <c r="F44" s="473"/>
      <c r="G44" s="473"/>
      <c r="H44" s="473"/>
      <c r="I44" s="473"/>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03"/>
      <c r="AP44" s="504"/>
      <c r="AQ44" s="504"/>
      <c r="AR44" s="504"/>
      <c r="AS44" s="504"/>
      <c r="AT44" s="505"/>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c r="A45" s="57"/>
      <c r="B45" s="431"/>
      <c r="C45" s="431"/>
      <c r="D45" s="432"/>
      <c r="E45" s="475"/>
      <c r="F45" s="476"/>
      <c r="G45" s="476"/>
      <c r="H45" s="476"/>
      <c r="I45" s="476"/>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06"/>
      <c r="AP45" s="507"/>
      <c r="AQ45" s="507"/>
      <c r="AR45" s="507"/>
      <c r="AS45" s="507"/>
      <c r="AT45" s="508"/>
    </row>
    <row r="46" spans="1:80" ht="46.5" customHeight="1">
      <c r="A46" s="57"/>
      <c r="B46" s="431"/>
      <c r="C46" s="431"/>
      <c r="D46" s="432"/>
      <c r="E46" s="469" t="s">
        <v>298</v>
      </c>
      <c r="F46" s="470"/>
      <c r="G46" s="470"/>
      <c r="H46" s="470"/>
      <c r="I46" s="471"/>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c r="A47" s="57"/>
      <c r="B47" s="431"/>
      <c r="C47" s="431"/>
      <c r="D47" s="432"/>
      <c r="E47" s="488"/>
      <c r="F47" s="473"/>
      <c r="G47" s="473"/>
      <c r="H47" s="473"/>
      <c r="I47" s="474"/>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c r="A48" s="57"/>
      <c r="B48" s="431"/>
      <c r="C48" s="431"/>
      <c r="D48" s="432"/>
      <c r="E48" s="488"/>
      <c r="F48" s="473"/>
      <c r="G48" s="473"/>
      <c r="H48" s="473"/>
      <c r="I48" s="474"/>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c r="A49" s="57"/>
      <c r="B49" s="431"/>
      <c r="C49" s="431"/>
      <c r="D49" s="432"/>
      <c r="E49" s="472"/>
      <c r="F49" s="473"/>
      <c r="G49" s="473"/>
      <c r="H49" s="473"/>
      <c r="I49" s="474"/>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c r="A50" s="57"/>
      <c r="B50" s="431"/>
      <c r="C50" s="431"/>
      <c r="D50" s="432"/>
      <c r="E50" s="472"/>
      <c r="F50" s="473"/>
      <c r="G50" s="473"/>
      <c r="H50" s="473"/>
      <c r="I50" s="474"/>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c r="A51" s="57"/>
      <c r="B51" s="431"/>
      <c r="C51" s="431"/>
      <c r="D51" s="432"/>
      <c r="E51" s="472"/>
      <c r="F51" s="473"/>
      <c r="G51" s="473"/>
      <c r="H51" s="473"/>
      <c r="I51" s="474"/>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c r="A52" s="57"/>
      <c r="B52" s="431"/>
      <c r="C52" s="431"/>
      <c r="D52" s="432"/>
      <c r="E52" s="472"/>
      <c r="F52" s="473"/>
      <c r="G52" s="473"/>
      <c r="H52" s="473"/>
      <c r="I52" s="474"/>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431"/>
      <c r="C53" s="431"/>
      <c r="D53" s="432"/>
      <c r="E53" s="472"/>
      <c r="F53" s="473"/>
      <c r="G53" s="473"/>
      <c r="H53" s="473"/>
      <c r="I53" s="474"/>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431"/>
      <c r="C54" s="431"/>
      <c r="D54" s="432"/>
      <c r="E54" s="472"/>
      <c r="F54" s="473"/>
      <c r="G54" s="473"/>
      <c r="H54" s="473"/>
      <c r="I54" s="474"/>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c r="A55" s="57"/>
      <c r="B55" s="431"/>
      <c r="C55" s="431"/>
      <c r="D55" s="432"/>
      <c r="E55" s="475"/>
      <c r="F55" s="476"/>
      <c r="G55" s="476"/>
      <c r="H55" s="476"/>
      <c r="I55" s="477"/>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469" t="s">
        <v>299</v>
      </c>
      <c r="K56" s="470"/>
      <c r="L56" s="470"/>
      <c r="M56" s="470"/>
      <c r="N56" s="470"/>
      <c r="O56" s="471"/>
      <c r="P56" s="469" t="s">
        <v>300</v>
      </c>
      <c r="Q56" s="470"/>
      <c r="R56" s="470"/>
      <c r="S56" s="470"/>
      <c r="T56" s="470"/>
      <c r="U56" s="471"/>
      <c r="V56" s="469" t="s">
        <v>301</v>
      </c>
      <c r="W56" s="470"/>
      <c r="X56" s="470"/>
      <c r="Y56" s="470"/>
      <c r="Z56" s="470"/>
      <c r="AA56" s="471"/>
      <c r="AB56" s="469" t="s">
        <v>302</v>
      </c>
      <c r="AC56" s="478"/>
      <c r="AD56" s="470"/>
      <c r="AE56" s="470"/>
      <c r="AF56" s="470"/>
      <c r="AG56" s="471"/>
      <c r="AH56" s="469" t="s">
        <v>303</v>
      </c>
      <c r="AI56" s="470"/>
      <c r="AJ56" s="470"/>
      <c r="AK56" s="470"/>
      <c r="AL56" s="470"/>
      <c r="AM56" s="471"/>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472"/>
      <c r="K57" s="473"/>
      <c r="L57" s="473"/>
      <c r="M57" s="473"/>
      <c r="N57" s="473"/>
      <c r="O57" s="474"/>
      <c r="P57" s="472"/>
      <c r="Q57" s="473"/>
      <c r="R57" s="473"/>
      <c r="S57" s="473"/>
      <c r="T57" s="473"/>
      <c r="U57" s="474"/>
      <c r="V57" s="472"/>
      <c r="W57" s="473"/>
      <c r="X57" s="473"/>
      <c r="Y57" s="473"/>
      <c r="Z57" s="473"/>
      <c r="AA57" s="474"/>
      <c r="AB57" s="472"/>
      <c r="AC57" s="473"/>
      <c r="AD57" s="473"/>
      <c r="AE57" s="473"/>
      <c r="AF57" s="473"/>
      <c r="AG57" s="474"/>
      <c r="AH57" s="472"/>
      <c r="AI57" s="473"/>
      <c r="AJ57" s="473"/>
      <c r="AK57" s="473"/>
      <c r="AL57" s="473"/>
      <c r="AM57" s="474"/>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472"/>
      <c r="K58" s="473"/>
      <c r="L58" s="473"/>
      <c r="M58" s="473"/>
      <c r="N58" s="473"/>
      <c r="O58" s="474"/>
      <c r="P58" s="472"/>
      <c r="Q58" s="473"/>
      <c r="R58" s="473"/>
      <c r="S58" s="473"/>
      <c r="T58" s="473"/>
      <c r="U58" s="474"/>
      <c r="V58" s="472"/>
      <c r="W58" s="473"/>
      <c r="X58" s="473"/>
      <c r="Y58" s="473"/>
      <c r="Z58" s="473"/>
      <c r="AA58" s="474"/>
      <c r="AB58" s="472"/>
      <c r="AC58" s="473"/>
      <c r="AD58" s="473"/>
      <c r="AE58" s="473"/>
      <c r="AF58" s="473"/>
      <c r="AG58" s="474"/>
      <c r="AH58" s="472"/>
      <c r="AI58" s="473"/>
      <c r="AJ58" s="473"/>
      <c r="AK58" s="473"/>
      <c r="AL58" s="473"/>
      <c r="AM58" s="474"/>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472"/>
      <c r="K59" s="473"/>
      <c r="L59" s="473"/>
      <c r="M59" s="473"/>
      <c r="N59" s="473"/>
      <c r="O59" s="474"/>
      <c r="P59" s="472"/>
      <c r="Q59" s="473"/>
      <c r="R59" s="473"/>
      <c r="S59" s="473"/>
      <c r="T59" s="473"/>
      <c r="U59" s="474"/>
      <c r="V59" s="472"/>
      <c r="W59" s="473"/>
      <c r="X59" s="473"/>
      <c r="Y59" s="473"/>
      <c r="Z59" s="473"/>
      <c r="AA59" s="474"/>
      <c r="AB59" s="472"/>
      <c r="AC59" s="473"/>
      <c r="AD59" s="473"/>
      <c r="AE59" s="473"/>
      <c r="AF59" s="473"/>
      <c r="AG59" s="474"/>
      <c r="AH59" s="472"/>
      <c r="AI59" s="473"/>
      <c r="AJ59" s="473"/>
      <c r="AK59" s="473"/>
      <c r="AL59" s="473"/>
      <c r="AM59" s="474"/>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472"/>
      <c r="K60" s="473"/>
      <c r="L60" s="473"/>
      <c r="M60" s="473"/>
      <c r="N60" s="473"/>
      <c r="O60" s="474"/>
      <c r="P60" s="472"/>
      <c r="Q60" s="473"/>
      <c r="R60" s="473"/>
      <c r="S60" s="473"/>
      <c r="T60" s="473"/>
      <c r="U60" s="474"/>
      <c r="V60" s="472"/>
      <c r="W60" s="473"/>
      <c r="X60" s="473"/>
      <c r="Y60" s="473"/>
      <c r="Z60" s="473"/>
      <c r="AA60" s="474"/>
      <c r="AB60" s="472"/>
      <c r="AC60" s="473"/>
      <c r="AD60" s="473"/>
      <c r="AE60" s="473"/>
      <c r="AF60" s="473"/>
      <c r="AG60" s="474"/>
      <c r="AH60" s="472"/>
      <c r="AI60" s="473"/>
      <c r="AJ60" s="473"/>
      <c r="AK60" s="473"/>
      <c r="AL60" s="473"/>
      <c r="AM60" s="474"/>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c r="A61" s="57"/>
      <c r="B61" s="57"/>
      <c r="C61" s="57"/>
      <c r="D61" s="57"/>
      <c r="E61" s="57"/>
      <c r="F61" s="57"/>
      <c r="G61" s="57"/>
      <c r="H61" s="57"/>
      <c r="I61" s="57"/>
      <c r="J61" s="475"/>
      <c r="K61" s="476"/>
      <c r="L61" s="476"/>
      <c r="M61" s="476"/>
      <c r="N61" s="476"/>
      <c r="O61" s="477"/>
      <c r="P61" s="475"/>
      <c r="Q61" s="476"/>
      <c r="R61" s="476"/>
      <c r="S61" s="476"/>
      <c r="T61" s="476"/>
      <c r="U61" s="477"/>
      <c r="V61" s="475"/>
      <c r="W61" s="476"/>
      <c r="X61" s="476"/>
      <c r="Y61" s="476"/>
      <c r="Z61" s="476"/>
      <c r="AA61" s="477"/>
      <c r="AB61" s="475"/>
      <c r="AC61" s="476"/>
      <c r="AD61" s="476"/>
      <c r="AE61" s="476"/>
      <c r="AF61" s="476"/>
      <c r="AG61" s="477"/>
      <c r="AH61" s="475"/>
      <c r="AI61" s="476"/>
      <c r="AJ61" s="476"/>
      <c r="AK61" s="476"/>
      <c r="AL61" s="476"/>
      <c r="AM61" s="47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c r="A245" s="57"/>
    </row>
    <row r="246" spans="1:60">
      <c r="A246" s="57"/>
    </row>
    <row r="247" spans="1:60">
      <c r="A247" s="57"/>
    </row>
    <row r="248" spans="1:60">
      <c r="A248" s="5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defaultColWidth="11.42578125" defaultRowHeight="15"/>
  <cols>
    <col min="2" max="2" width="24.140625" customWidth="1"/>
    <col min="3" max="3" width="70.140625" customWidth="1"/>
    <col min="4" max="4" width="29.85546875" customWidth="1"/>
  </cols>
  <sheetData>
    <row r="1" spans="1:37" ht="23.25">
      <c r="A1" s="57"/>
      <c r="B1" s="518" t="s">
        <v>305</v>
      </c>
      <c r="C1" s="518"/>
      <c r="D1" s="518"/>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c r="A3" s="57"/>
      <c r="B3" s="6"/>
      <c r="C3" s="7" t="s">
        <v>306</v>
      </c>
      <c r="D3" s="7" t="s">
        <v>214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c r="A4" s="57"/>
      <c r="B4" s="8" t="s">
        <v>307</v>
      </c>
      <c r="C4" s="9" t="s">
        <v>308</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c r="A5" s="57"/>
      <c r="B5" s="11" t="s">
        <v>309</v>
      </c>
      <c r="C5" s="12" t="s">
        <v>310</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c r="A6" s="57"/>
      <c r="B6" s="14" t="s">
        <v>311</v>
      </c>
      <c r="C6" s="12" t="s">
        <v>312</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c r="A7" s="57"/>
      <c r="B7" s="15" t="s">
        <v>313</v>
      </c>
      <c r="C7" s="12" t="s">
        <v>314</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c r="A8" s="57"/>
      <c r="B8" s="16" t="s">
        <v>315</v>
      </c>
      <c r="C8" s="12" t="s">
        <v>316</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c r="A35" s="57"/>
    </row>
    <row r="36" spans="1:31">
      <c r="A36" s="57"/>
    </row>
    <row r="37" spans="1:31">
      <c r="A37" s="57"/>
    </row>
    <row r="38" spans="1:31">
      <c r="A38" s="57"/>
    </row>
    <row r="39" spans="1:31">
      <c r="A39" s="57"/>
    </row>
    <row r="40" spans="1:31">
      <c r="A40" s="57"/>
    </row>
    <row r="41" spans="1:31">
      <c r="A41" s="57"/>
    </row>
    <row r="42" spans="1:31">
      <c r="A42" s="57"/>
    </row>
    <row r="43" spans="1:31">
      <c r="A43" s="57"/>
    </row>
    <row r="44" spans="1:31">
      <c r="A44" s="57"/>
    </row>
    <row r="45" spans="1:31">
      <c r="A45" s="57"/>
    </row>
    <row r="46" spans="1:31">
      <c r="A46" s="57"/>
    </row>
    <row r="47" spans="1:31">
      <c r="A47" s="57"/>
    </row>
    <row r="48" spans="1:31">
      <c r="A48" s="57"/>
    </row>
    <row r="49" spans="1:1">
      <c r="A49" s="57"/>
    </row>
    <row r="50" spans="1:1">
      <c r="A50" s="57"/>
    </row>
    <row r="51" spans="1:1">
      <c r="A51" s="57"/>
    </row>
    <row r="52" spans="1:1">
      <c r="A52" s="57"/>
    </row>
    <row r="53" spans="1:1">
      <c r="A53" s="57"/>
    </row>
    <row r="54" spans="1:1">
      <c r="A54" s="57"/>
    </row>
    <row r="55" spans="1:1">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defaultColWidth="16.42578125" defaultRowHeight="1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c r="A1" s="165"/>
      <c r="B1" s="519" t="s">
        <v>317</v>
      </c>
      <c r="C1" s="556"/>
      <c r="D1" s="556"/>
      <c r="E1" s="165"/>
      <c r="F1" s="165"/>
      <c r="G1" s="165"/>
      <c r="H1" s="165"/>
      <c r="I1" s="165"/>
      <c r="J1" s="165"/>
      <c r="K1" s="165"/>
      <c r="L1" s="165"/>
      <c r="M1" s="165"/>
      <c r="N1" s="165"/>
      <c r="O1" s="165"/>
      <c r="P1" s="165"/>
      <c r="Q1" s="165"/>
      <c r="R1" s="165"/>
      <c r="S1" s="165"/>
      <c r="T1" s="165"/>
      <c r="U1" s="165"/>
    </row>
    <row r="2" spans="1:21">
      <c r="A2" s="165"/>
      <c r="B2" s="165"/>
      <c r="C2" s="165"/>
      <c r="D2" s="165"/>
      <c r="E2" s="165"/>
      <c r="F2" s="165"/>
      <c r="G2" s="165"/>
      <c r="H2" s="165"/>
      <c r="I2" s="165"/>
      <c r="J2" s="165"/>
      <c r="K2" s="165"/>
      <c r="L2" s="165"/>
      <c r="M2" s="165"/>
      <c r="N2" s="165"/>
      <c r="O2" s="165"/>
      <c r="P2" s="165"/>
      <c r="Q2" s="165"/>
      <c r="R2" s="165"/>
      <c r="S2" s="165"/>
      <c r="T2" s="165"/>
      <c r="U2" s="165"/>
    </row>
    <row r="3" spans="1:21" ht="30">
      <c r="A3" s="165"/>
      <c r="B3" s="166"/>
      <c r="C3" s="167" t="s">
        <v>318</v>
      </c>
      <c r="D3" s="167" t="s">
        <v>319</v>
      </c>
      <c r="E3" s="165"/>
      <c r="F3" s="165"/>
      <c r="G3" s="165"/>
      <c r="H3" s="165"/>
      <c r="I3" s="165"/>
      <c r="J3" s="165"/>
      <c r="K3" s="165"/>
      <c r="L3" s="165"/>
      <c r="M3" s="165"/>
      <c r="N3" s="165"/>
      <c r="O3" s="165"/>
      <c r="P3" s="165"/>
      <c r="Q3" s="165"/>
      <c r="R3" s="165"/>
      <c r="S3" s="165"/>
      <c r="T3" s="165"/>
      <c r="U3" s="165"/>
    </row>
    <row r="4" spans="1:21" ht="33.75">
      <c r="A4" s="165" t="s">
        <v>320</v>
      </c>
      <c r="B4" s="168" t="s">
        <v>321</v>
      </c>
      <c r="C4" s="18" t="s">
        <v>322</v>
      </c>
      <c r="D4" s="169" t="s">
        <v>323</v>
      </c>
      <c r="E4" s="165"/>
      <c r="F4" s="165"/>
      <c r="G4" s="165"/>
      <c r="H4" s="165"/>
      <c r="I4" s="165"/>
      <c r="J4" s="165"/>
      <c r="K4" s="165"/>
      <c r="L4" s="165"/>
      <c r="M4" s="165"/>
      <c r="N4" s="165"/>
      <c r="O4" s="165"/>
      <c r="P4" s="165"/>
      <c r="Q4" s="165"/>
      <c r="R4" s="165"/>
      <c r="S4" s="165"/>
      <c r="T4" s="165"/>
      <c r="U4" s="165"/>
    </row>
    <row r="5" spans="1:21" ht="67.5">
      <c r="A5" s="165" t="s">
        <v>324</v>
      </c>
      <c r="B5" s="170" t="s">
        <v>325</v>
      </c>
      <c r="C5" s="19" t="s">
        <v>326</v>
      </c>
      <c r="D5" s="171" t="s">
        <v>327</v>
      </c>
      <c r="E5" s="165"/>
      <c r="F5" s="165"/>
      <c r="G5" s="165"/>
      <c r="H5" s="165"/>
      <c r="I5" s="165"/>
      <c r="J5" s="165"/>
      <c r="K5" s="165"/>
      <c r="L5" s="165"/>
      <c r="M5" s="165"/>
      <c r="N5" s="165"/>
      <c r="O5" s="165"/>
      <c r="P5" s="165"/>
      <c r="Q5" s="165"/>
      <c r="R5" s="165"/>
      <c r="S5" s="165"/>
      <c r="T5" s="165"/>
      <c r="U5" s="165"/>
    </row>
    <row r="6" spans="1:21" ht="67.5">
      <c r="A6" s="165" t="s">
        <v>295</v>
      </c>
      <c r="B6" s="172" t="s">
        <v>328</v>
      </c>
      <c r="C6" s="19" t="s">
        <v>329</v>
      </c>
      <c r="D6" s="171" t="s">
        <v>330</v>
      </c>
      <c r="E6" s="165"/>
      <c r="F6" s="165"/>
      <c r="G6" s="165"/>
      <c r="H6" s="165"/>
      <c r="I6" s="165"/>
      <c r="J6" s="165"/>
      <c r="K6" s="165"/>
      <c r="L6" s="165"/>
      <c r="M6" s="165"/>
      <c r="N6" s="165"/>
      <c r="O6" s="165"/>
      <c r="P6" s="165"/>
      <c r="Q6" s="165"/>
      <c r="R6" s="165"/>
      <c r="S6" s="165"/>
      <c r="T6" s="165"/>
      <c r="U6" s="165"/>
    </row>
    <row r="7" spans="1:21" ht="67.5">
      <c r="A7" s="165" t="s">
        <v>331</v>
      </c>
      <c r="B7" s="173" t="s">
        <v>332</v>
      </c>
      <c r="C7" s="19" t="s">
        <v>333</v>
      </c>
      <c r="D7" s="171" t="s">
        <v>334</v>
      </c>
      <c r="E7" s="165"/>
      <c r="F7" s="165"/>
      <c r="G7" s="165"/>
      <c r="H7" s="165"/>
      <c r="I7" s="165"/>
      <c r="J7" s="165"/>
      <c r="K7" s="165"/>
      <c r="L7" s="165"/>
      <c r="M7" s="165"/>
      <c r="N7" s="165"/>
      <c r="O7" s="165"/>
      <c r="P7" s="165"/>
      <c r="Q7" s="165"/>
      <c r="R7" s="165"/>
      <c r="S7" s="165"/>
      <c r="T7" s="165"/>
      <c r="U7" s="165"/>
    </row>
    <row r="8" spans="1:21" ht="67.5">
      <c r="A8" s="165" t="s">
        <v>335</v>
      </c>
      <c r="B8" s="174" t="s">
        <v>336</v>
      </c>
      <c r="C8" s="19" t="s">
        <v>337</v>
      </c>
      <c r="D8" s="171" t="s">
        <v>338</v>
      </c>
      <c r="E8" s="165"/>
      <c r="F8" s="165"/>
      <c r="G8" s="165"/>
      <c r="H8" s="165"/>
      <c r="I8" s="165"/>
      <c r="J8" s="165"/>
      <c r="K8" s="165"/>
      <c r="L8" s="165"/>
      <c r="M8" s="165"/>
      <c r="N8" s="165"/>
      <c r="O8" s="165"/>
      <c r="P8" s="165"/>
      <c r="Q8" s="165"/>
      <c r="R8" s="165"/>
      <c r="S8" s="165"/>
      <c r="T8" s="165"/>
      <c r="U8" s="165"/>
    </row>
    <row r="9" spans="1:21" ht="20.25">
      <c r="A9" s="165"/>
      <c r="B9" s="165"/>
      <c r="C9" s="175"/>
      <c r="D9" s="175"/>
      <c r="E9" s="165"/>
      <c r="F9" s="165"/>
      <c r="G9" s="165"/>
      <c r="H9" s="165"/>
      <c r="I9" s="165"/>
      <c r="J9" s="165"/>
      <c r="K9" s="165"/>
      <c r="L9" s="165"/>
      <c r="M9" s="165"/>
      <c r="N9" s="165"/>
      <c r="O9" s="165"/>
      <c r="P9" s="165"/>
      <c r="Q9" s="165"/>
      <c r="R9" s="165"/>
      <c r="S9" s="165"/>
      <c r="T9" s="165"/>
      <c r="U9" s="165"/>
    </row>
    <row r="10" spans="1:21" ht="16.5">
      <c r="A10" s="165"/>
      <c r="B10" s="176"/>
      <c r="C10" s="176"/>
      <c r="D10" s="176"/>
      <c r="E10" s="165"/>
      <c r="F10" s="165"/>
      <c r="G10" s="165"/>
      <c r="H10" s="165"/>
      <c r="I10" s="165"/>
      <c r="J10" s="165"/>
      <c r="K10" s="165"/>
      <c r="L10" s="165"/>
      <c r="M10" s="165"/>
      <c r="N10" s="165"/>
      <c r="O10" s="165"/>
      <c r="P10" s="165"/>
      <c r="Q10" s="165"/>
      <c r="R10" s="165"/>
      <c r="S10" s="165"/>
      <c r="T10" s="165"/>
      <c r="U10" s="165"/>
    </row>
    <row r="11" spans="1:21">
      <c r="A11" s="165"/>
      <c r="B11" s="165" t="s">
        <v>339</v>
      </c>
      <c r="C11" s="165" t="s">
        <v>340</v>
      </c>
      <c r="D11" s="165" t="s">
        <v>341</v>
      </c>
      <c r="E11" s="165"/>
      <c r="F11" s="165"/>
      <c r="G11" s="165"/>
      <c r="H11" s="165"/>
      <c r="I11" s="165"/>
      <c r="J11" s="165"/>
      <c r="K11" s="165"/>
      <c r="L11" s="165"/>
      <c r="M11" s="165"/>
      <c r="N11" s="165"/>
      <c r="O11" s="165"/>
      <c r="P11" s="165"/>
      <c r="Q11" s="165"/>
      <c r="R11" s="165"/>
      <c r="S11" s="165"/>
      <c r="T11" s="165"/>
      <c r="U11" s="165"/>
    </row>
    <row r="12" spans="1:21">
      <c r="A12" s="165"/>
      <c r="B12" s="165" t="s">
        <v>342</v>
      </c>
      <c r="C12" s="165" t="s">
        <v>343</v>
      </c>
      <c r="D12" s="165" t="s">
        <v>344</v>
      </c>
      <c r="E12" s="165"/>
      <c r="F12" s="165"/>
      <c r="G12" s="165"/>
      <c r="H12" s="165"/>
      <c r="I12" s="165"/>
      <c r="J12" s="165"/>
      <c r="K12" s="165"/>
      <c r="L12" s="165"/>
      <c r="M12" s="165"/>
      <c r="N12" s="165"/>
      <c r="O12" s="165"/>
      <c r="P12" s="165"/>
      <c r="Q12" s="165"/>
      <c r="R12" s="165"/>
      <c r="S12" s="165"/>
      <c r="T12" s="165"/>
      <c r="U12" s="165"/>
    </row>
    <row r="13" spans="1:21">
      <c r="A13" s="165"/>
      <c r="B13" s="165"/>
      <c r="C13" s="165" t="s">
        <v>345</v>
      </c>
      <c r="D13" s="165" t="s">
        <v>346</v>
      </c>
      <c r="E13" s="165"/>
      <c r="F13" s="165"/>
      <c r="G13" s="165"/>
      <c r="H13" s="165"/>
      <c r="I13" s="165"/>
      <c r="J13" s="165"/>
      <c r="K13" s="165"/>
      <c r="L13" s="165"/>
      <c r="M13" s="165"/>
      <c r="N13" s="165"/>
      <c r="O13" s="165"/>
      <c r="P13" s="165"/>
      <c r="Q13" s="165"/>
      <c r="R13" s="165"/>
      <c r="S13" s="165"/>
      <c r="T13" s="165"/>
      <c r="U13" s="165"/>
    </row>
    <row r="14" spans="1:21">
      <c r="A14" s="165"/>
      <c r="B14" s="165"/>
      <c r="C14" s="165" t="s">
        <v>347</v>
      </c>
      <c r="D14" s="165" t="s">
        <v>178</v>
      </c>
      <c r="E14" s="165"/>
      <c r="F14" s="165"/>
      <c r="G14" s="165"/>
      <c r="H14" s="165"/>
      <c r="I14" s="165"/>
      <c r="J14" s="165"/>
      <c r="K14" s="165"/>
      <c r="L14" s="165"/>
      <c r="M14" s="165"/>
      <c r="N14" s="165"/>
      <c r="O14" s="165"/>
      <c r="P14" s="165"/>
      <c r="Q14" s="165"/>
      <c r="R14" s="165"/>
      <c r="S14" s="165"/>
      <c r="T14" s="165"/>
      <c r="U14" s="165"/>
    </row>
    <row r="15" spans="1:21">
      <c r="A15" s="165"/>
      <c r="B15" s="165"/>
      <c r="C15" s="165" t="s">
        <v>348</v>
      </c>
      <c r="D15" s="165" t="s">
        <v>349</v>
      </c>
      <c r="E15" s="165"/>
      <c r="F15" s="165"/>
      <c r="G15" s="165"/>
      <c r="H15" s="165"/>
      <c r="I15" s="165"/>
      <c r="J15" s="165"/>
      <c r="K15" s="165"/>
      <c r="L15" s="165"/>
      <c r="M15" s="165"/>
      <c r="N15" s="165"/>
      <c r="O15" s="165"/>
      <c r="P15" s="165"/>
      <c r="Q15" s="165"/>
      <c r="R15" s="165"/>
      <c r="S15" s="165"/>
      <c r="T15" s="165"/>
      <c r="U15" s="165"/>
    </row>
    <row r="16" spans="1:21">
      <c r="A16" s="165"/>
      <c r="B16" s="165"/>
      <c r="C16" s="165"/>
      <c r="D16" s="165"/>
      <c r="E16" s="165"/>
      <c r="F16" s="165"/>
      <c r="G16" s="165"/>
      <c r="H16" s="165"/>
      <c r="I16" s="165"/>
      <c r="J16" s="165"/>
      <c r="K16" s="165"/>
      <c r="L16" s="165"/>
      <c r="M16" s="165"/>
      <c r="N16" s="165"/>
      <c r="O16" s="165"/>
    </row>
    <row r="17" spans="1:15">
      <c r="A17" s="165"/>
      <c r="B17" s="165"/>
      <c r="C17" s="165"/>
      <c r="D17" s="165"/>
      <c r="E17" s="165"/>
      <c r="F17" s="165"/>
      <c r="G17" s="165"/>
      <c r="H17" s="165"/>
      <c r="I17" s="165"/>
      <c r="J17" s="165"/>
      <c r="K17" s="165"/>
      <c r="L17" s="165"/>
      <c r="M17" s="165"/>
      <c r="N17" s="165"/>
      <c r="O17" s="165"/>
    </row>
    <row r="18" spans="1:15">
      <c r="A18" s="165"/>
      <c r="B18" s="165"/>
      <c r="C18" s="165"/>
      <c r="D18" s="165"/>
      <c r="E18" s="165"/>
      <c r="F18" s="165"/>
      <c r="G18" s="165"/>
      <c r="H18" s="165"/>
      <c r="I18" s="165"/>
      <c r="J18" s="165"/>
      <c r="K18" s="165"/>
      <c r="L18" s="165"/>
      <c r="M18" s="165"/>
      <c r="N18" s="165"/>
      <c r="O18" s="165"/>
    </row>
    <row r="19" spans="1:15">
      <c r="A19" s="165"/>
      <c r="B19" s="165"/>
      <c r="C19" s="165"/>
      <c r="D19" s="165"/>
      <c r="E19" s="165"/>
      <c r="F19" s="165"/>
      <c r="G19" s="165"/>
      <c r="H19" s="165"/>
      <c r="I19" s="165"/>
      <c r="J19" s="165"/>
      <c r="K19" s="165"/>
      <c r="L19" s="165"/>
      <c r="M19" s="165"/>
      <c r="N19" s="165"/>
      <c r="O19" s="165"/>
    </row>
    <row r="20" spans="1:15">
      <c r="A20" s="165"/>
      <c r="B20" s="165"/>
      <c r="C20" s="165"/>
      <c r="D20" s="165"/>
      <c r="E20" s="165"/>
      <c r="F20" s="165"/>
      <c r="G20" s="165"/>
      <c r="H20" s="165"/>
      <c r="I20" s="165"/>
      <c r="J20" s="165"/>
      <c r="K20" s="165"/>
      <c r="L20" s="165"/>
      <c r="M20" s="165"/>
      <c r="N20" s="165"/>
      <c r="O20" s="165"/>
    </row>
    <row r="21" spans="1:15" ht="15.75" customHeight="1">
      <c r="A21" s="165"/>
      <c r="B21" s="165"/>
      <c r="C21" s="165"/>
      <c r="D21" s="165"/>
      <c r="E21" s="165"/>
      <c r="F21" s="165"/>
      <c r="G21" s="165"/>
      <c r="H21" s="165"/>
      <c r="I21" s="165"/>
      <c r="J21" s="165"/>
      <c r="K21" s="165"/>
      <c r="L21" s="165"/>
      <c r="M21" s="165"/>
      <c r="N21" s="165"/>
      <c r="O21" s="165"/>
    </row>
    <row r="22" spans="1:15" ht="15.75" customHeight="1">
      <c r="A22" s="165"/>
      <c r="B22" s="165"/>
      <c r="C22" s="175"/>
      <c r="D22" s="175"/>
      <c r="E22" s="165"/>
      <c r="F22" s="165"/>
      <c r="G22" s="165"/>
      <c r="H22" s="165"/>
      <c r="I22" s="165"/>
      <c r="J22" s="165"/>
      <c r="K22" s="165"/>
      <c r="L22" s="165"/>
      <c r="M22" s="165"/>
      <c r="N22" s="165"/>
      <c r="O22" s="165"/>
    </row>
    <row r="23" spans="1:15" ht="15.75" customHeight="1">
      <c r="A23" s="165"/>
      <c r="B23" s="165"/>
      <c r="C23" s="175"/>
      <c r="D23" s="175"/>
      <c r="E23" s="165"/>
      <c r="F23" s="165"/>
      <c r="G23" s="165"/>
      <c r="H23" s="165"/>
      <c r="I23" s="165"/>
      <c r="J23" s="165"/>
      <c r="K23" s="165"/>
      <c r="L23" s="165"/>
      <c r="M23" s="165"/>
      <c r="N23" s="165"/>
      <c r="O23" s="165"/>
    </row>
    <row r="24" spans="1:15" ht="15.75" customHeight="1">
      <c r="A24" s="165"/>
      <c r="B24" s="165"/>
      <c r="C24" s="175"/>
      <c r="D24" s="175"/>
      <c r="E24" s="165"/>
      <c r="F24" s="165"/>
      <c r="G24" s="165"/>
      <c r="H24" s="165"/>
      <c r="I24" s="165"/>
      <c r="J24" s="165"/>
      <c r="K24" s="165"/>
      <c r="L24" s="165"/>
      <c r="M24" s="165"/>
      <c r="N24" s="165"/>
      <c r="O24" s="165"/>
    </row>
    <row r="25" spans="1:15" ht="15.75" customHeight="1">
      <c r="A25" s="165"/>
      <c r="B25" s="165"/>
      <c r="C25" s="175"/>
      <c r="D25" s="175"/>
      <c r="E25" s="165"/>
      <c r="F25" s="165"/>
      <c r="G25" s="165"/>
      <c r="H25" s="165"/>
      <c r="I25" s="165"/>
      <c r="J25" s="165"/>
      <c r="K25" s="165"/>
      <c r="L25" s="165"/>
      <c r="M25" s="165"/>
      <c r="N25" s="165"/>
      <c r="O25" s="165"/>
    </row>
    <row r="26" spans="1:15" ht="15.75" customHeight="1">
      <c r="A26" s="165"/>
      <c r="B26" s="165"/>
      <c r="C26" s="175"/>
      <c r="D26" s="175"/>
      <c r="E26" s="165"/>
      <c r="F26" s="165"/>
      <c r="G26" s="165"/>
      <c r="H26" s="165"/>
      <c r="I26" s="165"/>
      <c r="J26" s="165"/>
      <c r="K26" s="165"/>
      <c r="L26" s="165"/>
      <c r="M26" s="165"/>
      <c r="N26" s="165"/>
      <c r="O26" s="165"/>
    </row>
    <row r="27" spans="1:15" ht="15.75" customHeight="1">
      <c r="A27" s="165"/>
      <c r="B27" s="165"/>
      <c r="C27" s="175"/>
      <c r="D27" s="175"/>
      <c r="E27" s="165"/>
      <c r="F27" s="165"/>
      <c r="G27" s="165"/>
      <c r="H27" s="165"/>
      <c r="I27" s="165"/>
      <c r="J27" s="165"/>
      <c r="K27" s="165"/>
      <c r="L27" s="165"/>
      <c r="M27" s="165"/>
      <c r="N27" s="165"/>
      <c r="O27" s="165"/>
    </row>
    <row r="28" spans="1:15" ht="15.75" customHeight="1">
      <c r="A28" s="165"/>
      <c r="B28" s="165"/>
      <c r="C28" s="175"/>
      <c r="D28" s="175"/>
      <c r="E28" s="165"/>
      <c r="F28" s="165"/>
      <c r="G28" s="165"/>
      <c r="H28" s="165"/>
      <c r="I28" s="165"/>
      <c r="J28" s="165"/>
      <c r="K28" s="165"/>
      <c r="L28" s="165"/>
      <c r="M28" s="165"/>
      <c r="N28" s="165"/>
      <c r="O28" s="165"/>
    </row>
    <row r="29" spans="1:15" ht="15.75" customHeight="1">
      <c r="A29" s="165"/>
      <c r="B29" s="165"/>
      <c r="C29" s="175"/>
      <c r="D29" s="175"/>
      <c r="E29" s="165"/>
      <c r="F29" s="165"/>
      <c r="G29" s="165"/>
      <c r="H29" s="165"/>
      <c r="I29" s="165"/>
      <c r="J29" s="165"/>
      <c r="K29" s="165"/>
      <c r="L29" s="165"/>
      <c r="M29" s="165"/>
      <c r="N29" s="165"/>
      <c r="O29" s="165"/>
    </row>
    <row r="30" spans="1:15" ht="15.75" customHeight="1">
      <c r="A30" s="165"/>
      <c r="B30" s="165"/>
      <c r="C30" s="175"/>
      <c r="D30" s="175"/>
      <c r="E30" s="165"/>
      <c r="F30" s="165"/>
      <c r="G30" s="165"/>
      <c r="H30" s="165"/>
      <c r="I30" s="165"/>
      <c r="J30" s="165"/>
      <c r="K30" s="165"/>
      <c r="L30" s="165"/>
      <c r="M30" s="165"/>
      <c r="N30" s="165"/>
      <c r="O30" s="165"/>
    </row>
    <row r="31" spans="1:15" ht="15.75" customHeight="1">
      <c r="A31" s="165"/>
      <c r="B31" s="165"/>
      <c r="C31" s="175"/>
      <c r="D31" s="175"/>
      <c r="E31" s="165"/>
      <c r="F31" s="165"/>
      <c r="G31" s="165"/>
      <c r="H31" s="165"/>
      <c r="I31" s="165"/>
      <c r="J31" s="165"/>
      <c r="K31" s="165"/>
      <c r="L31" s="165"/>
      <c r="M31" s="165"/>
      <c r="N31" s="165"/>
      <c r="O31" s="165"/>
    </row>
    <row r="32" spans="1:15" ht="15.75" customHeight="1">
      <c r="A32" s="165"/>
      <c r="B32" s="165"/>
      <c r="C32" s="175"/>
      <c r="D32" s="175"/>
      <c r="E32" s="165"/>
      <c r="F32" s="165"/>
      <c r="G32" s="165"/>
      <c r="H32" s="165"/>
      <c r="I32" s="165"/>
      <c r="J32" s="165"/>
      <c r="K32" s="165"/>
      <c r="L32" s="165"/>
      <c r="M32" s="165"/>
      <c r="N32" s="165"/>
      <c r="O32" s="165"/>
    </row>
    <row r="33" spans="1:15" ht="15.75" customHeight="1">
      <c r="A33" s="165"/>
      <c r="B33" s="165"/>
      <c r="C33" s="175"/>
      <c r="D33" s="175"/>
      <c r="E33" s="165"/>
      <c r="F33" s="165"/>
      <c r="G33" s="165"/>
      <c r="H33" s="165"/>
      <c r="I33" s="165"/>
      <c r="J33" s="165"/>
      <c r="K33" s="165"/>
      <c r="L33" s="165"/>
      <c r="M33" s="165"/>
      <c r="N33" s="165"/>
      <c r="O33" s="165"/>
    </row>
    <row r="34" spans="1:15" ht="15.75" customHeight="1">
      <c r="A34" s="165"/>
      <c r="B34" s="165"/>
      <c r="C34" s="175"/>
      <c r="D34" s="175"/>
      <c r="E34" s="165"/>
      <c r="F34" s="165"/>
      <c r="G34" s="165"/>
      <c r="H34" s="165"/>
      <c r="I34" s="165"/>
      <c r="J34" s="165"/>
      <c r="K34" s="165"/>
      <c r="L34" s="165"/>
      <c r="M34" s="165"/>
      <c r="N34" s="165"/>
      <c r="O34" s="165"/>
    </row>
    <row r="35" spans="1:15" ht="15.75" customHeight="1">
      <c r="A35" s="165"/>
      <c r="B35" s="165"/>
      <c r="C35" s="175"/>
      <c r="D35" s="175"/>
      <c r="E35" s="165"/>
      <c r="F35" s="165"/>
      <c r="G35" s="165"/>
      <c r="H35" s="165"/>
      <c r="I35" s="165"/>
      <c r="J35" s="165"/>
      <c r="K35" s="165"/>
      <c r="L35" s="165"/>
      <c r="M35" s="165"/>
      <c r="N35" s="165"/>
      <c r="O35" s="165"/>
    </row>
    <row r="36" spans="1:15" ht="15.75" customHeight="1">
      <c r="A36" s="165"/>
      <c r="B36" s="165"/>
      <c r="C36" s="175"/>
      <c r="D36" s="175"/>
      <c r="E36" s="165"/>
      <c r="F36" s="165"/>
      <c r="G36" s="165"/>
      <c r="H36" s="165"/>
      <c r="I36" s="165"/>
      <c r="J36" s="165"/>
      <c r="K36" s="165"/>
      <c r="L36" s="165"/>
      <c r="M36" s="165"/>
      <c r="N36" s="165"/>
      <c r="O36" s="165"/>
    </row>
    <row r="37" spans="1:15" ht="15.75" customHeight="1">
      <c r="A37" s="165"/>
      <c r="B37" s="165"/>
      <c r="C37" s="175"/>
      <c r="D37" s="175"/>
      <c r="E37" s="165"/>
      <c r="F37" s="165"/>
      <c r="G37" s="165"/>
      <c r="H37" s="165"/>
      <c r="I37" s="165"/>
      <c r="J37" s="165"/>
      <c r="K37" s="165"/>
      <c r="L37" s="165"/>
      <c r="M37" s="165"/>
      <c r="N37" s="165"/>
      <c r="O37" s="165"/>
    </row>
    <row r="38" spans="1:15" ht="15.75" customHeight="1">
      <c r="A38" s="165"/>
      <c r="B38" s="165"/>
      <c r="C38" s="175"/>
      <c r="D38" s="175"/>
      <c r="E38" s="165"/>
      <c r="F38" s="165"/>
      <c r="G38" s="165"/>
      <c r="H38" s="165"/>
      <c r="I38" s="165"/>
      <c r="J38" s="165"/>
      <c r="K38" s="165"/>
      <c r="L38" s="165"/>
      <c r="M38" s="165"/>
      <c r="N38" s="165"/>
      <c r="O38" s="165"/>
    </row>
    <row r="39" spans="1:15" ht="15.75" customHeight="1">
      <c r="A39" s="165"/>
      <c r="B39" s="165"/>
      <c r="C39" s="175"/>
      <c r="D39" s="175"/>
      <c r="E39" s="165"/>
      <c r="F39" s="165"/>
      <c r="G39" s="165"/>
      <c r="H39" s="165"/>
      <c r="I39" s="165"/>
      <c r="J39" s="165"/>
      <c r="K39" s="165"/>
      <c r="L39" s="165"/>
      <c r="M39" s="165"/>
      <c r="N39" s="165"/>
      <c r="O39" s="165"/>
    </row>
    <row r="40" spans="1:15" ht="15.75" customHeight="1">
      <c r="A40" s="165"/>
      <c r="B40" s="165"/>
      <c r="C40" s="175"/>
      <c r="D40" s="175"/>
      <c r="E40" s="165"/>
      <c r="F40" s="165"/>
      <c r="G40" s="165"/>
      <c r="H40" s="165"/>
      <c r="I40" s="165"/>
      <c r="J40" s="165"/>
      <c r="K40" s="165"/>
      <c r="L40" s="165"/>
      <c r="M40" s="165"/>
      <c r="N40" s="165"/>
      <c r="O40" s="165"/>
    </row>
    <row r="41" spans="1:15" ht="15.75" customHeight="1">
      <c r="A41" s="165"/>
      <c r="B41" s="165"/>
      <c r="C41" s="175"/>
      <c r="D41" s="175"/>
      <c r="E41" s="165"/>
      <c r="F41" s="165"/>
      <c r="G41" s="165"/>
      <c r="H41" s="165"/>
      <c r="I41" s="165"/>
      <c r="J41" s="165"/>
      <c r="K41" s="165"/>
      <c r="L41" s="165"/>
      <c r="M41" s="165"/>
      <c r="N41" s="165"/>
      <c r="O41" s="165"/>
    </row>
    <row r="42" spans="1:15" ht="15.75" customHeight="1">
      <c r="A42" s="165"/>
      <c r="B42" s="165"/>
      <c r="C42" s="175"/>
      <c r="D42" s="175"/>
      <c r="E42" s="165"/>
      <c r="F42" s="165"/>
      <c r="G42" s="165"/>
      <c r="H42" s="165"/>
      <c r="I42" s="165"/>
      <c r="J42" s="165"/>
      <c r="K42" s="165"/>
      <c r="L42" s="165"/>
      <c r="M42" s="165"/>
      <c r="N42" s="165"/>
      <c r="O42" s="165"/>
    </row>
    <row r="43" spans="1:15" ht="15.75" customHeight="1">
      <c r="A43" s="165"/>
      <c r="B43" s="165"/>
      <c r="C43" s="175"/>
      <c r="D43" s="175"/>
      <c r="E43" s="165"/>
      <c r="F43" s="165"/>
      <c r="G43" s="165"/>
      <c r="H43" s="165"/>
      <c r="I43" s="165"/>
      <c r="J43" s="165"/>
      <c r="K43" s="165"/>
      <c r="L43" s="165"/>
      <c r="M43" s="165"/>
      <c r="N43" s="165"/>
      <c r="O43" s="165"/>
    </row>
    <row r="44" spans="1:15" ht="15.75" customHeight="1">
      <c r="A44" s="165"/>
      <c r="B44" s="165"/>
      <c r="C44" s="175"/>
      <c r="D44" s="175"/>
      <c r="E44" s="165"/>
      <c r="F44" s="165"/>
      <c r="G44" s="165"/>
      <c r="H44" s="165"/>
      <c r="I44" s="165"/>
      <c r="J44" s="165"/>
      <c r="K44" s="165"/>
      <c r="L44" s="165"/>
      <c r="M44" s="165"/>
      <c r="N44" s="165"/>
      <c r="O44" s="165"/>
    </row>
    <row r="45" spans="1:15" ht="15.75" customHeight="1">
      <c r="A45" s="165"/>
      <c r="B45" s="165"/>
      <c r="C45" s="175"/>
      <c r="D45" s="175"/>
      <c r="E45" s="165"/>
      <c r="F45" s="165"/>
      <c r="G45" s="165"/>
      <c r="H45" s="165"/>
      <c r="I45" s="165"/>
      <c r="J45" s="165"/>
      <c r="K45" s="165"/>
      <c r="L45" s="165"/>
      <c r="M45" s="165"/>
      <c r="N45" s="165"/>
      <c r="O45" s="165"/>
    </row>
    <row r="46" spans="1:15" ht="15.75" customHeight="1">
      <c r="A46" s="165"/>
      <c r="B46" s="165"/>
      <c r="C46" s="175"/>
      <c r="D46" s="175"/>
      <c r="E46" s="165"/>
      <c r="F46" s="165"/>
      <c r="G46" s="165"/>
      <c r="H46" s="165"/>
      <c r="I46" s="165"/>
      <c r="J46" s="165"/>
      <c r="K46" s="165"/>
      <c r="L46" s="165"/>
      <c r="M46" s="165"/>
      <c r="N46" s="165"/>
      <c r="O46" s="165"/>
    </row>
    <row r="47" spans="1:15" ht="15.75" customHeight="1">
      <c r="A47" s="165"/>
      <c r="B47" s="165"/>
      <c r="C47" s="175"/>
      <c r="D47" s="175"/>
      <c r="E47" s="165"/>
      <c r="F47" s="165"/>
      <c r="G47" s="165"/>
      <c r="H47" s="165"/>
      <c r="I47" s="165"/>
      <c r="J47" s="165"/>
      <c r="K47" s="165"/>
      <c r="L47" s="165"/>
      <c r="M47" s="165"/>
      <c r="N47" s="165"/>
      <c r="O47" s="165"/>
    </row>
    <row r="48" spans="1:15" ht="15.75" customHeight="1">
      <c r="A48" s="165"/>
      <c r="B48" s="165"/>
      <c r="C48" s="175"/>
      <c r="D48" s="175"/>
      <c r="E48" s="165"/>
      <c r="F48" s="165"/>
      <c r="G48" s="165"/>
      <c r="H48" s="165"/>
      <c r="I48" s="165"/>
      <c r="J48" s="165"/>
      <c r="K48" s="165"/>
      <c r="L48" s="165"/>
      <c r="M48" s="165"/>
      <c r="N48" s="165"/>
      <c r="O48" s="165"/>
    </row>
    <row r="49" spans="1:15" ht="15.75" customHeight="1">
      <c r="A49" s="165"/>
      <c r="B49" s="165"/>
      <c r="C49" s="175"/>
      <c r="D49" s="175"/>
      <c r="E49" s="165"/>
      <c r="F49" s="165"/>
      <c r="G49" s="165"/>
      <c r="H49" s="165"/>
      <c r="I49" s="165"/>
      <c r="J49" s="165"/>
      <c r="K49" s="165"/>
      <c r="L49" s="165"/>
      <c r="M49" s="165"/>
      <c r="N49" s="165"/>
      <c r="O49" s="165"/>
    </row>
    <row r="50" spans="1:15" ht="15.75" customHeight="1">
      <c r="A50" s="165"/>
      <c r="B50" s="165"/>
      <c r="C50" s="175"/>
      <c r="D50" s="175"/>
      <c r="E50" s="165"/>
      <c r="F50" s="165"/>
      <c r="G50" s="165"/>
      <c r="H50" s="165"/>
      <c r="I50" s="165"/>
      <c r="J50" s="165"/>
      <c r="K50" s="165"/>
      <c r="L50" s="165"/>
      <c r="M50" s="165"/>
      <c r="N50" s="165"/>
      <c r="O50" s="165"/>
    </row>
    <row r="51" spans="1:15" ht="15.75" customHeight="1">
      <c r="A51" s="165"/>
      <c r="B51" s="165"/>
      <c r="C51" s="175"/>
      <c r="D51" s="175"/>
      <c r="E51" s="165"/>
      <c r="F51" s="165"/>
      <c r="G51" s="165"/>
      <c r="H51" s="165"/>
      <c r="I51" s="165"/>
      <c r="J51" s="165"/>
      <c r="K51" s="165"/>
      <c r="L51" s="165"/>
      <c r="M51" s="165"/>
      <c r="N51" s="165"/>
      <c r="O51" s="165"/>
    </row>
    <row r="52" spans="1:15" ht="15.75" customHeight="1">
      <c r="A52" s="165"/>
      <c r="B52" s="165"/>
      <c r="C52" s="175"/>
      <c r="D52" s="175"/>
    </row>
    <row r="53" spans="1:15" ht="15.75" customHeight="1">
      <c r="A53" s="165"/>
      <c r="B53" s="165"/>
      <c r="C53" s="175"/>
      <c r="D53" s="175"/>
    </row>
    <row r="54" spans="1:15" ht="15.75" customHeight="1">
      <c r="A54" s="165"/>
      <c r="B54" s="165"/>
      <c r="C54" s="175"/>
      <c r="D54" s="175"/>
    </row>
    <row r="55" spans="1:15" ht="15.75" customHeight="1">
      <c r="A55" s="165"/>
      <c r="B55" s="165"/>
      <c r="C55" s="175"/>
      <c r="D55" s="175"/>
    </row>
    <row r="56" spans="1:15" ht="15.75" customHeight="1">
      <c r="A56" s="165"/>
      <c r="B56" s="165"/>
      <c r="C56" s="175"/>
      <c r="D56" s="175"/>
    </row>
    <row r="57" spans="1:15" ht="15.75" customHeight="1">
      <c r="A57" s="165"/>
      <c r="B57" s="165"/>
      <c r="C57" s="175"/>
      <c r="D57" s="175"/>
    </row>
    <row r="58" spans="1:15" ht="15.75" customHeight="1">
      <c r="A58" s="165"/>
      <c r="B58" s="165"/>
      <c r="C58" s="175"/>
      <c r="D58" s="175"/>
    </row>
    <row r="59" spans="1:15" ht="15.75" customHeight="1">
      <c r="A59" s="165"/>
      <c r="B59" s="165"/>
      <c r="C59" s="175"/>
      <c r="D59" s="175"/>
    </row>
    <row r="60" spans="1:15" ht="15.75" customHeight="1">
      <c r="A60" s="165"/>
      <c r="B60" s="165"/>
      <c r="C60" s="175"/>
      <c r="D60" s="175"/>
    </row>
    <row r="61" spans="1:15" ht="15.75" customHeight="1">
      <c r="A61" s="165"/>
      <c r="B61" s="165"/>
      <c r="C61" s="175"/>
      <c r="D61" s="175"/>
    </row>
    <row r="62" spans="1:15" ht="15.75" customHeight="1">
      <c r="A62" s="165"/>
      <c r="B62" s="165"/>
      <c r="C62" s="175"/>
      <c r="D62" s="175"/>
    </row>
    <row r="63" spans="1:15" ht="15.75" customHeight="1">
      <c r="A63" s="165"/>
      <c r="B63" s="165"/>
      <c r="C63" s="175"/>
      <c r="D63" s="175"/>
    </row>
    <row r="64" spans="1:15" ht="15.75" customHeight="1">
      <c r="A64" s="165"/>
      <c r="B64" s="165"/>
      <c r="C64" s="175"/>
      <c r="D64" s="175"/>
    </row>
    <row r="65" spans="1:4" ht="15.75" customHeight="1">
      <c r="A65" s="165"/>
      <c r="B65" s="165"/>
      <c r="C65" s="175"/>
      <c r="D65" s="175"/>
    </row>
    <row r="66" spans="1:4" ht="15.75" customHeight="1">
      <c r="A66" s="165"/>
      <c r="B66" s="165"/>
      <c r="C66" s="175"/>
      <c r="D66" s="175"/>
    </row>
    <row r="67" spans="1:4" ht="15.75" customHeight="1">
      <c r="A67" s="165"/>
      <c r="B67" s="165"/>
      <c r="C67" s="175"/>
      <c r="D67" s="175"/>
    </row>
    <row r="68" spans="1:4" ht="15.75" customHeight="1">
      <c r="A68" s="165"/>
      <c r="B68" s="165"/>
      <c r="C68" s="175"/>
      <c r="D68" s="175"/>
    </row>
    <row r="69" spans="1:4" ht="15.75" customHeight="1">
      <c r="A69" s="165"/>
      <c r="B69" s="165"/>
      <c r="C69" s="175"/>
      <c r="D69" s="175"/>
    </row>
    <row r="70" spans="1:4" ht="15.75" customHeight="1">
      <c r="A70" s="165"/>
      <c r="B70" s="165"/>
      <c r="C70" s="175"/>
      <c r="D70" s="175"/>
    </row>
    <row r="71" spans="1:4" ht="15.75" customHeight="1">
      <c r="A71" s="165"/>
      <c r="B71" s="165"/>
      <c r="C71" s="175"/>
      <c r="D71" s="175"/>
    </row>
    <row r="72" spans="1:4" ht="15.75" customHeight="1">
      <c r="A72" s="165"/>
      <c r="B72" s="165"/>
      <c r="C72" s="175"/>
      <c r="D72" s="175"/>
    </row>
    <row r="73" spans="1:4" ht="15.75" customHeight="1">
      <c r="A73" s="165"/>
      <c r="B73" s="165"/>
      <c r="C73" s="175"/>
      <c r="D73" s="175"/>
    </row>
    <row r="74" spans="1:4" ht="15.75" customHeight="1">
      <c r="A74" s="165"/>
      <c r="B74" s="165"/>
      <c r="C74" s="175"/>
      <c r="D74" s="175"/>
    </row>
    <row r="75" spans="1:4" ht="15.75" customHeight="1">
      <c r="A75" s="165"/>
      <c r="B75" s="165"/>
      <c r="C75" s="175"/>
      <c r="D75" s="175"/>
    </row>
    <row r="76" spans="1:4" ht="15.75" customHeight="1">
      <c r="A76" s="165"/>
      <c r="B76" s="165"/>
      <c r="C76" s="175"/>
      <c r="D76" s="175"/>
    </row>
    <row r="77" spans="1:4" ht="15.75" customHeight="1">
      <c r="A77" s="165"/>
      <c r="B77" s="165"/>
      <c r="C77" s="175"/>
      <c r="D77" s="175"/>
    </row>
    <row r="78" spans="1:4" ht="15.75" customHeight="1">
      <c r="A78" s="165"/>
      <c r="B78" s="165"/>
      <c r="C78" s="175"/>
      <c r="D78" s="175"/>
    </row>
    <row r="79" spans="1:4" ht="15.75" customHeight="1">
      <c r="A79" s="165"/>
      <c r="B79" s="165"/>
      <c r="C79" s="175"/>
      <c r="D79" s="175"/>
    </row>
    <row r="80" spans="1:4" ht="15.75" customHeight="1">
      <c r="A80" s="165"/>
      <c r="B80" s="165"/>
      <c r="C80" s="175"/>
      <c r="D80" s="175"/>
    </row>
    <row r="81" spans="1:4" ht="15.75" customHeight="1">
      <c r="A81" s="165"/>
      <c r="B81" s="165"/>
      <c r="C81" s="175"/>
      <c r="D81" s="175"/>
    </row>
    <row r="82" spans="1:4" ht="15.75" customHeight="1">
      <c r="A82" s="165"/>
      <c r="B82" s="165"/>
      <c r="C82" s="175"/>
      <c r="D82" s="175"/>
    </row>
    <row r="83" spans="1:4" ht="15.75" customHeight="1">
      <c r="A83" s="165"/>
      <c r="B83" s="165"/>
      <c r="C83" s="175"/>
      <c r="D83" s="175"/>
    </row>
    <row r="84" spans="1:4" ht="15.75" customHeight="1">
      <c r="A84" s="165"/>
      <c r="B84" s="165"/>
      <c r="C84" s="175"/>
      <c r="D84" s="175"/>
    </row>
    <row r="85" spans="1:4" ht="15.75" customHeight="1">
      <c r="A85" s="165"/>
      <c r="B85" s="165"/>
      <c r="C85" s="175"/>
      <c r="D85" s="175"/>
    </row>
    <row r="86" spans="1:4" ht="15.75" customHeight="1">
      <c r="A86" s="165"/>
      <c r="B86" s="165"/>
      <c r="C86" s="175"/>
      <c r="D86" s="175"/>
    </row>
    <row r="87" spans="1:4" ht="15.75" customHeight="1">
      <c r="A87" s="165"/>
      <c r="B87" s="165"/>
      <c r="C87" s="175"/>
      <c r="D87" s="175"/>
    </row>
    <row r="88" spans="1:4" ht="15.75" customHeight="1">
      <c r="A88" s="165"/>
      <c r="B88" s="165"/>
      <c r="C88" s="175"/>
      <c r="D88" s="175"/>
    </row>
    <row r="89" spans="1:4" ht="15.75" customHeight="1">
      <c r="A89" s="165"/>
      <c r="B89" s="165"/>
      <c r="C89" s="175"/>
      <c r="D89" s="175"/>
    </row>
    <row r="90" spans="1:4" ht="15.75" customHeight="1">
      <c r="A90" s="165"/>
      <c r="B90" s="165"/>
      <c r="C90" s="175"/>
      <c r="D90" s="175"/>
    </row>
    <row r="91" spans="1:4" ht="15.75" customHeight="1">
      <c r="A91" s="165"/>
      <c r="B91" s="165"/>
      <c r="C91" s="175"/>
      <c r="D91" s="175"/>
    </row>
    <row r="92" spans="1:4" ht="15.75" customHeight="1">
      <c r="A92" s="165"/>
      <c r="B92" s="165"/>
      <c r="C92" s="175"/>
      <c r="D92" s="175"/>
    </row>
    <row r="93" spans="1:4" ht="15.75" customHeight="1">
      <c r="A93" s="165"/>
      <c r="B93" s="165"/>
      <c r="C93" s="175"/>
      <c r="D93" s="175"/>
    </row>
    <row r="94" spans="1:4" ht="15.75" customHeight="1">
      <c r="A94" s="165"/>
      <c r="B94" s="165"/>
      <c r="C94" s="175"/>
      <c r="D94" s="175"/>
    </row>
    <row r="95" spans="1:4" ht="15.75" customHeight="1">
      <c r="A95" s="165"/>
      <c r="B95" s="165"/>
      <c r="C95" s="175"/>
      <c r="D95" s="175"/>
    </row>
    <row r="96" spans="1:4" ht="15.75" customHeight="1">
      <c r="A96" s="165"/>
      <c r="B96" s="165"/>
      <c r="C96" s="175"/>
      <c r="D96" s="175"/>
    </row>
    <row r="97" spans="1:4" ht="15.75" customHeight="1">
      <c r="A97" s="165"/>
      <c r="B97" s="165"/>
      <c r="C97" s="175"/>
      <c r="D97" s="175"/>
    </row>
    <row r="98" spans="1:4" ht="15.75" customHeight="1">
      <c r="A98" s="165"/>
      <c r="B98" s="165"/>
      <c r="C98" s="175"/>
      <c r="D98" s="175"/>
    </row>
    <row r="99" spans="1:4" ht="15.75" customHeight="1">
      <c r="A99" s="165"/>
      <c r="B99" s="165"/>
      <c r="C99" s="175"/>
      <c r="D99" s="175"/>
    </row>
    <row r="100" spans="1:4" ht="15.75" customHeight="1">
      <c r="A100" s="165"/>
      <c r="B100" s="165"/>
      <c r="C100" s="175"/>
      <c r="D100" s="175"/>
    </row>
    <row r="101" spans="1:4" ht="15.75" customHeight="1">
      <c r="A101" s="165"/>
      <c r="B101" s="165"/>
      <c r="C101" s="175"/>
      <c r="D101" s="175"/>
    </row>
    <row r="102" spans="1:4" ht="15.75" customHeight="1">
      <c r="A102" s="165"/>
      <c r="B102" s="165"/>
      <c r="C102" s="175"/>
      <c r="D102" s="175"/>
    </row>
    <row r="103" spans="1:4" ht="15.75" customHeight="1">
      <c r="A103" s="165"/>
      <c r="B103" s="165"/>
      <c r="C103" s="175"/>
      <c r="D103" s="175"/>
    </row>
    <row r="104" spans="1:4" ht="15.75" customHeight="1">
      <c r="A104" s="165"/>
      <c r="B104" s="165"/>
      <c r="C104" s="175"/>
      <c r="D104" s="175"/>
    </row>
    <row r="105" spans="1:4" ht="15.75" customHeight="1">
      <c r="A105" s="165"/>
      <c r="B105" s="165"/>
      <c r="C105" s="175"/>
      <c r="D105" s="175"/>
    </row>
    <row r="106" spans="1:4" ht="15.75" customHeight="1">
      <c r="A106" s="165"/>
      <c r="B106" s="165"/>
      <c r="C106" s="175"/>
      <c r="D106" s="175"/>
    </row>
    <row r="107" spans="1:4" ht="15.75" customHeight="1">
      <c r="A107" s="165"/>
      <c r="B107" s="165"/>
      <c r="C107" s="175"/>
      <c r="D107" s="175"/>
    </row>
    <row r="108" spans="1:4" ht="15.75" customHeight="1">
      <c r="A108" s="165"/>
      <c r="B108" s="165"/>
      <c r="C108" s="175"/>
      <c r="D108" s="175"/>
    </row>
    <row r="109" spans="1:4" ht="15.75" customHeight="1">
      <c r="A109" s="165"/>
      <c r="B109" s="165"/>
      <c r="C109" s="175"/>
      <c r="D109" s="175"/>
    </row>
    <row r="110" spans="1:4" ht="15.75" customHeight="1">
      <c r="A110" s="165"/>
      <c r="B110" s="165"/>
      <c r="C110" s="175"/>
      <c r="D110" s="175"/>
    </row>
    <row r="111" spans="1:4" ht="15.75" customHeight="1">
      <c r="A111" s="165"/>
      <c r="B111" s="165"/>
      <c r="C111" s="175"/>
      <c r="D111" s="175"/>
    </row>
    <row r="112" spans="1:4" ht="15.75" customHeight="1">
      <c r="A112" s="165"/>
      <c r="B112" s="165"/>
      <c r="C112" s="175"/>
      <c r="D112" s="175"/>
    </row>
    <row r="113" spans="1:4" ht="15.75" customHeight="1">
      <c r="A113" s="165"/>
      <c r="B113" s="165"/>
      <c r="C113" s="175"/>
      <c r="D113" s="175"/>
    </row>
    <row r="114" spans="1:4" ht="15.75" customHeight="1">
      <c r="A114" s="165"/>
      <c r="B114" s="165"/>
      <c r="C114" s="175"/>
      <c r="D114" s="175"/>
    </row>
    <row r="115" spans="1:4" ht="15.75" customHeight="1">
      <c r="A115" s="165"/>
      <c r="B115" s="165"/>
      <c r="C115" s="175"/>
      <c r="D115" s="175"/>
    </row>
    <row r="116" spans="1:4" ht="15.75" customHeight="1">
      <c r="A116" s="165"/>
      <c r="B116" s="165"/>
      <c r="C116" s="175"/>
      <c r="D116" s="175"/>
    </row>
    <row r="117" spans="1:4" ht="15.75" customHeight="1">
      <c r="A117" s="165"/>
      <c r="B117" s="165"/>
      <c r="C117" s="175"/>
      <c r="D117" s="175"/>
    </row>
    <row r="118" spans="1:4" ht="15.75" customHeight="1">
      <c r="A118" s="165"/>
      <c r="B118" s="165"/>
      <c r="C118" s="175"/>
      <c r="D118" s="175"/>
    </row>
    <row r="119" spans="1:4" ht="15.75" customHeight="1">
      <c r="A119" s="165"/>
      <c r="B119" s="165"/>
      <c r="C119" s="175"/>
      <c r="D119" s="175"/>
    </row>
    <row r="120" spans="1:4" ht="15.75" customHeight="1">
      <c r="A120" s="165"/>
      <c r="B120" s="165"/>
      <c r="C120" s="175"/>
      <c r="D120" s="175"/>
    </row>
    <row r="121" spans="1:4" ht="15.75" customHeight="1">
      <c r="A121" s="165"/>
      <c r="B121" s="165"/>
      <c r="C121" s="175"/>
      <c r="D121" s="175"/>
    </row>
    <row r="122" spans="1:4" ht="15.75" customHeight="1">
      <c r="A122" s="165"/>
      <c r="B122" s="165"/>
      <c r="C122" s="175"/>
      <c r="D122" s="175"/>
    </row>
    <row r="123" spans="1:4" ht="15.75" customHeight="1">
      <c r="A123" s="165"/>
      <c r="B123" s="165"/>
      <c r="C123" s="175"/>
      <c r="D123" s="175"/>
    </row>
    <row r="124" spans="1:4" ht="15.75" customHeight="1">
      <c r="A124" s="165"/>
      <c r="B124" s="165"/>
      <c r="C124" s="175"/>
      <c r="D124" s="175"/>
    </row>
    <row r="125" spans="1:4" ht="15.75" customHeight="1">
      <c r="A125" s="165"/>
      <c r="B125" s="165"/>
      <c r="C125" s="175"/>
      <c r="D125" s="175"/>
    </row>
    <row r="126" spans="1:4" ht="15.75" customHeight="1">
      <c r="A126" s="165"/>
      <c r="B126" s="165"/>
      <c r="C126" s="175"/>
      <c r="D126" s="175"/>
    </row>
    <row r="127" spans="1:4" ht="15.75" customHeight="1">
      <c r="A127" s="165"/>
      <c r="B127" s="165"/>
      <c r="C127" s="175"/>
      <c r="D127" s="175"/>
    </row>
    <row r="128" spans="1:4" ht="15.75" customHeight="1">
      <c r="A128" s="165"/>
      <c r="B128" s="165"/>
      <c r="C128" s="175"/>
      <c r="D128" s="175"/>
    </row>
    <row r="129" spans="1:4" ht="15.75" customHeight="1">
      <c r="A129" s="165"/>
      <c r="B129" s="165"/>
      <c r="C129" s="175"/>
      <c r="D129" s="175"/>
    </row>
    <row r="130" spans="1:4" ht="15.75" customHeight="1">
      <c r="A130" s="165"/>
      <c r="B130" s="165"/>
      <c r="C130" s="175"/>
      <c r="D130" s="175"/>
    </row>
    <row r="131" spans="1:4" ht="15.75" customHeight="1">
      <c r="A131" s="165"/>
      <c r="B131" s="165"/>
      <c r="C131" s="175"/>
      <c r="D131" s="175"/>
    </row>
    <row r="132" spans="1:4" ht="15.75" customHeight="1">
      <c r="A132" s="165"/>
      <c r="B132" s="165"/>
      <c r="C132" s="175"/>
      <c r="D132" s="175"/>
    </row>
    <row r="133" spans="1:4" ht="15.75" customHeight="1">
      <c r="A133" s="165"/>
      <c r="B133" s="165"/>
      <c r="C133" s="175"/>
      <c r="D133" s="175"/>
    </row>
    <row r="134" spans="1:4" ht="15.75" customHeight="1">
      <c r="A134" s="165"/>
      <c r="B134" s="165"/>
      <c r="C134" s="175"/>
      <c r="D134" s="175"/>
    </row>
    <row r="135" spans="1:4" ht="15.75" customHeight="1">
      <c r="A135" s="165"/>
      <c r="B135" s="165"/>
      <c r="C135" s="175"/>
      <c r="D135" s="175"/>
    </row>
    <row r="136" spans="1:4" ht="15.75" customHeight="1">
      <c r="A136" s="165"/>
      <c r="B136" s="165"/>
      <c r="C136" s="175"/>
      <c r="D136" s="175"/>
    </row>
    <row r="137" spans="1:4" ht="15.75" customHeight="1">
      <c r="A137" s="165"/>
      <c r="B137" s="165"/>
      <c r="C137" s="175"/>
      <c r="D137" s="175"/>
    </row>
    <row r="138" spans="1:4" ht="15.75" customHeight="1">
      <c r="A138" s="165"/>
      <c r="B138" s="165"/>
      <c r="C138" s="175"/>
      <c r="D138" s="175"/>
    </row>
    <row r="139" spans="1:4" ht="15.75" customHeight="1">
      <c r="A139" s="165"/>
      <c r="B139" s="165"/>
      <c r="C139" s="175"/>
      <c r="D139" s="175"/>
    </row>
    <row r="140" spans="1:4" ht="15.75" customHeight="1">
      <c r="A140" s="165"/>
      <c r="B140" s="165"/>
      <c r="C140" s="175"/>
      <c r="D140" s="175"/>
    </row>
    <row r="141" spans="1:4" ht="15.75" customHeight="1">
      <c r="A141" s="165"/>
      <c r="B141" s="165"/>
      <c r="C141" s="175"/>
      <c r="D141" s="175"/>
    </row>
    <row r="142" spans="1:4" ht="15.75" customHeight="1">
      <c r="A142" s="165"/>
      <c r="B142" s="165"/>
      <c r="C142" s="175"/>
      <c r="D142" s="175"/>
    </row>
    <row r="143" spans="1:4" ht="15.75" customHeight="1">
      <c r="A143" s="165"/>
      <c r="B143" s="165"/>
      <c r="C143" s="175"/>
      <c r="D143" s="175"/>
    </row>
    <row r="144" spans="1:4" ht="15.75" customHeight="1">
      <c r="A144" s="165"/>
      <c r="B144" s="165"/>
      <c r="C144" s="175"/>
      <c r="D144" s="175"/>
    </row>
    <row r="145" spans="1:4" ht="15.75" customHeight="1">
      <c r="A145" s="165"/>
      <c r="B145" s="165"/>
      <c r="C145" s="175"/>
      <c r="D145" s="175"/>
    </row>
    <row r="146" spans="1:4" ht="15.75" customHeight="1">
      <c r="A146" s="165"/>
      <c r="B146" s="165"/>
      <c r="C146" s="175"/>
      <c r="D146" s="175"/>
    </row>
    <row r="147" spans="1:4" ht="15.75" customHeight="1">
      <c r="A147" s="165"/>
      <c r="B147" s="165"/>
      <c r="C147" s="175"/>
      <c r="D147" s="175"/>
    </row>
    <row r="148" spans="1:4" ht="15.75" customHeight="1">
      <c r="A148" s="165"/>
      <c r="B148" s="165"/>
      <c r="C148" s="175"/>
      <c r="D148" s="175"/>
    </row>
    <row r="149" spans="1:4" ht="15.75" customHeight="1">
      <c r="A149" s="165"/>
      <c r="B149" s="165"/>
      <c r="C149" s="175"/>
      <c r="D149" s="175"/>
    </row>
    <row r="150" spans="1:4" ht="15.75" customHeight="1">
      <c r="A150" s="165"/>
      <c r="B150" s="165"/>
      <c r="C150" s="175"/>
      <c r="D150" s="175"/>
    </row>
    <row r="151" spans="1:4" ht="15.75" customHeight="1">
      <c r="A151" s="165"/>
      <c r="B151" s="165"/>
      <c r="C151" s="175"/>
      <c r="D151" s="175"/>
    </row>
    <row r="152" spans="1:4" ht="15.75" customHeight="1">
      <c r="A152" s="165"/>
      <c r="B152" s="165"/>
      <c r="C152" s="175"/>
      <c r="D152" s="175"/>
    </row>
    <row r="153" spans="1:4" ht="15.75" customHeight="1">
      <c r="A153" s="165"/>
      <c r="B153" s="165"/>
      <c r="C153" s="175"/>
      <c r="D153" s="175"/>
    </row>
    <row r="154" spans="1:4" ht="15.75" customHeight="1">
      <c r="A154" s="165"/>
      <c r="B154" s="165"/>
      <c r="C154" s="175"/>
      <c r="D154" s="175"/>
    </row>
    <row r="155" spans="1:4" ht="15.75" customHeight="1">
      <c r="A155" s="165"/>
      <c r="B155" s="165"/>
      <c r="C155" s="175"/>
      <c r="D155" s="175"/>
    </row>
    <row r="156" spans="1:4" ht="15.75" customHeight="1">
      <c r="A156" s="165"/>
      <c r="B156" s="165"/>
      <c r="C156" s="175"/>
      <c r="D156" s="175"/>
    </row>
    <row r="157" spans="1:4" ht="15.75" customHeight="1">
      <c r="A157" s="165"/>
      <c r="B157" s="165"/>
      <c r="C157" s="175"/>
      <c r="D157" s="175"/>
    </row>
    <row r="158" spans="1:4" ht="15.75" customHeight="1">
      <c r="A158" s="165"/>
      <c r="B158" s="165"/>
      <c r="C158" s="175"/>
      <c r="D158" s="175"/>
    </row>
    <row r="159" spans="1:4" ht="15.75" customHeight="1">
      <c r="A159" s="165"/>
      <c r="B159" s="165"/>
      <c r="C159" s="175"/>
      <c r="D159" s="175"/>
    </row>
    <row r="160" spans="1:4" ht="15.75" customHeight="1">
      <c r="A160" s="165"/>
      <c r="B160" s="165"/>
      <c r="C160" s="175"/>
      <c r="D160" s="175"/>
    </row>
    <row r="161" spans="1:4" ht="15.75" customHeight="1">
      <c r="A161" s="165"/>
      <c r="B161" s="165"/>
      <c r="C161" s="175"/>
      <c r="D161" s="175"/>
    </row>
    <row r="162" spans="1:4" ht="15.75" customHeight="1">
      <c r="A162" s="165"/>
      <c r="B162" s="165"/>
      <c r="C162" s="175"/>
      <c r="D162" s="175"/>
    </row>
    <row r="163" spans="1:4" ht="15.75" customHeight="1">
      <c r="A163" s="165"/>
      <c r="B163" s="165"/>
      <c r="C163" s="175"/>
      <c r="D163" s="175"/>
    </row>
    <row r="164" spans="1:4" ht="15.75" customHeight="1">
      <c r="A164" s="165"/>
      <c r="B164" s="165"/>
      <c r="C164" s="175"/>
      <c r="D164" s="175"/>
    </row>
    <row r="165" spans="1:4" ht="15.75" customHeight="1">
      <c r="A165" s="165"/>
      <c r="B165" s="165"/>
      <c r="C165" s="175"/>
      <c r="D165" s="175"/>
    </row>
    <row r="166" spans="1:4" ht="15.75" customHeight="1">
      <c r="A166" s="165"/>
      <c r="B166" s="165"/>
      <c r="C166" s="175"/>
      <c r="D166" s="175"/>
    </row>
    <row r="167" spans="1:4" ht="15.75" customHeight="1">
      <c r="A167" s="165"/>
      <c r="B167" s="165"/>
      <c r="C167" s="175"/>
      <c r="D167" s="175"/>
    </row>
    <row r="168" spans="1:4" ht="15.75" customHeight="1">
      <c r="A168" s="165"/>
      <c r="B168" s="165"/>
      <c r="C168" s="175"/>
      <c r="D168" s="175"/>
    </row>
    <row r="169" spans="1:4" ht="15.75" customHeight="1">
      <c r="A169" s="165"/>
      <c r="B169" s="165"/>
      <c r="C169" s="175"/>
      <c r="D169" s="175"/>
    </row>
    <row r="170" spans="1:4" ht="15.75" customHeight="1">
      <c r="A170" s="165"/>
      <c r="B170" s="165"/>
      <c r="C170" s="175"/>
      <c r="D170" s="175"/>
    </row>
    <row r="171" spans="1:4" ht="15.75" customHeight="1">
      <c r="A171" s="165"/>
      <c r="B171" s="165"/>
      <c r="C171" s="175"/>
      <c r="D171" s="175"/>
    </row>
    <row r="172" spans="1:4" ht="15.75" customHeight="1">
      <c r="A172" s="165"/>
      <c r="B172" s="165"/>
      <c r="C172" s="175"/>
      <c r="D172" s="175"/>
    </row>
    <row r="173" spans="1:4" ht="15.75" customHeight="1">
      <c r="A173" s="165"/>
      <c r="B173" s="165"/>
      <c r="C173" s="175"/>
      <c r="D173" s="175"/>
    </row>
    <row r="174" spans="1:4" ht="15.75" customHeight="1">
      <c r="A174" s="165"/>
      <c r="B174" s="165"/>
      <c r="C174" s="175"/>
      <c r="D174" s="175"/>
    </row>
    <row r="175" spans="1:4" ht="15.75" customHeight="1">
      <c r="A175" s="165"/>
      <c r="B175" s="165"/>
      <c r="C175" s="175"/>
      <c r="D175" s="175"/>
    </row>
    <row r="176" spans="1:4" ht="15.75" customHeight="1">
      <c r="A176" s="165"/>
      <c r="B176" s="165"/>
      <c r="C176" s="175"/>
      <c r="D176" s="175"/>
    </row>
    <row r="177" spans="1:4" ht="15.75" customHeight="1">
      <c r="A177" s="165"/>
      <c r="B177" s="165"/>
      <c r="C177" s="175"/>
      <c r="D177" s="175"/>
    </row>
    <row r="178" spans="1:4" ht="15.75" customHeight="1">
      <c r="A178" s="165"/>
      <c r="B178" s="165"/>
      <c r="C178" s="175"/>
      <c r="D178" s="175"/>
    </row>
    <row r="179" spans="1:4" ht="15.75" customHeight="1">
      <c r="A179" s="165"/>
      <c r="B179" s="165"/>
      <c r="C179" s="175"/>
      <c r="D179" s="175"/>
    </row>
    <row r="180" spans="1:4" ht="20.25">
      <c r="A180" s="165"/>
      <c r="B180" s="165"/>
      <c r="C180" s="175"/>
      <c r="D180" s="175"/>
    </row>
    <row r="181" spans="1:4" ht="20.25">
      <c r="A181" s="165"/>
      <c r="B181" s="165"/>
      <c r="C181" s="175"/>
      <c r="D181" s="175"/>
    </row>
    <row r="182" spans="1:4" ht="20.25">
      <c r="A182" s="165"/>
      <c r="B182" s="165"/>
      <c r="C182" s="175"/>
      <c r="D182" s="175"/>
    </row>
    <row r="183" spans="1:4" ht="20.25">
      <c r="A183" s="165"/>
      <c r="B183" s="165"/>
      <c r="C183" s="175"/>
      <c r="D183" s="175"/>
    </row>
    <row r="184" spans="1:4" ht="20.25">
      <c r="A184" s="165"/>
      <c r="B184" s="165"/>
      <c r="C184" s="175"/>
      <c r="D184" s="175"/>
    </row>
    <row r="185" spans="1:4" ht="20.25">
      <c r="A185" s="165"/>
      <c r="B185" s="165"/>
      <c r="C185" s="175"/>
      <c r="D185" s="175"/>
    </row>
    <row r="186" spans="1:4" ht="20.25">
      <c r="A186" s="165"/>
      <c r="B186" s="165"/>
      <c r="C186" s="175"/>
      <c r="D186" s="175"/>
    </row>
    <row r="187" spans="1:4" ht="20.25">
      <c r="A187" s="165"/>
      <c r="B187" s="165"/>
      <c r="C187" s="175"/>
      <c r="D187" s="175"/>
    </row>
    <row r="188" spans="1:4" ht="20.25">
      <c r="A188" s="165"/>
      <c r="B188" s="165"/>
      <c r="C188" s="175"/>
      <c r="D188" s="175"/>
    </row>
    <row r="189" spans="1:4" ht="20.25">
      <c r="A189" s="165"/>
      <c r="B189" s="165"/>
      <c r="C189" s="175"/>
      <c r="D189" s="175"/>
    </row>
    <row r="190" spans="1:4" ht="20.25">
      <c r="A190" s="165"/>
      <c r="B190" s="165"/>
      <c r="C190" s="175"/>
      <c r="D190" s="175"/>
    </row>
    <row r="191" spans="1:4" ht="20.25">
      <c r="A191" s="165"/>
      <c r="B191" s="165"/>
      <c r="C191" s="175"/>
      <c r="D191" s="175"/>
    </row>
    <row r="192" spans="1:4" ht="20.25">
      <c r="A192" s="165"/>
      <c r="B192" s="165"/>
      <c r="C192" s="175"/>
      <c r="D192" s="175"/>
    </row>
    <row r="193" spans="1:4" ht="20.25">
      <c r="A193" s="165"/>
      <c r="B193" s="165"/>
      <c r="C193" s="175"/>
      <c r="D193" s="175"/>
    </row>
    <row r="194" spans="1:4" ht="20.25">
      <c r="A194" s="165"/>
      <c r="B194" s="165"/>
      <c r="C194" s="175"/>
      <c r="D194" s="175"/>
    </row>
    <row r="195" spans="1:4" ht="20.25">
      <c r="A195" s="165"/>
      <c r="B195" s="165"/>
      <c r="C195" s="175"/>
      <c r="D195" s="175"/>
    </row>
    <row r="196" spans="1:4" ht="20.25">
      <c r="A196" s="165"/>
      <c r="B196" s="165"/>
      <c r="C196" s="175"/>
      <c r="D196" s="175"/>
    </row>
    <row r="197" spans="1:4" ht="20.25">
      <c r="A197" s="165"/>
      <c r="B197" s="165"/>
      <c r="C197" s="175"/>
      <c r="D197" s="175"/>
    </row>
    <row r="198" spans="1:4" ht="20.25">
      <c r="A198" s="165"/>
      <c r="B198" s="165"/>
      <c r="C198" s="175"/>
      <c r="D198" s="175"/>
    </row>
    <row r="199" spans="1:4" ht="20.25">
      <c r="A199" s="165"/>
      <c r="B199" s="165"/>
      <c r="C199" s="175"/>
      <c r="D199" s="175"/>
    </row>
    <row r="200" spans="1:4" ht="20.25">
      <c r="A200" s="165"/>
      <c r="B200" s="165"/>
      <c r="C200" s="175"/>
      <c r="D200" s="175"/>
    </row>
    <row r="201" spans="1:4" ht="20.25">
      <c r="A201" s="165"/>
      <c r="B201" s="165"/>
      <c r="C201" s="175"/>
      <c r="D201" s="175"/>
    </row>
    <row r="202" spans="1:4" ht="20.25">
      <c r="A202" s="165"/>
      <c r="B202" s="165"/>
      <c r="C202" s="175"/>
      <c r="D202" s="175"/>
    </row>
    <row r="203" spans="1:4" ht="20.25">
      <c r="A203" s="165"/>
      <c r="B203" s="165"/>
      <c r="C203" s="175"/>
      <c r="D203" s="175"/>
    </row>
    <row r="204" spans="1:4" ht="20.25">
      <c r="A204" s="165"/>
      <c r="B204" s="165"/>
      <c r="C204" s="175"/>
      <c r="D204" s="175"/>
    </row>
    <row r="205" spans="1:4" ht="20.25">
      <c r="A205" s="165"/>
      <c r="B205" s="165"/>
      <c r="C205" s="175"/>
      <c r="D205" s="175"/>
    </row>
    <row r="206" spans="1:4" ht="20.25">
      <c r="A206" s="165"/>
      <c r="B206" s="165"/>
      <c r="C206" s="175"/>
      <c r="D206" s="175"/>
    </row>
    <row r="207" spans="1:4" ht="20.25">
      <c r="A207" s="165"/>
      <c r="B207" s="165"/>
      <c r="C207" s="175"/>
      <c r="D207" s="175"/>
    </row>
    <row r="208" spans="1:4">
      <c r="A208" s="165"/>
      <c r="B208" s="165"/>
      <c r="C208" s="165"/>
      <c r="D208" s="165"/>
    </row>
    <row r="209" spans="1:8" ht="20.25">
      <c r="A209" s="165"/>
      <c r="B209" s="177" t="s">
        <v>350</v>
      </c>
      <c r="C209" s="177" t="s">
        <v>351</v>
      </c>
      <c r="D209" s="165" t="s">
        <v>350</v>
      </c>
      <c r="E209" s="165" t="s">
        <v>351</v>
      </c>
    </row>
    <row r="210" spans="1:8" ht="20.25">
      <c r="A210" s="165"/>
      <c r="B210" s="178" t="s">
        <v>352</v>
      </c>
      <c r="C210" s="178" t="s">
        <v>353</v>
      </c>
      <c r="D210" t="s">
        <v>352</v>
      </c>
      <c r="F210" t="str">
        <f t="shared" ref="F210:F221" si="0">IF(NOT(ISBLANK(D210)),D210,IF(NOT(ISBLANK(E210)),"     "&amp;E210,FALSE))</f>
        <v>Afectación Económica o presupuestal</v>
      </c>
      <c r="G210" t="s">
        <v>352</v>
      </c>
      <c r="H210" t="str">
        <f ca="1">IF(NOT(ISERROR(MATCH(G210,_xludf.ANCHORARRAY(B221),0))),F223&amp;"Por favor no seleccionar los criterios de impacto",G210)</f>
        <v>Afectación Económica o presupuestal</v>
      </c>
    </row>
    <row r="211" spans="1:8" ht="20.25">
      <c r="A211" s="165"/>
      <c r="B211" s="178" t="s">
        <v>352</v>
      </c>
      <c r="C211" s="178" t="s">
        <v>326</v>
      </c>
      <c r="E211" t="s">
        <v>353</v>
      </c>
      <c r="F211" t="str">
        <f t="shared" si="0"/>
        <v xml:space="preserve">     Afectación menor a 10 SMLMV .</v>
      </c>
    </row>
    <row r="212" spans="1:8" ht="20.25">
      <c r="A212" s="165"/>
      <c r="B212" s="178" t="s">
        <v>352</v>
      </c>
      <c r="C212" s="178" t="s">
        <v>329</v>
      </c>
      <c r="E212" t="s">
        <v>326</v>
      </c>
      <c r="F212" t="str">
        <f t="shared" si="0"/>
        <v xml:space="preserve">     Entre 10 y 50 SMLMV </v>
      </c>
    </row>
    <row r="213" spans="1:8" ht="20.25">
      <c r="A213" s="165"/>
      <c r="B213" s="178" t="s">
        <v>352</v>
      </c>
      <c r="C213" s="178" t="s">
        <v>333</v>
      </c>
      <c r="E213" t="s">
        <v>329</v>
      </c>
      <c r="F213" t="str">
        <f t="shared" si="0"/>
        <v xml:space="preserve">     Entre 50 y 100 SMLMV </v>
      </c>
    </row>
    <row r="214" spans="1:8" ht="20.25">
      <c r="A214" s="165"/>
      <c r="B214" s="178" t="s">
        <v>352</v>
      </c>
      <c r="C214" s="178" t="s">
        <v>337</v>
      </c>
      <c r="E214" t="s">
        <v>333</v>
      </c>
      <c r="F214" t="str">
        <f t="shared" si="0"/>
        <v xml:space="preserve">     Entre 100 y 500 SMLMV </v>
      </c>
    </row>
    <row r="215" spans="1:8" ht="20.25">
      <c r="A215" s="165"/>
      <c r="B215" s="178" t="s">
        <v>319</v>
      </c>
      <c r="C215" s="178" t="s">
        <v>323</v>
      </c>
      <c r="E215" t="s">
        <v>337</v>
      </c>
      <c r="F215" t="str">
        <f t="shared" si="0"/>
        <v xml:space="preserve">     Mayor a 500 SMLMV </v>
      </c>
    </row>
    <row r="216" spans="1:8" ht="20.25">
      <c r="A216" s="165"/>
      <c r="B216" s="178" t="s">
        <v>319</v>
      </c>
      <c r="C216" s="178" t="s">
        <v>327</v>
      </c>
      <c r="D216" t="s">
        <v>319</v>
      </c>
      <c r="F216" t="str">
        <f t="shared" si="0"/>
        <v>Pérdida Reputacional</v>
      </c>
    </row>
    <row r="217" spans="1:8" ht="20.25">
      <c r="A217" s="165"/>
      <c r="B217" s="178" t="s">
        <v>319</v>
      </c>
      <c r="C217" s="178" t="s">
        <v>330</v>
      </c>
      <c r="E217" t="s">
        <v>323</v>
      </c>
      <c r="F217" t="str">
        <f t="shared" si="0"/>
        <v xml:space="preserve">     El riesgo afecta la imagen de alguna área de la organización</v>
      </c>
    </row>
    <row r="218" spans="1:8" ht="20.25">
      <c r="A218" s="165"/>
      <c r="B218" s="178" t="s">
        <v>319</v>
      </c>
      <c r="C218" s="178" t="s">
        <v>334</v>
      </c>
      <c r="E218" t="s">
        <v>327</v>
      </c>
      <c r="F218" t="str">
        <f t="shared" si="0"/>
        <v xml:space="preserve">     El riesgo afecta la imagen de la entidad internamente, de conocimiento general, nivel interno, de junta dircetiva y accionistas y/o de provedores</v>
      </c>
    </row>
    <row r="219" spans="1:8" ht="20.25">
      <c r="A219" s="165"/>
      <c r="B219" s="178" t="s">
        <v>319</v>
      </c>
      <c r="C219" s="178" t="s">
        <v>338</v>
      </c>
      <c r="E219" t="s">
        <v>330</v>
      </c>
      <c r="F219" t="str">
        <f t="shared" si="0"/>
        <v xml:space="preserve">     El riesgo afecta la imagen de la entidad con algunos usuarios de relevancia frente al logro de los objetivos</v>
      </c>
    </row>
    <row r="220" spans="1:8">
      <c r="A220" s="165"/>
      <c r="B220" s="179"/>
      <c r="C220" s="179"/>
      <c r="E220" t="s">
        <v>354</v>
      </c>
      <c r="F220" t="str">
        <f t="shared" si="0"/>
        <v xml:space="preserve">     El riesgo afecta la imagen de la entidad con efecto publicitario sostenido a nivel de sector administrativo, nivel departamental o municipal</v>
      </c>
    </row>
    <row r="221" spans="1:8">
      <c r="A221" s="165"/>
      <c r="B221" s="179" t="str">
        <f ca="1">IFERROR(__xludf.DUMMYFUNCTION("ARRAY_CONSTRAIN(ARRAYFORMULA(UNIQUE('Tabla Impacto'!$B$209:$B$219)), 3, 1)"),"Criterios")</f>
        <v>Criterios</v>
      </c>
      <c r="C221" s="179"/>
      <c r="E221" t="s">
        <v>338</v>
      </c>
      <c r="F221" t="str">
        <f t="shared" si="0"/>
        <v xml:space="preserve">     El riesgo afecta la imagen de la entidad a nivel nacional, con efecto publicitarios sostenible a nivel país</v>
      </c>
    </row>
    <row r="222" spans="1:8">
      <c r="A222" s="165"/>
      <c r="B222" s="179" t="str">
        <f ca="1">IFERROR(__xludf.DUMMYFUNCTION("""COMPUTED_VALUE"""),"Afectación Económica o presupuestal")</f>
        <v>Afectación Económica o presupuestal</v>
      </c>
      <c r="C222" s="179"/>
    </row>
    <row r="223" spans="1:8">
      <c r="B223" s="179" t="str">
        <f ca="1">IFERROR(__xludf.DUMMYFUNCTION("""COMPUTED_VALUE"""),"Pérdida Reputacional")</f>
        <v>Pérdida Reputacional</v>
      </c>
      <c r="C223" s="179"/>
      <c r="F223" s="17" t="s">
        <v>355</v>
      </c>
    </row>
    <row r="224" spans="1:8">
      <c r="B224" s="165"/>
      <c r="C224" s="165"/>
      <c r="F224" s="17" t="s">
        <v>356</v>
      </c>
    </row>
    <row r="225" spans="2:4">
      <c r="B225" s="165"/>
      <c r="C225" s="165"/>
    </row>
    <row r="226" spans="2:4">
      <c r="B226" s="165"/>
      <c r="C226" s="165"/>
    </row>
    <row r="227" spans="2:4">
      <c r="B227" s="165"/>
      <c r="C227" s="165"/>
      <c r="D227" s="165"/>
    </row>
    <row r="228" spans="2:4">
      <c r="B228" s="165"/>
      <c r="C228" s="165"/>
      <c r="D228" s="165"/>
    </row>
    <row r="229" spans="2:4">
      <c r="B229" s="165"/>
      <c r="C229" s="165"/>
      <c r="D229" s="165"/>
    </row>
    <row r="230" spans="2:4">
      <c r="B230" s="165"/>
      <c r="C230" s="165"/>
      <c r="D230" s="165"/>
    </row>
    <row r="231" spans="2:4">
      <c r="B231" s="165"/>
      <c r="C231" s="165"/>
      <c r="D231" s="165"/>
    </row>
    <row r="232" spans="2:4">
      <c r="B232" s="165"/>
      <c r="C232" s="165"/>
      <c r="D232" s="165"/>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defaultColWidth="14.28515625" defaultRowHeight="12.75"/>
  <cols>
    <col min="1" max="2" width="14.28515625" style="62"/>
    <col min="3" max="3" width="17" style="62" customWidth="1"/>
    <col min="4" max="4" width="14.28515625" style="62"/>
    <col min="5" max="5" width="46" style="62" customWidth="1"/>
    <col min="6" max="16384" width="14.28515625" style="62"/>
  </cols>
  <sheetData>
    <row r="1" spans="2:6" ht="24" customHeight="1" thickBot="1">
      <c r="B1" s="520" t="s">
        <v>357</v>
      </c>
      <c r="C1" s="521"/>
      <c r="D1" s="521"/>
      <c r="E1" s="521"/>
      <c r="F1" s="522"/>
    </row>
    <row r="2" spans="2:6" ht="16.5" thickBot="1">
      <c r="B2" s="63"/>
      <c r="C2" s="63"/>
      <c r="D2" s="63"/>
      <c r="E2" s="63"/>
      <c r="F2" s="63"/>
    </row>
    <row r="3" spans="2:6" ht="16.5" thickBot="1">
      <c r="B3" s="524" t="s">
        <v>358</v>
      </c>
      <c r="C3" s="525"/>
      <c r="D3" s="525"/>
      <c r="E3" s="75" t="s">
        <v>359</v>
      </c>
      <c r="F3" s="76" t="s">
        <v>360</v>
      </c>
    </row>
    <row r="4" spans="2:6" ht="31.5">
      <c r="B4" s="526" t="s">
        <v>361</v>
      </c>
      <c r="C4" s="528" t="s">
        <v>70</v>
      </c>
      <c r="D4" s="64" t="s">
        <v>181</v>
      </c>
      <c r="E4" s="65" t="s">
        <v>362</v>
      </c>
      <c r="F4" s="66">
        <v>0.25</v>
      </c>
    </row>
    <row r="5" spans="2:6" ht="47.25">
      <c r="B5" s="527"/>
      <c r="C5" s="529"/>
      <c r="D5" s="67" t="s">
        <v>363</v>
      </c>
      <c r="E5" s="68" t="s">
        <v>364</v>
      </c>
      <c r="F5" s="69">
        <v>0.15</v>
      </c>
    </row>
    <row r="6" spans="2:6" ht="47.25">
      <c r="B6" s="527"/>
      <c r="C6" s="529"/>
      <c r="D6" s="67" t="s">
        <v>365</v>
      </c>
      <c r="E6" s="68" t="s">
        <v>366</v>
      </c>
      <c r="F6" s="69">
        <v>0.1</v>
      </c>
    </row>
    <row r="7" spans="2:6" ht="63">
      <c r="B7" s="527"/>
      <c r="C7" s="529" t="s">
        <v>168</v>
      </c>
      <c r="D7" s="67" t="s">
        <v>367</v>
      </c>
      <c r="E7" s="68" t="s">
        <v>368</v>
      </c>
      <c r="F7" s="69">
        <v>0.25</v>
      </c>
    </row>
    <row r="8" spans="2:6" ht="31.5">
      <c r="B8" s="527"/>
      <c r="C8" s="529"/>
      <c r="D8" s="67" t="s">
        <v>182</v>
      </c>
      <c r="E8" s="68" t="s">
        <v>369</v>
      </c>
      <c r="F8" s="69">
        <v>0.15</v>
      </c>
    </row>
    <row r="9" spans="2:6" ht="47.25">
      <c r="B9" s="527" t="s">
        <v>370</v>
      </c>
      <c r="C9" s="529" t="s">
        <v>170</v>
      </c>
      <c r="D9" s="67" t="s">
        <v>183</v>
      </c>
      <c r="E9" s="68" t="s">
        <v>371</v>
      </c>
      <c r="F9" s="70" t="s">
        <v>372</v>
      </c>
    </row>
    <row r="10" spans="2:6" ht="63">
      <c r="B10" s="527"/>
      <c r="C10" s="529"/>
      <c r="D10" s="67" t="s">
        <v>373</v>
      </c>
      <c r="E10" s="68" t="s">
        <v>374</v>
      </c>
      <c r="F10" s="70" t="s">
        <v>372</v>
      </c>
    </row>
    <row r="11" spans="2:6" ht="47.25">
      <c r="B11" s="527"/>
      <c r="C11" s="529" t="s">
        <v>171</v>
      </c>
      <c r="D11" s="67" t="s">
        <v>184</v>
      </c>
      <c r="E11" s="68" t="s">
        <v>375</v>
      </c>
      <c r="F11" s="70" t="s">
        <v>372</v>
      </c>
    </row>
    <row r="12" spans="2:6" ht="47.25">
      <c r="B12" s="527"/>
      <c r="C12" s="529"/>
      <c r="D12" s="67" t="s">
        <v>376</v>
      </c>
      <c r="E12" s="68" t="s">
        <v>377</v>
      </c>
      <c r="F12" s="70" t="s">
        <v>372</v>
      </c>
    </row>
    <row r="13" spans="2:6" ht="31.5">
      <c r="B13" s="527"/>
      <c r="C13" s="529" t="s">
        <v>153</v>
      </c>
      <c r="D13" s="67" t="s">
        <v>378</v>
      </c>
      <c r="E13" s="68" t="s">
        <v>379</v>
      </c>
      <c r="F13" s="70" t="s">
        <v>372</v>
      </c>
    </row>
    <row r="14" spans="2:6" ht="32.25" thickBot="1">
      <c r="B14" s="530"/>
      <c r="C14" s="531"/>
      <c r="D14" s="71" t="s">
        <v>380</v>
      </c>
      <c r="E14" s="72" t="s">
        <v>381</v>
      </c>
      <c r="F14" s="73" t="s">
        <v>372</v>
      </c>
    </row>
    <row r="15" spans="2:6" ht="49.5" customHeight="1">
      <c r="B15" s="523" t="s">
        <v>382</v>
      </c>
      <c r="C15" s="523"/>
      <c r="D15" s="523"/>
      <c r="E15" s="523"/>
      <c r="F15" s="523"/>
    </row>
    <row r="16" spans="2:6" ht="27" customHeight="1">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defaultColWidth="11.42578125" defaultRowHeight="16.5"/>
  <cols>
    <col min="1" max="1" width="36.42578125" style="108" customWidth="1"/>
    <col min="2" max="2" width="155.5703125" style="108" customWidth="1"/>
    <col min="3" max="16384" width="11.42578125" style="108"/>
  </cols>
  <sheetData>
    <row r="1" spans="1:2" ht="17.25" thickBot="1">
      <c r="A1" s="106" t="s">
        <v>383</v>
      </c>
      <c r="B1" s="107" t="s">
        <v>384</v>
      </c>
    </row>
    <row r="2" spans="1:2" ht="41.25" customHeight="1">
      <c r="A2" s="109" t="s">
        <v>385</v>
      </c>
      <c r="B2" s="110" t="s">
        <v>386</v>
      </c>
    </row>
    <row r="3" spans="1:2">
      <c r="A3" s="111" t="s">
        <v>387</v>
      </c>
      <c r="B3" s="112" t="s">
        <v>388</v>
      </c>
    </row>
    <row r="4" spans="1:2">
      <c r="A4" s="111" t="s">
        <v>389</v>
      </c>
      <c r="B4" s="113" t="s">
        <v>390</v>
      </c>
    </row>
    <row r="5" spans="1:2" ht="31.5" customHeight="1">
      <c r="A5" s="111" t="s">
        <v>391</v>
      </c>
      <c r="B5" s="112" t="s">
        <v>392</v>
      </c>
    </row>
    <row r="6" spans="1:2" ht="25.5">
      <c r="A6" s="111" t="s">
        <v>393</v>
      </c>
      <c r="B6" s="112" t="s">
        <v>394</v>
      </c>
    </row>
    <row r="7" spans="1:2" ht="33.75" customHeight="1">
      <c r="A7" s="111" t="s">
        <v>395</v>
      </c>
      <c r="B7" s="112" t="s">
        <v>396</v>
      </c>
    </row>
    <row r="8" spans="1:2" ht="25.5">
      <c r="A8" s="111" t="s">
        <v>397</v>
      </c>
      <c r="B8" s="112" t="s">
        <v>398</v>
      </c>
    </row>
    <row r="9" spans="1:2" ht="17.25" thickBot="1">
      <c r="A9" s="114" t="s">
        <v>399</v>
      </c>
      <c r="B9" s="115" t="s">
        <v>400</v>
      </c>
    </row>
    <row r="10" spans="1:2" ht="17.25" thickBot="1"/>
    <row r="11" spans="1:2">
      <c r="A11" s="541" t="s">
        <v>401</v>
      </c>
      <c r="B11" s="542"/>
    </row>
    <row r="12" spans="1:2" ht="17.25" thickBot="1">
      <c r="A12" s="116" t="s">
        <v>402</v>
      </c>
      <c r="B12" s="117" t="s">
        <v>403</v>
      </c>
    </row>
    <row r="13" spans="1:2">
      <c r="A13" s="537" t="s">
        <v>404</v>
      </c>
      <c r="B13" s="118" t="s">
        <v>405</v>
      </c>
    </row>
    <row r="14" spans="1:2" ht="17.25" thickBot="1">
      <c r="A14" s="538"/>
      <c r="B14" s="119" t="s">
        <v>406</v>
      </c>
    </row>
    <row r="15" spans="1:2">
      <c r="A15" s="532" t="s">
        <v>407</v>
      </c>
      <c r="B15" s="118" t="s">
        <v>408</v>
      </c>
    </row>
    <row r="16" spans="1:2" ht="17.25" thickBot="1">
      <c r="A16" s="534"/>
      <c r="B16" s="119" t="s">
        <v>409</v>
      </c>
    </row>
    <row r="17" spans="1:2">
      <c r="A17" s="535" t="s">
        <v>410</v>
      </c>
      <c r="B17" s="118" t="s">
        <v>411</v>
      </c>
    </row>
    <row r="18" spans="1:2">
      <c r="A18" s="543"/>
      <c r="B18" s="120" t="s">
        <v>412</v>
      </c>
    </row>
    <row r="19" spans="1:2" ht="17.25" thickBot="1">
      <c r="A19" s="536"/>
      <c r="B19" s="119" t="s">
        <v>413</v>
      </c>
    </row>
    <row r="20" spans="1:2">
      <c r="A20" s="532" t="s">
        <v>414</v>
      </c>
      <c r="B20" s="118" t="s">
        <v>415</v>
      </c>
    </row>
    <row r="21" spans="1:2">
      <c r="A21" s="533"/>
      <c r="B21" s="120" t="s">
        <v>416</v>
      </c>
    </row>
    <row r="22" spans="1:2">
      <c r="A22" s="533"/>
      <c r="B22" s="120" t="s">
        <v>417</v>
      </c>
    </row>
    <row r="23" spans="1:2">
      <c r="A23" s="533"/>
      <c r="B23" s="120" t="s">
        <v>418</v>
      </c>
    </row>
    <row r="24" spans="1:2">
      <c r="A24" s="533"/>
      <c r="B24" s="120" t="s">
        <v>419</v>
      </c>
    </row>
    <row r="25" spans="1:2">
      <c r="A25" s="533"/>
      <c r="B25" s="120" t="s">
        <v>420</v>
      </c>
    </row>
    <row r="26" spans="1:2">
      <c r="A26" s="533"/>
      <c r="B26" s="120" t="s">
        <v>421</v>
      </c>
    </row>
    <row r="27" spans="1:2">
      <c r="A27" s="533"/>
      <c r="B27" s="120" t="s">
        <v>422</v>
      </c>
    </row>
    <row r="28" spans="1:2">
      <c r="A28" s="533"/>
      <c r="B28" s="120" t="s">
        <v>423</v>
      </c>
    </row>
    <row r="29" spans="1:2">
      <c r="A29" s="533"/>
      <c r="B29" s="120" t="s">
        <v>424</v>
      </c>
    </row>
    <row r="30" spans="1:2" ht="17.25" thickBot="1">
      <c r="A30" s="534"/>
      <c r="B30" s="119" t="s">
        <v>425</v>
      </c>
    </row>
    <row r="31" spans="1:2">
      <c r="A31" s="535" t="s">
        <v>426</v>
      </c>
      <c r="B31" s="118" t="s">
        <v>427</v>
      </c>
    </row>
    <row r="32" spans="1:2">
      <c r="A32" s="543"/>
      <c r="B32" s="120" t="s">
        <v>428</v>
      </c>
    </row>
    <row r="33" spans="1:2">
      <c r="A33" s="543"/>
      <c r="B33" s="120" t="s">
        <v>429</v>
      </c>
    </row>
    <row r="34" spans="1:2">
      <c r="A34" s="543"/>
      <c r="B34" s="120" t="s">
        <v>430</v>
      </c>
    </row>
    <row r="35" spans="1:2">
      <c r="A35" s="543"/>
      <c r="B35" s="120" t="s">
        <v>431</v>
      </c>
    </row>
    <row r="36" spans="1:2">
      <c r="A36" s="543"/>
      <c r="B36" s="120" t="s">
        <v>432</v>
      </c>
    </row>
    <row r="37" spans="1:2">
      <c r="A37" s="543"/>
      <c r="B37" s="120" t="s">
        <v>433</v>
      </c>
    </row>
    <row r="38" spans="1:2">
      <c r="A38" s="543"/>
      <c r="B38" s="120" t="s">
        <v>434</v>
      </c>
    </row>
    <row r="39" spans="1:2">
      <c r="A39" s="543"/>
      <c r="B39" s="120" t="s">
        <v>435</v>
      </c>
    </row>
    <row r="40" spans="1:2">
      <c r="A40" s="543"/>
      <c r="B40" s="120" t="s">
        <v>436</v>
      </c>
    </row>
    <row r="41" spans="1:2">
      <c r="A41" s="543"/>
      <c r="B41" s="120" t="s">
        <v>437</v>
      </c>
    </row>
    <row r="42" spans="1:2">
      <c r="A42" s="543"/>
      <c r="B42" s="120" t="s">
        <v>438</v>
      </c>
    </row>
    <row r="43" spans="1:2">
      <c r="A43" s="543"/>
      <c r="B43" s="120" t="s">
        <v>439</v>
      </c>
    </row>
    <row r="44" spans="1:2">
      <c r="A44" s="543"/>
      <c r="B44" s="120" t="s">
        <v>440</v>
      </c>
    </row>
    <row r="45" spans="1:2" ht="17.25" thickBot="1">
      <c r="A45" s="536"/>
      <c r="B45" s="119" t="s">
        <v>441</v>
      </c>
    </row>
    <row r="46" spans="1:2">
      <c r="A46" s="535" t="s">
        <v>442</v>
      </c>
      <c r="B46" s="118" t="s">
        <v>443</v>
      </c>
    </row>
    <row r="47" spans="1:2" ht="17.25" thickBot="1">
      <c r="A47" s="536"/>
      <c r="B47" s="119" t="s">
        <v>444</v>
      </c>
    </row>
    <row r="48" spans="1:2">
      <c r="A48" s="537" t="s">
        <v>445</v>
      </c>
      <c r="B48" s="121" t="s">
        <v>446</v>
      </c>
    </row>
    <row r="49" spans="1:2" ht="17.25" thickBot="1">
      <c r="A49" s="538"/>
      <c r="B49" s="122" t="s">
        <v>447</v>
      </c>
    </row>
    <row r="50" spans="1:2">
      <c r="A50" s="539" t="s">
        <v>448</v>
      </c>
      <c r="B50" s="121" t="s">
        <v>449</v>
      </c>
    </row>
    <row r="51" spans="1:2" ht="17.25" thickBot="1">
      <c r="A51" s="540"/>
      <c r="B51" s="122" t="s">
        <v>450</v>
      </c>
    </row>
    <row r="52" spans="1:2" ht="17.25" thickBot="1"/>
    <row r="53" spans="1:2">
      <c r="A53" s="541" t="s">
        <v>451</v>
      </c>
      <c r="B53" s="542"/>
    </row>
    <row r="54" spans="1:2" ht="17.25" thickBot="1">
      <c r="A54" s="116" t="s">
        <v>402</v>
      </c>
      <c r="B54" s="123" t="s">
        <v>452</v>
      </c>
    </row>
    <row r="55" spans="1:2">
      <c r="A55" s="532" t="s">
        <v>110</v>
      </c>
      <c r="B55" s="121" t="s">
        <v>453</v>
      </c>
    </row>
    <row r="56" spans="1:2">
      <c r="A56" s="533"/>
      <c r="B56" s="124" t="s">
        <v>454</v>
      </c>
    </row>
    <row r="57" spans="1:2">
      <c r="A57" s="533"/>
      <c r="B57" s="124" t="s">
        <v>455</v>
      </c>
    </row>
    <row r="58" spans="1:2">
      <c r="A58" s="533"/>
      <c r="B58" s="124" t="s">
        <v>456</v>
      </c>
    </row>
    <row r="59" spans="1:2">
      <c r="A59" s="533"/>
      <c r="B59" s="124" t="s">
        <v>457</v>
      </c>
    </row>
    <row r="60" spans="1:2">
      <c r="A60" s="533"/>
      <c r="B60" s="124" t="s">
        <v>458</v>
      </c>
    </row>
    <row r="61" spans="1:2">
      <c r="A61" s="533"/>
      <c r="B61" s="124" t="s">
        <v>459</v>
      </c>
    </row>
    <row r="62" spans="1:2">
      <c r="A62" s="533"/>
      <c r="B62" s="124" t="s">
        <v>460</v>
      </c>
    </row>
    <row r="63" spans="1:2">
      <c r="A63" s="533"/>
      <c r="B63" s="124" t="s">
        <v>461</v>
      </c>
    </row>
    <row r="64" spans="1:2">
      <c r="A64" s="533"/>
      <c r="B64" s="124" t="s">
        <v>462</v>
      </c>
    </row>
    <row r="65" spans="1:2">
      <c r="A65" s="533"/>
      <c r="B65" s="124" t="s">
        <v>463</v>
      </c>
    </row>
    <row r="66" spans="1:2">
      <c r="A66" s="533"/>
      <c r="B66" s="124" t="s">
        <v>464</v>
      </c>
    </row>
    <row r="67" spans="1:2">
      <c r="A67" s="533"/>
      <c r="B67" s="124" t="s">
        <v>465</v>
      </c>
    </row>
    <row r="68" spans="1:2" ht="17.25" thickBot="1">
      <c r="A68" s="534"/>
      <c r="B68" s="122" t="s">
        <v>466</v>
      </c>
    </row>
    <row r="69" spans="1:2">
      <c r="A69" s="532" t="s">
        <v>467</v>
      </c>
      <c r="B69" s="121" t="s">
        <v>468</v>
      </c>
    </row>
    <row r="70" spans="1:2">
      <c r="A70" s="533"/>
      <c r="B70" s="124" t="s">
        <v>469</v>
      </c>
    </row>
    <row r="71" spans="1:2">
      <c r="A71" s="533"/>
      <c r="B71" s="124" t="s">
        <v>470</v>
      </c>
    </row>
    <row r="72" spans="1:2">
      <c r="A72" s="533"/>
      <c r="B72" s="124" t="s">
        <v>471</v>
      </c>
    </row>
    <row r="73" spans="1:2">
      <c r="A73" s="533"/>
      <c r="B73" s="124" t="s">
        <v>472</v>
      </c>
    </row>
    <row r="74" spans="1:2">
      <c r="A74" s="533"/>
      <c r="B74" s="124" t="s">
        <v>473</v>
      </c>
    </row>
    <row r="75" spans="1:2">
      <c r="A75" s="533"/>
      <c r="B75" s="124" t="s">
        <v>474</v>
      </c>
    </row>
    <row r="76" spans="1:2">
      <c r="A76" s="533"/>
      <c r="B76" s="124" t="s">
        <v>475</v>
      </c>
    </row>
    <row r="77" spans="1:2">
      <c r="A77" s="533"/>
      <c r="B77" s="124" t="s">
        <v>476</v>
      </c>
    </row>
    <row r="78" spans="1:2">
      <c r="A78" s="533"/>
      <c r="B78" s="124" t="s">
        <v>477</v>
      </c>
    </row>
    <row r="79" spans="1:2">
      <c r="A79" s="533"/>
      <c r="B79" s="124" t="s">
        <v>478</v>
      </c>
    </row>
    <row r="80" spans="1:2">
      <c r="A80" s="533"/>
      <c r="B80" s="124" t="s">
        <v>479</v>
      </c>
    </row>
    <row r="81" spans="1:2">
      <c r="A81" s="533"/>
      <c r="B81" s="124" t="s">
        <v>480</v>
      </c>
    </row>
    <row r="82" spans="1:2">
      <c r="A82" s="533"/>
      <c r="B82" s="124" t="s">
        <v>481</v>
      </c>
    </row>
    <row r="83" spans="1:2">
      <c r="A83" s="533"/>
      <c r="B83" s="124" t="s">
        <v>482</v>
      </c>
    </row>
    <row r="84" spans="1:2" ht="17.25" thickBot="1">
      <c r="A84" s="534"/>
      <c r="B84" s="122" t="s">
        <v>483</v>
      </c>
    </row>
    <row r="85" spans="1:2">
      <c r="A85" s="532" t="s">
        <v>484</v>
      </c>
      <c r="B85" s="121" t="s">
        <v>485</v>
      </c>
    </row>
    <row r="86" spans="1:2">
      <c r="A86" s="533"/>
      <c r="B86" s="124" t="s">
        <v>486</v>
      </c>
    </row>
    <row r="87" spans="1:2">
      <c r="A87" s="533"/>
      <c r="B87" s="124" t="s">
        <v>487</v>
      </c>
    </row>
    <row r="88" spans="1:2">
      <c r="A88" s="533"/>
      <c r="B88" s="124" t="s">
        <v>488</v>
      </c>
    </row>
    <row r="89" spans="1:2">
      <c r="A89" s="533"/>
      <c r="B89" s="124" t="s">
        <v>489</v>
      </c>
    </row>
    <row r="90" spans="1:2" ht="16.5" customHeight="1">
      <c r="A90" s="533"/>
      <c r="B90" s="125" t="s">
        <v>490</v>
      </c>
    </row>
    <row r="91" spans="1:2" ht="17.25" thickBot="1">
      <c r="A91" s="534"/>
      <c r="B91" s="122" t="s">
        <v>491</v>
      </c>
    </row>
    <row r="92" spans="1:2">
      <c r="A92" s="532" t="s">
        <v>81</v>
      </c>
      <c r="B92" s="121" t="s">
        <v>492</v>
      </c>
    </row>
    <row r="93" spans="1:2" ht="15" customHeight="1">
      <c r="A93" s="533"/>
      <c r="B93" s="125" t="s">
        <v>493</v>
      </c>
    </row>
    <row r="94" spans="1:2" ht="16.5" customHeight="1">
      <c r="A94" s="533"/>
      <c r="B94" s="125" t="s">
        <v>494</v>
      </c>
    </row>
    <row r="95" spans="1:2">
      <c r="A95" s="533"/>
      <c r="B95" s="124" t="s">
        <v>495</v>
      </c>
    </row>
    <row r="96" spans="1:2">
      <c r="A96" s="533"/>
      <c r="B96" s="124" t="s">
        <v>496</v>
      </c>
    </row>
    <row r="97" spans="1:2" ht="17.25" thickBot="1">
      <c r="A97" s="534"/>
      <c r="B97" s="122" t="s">
        <v>497</v>
      </c>
    </row>
    <row r="98" spans="1:2">
      <c r="A98" s="532" t="s">
        <v>498</v>
      </c>
      <c r="B98" s="126" t="s">
        <v>499</v>
      </c>
    </row>
    <row r="99" spans="1:2">
      <c r="A99" s="533"/>
      <c r="B99" s="124" t="s">
        <v>500</v>
      </c>
    </row>
    <row r="100" spans="1:2">
      <c r="A100" s="533"/>
      <c r="B100" s="124" t="s">
        <v>501</v>
      </c>
    </row>
    <row r="101" spans="1:2">
      <c r="A101" s="533"/>
      <c r="B101" s="124" t="s">
        <v>502</v>
      </c>
    </row>
    <row r="102" spans="1:2">
      <c r="A102" s="533"/>
      <c r="B102" s="124" t="s">
        <v>503</v>
      </c>
    </row>
    <row r="103" spans="1:2" ht="17.25" thickBot="1">
      <c r="A103" s="534"/>
      <c r="B103" s="127" t="s">
        <v>504</v>
      </c>
    </row>
    <row r="104" spans="1:2">
      <c r="A104" s="532" t="s">
        <v>505</v>
      </c>
      <c r="B104" s="126" t="s">
        <v>506</v>
      </c>
    </row>
    <row r="105" spans="1:2">
      <c r="A105" s="533"/>
      <c r="B105" s="124" t="s">
        <v>507</v>
      </c>
    </row>
    <row r="106" spans="1:2">
      <c r="A106" s="533"/>
      <c r="B106" s="124" t="s">
        <v>508</v>
      </c>
    </row>
    <row r="107" spans="1:2">
      <c r="A107" s="533"/>
      <c r="B107" s="124" t="s">
        <v>509</v>
      </c>
    </row>
    <row r="108" spans="1:2">
      <c r="A108" s="533"/>
      <c r="B108" s="124" t="s">
        <v>510</v>
      </c>
    </row>
    <row r="109" spans="1:2" ht="17.25" thickBot="1">
      <c r="A109" s="534"/>
      <c r="B109" s="127" t="s">
        <v>511</v>
      </c>
    </row>
    <row r="110" spans="1:2" ht="17.25" thickBot="1">
      <c r="A110" s="128" t="s">
        <v>512</v>
      </c>
      <c r="B110" s="129" t="s">
        <v>513</v>
      </c>
    </row>
    <row r="111" spans="1:2" ht="15" customHeight="1"/>
    <row r="112" spans="1:2">
      <c r="A112" s="130" t="s">
        <v>514</v>
      </c>
    </row>
    <row r="113" spans="1:1">
      <c r="A113" s="131" t="s">
        <v>515</v>
      </c>
    </row>
    <row r="114" spans="1:1">
      <c r="A114" s="131" t="s">
        <v>516</v>
      </c>
    </row>
    <row r="115" spans="1:1">
      <c r="A115" s="131" t="s">
        <v>517</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defaultColWidth="11.42578125" defaultRowHeight="15"/>
  <sheetData>
    <row r="2" spans="2:5">
      <c r="B2" t="s">
        <v>518</v>
      </c>
      <c r="E2" t="s">
        <v>519</v>
      </c>
    </row>
    <row r="3" spans="2:5">
      <c r="B3" t="s">
        <v>520</v>
      </c>
      <c r="E3" t="s">
        <v>521</v>
      </c>
    </row>
    <row r="4" spans="2:5">
      <c r="B4" t="s">
        <v>522</v>
      </c>
      <c r="E4" t="s">
        <v>174</v>
      </c>
    </row>
    <row r="5" spans="2:5">
      <c r="B5" t="s">
        <v>186</v>
      </c>
    </row>
    <row r="8" spans="2:5">
      <c r="B8" t="s">
        <v>523</v>
      </c>
    </row>
    <row r="9" spans="2:5">
      <c r="B9" t="s">
        <v>524</v>
      </c>
    </row>
    <row r="10" spans="2:5">
      <c r="B10" t="s">
        <v>525</v>
      </c>
    </row>
    <row r="13" spans="2:5">
      <c r="B13" t="s">
        <v>526</v>
      </c>
    </row>
    <row r="14" spans="2:5">
      <c r="B14" t="s">
        <v>177</v>
      </c>
    </row>
    <row r="15" spans="2:5">
      <c r="B15" t="s">
        <v>527</v>
      </c>
    </row>
    <row r="16" spans="2:5">
      <c r="B16" t="s">
        <v>528</v>
      </c>
    </row>
    <row r="17" spans="2:2">
      <c r="B17" t="s">
        <v>529</v>
      </c>
    </row>
    <row r="20" spans="2:2">
      <c r="B20" t="s">
        <v>525</v>
      </c>
    </row>
    <row r="21" spans="2:2">
      <c r="B21" t="s">
        <v>530</v>
      </c>
    </row>
    <row r="22" spans="2:2">
      <c r="B22" t="s">
        <v>531</v>
      </c>
    </row>
    <row r="24" spans="2:2">
      <c r="B24" t="s">
        <v>532</v>
      </c>
    </row>
    <row r="25" spans="2:2">
      <c r="B25" t="s">
        <v>237</v>
      </c>
    </row>
    <row r="26" spans="2:2">
      <c r="B26" t="s">
        <v>533</v>
      </c>
    </row>
    <row r="27" spans="2:2">
      <c r="B27" t="s">
        <v>534</v>
      </c>
    </row>
    <row r="28" spans="2:2">
      <c r="B28" t="s">
        <v>180</v>
      </c>
    </row>
    <row r="29" spans="2:2">
      <c r="B29" t="s">
        <v>535</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C18" sqref="C18"/>
    </sheetView>
  </sheetViews>
  <sheetFormatPr defaultColWidth="11.42578125" defaultRowHeight="12.75"/>
  <cols>
    <col min="1" max="1" width="32.85546875" style="4" customWidth="1"/>
    <col min="2" max="16384" width="11.42578125" style="4"/>
  </cols>
  <sheetData>
    <row r="3" spans="1:1">
      <c r="A3" s="5" t="s">
        <v>181</v>
      </c>
    </row>
    <row r="4" spans="1:1">
      <c r="A4" s="5" t="s">
        <v>363</v>
      </c>
    </row>
    <row r="5" spans="1:1">
      <c r="A5" s="5" t="s">
        <v>365</v>
      </c>
    </row>
    <row r="6" spans="1:1">
      <c r="A6" s="5" t="s">
        <v>367</v>
      </c>
    </row>
    <row r="7" spans="1:1">
      <c r="A7" s="5" t="s">
        <v>182</v>
      </c>
    </row>
    <row r="8" spans="1:1">
      <c r="A8" s="5" t="s">
        <v>183</v>
      </c>
    </row>
    <row r="9" spans="1:1">
      <c r="A9" s="5" t="s">
        <v>373</v>
      </c>
    </row>
    <row r="10" spans="1:1">
      <c r="A10" s="5" t="s">
        <v>184</v>
      </c>
    </row>
    <row r="11" spans="1:1">
      <c r="A11" s="5" t="s">
        <v>376</v>
      </c>
    </row>
    <row r="12" spans="1:1">
      <c r="A12" s="5" t="s">
        <v>185</v>
      </c>
    </row>
    <row r="13" spans="1:1">
      <c r="A13" s="5" t="s">
        <v>536</v>
      </c>
    </row>
    <row r="14" spans="1:1">
      <c r="A14" s="5"/>
    </row>
    <row r="16" spans="1:1">
      <c r="A16" s="5" t="s">
        <v>243</v>
      </c>
    </row>
    <row r="17" spans="1:2">
      <c r="A17" s="5" t="s">
        <v>518</v>
      </c>
    </row>
    <row r="18" spans="1:2">
      <c r="A18" s="5" t="s">
        <v>520</v>
      </c>
    </row>
    <row r="20" spans="1:2">
      <c r="A20" s="5" t="s">
        <v>524</v>
      </c>
    </row>
    <row r="21" spans="1:2">
      <c r="A21" s="5" t="s">
        <v>525</v>
      </c>
    </row>
    <row r="23" spans="1:2">
      <c r="A23" s="4" t="s">
        <v>193</v>
      </c>
    </row>
    <row r="24" spans="1:2">
      <c r="A24" s="4" t="s">
        <v>537</v>
      </c>
    </row>
    <row r="26" spans="1:2">
      <c r="A26" s="94" t="s">
        <v>538</v>
      </c>
      <c r="B26" s="96" t="s">
        <v>539</v>
      </c>
    </row>
    <row r="27" spans="1:2">
      <c r="A27" s="94" t="s">
        <v>540</v>
      </c>
      <c r="B27" s="96" t="s">
        <v>541</v>
      </c>
    </row>
    <row r="28" spans="1:2" ht="25.5">
      <c r="A28" s="94" t="s">
        <v>542</v>
      </c>
      <c r="B28" s="96" t="s">
        <v>543</v>
      </c>
    </row>
    <row r="29" spans="1:2">
      <c r="A29" s="95" t="s">
        <v>544</v>
      </c>
      <c r="B29" s="96" t="s">
        <v>545</v>
      </c>
    </row>
    <row r="30" spans="1:2">
      <c r="A30" s="94" t="s">
        <v>546</v>
      </c>
      <c r="B30" s="96" t="s">
        <v>547</v>
      </c>
    </row>
    <row r="31" spans="1:2">
      <c r="A31" s="94" t="s">
        <v>72</v>
      </c>
      <c r="B31" s="96" t="s">
        <v>172</v>
      </c>
    </row>
    <row r="32" spans="1:2">
      <c r="A32" s="94" t="s">
        <v>548</v>
      </c>
      <c r="B32" s="96" t="s">
        <v>549</v>
      </c>
    </row>
    <row r="33" spans="1:4">
      <c r="A33" s="94" t="s">
        <v>550</v>
      </c>
      <c r="B33" s="96" t="s">
        <v>551</v>
      </c>
    </row>
    <row r="34" spans="1:4">
      <c r="A34" s="94" t="s">
        <v>552</v>
      </c>
      <c r="B34" s="96" t="s">
        <v>553</v>
      </c>
    </row>
    <row r="35" spans="1:4">
      <c r="A35" s="94" t="s">
        <v>554</v>
      </c>
      <c r="B35" s="96" t="s">
        <v>555</v>
      </c>
    </row>
    <row r="36" spans="1:4">
      <c r="A36" s="94" t="s">
        <v>556</v>
      </c>
      <c r="B36" s="96" t="s">
        <v>557</v>
      </c>
    </row>
    <row r="37" spans="1:4" ht="15.75" customHeight="1">
      <c r="A37" s="94" t="s">
        <v>558</v>
      </c>
      <c r="B37" s="96" t="s">
        <v>559</v>
      </c>
    </row>
    <row r="38" spans="1:4">
      <c r="A38" s="94" t="s">
        <v>560</v>
      </c>
      <c r="B38" s="96" t="s">
        <v>561</v>
      </c>
    </row>
    <row r="39" spans="1:4">
      <c r="A39" s="94" t="s">
        <v>562</v>
      </c>
      <c r="B39" s="96" t="s">
        <v>563</v>
      </c>
    </row>
    <row r="43" spans="1:4">
      <c r="A43" s="4">
        <v>1</v>
      </c>
    </row>
    <row r="44" spans="1:4">
      <c r="A44" s="4">
        <v>2</v>
      </c>
    </row>
    <row r="45" spans="1:4">
      <c r="A45" s="4">
        <v>3</v>
      </c>
      <c r="B45" s="4">
        <v>3</v>
      </c>
    </row>
    <row r="46" spans="1:4">
      <c r="A46" s="4">
        <v>4</v>
      </c>
      <c r="B46" s="4">
        <v>4</v>
      </c>
    </row>
    <row r="47" spans="1:4">
      <c r="A47" s="4">
        <v>5</v>
      </c>
      <c r="B47" s="4">
        <v>5</v>
      </c>
      <c r="C47" s="4">
        <f>25*4</f>
        <v>100</v>
      </c>
      <c r="D47" s="4">
        <f>5*4</f>
        <v>20</v>
      </c>
    </row>
    <row r="48" spans="1:4">
      <c r="C48" s="4">
        <f>12*4</f>
        <v>48</v>
      </c>
      <c r="D48" s="4">
        <f>4*4</f>
        <v>16</v>
      </c>
    </row>
    <row r="49" spans="1:4">
      <c r="C49" s="4">
        <f>6*4</f>
        <v>24</v>
      </c>
      <c r="D49" s="4">
        <f>3*4</f>
        <v>12</v>
      </c>
    </row>
    <row r="52" spans="1:4">
      <c r="A52" s="4">
        <v>0</v>
      </c>
      <c r="B52" s="4">
        <v>15</v>
      </c>
      <c r="C52" s="4">
        <v>0</v>
      </c>
    </row>
    <row r="53" spans="1:4">
      <c r="A53" s="4">
        <v>10</v>
      </c>
      <c r="B53" s="4">
        <v>0</v>
      </c>
      <c r="C53" s="4">
        <v>5</v>
      </c>
    </row>
    <row r="54" spans="1:4">
      <c r="A54" s="4">
        <v>15</v>
      </c>
      <c r="C54" s="4">
        <v>10</v>
      </c>
    </row>
    <row r="56" spans="1:4">
      <c r="A56" s="102" t="s">
        <v>239</v>
      </c>
    </row>
    <row r="57" spans="1:4">
      <c r="A57" s="102" t="s">
        <v>564</v>
      </c>
    </row>
    <row r="58" spans="1:4">
      <c r="A58" s="102" t="s">
        <v>565</v>
      </c>
    </row>
    <row r="60" spans="1:4">
      <c r="A60" s="4" t="s">
        <v>241</v>
      </c>
      <c r="B60" s="4" t="s">
        <v>241</v>
      </c>
    </row>
    <row r="61" spans="1:4">
      <c r="A61" s="4" t="s">
        <v>566</v>
      </c>
      <c r="B61" s="4" t="s">
        <v>242</v>
      </c>
    </row>
    <row r="62" spans="1:4">
      <c r="B62" s="4" t="s">
        <v>566</v>
      </c>
    </row>
    <row r="64" spans="1:4">
      <c r="A64" s="4" t="s">
        <v>243</v>
      </c>
    </row>
    <row r="65" spans="1:1">
      <c r="A65" s="4" t="s">
        <v>520</v>
      </c>
    </row>
    <row r="66" spans="1:1">
      <c r="A66" s="4" t="s">
        <v>567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93CC530B-D3C5-4BC1-B93C-C0C734D3F8F0}"/>
</file>

<file path=customXml/itemProps2.xml><?xml version="1.0" encoding="utf-8"?>
<ds:datastoreItem xmlns:ds="http://schemas.openxmlformats.org/officeDocument/2006/customXml" ds:itemID="{C637B79E-5B09-4ECB-875C-03C56731D611}"/>
</file>

<file path=customXml/itemProps3.xml><?xml version="1.0" encoding="utf-8"?>
<ds:datastoreItem xmlns:ds="http://schemas.openxmlformats.org/officeDocument/2006/customXml" ds:itemID="{66FC4FE2-D5E1-4526-95D2-B26698312966}"/>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Juan Antonio Gutierrez Diaz</cp:lastModifiedBy>
  <cp:revision/>
  <dcterms:created xsi:type="dcterms:W3CDTF">2020-03-24T23:12:47Z</dcterms:created>
  <dcterms:modified xsi:type="dcterms:W3CDTF">2023-09-28T00:42:17Z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2022-12-13T16:44:43Z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534adabb-470e-4c6f-9eed-2c06d87e2773</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