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TELETRABAJO\SOLICITUD PUBLICACIÓN PAAC Y MRC 1ER SEGUIMEINTO 2020\"/>
    </mc:Choice>
  </mc:AlternateContent>
  <bookViews>
    <workbookView xWindow="-120" yWindow="-120" windowWidth="20730" windowHeight="11160"/>
  </bookViews>
  <sheets>
    <sheet name="MATRIZ" sheetId="1" r:id="rId1"/>
    <sheet name="IDENTIFICACIÓN" sheetId="3" r:id="rId2"/>
    <sheet name="VALORACIÓN" sheetId="4" r:id="rId3"/>
    <sheet name="CONTROLES" sheetId="6" r:id="rId4"/>
  </sheets>
  <externalReferences>
    <externalReference r:id="rId5"/>
    <externalReference r:id="rId6"/>
    <externalReference r:id="rId7"/>
    <externalReference r:id="rId8"/>
    <externalReference r:id="rId9"/>
    <externalReference r:id="rId10"/>
  </externalReferences>
  <definedNames>
    <definedName name="_xlnm._FilterDatabase" localSheetId="0" hidden="1">MATRIZ!$B$4:$BD$14</definedName>
    <definedName name="ADECUADO">MATRIZ!$CJ$124</definedName>
    <definedName name="ASIGNADO">MATRIZ!$CG$124</definedName>
    <definedName name="Calificacion" localSheetId="3">#REF!</definedName>
    <definedName name="Calificacion">#REF!</definedName>
    <definedName name="COMPLETA">MATRIZ!$CZ$124</definedName>
    <definedName name="CONFIABLE">MATRIZ!$CT$124</definedName>
    <definedName name="Criterio1_2_4_5">'[1]MRC 2019'!$BW$11:$BW$12</definedName>
    <definedName name="Criterio3">'[1]MRC 2019'!$BX$11:$BX$14</definedName>
    <definedName name="Criterio6">'[1]MRC 2019'!$BY$11:$BY$14</definedName>
    <definedName name="DEBIL">MATRIZ!$DG$124</definedName>
    <definedName name="DESVIACIONES" localSheetId="3">[2]MATRIZ!$BR$177:$BR$178</definedName>
    <definedName name="DESVIACIONES">MATRIZ!$CV$124:$CV$125</definedName>
    <definedName name="DETECTAR">MATRIZ!$CQ$124</definedName>
    <definedName name="ejecución" localSheetId="3">'[1]MRC 2019'!$CB$11:$CB$14</definedName>
    <definedName name="EJECUCIÓN">MATRIZ!$CS$124:$CS$125</definedName>
    <definedName name="EVIDENCIAS" localSheetId="3">[2]MATRIZ!$BU$177:$BU$179</definedName>
    <definedName name="EVIDENCIAS">MATRIZ!$CY$124:$CY$126</definedName>
    <definedName name="FUERTE">MATRIZ!$DE$124</definedName>
    <definedName name="FUNCIONES" localSheetId="3">[2]MATRIZ!$BE$177:$BE$178</definedName>
    <definedName name="FUNCIONES">MATRIZ!$CI$124:$CI$125</definedName>
    <definedName name="GI" localSheetId="3">#REF!</definedName>
    <definedName name="GI">#REF!</definedName>
    <definedName name="INADECUADO">MATRIZ!$CK$124</definedName>
    <definedName name="INCOMPLETA">MATRIZ!$DA$124</definedName>
    <definedName name="INOPORTUNA">MATRIZ!$CN$124</definedName>
    <definedName name="item" localSheetId="3">#REF!</definedName>
    <definedName name="item">#REF!</definedName>
    <definedName name="MODERADO">MATRIZ!$DF$124</definedName>
    <definedName name="NivelControl">'[3]MADUREZ CONTROL'!$B$22:$B$27</definedName>
    <definedName name="NO_ASIGNADO">MATRIZ!$CH$124</definedName>
    <definedName name="NO_CONFIABLE">MATRIZ!$CU$124</definedName>
    <definedName name="NO_ES_CONTROL">MATRIZ!$CR$124</definedName>
    <definedName name="NO_EXISTE">MATRIZ!$DB$124</definedName>
    <definedName name="NO_SE_INVESTIGAN">MATRIZ!$CX$124</definedName>
    <definedName name="OPORTUNA">MATRIZ!$CM$124</definedName>
    <definedName name="P" localSheetId="3">#REF!</definedName>
    <definedName name="P">#REF!</definedName>
    <definedName name="PERIODICIDAD">MATRIZ!$CL$124:$CL$125</definedName>
    <definedName name="PREVENIR">MATRIZ!$CP$124</definedName>
    <definedName name="Pro">'[4]Valoración Riesgo Inherente'!$B$3:$B$6</definedName>
    <definedName name="Probabilidad" localSheetId="3">#REF!</definedName>
    <definedName name="Probabilidad">#REF!</definedName>
    <definedName name="PROCESO">'[1]MRC 2019'!$CA$11:$CA$35</definedName>
    <definedName name="PROPOSITO">MATRIZ!$CO$124:$CO$126</definedName>
    <definedName name="RESPONSABLE" localSheetId="3">[2]MATRIZ!$BB$177:$BB$178</definedName>
    <definedName name="RESPONSABLE">MATRIZ!$CF$124:$CF$125</definedName>
    <definedName name="riesgos">'[5]MRC 2019'!$BZ$11:$BZ$14</definedName>
    <definedName name="SE_INVESTIGAN">MATRIZ!$CW$124</definedName>
    <definedName name="SOLIDEZ" localSheetId="3">[2]MATRIZ!$BZ$177:$BZ$179</definedName>
    <definedName name="SOLIDEZ">MATRIZ!$DD$124:$DD$126</definedName>
    <definedName name="TipodeControl">'[1]MRC 2019'!$BV$11:$BV$12</definedName>
    <definedName name="Tratamiento">'[1]MRC 2019'!$BZ$11:$BZ$14</definedName>
    <definedName name="WinCal11">'[6]Nov 2014'!#REF!</definedName>
    <definedName name="WinCalendar_Calendar_11">'[6]Nov 2014'!$B$5:$O$32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X20" i="1" l="1"/>
  <c r="AX18" i="1"/>
  <c r="AX19" i="1"/>
  <c r="AW21" i="1" l="1"/>
  <c r="AX21" i="1" s="1"/>
  <c r="AW24" i="1"/>
  <c r="AX24" i="1" s="1"/>
  <c r="AW23" i="1"/>
  <c r="AX23" i="1" s="1"/>
  <c r="AW22" i="1"/>
  <c r="AX22" i="1" s="1"/>
  <c r="AX11" i="1" l="1"/>
  <c r="AX10" i="1" l="1"/>
  <c r="AX17" i="1" l="1"/>
  <c r="AX16" i="1" l="1"/>
  <c r="AW15" i="1" l="1"/>
  <c r="AX15" i="1" s="1"/>
  <c r="AW14" i="1"/>
  <c r="AX14" i="1" s="1"/>
  <c r="AY14" i="1" s="1"/>
  <c r="AW13" i="1"/>
  <c r="AX13" i="1" s="1"/>
  <c r="AW12" i="1"/>
  <c r="AX12" i="1" s="1"/>
  <c r="AJ8" i="1"/>
  <c r="AL8" i="1"/>
  <c r="AN8" i="1"/>
  <c r="AP8" i="1"/>
  <c r="AR8" i="1"/>
  <c r="AT8" i="1"/>
  <c r="AV8" i="1"/>
  <c r="AJ7" i="1"/>
  <c r="AL7" i="1"/>
  <c r="AN7" i="1"/>
  <c r="AP7" i="1"/>
  <c r="AR7" i="1"/>
  <c r="AT7" i="1"/>
  <c r="AV7" i="1"/>
  <c r="AF12" i="1"/>
  <c r="G145" i="6"/>
  <c r="G144" i="6"/>
  <c r="G143" i="6"/>
  <c r="G142" i="6"/>
  <c r="G141" i="6"/>
  <c r="G140" i="6"/>
  <c r="G139" i="6"/>
  <c r="G138" i="6"/>
  <c r="G137" i="6"/>
  <c r="G136" i="6"/>
  <c r="G135" i="6"/>
  <c r="G134" i="6"/>
  <c r="G126" i="6"/>
  <c r="G125" i="6"/>
  <c r="G124" i="6"/>
  <c r="G123" i="6"/>
  <c r="G122" i="6"/>
  <c r="Q121" i="6"/>
  <c r="P121" i="6"/>
  <c r="O121" i="6"/>
  <c r="G121" i="6"/>
  <c r="Q120" i="6"/>
  <c r="P120" i="6"/>
  <c r="O120" i="6"/>
  <c r="G120" i="6"/>
  <c r="Q119" i="6"/>
  <c r="P119" i="6"/>
  <c r="O119" i="6"/>
  <c r="G119" i="6"/>
  <c r="Q118" i="6"/>
  <c r="P118" i="6"/>
  <c r="O118" i="6"/>
  <c r="G118" i="6"/>
  <c r="Q117" i="6"/>
  <c r="P117" i="6"/>
  <c r="O117" i="6"/>
  <c r="G117" i="6"/>
  <c r="Q116" i="6"/>
  <c r="P116" i="6"/>
  <c r="O116" i="6"/>
  <c r="G116" i="6"/>
  <c r="Q115" i="6"/>
  <c r="P115" i="6"/>
  <c r="O115" i="6"/>
  <c r="G115" i="6"/>
  <c r="Q114" i="6"/>
  <c r="P114" i="6"/>
  <c r="O114" i="6"/>
  <c r="G114" i="6"/>
  <c r="Q113" i="6"/>
  <c r="P113" i="6"/>
  <c r="O113" i="6"/>
  <c r="G113" i="6"/>
  <c r="Q112" i="6"/>
  <c r="P112" i="6"/>
  <c r="O112" i="6"/>
  <c r="Q111" i="6"/>
  <c r="P111" i="6"/>
  <c r="O111" i="6"/>
  <c r="Q110" i="6"/>
  <c r="P110" i="6"/>
  <c r="O110" i="6"/>
  <c r="AJ5" i="1"/>
  <c r="AL5" i="1"/>
  <c r="AN5" i="1"/>
  <c r="AP5" i="1"/>
  <c r="AR5" i="1"/>
  <c r="AT5" i="1"/>
  <c r="AV5" i="1"/>
  <c r="BF5" i="1"/>
  <c r="BI6" i="1"/>
  <c r="BI7" i="1"/>
  <c r="BI8" i="1"/>
  <c r="BI5" i="1"/>
  <c r="BF6" i="1"/>
  <c r="BF7" i="1"/>
  <c r="BF8" i="1"/>
  <c r="AJ6" i="1"/>
  <c r="AL6" i="1"/>
  <c r="AN6" i="1"/>
  <c r="AP6" i="1"/>
  <c r="AR6" i="1"/>
  <c r="AT6" i="1"/>
  <c r="AV6" i="1"/>
  <c r="AF5" i="1"/>
  <c r="BG5" i="1" l="1"/>
  <c r="AW6" i="1"/>
  <c r="AX6" i="1" s="1"/>
  <c r="AW5" i="1"/>
  <c r="AX5" i="1" s="1"/>
  <c r="AZ5" i="1" s="1"/>
  <c r="BA5" i="1" s="1"/>
  <c r="AW8" i="1"/>
  <c r="AX8" i="1" s="1"/>
  <c r="AW7" i="1"/>
  <c r="AX7" i="1" s="1"/>
  <c r="AY6" i="1" l="1"/>
  <c r="AZ6" i="1" s="1"/>
  <c r="BA6" i="1" s="1"/>
  <c r="AY8" i="1"/>
  <c r="AZ8" i="1" s="1"/>
  <c r="BA8" i="1" s="1"/>
  <c r="BB8" i="1" s="1"/>
  <c r="AY7" i="1"/>
  <c r="AZ7" i="1" s="1"/>
  <c r="BA7" i="1" s="1"/>
  <c r="BB7" i="1" s="1"/>
  <c r="BD5" i="1"/>
  <c r="BC5" i="1" s="1"/>
  <c r="BK5" i="1" s="1"/>
  <c r="BB5" i="1"/>
  <c r="BB6" i="1" l="1"/>
  <c r="BD6" i="1"/>
  <c r="BC6" i="1" s="1"/>
</calcChain>
</file>

<file path=xl/comments1.xml><?xml version="1.0" encoding="utf-8"?>
<comments xmlns="http://schemas.openxmlformats.org/spreadsheetml/2006/main">
  <authors>
    <author>Microsoft Office User</author>
  </authors>
  <commentList>
    <comment ref="AQ4" authorId="0" shapeId="0">
      <text>
        <r>
          <rPr>
            <sz val="10"/>
            <color rgb="FF000000"/>
            <rFont val="Tahoma"/>
            <family val="2"/>
          </rPr>
          <t>Cómo se Ejecuta el Control</t>
        </r>
      </text>
    </comment>
    <comment ref="AS4" authorId="0" shapeId="0">
      <text>
        <r>
          <rPr>
            <b/>
            <sz val="10"/>
            <color rgb="FF000000"/>
            <rFont val="Tahoma"/>
            <family val="2"/>
          </rPr>
          <t xml:space="preserve">Qué pasa con las observaciones o desviaciones:
</t>
        </r>
        <r>
          <rPr>
            <b/>
            <sz val="10"/>
            <color rgb="FF000000"/>
            <rFont val="Tahoma"/>
            <family val="2"/>
          </rPr>
          <t xml:space="preserve">1. Se Investigan y se resuelven
</t>
        </r>
        <r>
          <rPr>
            <b/>
            <sz val="10"/>
            <color rgb="FF000000"/>
            <rFont val="Tahoma"/>
            <family val="2"/>
          </rPr>
          <t xml:space="preserve">2. No se Investigan ni se resuelven
</t>
        </r>
      </text>
    </comment>
    <comment ref="AU4" authorId="0" shapeId="0">
      <text>
        <r>
          <rPr>
            <b/>
            <sz val="10"/>
            <color rgb="FF000000"/>
            <rFont val="Tahoma"/>
            <family val="2"/>
          </rPr>
          <t>Evidencia de la Ejecución del Control</t>
        </r>
      </text>
    </comment>
    <comment ref="BP4" authorId="0" shapeId="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comment>
  </commentList>
</comments>
</file>

<file path=xl/sharedStrings.xml><?xml version="1.0" encoding="utf-8"?>
<sst xmlns="http://schemas.openxmlformats.org/spreadsheetml/2006/main" count="1280" uniqueCount="466">
  <si>
    <t>DESCRIPCIÓN DEL PROCESO</t>
  </si>
  <si>
    <t>DESCRIPCIÓN DEL RIESGO</t>
  </si>
  <si>
    <t>CRITERIOS PARA CALIFICAR EL RIESGO (Aplica solo para riesgos de corrupción)</t>
  </si>
  <si>
    <t>EVALUACIÓN DEL RIESGO</t>
  </si>
  <si>
    <t>CONTROLES EXISTENTES - CRITERIOS DE EVALUACIÓN</t>
  </si>
  <si>
    <t>ANÁLISIS DE LA EVALUACIÓN DEL CONTROL</t>
  </si>
  <si>
    <t>PLAN DEL MANEJO DEL RIESGO</t>
  </si>
  <si>
    <t>CRONOGRAMA DE IMPLEMENTACIÓN DE LA ACCIÓN</t>
  </si>
  <si>
    <t>Autoevaluación de la dependencia responsable</t>
  </si>
  <si>
    <t>Seguimiento de la Oficina de Control Interno</t>
  </si>
  <si>
    <t>NATURALEZA DEL PROCESO</t>
  </si>
  <si>
    <t>PROCESO</t>
  </si>
  <si>
    <t>OBJETIVO DEL PROCESO</t>
  </si>
  <si>
    <t>RIESGO</t>
  </si>
  <si>
    <t>TIPO</t>
  </si>
  <si>
    <t>CAUSAS</t>
  </si>
  <si>
    <t>CONSECUENCIAS</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</si>
  <si>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</si>
  <si>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</si>
  <si>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</si>
  <si>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</si>
  <si>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</si>
  <si>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</si>
  <si>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</si>
  <si>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</si>
  <si>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</si>
  <si>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</si>
  <si>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</si>
  <si>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</si>
  <si>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</si>
  <si>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</si>
  <si>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</si>
  <si>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Pregunta a 16. ocasiona lesiones físicas o pérdida de vidas humanas?</t>
  </si>
  <si>
    <t>Pregunta  17. Afecta la imagen regional?</t>
  </si>
  <si>
    <t>Pregunta  18. Afecta la imagen nacional?</t>
  </si>
  <si>
    <t>Pregunta  19. Genera daño ambiental?</t>
  </si>
  <si>
    <t>Puntaje total</t>
  </si>
  <si>
    <t>PROBABILIDAD</t>
  </si>
  <si>
    <t>IMPACTO</t>
  </si>
  <si>
    <t>ZONA DE RIESGO INHERENTE</t>
  </si>
  <si>
    <t>DESCRIPCIÓN DEL CONTROL</t>
  </si>
  <si>
    <t>TIPO ( P o D)</t>
  </si>
  <si>
    <t>Responsable</t>
  </si>
  <si>
    <t>Oportunidad</t>
  </si>
  <si>
    <t>Propósito</t>
  </si>
  <si>
    <t>Ejecución</t>
  </si>
  <si>
    <t>Desviaciones</t>
  </si>
  <si>
    <t>Evidencias</t>
  </si>
  <si>
    <t>Calificación del Diseño Control</t>
  </si>
  <si>
    <t>Estado de la Evaluación del Diseño del Control</t>
  </si>
  <si>
    <t>Estado de la Ejecución del Control</t>
  </si>
  <si>
    <t>Solidez Individual del Control</t>
  </si>
  <si>
    <t>Aplica plan de
acción para
fortalecer el control</t>
  </si>
  <si>
    <t>Solidez del conjunto de Controles</t>
  </si>
  <si>
    <t>Incidencia del Control frente a la probabilidad</t>
  </si>
  <si>
    <t>Incidencia del Control frente a la Impacto</t>
  </si>
  <si>
    <t>Desplazamiento / Probabilidad</t>
  </si>
  <si>
    <t>Desplazamiento / Impacto</t>
  </si>
  <si>
    <t>ZONA DE RIESGO RESIDUAL</t>
  </si>
  <si>
    <t>Tratamiento del Riesgo</t>
  </si>
  <si>
    <t>CONTROL PROPUESTO O ACCIONES A TOMAR</t>
  </si>
  <si>
    <t>EVIDENCIA DE LA ACCIÓN DE CONTROL</t>
  </si>
  <si>
    <t>RESPONSABLE</t>
  </si>
  <si>
    <t>FECHA DE INICIO</t>
  </si>
  <si>
    <t>FECHA FINAL</t>
  </si>
  <si>
    <t>INDICADOR</t>
  </si>
  <si>
    <t>Fecha</t>
  </si>
  <si>
    <t>Descripción</t>
  </si>
  <si>
    <t>Observaciones</t>
  </si>
  <si>
    <t>Estratégico</t>
  </si>
  <si>
    <t>Direccionamiento Estratégico</t>
  </si>
  <si>
    <t>Definir los lineamientos estratégicos y el modelo de operación a corto, mediano y largo plazo acorde a las necesidades y expectativas de los grupos de interés.</t>
  </si>
  <si>
    <r>
      <rPr>
        <b/>
        <sz val="12"/>
        <rFont val="Arial Narrow"/>
        <family val="2"/>
      </rPr>
      <t>R1:</t>
    </r>
    <r>
      <rPr>
        <sz val="12"/>
        <rFont val="Arial Narrow"/>
        <family val="2"/>
      </rPr>
      <t xml:space="preserve"> Uso Inadecuado de la autoridad</t>
    </r>
  </si>
  <si>
    <t>Se refiere al abuso del poder público para beneficio personal y/o privado, o  la influencia que pueden emplear los directivos con cierto nivel jerárquico para lograr beneficios propios o a terceros.</t>
  </si>
  <si>
    <t>Riesgo de Corrupción</t>
  </si>
  <si>
    <t>CA:1- Presión en la toma de decisiones a favor de un tercero
CA:2 Manipulación de la Información
CA:3 Desconocimiento normativo</t>
  </si>
  <si>
    <t>1. Pérdida de credibilidad
2. Pérdida de imagen
3. Sanciones e investigaciones
4. Detrimento patrimoniales
5. Incumplimiento normativo</t>
  </si>
  <si>
    <t>Si</t>
  </si>
  <si>
    <t>NO</t>
  </si>
  <si>
    <t>Improbable</t>
  </si>
  <si>
    <t>Catastrófico</t>
  </si>
  <si>
    <r>
      <rPr>
        <b/>
        <sz val="12"/>
        <rFont val="Arial Narrow"/>
        <family val="2"/>
      </rPr>
      <t>C:1 -</t>
    </r>
    <r>
      <rPr>
        <sz val="12"/>
        <rFont val="Arial Narrow"/>
        <family val="2"/>
      </rPr>
      <t xml:space="preserve"> El administrador del MTO,  envía a través de correo electrónico al líder del proceso  la novedades del seguimiento, con el fin de revisar el cumplimiento de las actividades de los planes de tratamiento asociados a riesgos de corrupción</t>
    </r>
  </si>
  <si>
    <t>p</t>
  </si>
  <si>
    <t>Asignado</t>
  </si>
  <si>
    <t>Adecuado</t>
  </si>
  <si>
    <t>Oportuna</t>
  </si>
  <si>
    <t>Prevenir</t>
  </si>
  <si>
    <t>Confiable</t>
  </si>
  <si>
    <t>Se Investigan</t>
  </si>
  <si>
    <t>Completa</t>
  </si>
  <si>
    <t>FUERTE</t>
  </si>
  <si>
    <t>Directamente</t>
  </si>
  <si>
    <t>Indirectamente</t>
  </si>
  <si>
    <t>Rara vez</t>
  </si>
  <si>
    <t>Moderado</t>
  </si>
  <si>
    <t>Reducir el riesgo</t>
  </si>
  <si>
    <t>1. Fortalecer el seguimiento a los componentes del PAAC.
2. Definir estrategias encaminadas a fortalecer los temas de transparencia en la Unidad</t>
  </si>
  <si>
    <t>Correos electrónicos</t>
  </si>
  <si>
    <t>Jefe Oficina Asesora de Planeación</t>
  </si>
  <si>
    <t>1. (No de seguimientos realizados a los componentes del PAAC/ No de seguimientos programados a los componentes del PAAC)* 100
2. Implementación de a estrategia de transparencia</t>
  </si>
  <si>
    <t>6/03/2020
30/03/2020
30/04/2020</t>
  </si>
  <si>
    <t>06/03/2020 - Actividad 1. Se realizó monitoreo al PAAC corte mes de enero y febrero presentando los lineamientos para el reporte y entrega de los soportes que evidencian su cumplimiento.  Actividad 2. No se tiene avance con corte al mes de marzo
30/03/2020 Actividad 1. Se realizó el monitoreo al PAAC Marzo. Actividad 2. Se encuentra en proceso.
30/04/2020: Actividad 1. Se realizó el monitoreo al PAAC Marzo. Actividad 2. Se encuentra en proceso.</t>
  </si>
  <si>
    <t>Se observa gestión por parte de la OAP, evidenciando el seguimiento del PAAC y sus componentes con corte abril de 2020, mediante matriz en excel.</t>
  </si>
  <si>
    <t>No hay observaciones. Se realizaron las acciones de acuerdo al control establecido para la mitigación del riesgo.</t>
  </si>
  <si>
    <t>Gestión de las Comunicaciones</t>
  </si>
  <si>
    <t>Lograr el posicionamiento y reconocimiento de la entidad en función de los diferentes grupos de interés por medio del el desarrollo de  herramientas y estrategias de comunicación</t>
  </si>
  <si>
    <r>
      <rPr>
        <b/>
        <sz val="12"/>
        <rFont val="Arial Narrow"/>
        <family val="2"/>
      </rPr>
      <t>R:1</t>
    </r>
    <r>
      <rPr>
        <sz val="12"/>
        <rFont val="Arial Narrow"/>
        <family val="2"/>
      </rPr>
      <t xml:space="preserve"> Pérdida y tergiversación de la información de la entidad en beneficio de un tercero</t>
    </r>
  </si>
  <si>
    <t>Se refiere a la manipulación o pérdida de la información para el favorecimiento de un tercero</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</si>
  <si>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</si>
  <si>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</si>
  <si>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No</t>
  </si>
  <si>
    <t xml:space="preserve">Mayor </t>
  </si>
  <si>
    <t>alto</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</si>
  <si>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</si>
  <si>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P</t>
  </si>
  <si>
    <t>1. Seguimiento y monitoreo mensual de medios de comunicación
2. Promover en el equipo de trabajo de la OAC el conocimiento de cada área y de la información que ésta genera por parte del grupo de trabajo de la Oficina de Comunicaciones.</t>
  </si>
  <si>
    <t>1. Monitoreo de medios de comunicación
2. Actas de reunión</t>
  </si>
  <si>
    <t>Jefe Oficina Asesora de Comunicaciones y Relaciones Interinstitucionales</t>
  </si>
  <si>
    <t xml:space="preserve">(No de seguimientos realizados/ No de seguimientos programados)*100
(No de actividades realizadas/No de actividades programadas)*100
</t>
  </si>
  <si>
    <t xml:space="preserve">
27/04/2020
</t>
  </si>
  <si>
    <t>1. Durante la reunión de Comité Primario de abril, se presentó el plan de comunicaciones adelantado por la Oficina de Comunicaciones, el cual cuenta con los protocolos de manejo de crisis (externo) y eventos (interno y externo), así como los tiempos de atención a las solicitudes realizadas por las distintas áreas de la entidad. Vale la pena aclarar que si bien estos protocolos hacen parte del Plan de Comunicaciones, la aprobación de dichos protocolos se realizan por la líder de proceso de la Oficina Asesora de Comunicaciones.
2.Se proyecta que para el segundo trimestre de 2019 se realice la primera divulgación de los lineamientos de la gestión de comunicaciones en la entidad. Además, se planifica que en el tercer y cuarto trimestre de 2019 se realizarán las dos divulgaciones, para cumplir con la meta planeada para la vigencia 2019.
Queda aprobado por Direccion General  y por la oficina asera de Planeacion el plan estrategico de la oficina asesoara de comunicaciones el cual se encuentra publicado en la Intrtanet y en la pagina de la Unidad para consulta de todos sus colaboradores.
Para el mes de diciembre se trabaja en la unificacion de los protocolos de la oficina de comunicaciones, los cuales estaran publicados en el mes de enero 2020. 
Aunque el manual de protocolos de la oficina OAC se actualizo en enero del 2020  y el Plan estrategico de comunicaciones finalizando el 2019 no pueden ser socilizados aun ya que se han sometido a modificaciones por el cambio de admibnistracion, estos documentos estaran listo para el mes de mayo y se socilizara a los funcionarios de la entidad hacia l segundo trimestre del años.</t>
  </si>
  <si>
    <t>Se observa un riesgo de corrupción con dos controles y dos acciones de seguimiento para la OACRI. El riesgo presenta seguimiento y/o autoevaluación con corte a 30/04/2020. No obstante no se evidencia acta de aprobación del riesgo de corrupción. 
La OACRI no presenta evidecnias ni documentos del diseño de controles formato FM-19 Diseño del control V1. 
No se han realizado activiaddes de divulgación de los lineamientos de la Gestión de comunicaciones interna y externa debido a modificaciones que se estan realizando por la OACRI.
Se observa la publicación del protocolo de comunicaciones en siguiente link: del http://www.uaesp.gov.co/modelo-transformacion-organizacional/documentos/comunicaciones/editables/PT-01%20Protocolos%20proceso%20Gestion%20Comunicaciones%20V1.docx.
Al verificar la matriz trabajada por la OACRI se observa que el objetivo, los controles y las acciones no coinciden con las de la matriz actualizada por la OAP.</t>
  </si>
  <si>
    <t>Se recomienda realizar acta donde se apruebe el riesgo de corrupción y eldiseño de controles con el equipo de trabajo y el  lider del proceso. Asi mismo se recomienda realizar la divulgación  de los lineamientos de la Gestión de comunicaciones interna y externa.
Verificar la matriz remitida con la actualizada por la OAP ya que no coincide el objetivo el riesgo, los controles y las acciones de seguimiento.</t>
  </si>
  <si>
    <t>C:2-  El colaborador que está generando el contenido valida la información con la fuente primaria, cuando se presenten observaciones se realizan los cambios correspondientes, se evidencia por correo electrónico. (CA:1; CA:2)</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</si>
  <si>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</si>
  <si>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No Disminuye</t>
  </si>
  <si>
    <t>Misional</t>
  </si>
  <si>
    <t>Gestión Integral de Residuos Sólidos</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</si>
  <si>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</si>
  <si>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r>
      <rPr>
        <b/>
        <sz val="12"/>
        <color theme="1"/>
        <rFont val="Arial Narrow"/>
        <family val="2"/>
      </rPr>
      <t xml:space="preserve">R1. </t>
    </r>
    <r>
      <rPr>
        <sz val="12"/>
        <color theme="1"/>
        <rFont val="Arial Narrow"/>
        <family val="2"/>
      </rPr>
      <t>Autorizar el pago a los operadores y/o interventorías, sin el cumplimiento de las obligaciones contractuales.</t>
    </r>
  </si>
  <si>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</si>
  <si>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</si>
  <si>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1.  Detrimento patrimonial
2.  Deficiencias en la prestación de los servicios que garantiza la UAESP
3.  Sanciones por parte de entes de control</t>
  </si>
  <si>
    <t>Extremo</t>
  </si>
  <si>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t>
  </si>
  <si>
    <t xml:space="preserve">1. Realizar seguimiento mensual a la supervisión del contrato
</t>
  </si>
  <si>
    <t xml:space="preserve">Acta de reunión de Comité Primario
</t>
  </si>
  <si>
    <t>Subdirector de Recolección, Barrido y Limpieza
Subdirector de Disposición Final</t>
  </si>
  <si>
    <t>(No de seguimientos realizados/ No de seguimientos programados)*100</t>
  </si>
  <si>
    <t>24/04/2020
30/04/2020
06/04/2020</t>
  </si>
  <si>
    <r>
      <rPr>
        <b/>
        <sz val="12"/>
        <rFont val="Arial Narrow"/>
        <family val="2"/>
      </rPr>
      <t xml:space="preserve">SRBL - </t>
    </r>
    <r>
      <rPr>
        <sz val="12"/>
        <rFont val="Arial Narrow"/>
        <family val="2"/>
      </rPr>
      <t xml:space="preserve">El 26 de febrero, el el comité primario se realizó el seguimiento correspondiente a los meses de enero y febrero, se anexa acta
el 23 de abril, en el comité primario se realizó el seguimiento correspondiente a los meses de marzo y abril. El acta se encuentra en elaboración.
</t>
    </r>
    <r>
      <rPr>
        <b/>
        <sz val="12"/>
        <rFont val="Arial Narrow"/>
        <family val="2"/>
      </rPr>
      <t xml:space="preserve">SDF - </t>
    </r>
    <r>
      <rPr>
        <sz val="12"/>
        <rFont val="Arial Narrow"/>
        <family val="2"/>
      </rPr>
      <t xml:space="preserve">El día 20 de abril de 2020, se realiza el Comité Primario del mes de marzo de 2020, Se hace el seguimiento a la supervisión del contrato de Interventoría a través del Plan de Supervisión y Control de los mismos meses. Se cuenta con las actas de reunión de Comité Primario. 
</t>
    </r>
    <r>
      <rPr>
        <b/>
        <sz val="12"/>
        <rFont val="Arial Narrow"/>
        <family val="2"/>
      </rPr>
      <t>SAPROV -</t>
    </r>
    <r>
      <rPr>
        <sz val="12"/>
        <rFont val="Arial Narrow"/>
        <family val="2"/>
      </rPr>
      <t xml:space="preserve"> C:1 Seguimiento a los planes de acción institucional por dependencia asociadas al proceso: Se realizó el seguimiento a los hitos propuestos en el plan  de acción de la Subdirección de Aprovechamiento, a través del aplicativo formulado por la Oficina Asesora de Planeación y las reuniones de comité primario.  Se adjunta actas de comité primario.
C:4 Verificar la gestión del sistema documental ORFEO  de las dependencias asociadas al proceso: La Subdirección de Aprovechamiento, a través de las reuniones de Comité Primario mensuales ha verificado la gestión del sistema documental ORFEO.
C:5 Verificar los informes de supervisión y seguimiento asociados a la gestión del proceso: La Subdirección de Aprovechamiento realizó el seguimiento trimestral al plan de inclusión de la población recicladora de oficio.
se pueden consultar en el link:http://www.uaesp.gov.co/transparencia/control/informacion-poblacion-vulnerable
</t>
    </r>
  </si>
  <si>
    <r>
      <rPr>
        <b/>
        <sz val="12"/>
        <rFont val="Arial Narrow"/>
        <family val="2"/>
      </rPr>
      <t xml:space="preserve">SRBL - </t>
    </r>
    <r>
      <rPr>
        <sz val="12"/>
        <rFont val="Arial Narrow"/>
        <family val="2"/>
      </rPr>
      <t xml:space="preserve">Se observa un riesgo de corrupción con un control y una acción  de seguimiento para la SRBL. El riesgo presenta seguimiento y/o autoevaluación con corte a 31/03/2020. No obstante no se evidencia acta de aprobación del riesgo de corrupción por el lider del proceso y el equipo de trabajo.
La SRBL no presenta evidecnias ni documentos del diseño de controles formato FM-19 Diseño del control V1.
Se evidencia seguimiento a la acciones del riesgo de corrupción de la SRBL con corte al 31/03/2020.
Se osberva seguimiento y supervisión me diante acta de comité primarios de enero y febrero de 2020, las actas de marzo y abril se encuentran en elaboración por la SRBL.
</t>
    </r>
    <r>
      <rPr>
        <b/>
        <sz val="12"/>
        <rFont val="Arial Narrow"/>
        <family val="2"/>
      </rPr>
      <t>SDF-</t>
    </r>
    <r>
      <rPr>
        <sz val="12"/>
        <rFont val="Arial Narrow"/>
        <family val="2"/>
      </rPr>
      <t xml:space="preserve"> La SDF, viene dadndo cumplimiento a realizar seguimiento mensual a la supervisión del contrato. Esta actividad es evidenciada en los informes mensales de Supervisión y Control que se realizan cada mes.
</t>
    </r>
    <r>
      <rPr>
        <b/>
        <sz val="12"/>
        <rFont val="Arial Narrow"/>
        <family val="2"/>
      </rPr>
      <t xml:space="preserve">SAPROV -  </t>
    </r>
    <r>
      <rPr>
        <sz val="12"/>
        <rFont val="Arial Narrow"/>
        <family val="2"/>
      </rPr>
      <t xml:space="preserve">Seguimiento a la gestión realizada por la dependencia y verificando las evidencias aportadas por el área de Aprovechamiento. Plan de Auditoria con radicado 2020110001894 Seguimientoa la gestion realizada por la dependencia y verificando las evidenciasaportada por el area de aprovechamiento.                                                                               C1 De acuerdo con la información suministrada por el auditado, en la cual argumenta que ""Se realizó el seguimiento a los hitos propuestos en el plan  de acción de la Subdirección de Aprovechamiento, a través del aplicativo formulado por la Oficina Asesora de Planeación y las reuniones de comité primario.  Se adjunta actas de comité primario"". Una verifiacada la evidencia aortada por el proceso, seobserva las actas del comite primario y en cada una de ellas, el seguimiento realizado al plan de Accion de la Sudirecion de Aprovechamiento.                                   C:4. El auditado informa que  ""La Subdirección de Aprovechamiento, a través de las reuniones de Comité Primario mensuales ha verificado la gestión del sistema documental ORFEO"". Al igual que en el Control 1, Le verificación de la gestión al Sistema Documental ORFEO, es realizada en los Comité Primario.                                                           C:5, De acuerdo a a la información suministrada por el auditado:  ""La Subdirección de Aprovechamiento, a través de las reuniones de Comité Primario mensuales ha verificado la gestión del sistema documental ORFEO"". Para este control, se verificó el link sugerido en el cual, se observó El Plan de Inclusión de la Población Recicladora de oficio con seguimiento del último trimestre de 2019. </t>
    </r>
  </si>
  <si>
    <r>
      <rPr>
        <b/>
        <sz val="12"/>
        <color theme="1"/>
        <rFont val="Arial Narrow"/>
        <family val="2"/>
      </rPr>
      <t>SRBL -</t>
    </r>
    <r>
      <rPr>
        <sz val="12"/>
        <color theme="1"/>
        <rFont val="Arial Narrow"/>
        <family val="2"/>
      </rPr>
      <t xml:space="preserve"> Se recomienda realizar reunión para aprobación del riesgo y diseño de controles con el equipo de trabajo y el lider del proceso.
</t>
    </r>
    <r>
      <rPr>
        <b/>
        <sz val="12"/>
        <color theme="1"/>
        <rFont val="Arial Narrow"/>
        <family val="2"/>
      </rPr>
      <t xml:space="preserve">SDF - </t>
    </r>
    <r>
      <rPr>
        <sz val="12"/>
        <color theme="1"/>
        <rFont val="Arial Narrow"/>
        <family val="2"/>
      </rPr>
      <t xml:space="preserve">Al verificar en el link: http://www.uaesp.gov.co/content/informes-supervision-disposicion-final, se pudo observar que el informe de Supervisión y Control del mes de diciembre se encuentra publicado. los informes de enero y febrero, debido a la emergencia sanitaria decretada por el gobierno, su publicación no fue posible por la falta de aprobación del subdirector de DF; sin embargo, se aporta como evidencia los informes en formato word.
</t>
    </r>
    <r>
      <rPr>
        <b/>
        <sz val="12"/>
        <color theme="1"/>
        <rFont val="Arial Narrow"/>
        <family val="2"/>
      </rPr>
      <t>SAPROV -</t>
    </r>
    <r>
      <rPr>
        <sz val="12"/>
        <color theme="1"/>
        <rFont val="Arial Narrow"/>
        <family val="2"/>
      </rPr>
      <t xml:space="preserve"> Se observa seguimiento a accione tomadas y controles pero al parecer fue un seguimiento realizado al formato anterior ya que se observa que los controles y el riesgo no coinciden con el formato publicado por OAP y el formato en el cual se realizo elseguimiento por parte de la SAPROV.</t>
    </r>
  </si>
  <si>
    <t>Servicios Funerarios</t>
  </si>
  <si>
    <t>Garantizar la prestación de los servicios funerarios en los cementerios de propiedad del distrito capital</t>
  </si>
  <si>
    <r>
      <rPr>
        <b/>
        <sz val="12"/>
        <color theme="1"/>
        <rFont val="Arial Narrow"/>
        <family val="2"/>
      </rPr>
      <t xml:space="preserve">R1. </t>
    </r>
    <r>
      <rPr>
        <sz val="12"/>
        <color theme="1"/>
        <rFont val="Arial Narrow"/>
        <family val="2"/>
      </rPr>
      <t>Reconocer y otorgar subsidios de los servicios funerarios prestados en los cementerios de propiedad del Distrito, a personas que no cumplan con las condiciones de vulnerabilidad.</t>
    </r>
  </si>
  <si>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</si>
  <si>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</si>
  <si>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</si>
  <si>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</si>
  <si>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CO:1 Divulgar el programa de subsidios funerarios y asesoría de trámites legales</t>
  </si>
  <si>
    <t>Registro fotográfico, piezas publicitarias e informes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</si>
  <si>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</si>
  <si>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</si>
  <si>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r>
      <t xml:space="preserve">Para el primer trimestre de 2020, se realizó divulgaciones acerca del tramite de los subsidios funerarios en los cementerios de propiedad del Distrito, de forma virtualy telefonica, a raiz de la coyuntura del covid 19 se viene realizando a partir de la pagina Web de la entidad, y el correo habilitado para tal fin </t>
    </r>
    <r>
      <rPr>
        <u/>
        <sz val="11"/>
        <rFont val="Arial Narrow"/>
        <family val="2"/>
      </rPr>
      <t xml:space="preserve">subsidiosfunerarios@uaesp.gov.co, </t>
    </r>
    <r>
      <rPr>
        <sz val="11"/>
        <rFont val="Arial Narrow"/>
        <family val="2"/>
      </rPr>
      <t xml:space="preserve"> estás estrategias minimizan el riesgo de corrupción en el tr´mite de los subsidios funerarios.</t>
    </r>
  </si>
  <si>
    <t>Se realizó la verificación de la base de datos de los subsidios Funerarios. Se evidenció el cumplimiento del seguimiento al control formulado.</t>
  </si>
  <si>
    <t>La autoevaluación presentada por la SSFAP se realizo en un formato diferenre al trabajado por la OAP, el control y la acción a tomar no coinciden, no se observan evidecnias para verificar los indicadores.</t>
  </si>
  <si>
    <t>Alumbrado Público</t>
  </si>
  <si>
    <t>Garantizar la prestación del alumbrado público en el Distrito Capital</t>
  </si>
  <si>
    <r>
      <rPr>
        <b/>
        <sz val="12"/>
        <color theme="1"/>
        <rFont val="Arial Narrow"/>
        <family val="2"/>
      </rPr>
      <t xml:space="preserve">R1. </t>
    </r>
    <r>
      <rPr>
        <sz val="12"/>
        <color theme="1"/>
        <rFont val="Arial Narrow"/>
        <family val="2"/>
      </rPr>
      <t>Autorización del servicio de alumbrado público sin el cumplimiento de los requisitos para el beneficio de un tercero</t>
    </r>
  </si>
  <si>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</si>
  <si>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</si>
  <si>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</si>
  <si>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</si>
  <si>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CO:1  Divulgar el trámite a los grupos de interés</t>
  </si>
  <si>
    <t xml:space="preserve">Registro fotográfico, piezas publicitarias </t>
  </si>
  <si>
    <t xml:space="preserve">Subdirector de Servicios Funerarios y Alumbrado Público </t>
  </si>
  <si>
    <t>30/92020</t>
  </si>
  <si>
    <t xml:space="preserve">Para el primer trimestre de 2020, se realizó  retroalimentación con cada uno de los constructores, como se venia haciendo en la vigencia anterior, desde el momento de la radicación del proyecto a través del VUC,  realizando asesorias para el tramite de las solicitdes con el fin que cumplan con las especificaciones tecnicas y normativas para la realizacion del proyecto, de la misma manera que se revisa la parte documental existe el análisis  técnico de la Subdirección la verificació y segumiento de las obras en terreno con el acompañamiento de la interventoria, con este acompañamiento y seguiminto se minimiza el riesgo en laautorización de los diseños fotométricos. </t>
  </si>
  <si>
    <t>Verificar el seguimiento y  la eficacia de los controles formulados a través de las evidencias presentadas por el responsable. Pendiente de allegar la evidencia.</t>
  </si>
  <si>
    <t>No se observan evidecnias para verificar los indicadores.</t>
  </si>
  <si>
    <t xml:space="preserve">Apoyo </t>
  </si>
  <si>
    <t>Gestión de Asuntos Legales</t>
  </si>
  <si>
    <t>Prestar asesoría jurídica a la UAESP para su adecuado funcionamiento</t>
  </si>
  <si>
    <r>
      <rPr>
        <b/>
        <sz val="12"/>
        <rFont val="Arial Narrow"/>
        <family val="2"/>
      </rPr>
      <t xml:space="preserve">R1. </t>
    </r>
    <r>
      <rPr>
        <sz val="12"/>
        <rFont val="Arial Narrow"/>
        <family val="2"/>
      </rPr>
      <t>Direccionamiento de la contratación para atender intereses particulares</t>
    </r>
  </si>
  <si>
    <t>Desvío de la gestión contractual favoreciendo intereses privados o particulares, en detrimento del interés público.</t>
  </si>
  <si>
    <t>CA:1- Tráfico de influencias
CA:2- Interés indebido en la celebración de contratos</t>
  </si>
  <si>
    <t>1.  Sanciones e investigaciones
2.  Pérdida de imagen hacia lo público
3. Detrimento patrimonial</t>
  </si>
  <si>
    <t xml:space="preserve">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 
</t>
  </si>
  <si>
    <t>1. Manual de contratación revisado periódicamente, documentación del proceso actualizada a la normatividad vigente y diferenciada por modalidad de contratación.
2. Acto administrativo conformando el Comité de Contratación y adopción del manual de contratación
3. Divulgación de los documentos del proceso de Gestión de Asuntos Legales</t>
  </si>
  <si>
    <t>1. Documentos aprobados en el Modelo de Transformación Organizacional (Sistema Integrado de Gestión)
2. Acto administrativo
3. Listas de asistencia, correo electrónico</t>
  </si>
  <si>
    <t>Subdirector de Asuntos Legales</t>
  </si>
  <si>
    <t>1.) Eficacia: No de documentos aprobados del proceso /Total de documentos del proceso)*100
2). Efectividad: ((No de casos de favorecimiento a proponentes presentados periodo actual- No de casos de favorecimiento a  proponentes presentados periodo anterior) / No de casos de favorecimiento a proponentes presentados periodo anterior ) x 100</t>
  </si>
  <si>
    <t>31/01/2020
29/02/2020</t>
  </si>
  <si>
    <t>31/01/2010: Dando continuidad a las actividades realizadas en el curso del mes de diciembre de 2019, mediante solicitud de modificación de documentos radicada bajo el N° 20196000080593 se solicitó a la OAP revisar, aprobar y publicar a través de la Oficina de Comunicaciones de la Unidad, documentos tales como la versión 11 del Manual de Contratación, la versión inicial de las fichas azules, la versión 5 del formato de estudios previos para la prestación de servicios profesionales y de apoyo a la gestión, la versión 8 del formato de aprobación de pólizas, la versión 9 del formato de comunicación designación supervisor de contrato, el formato 11 de la hoja de control de contratación directa, entre otros. Esta solicitud está siendo evaluada por la OAP.
De otro lado, revisado el portal del SECOP II, se observa que al 31 de enero de 2020, la UAESP adelantó el proceso que dio origen al contrato UAESP-001-2020, suscrito con la firma Giraldo Olaya y Cía , para el arriendo de la sede en donde funciona el archivo activo o de gestión de la Unidad, contratación que es necesaria. Por lo anterior, no se vislumbra para este mes de enero de 2020, ningún caso de favorecimeinto a proponentes.
29/02/2020: Teniendo en cuenta la vinculación de la nueva líder del grupo de contratación, en el curso del mes de febrero de 2020, se dio inicio a la revisión de los documentos que son objeto de ajuste o actualización.Los correspondientes documentos que han sido revisados, obran en el computador de dicha profesional.
De otro lado, no se  evidenció ningún caso de favorecimiento en el trámite de los procesos de contratación adelantados durante el curso del mes de febrero de 2020.Su trámite fue normal.</t>
  </si>
  <si>
    <t xml:space="preserve">La SAL ha venido solicitando mediante distintos correos electronicos a la OAP lrevision, aprobacion y  la publicacion de distintos documentos  como manual de contratacion, fichas azules, formato probacion de polizas entre otros. </t>
  </si>
  <si>
    <t>Realizar un esquema que permita verificar los indicadores.</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</si>
  <si>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</si>
  <si>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r>
      <rPr>
        <b/>
        <sz val="12"/>
        <color theme="1"/>
        <rFont val="Arial Narrow"/>
        <family val="2"/>
      </rPr>
      <t xml:space="preserve">R2. </t>
    </r>
    <r>
      <rPr>
        <sz val="12"/>
        <color theme="1"/>
        <rFont val="Arial Narrow"/>
        <family val="2"/>
      </rPr>
      <t>Ejercicio de la función disciplinaria, ya sea por omisión, por acción o por extralimitación de funciones buscando beneficio de los resultados del proceso, a favor o en contra de un tercero</t>
    </r>
  </si>
  <si>
    <t>Dilatación del proceso disciplinario mediante interpretaciones que orienten la aplicación de la normatividad</t>
  </si>
  <si>
    <t xml:space="preserve">CA:1- Manipulación de las actuaciones disciplinarias
</t>
  </si>
  <si>
    <r>
      <rPr>
        <sz val="12"/>
        <rFont val="Arial Narrow"/>
        <family val="2"/>
      </rPr>
      <t>1.  Incidencia de carácter disciplinaria, penal y fiscal.</t>
    </r>
    <r>
      <rPr>
        <sz val="12"/>
        <color rgb="FFFF0000"/>
        <rFont val="Arial Narrow"/>
        <family val="2"/>
      </rPr>
      <t xml:space="preserve">
</t>
    </r>
  </si>
  <si>
    <t xml:space="preserve">C:1- Cada vez que se radica una queja o informe relacionado con la función disciplinaria, el grupo formal de trabajo de control disciplinario interno entrega al asesor externo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</si>
  <si>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indirecto</t>
  </si>
  <si>
    <t>1. Realizar trimestralmente divulgación para la prevención y conocimiento de las políticas en materia de prevención que en ejercicio de prevención disciplinaria emita la Dirección Distrital de Asuntos Disciplinarios de la Alcaldía Mayor de Bogotá dirigido a los funcionarios de la entidad</t>
  </si>
  <si>
    <t>1. Piezas o diseños divulgados por los canales institucionales y/o listas de asistencia (trimestral) y/o registros fotográficos</t>
  </si>
  <si>
    <t>Grupo formal de trabajo de Control Disciplinario Interno</t>
  </si>
  <si>
    <t>1. Eficacia: (No de divulgaciones realizadas sobre prevención disciplinaria/ No de divulgaciones programadas sobre prevención disciplinaria)*100
2. (No indagaciones apertura das relacionadas con hechos de corrupción en el mes/No quejas recibidas por corrupción en el mes)*100</t>
  </si>
  <si>
    <t>31/01/2020:  En el mes de enero de 2020, la Dirección Distrital de Asuntos Disciplinarios de la Alcaldía Mayor de Bogotá D.C.expidió 2 directicas generando políticas para el ejercicio de la función disciplinaria en el Distrito Capital así: Directiva 008, radicada el 3 de enero de 2020 que aborda el tema de lineamientos frente a la prescripción del principio de favorabilidad en materia de prewscripción disciplianria y la Directiva 010 radicada en la UAESP en la misma fecha, mediante la cual se emite directriz para la adecuada tipificación en los eventos disciplinarios de conductas violatorias del régfimen de inhabilidades, incompatibilidades y conflictos de intereses. Se evaluará con los integrantes del grupo formal de trabajo de control disciplinario interno, la forma de divulgar estas directivas y sus políticas al interior de la UAESP.
De otro lado, señalar que en el mes de enero de 2020, ante el grupo formal de control disicplinario interno, no se radicó ninguna queja relacionada con hechos de corrupción, por lo que, en consecuencia, no se aperturó ninguna indagación por estos hechos.
29/02/2020: Divulgaciones en proceso. Por otro lado, señalar que en el mes de febrero de 2020, no se radicó ante el grupo formal de control disicplinario interno,  ninguna queja relacionada con hechos de corrupción, por lo que, en consecuencia, no se aperturó ninguna indagación por estos hechos.</t>
  </si>
  <si>
    <t>Se observa correo electronico del 03-02-2020 por parte del grupo formal de trabajo de control interno disiplinario a la SAL informando que a la fecha no se han recibido quejas por actos de corrupcion. No obstante, no se logro observar la pieza o diseño divulgados por cuanto al abrir la evidencia que el archivo no se puede abrir por que hay problemas con el contenido.</t>
  </si>
  <si>
    <t>Restarurar la evidencia para lograr observar la pieza o diseño comunicativa.</t>
  </si>
  <si>
    <t>Servicio al Ciudadano</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</si>
  <si>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</si>
  <si>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r>
      <t xml:space="preserve">
</t>
    </r>
    <r>
      <rPr>
        <b/>
        <sz val="12"/>
        <color theme="1"/>
        <rFont val="Arial Narrow"/>
        <family val="2"/>
      </rPr>
      <t xml:space="preserve">R1. </t>
    </r>
    <r>
      <rPr>
        <sz val="12"/>
        <color theme="1"/>
        <rFont val="Arial Narrow"/>
        <family val="2"/>
      </rPr>
      <t>Influenciar el desarrollo normal del proceso de Servicio al ciudadano, para el beneficio propio o de un tercero</t>
    </r>
  </si>
  <si>
    <t>Retrasar ,agilizar o no recepcionar los requerimientos ciudadanos para el beneficio propio o de un tercero</t>
  </si>
  <si>
    <t>CA:1 - Intereses propios o particulares hacia un tercero
CA:2- Falta de controles en las herramientas dispuestas para la recepción de solicitudes</t>
  </si>
  <si>
    <t xml:space="preserve">1. Sanciones e investigaciones
2. Pérdida de credibilidad de la imagen de la entidad </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</si>
  <si>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</si>
  <si>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Detectar</t>
  </si>
  <si>
    <t>1. Socializar el protocolo para gestionar las denuncias de actos de corrupción y medidas de protección al denunciante.
2. Divulgar los lineamientos de servicio al ciudadano</t>
  </si>
  <si>
    <t>1. Piezas o diseños divulgados por los canales institucionales (semestral)
2. Piezas o diseños divulgados por los canales institucionales (semestral)</t>
  </si>
  <si>
    <t>Subdirector Administrativo y Financiero / Equipo de Servicio al ciudadano</t>
  </si>
  <si>
    <t>1. Eficacia: (No de divulgaciones realizadas sobre servicio al ciudadano/ No de divulgaciones programadas sobre servicio al ciudadano)*100
2. No de casos presentados por hechos de corrupción sobre atención al ciudadano</t>
  </si>
  <si>
    <t>18/02/2020
22/04/2020
10/03/2020:</t>
  </si>
  <si>
    <t xml:space="preserve">
12/02/2020: No se han presentado  quejas por actos de corrupción, que se hayan identificados como tal por asuntos disciplinarios.
10/03/2020: No se han presentado  quejas por actos de corrupción, que se hayan identificados como tal por asuntos disciplinarios.
22/04/2020:  No se han presentado  quejas por actos de corrupción, que se hayan identificados como tal por asuntos disciplinarios.</t>
  </si>
  <si>
    <t>No se logro evidenciar la socializacion el protocolo para gestionar las denuncias de actos de corrupción y medidas de protección al denunciante.</t>
  </si>
  <si>
    <t>No hay evidencias para establecer la accion del control</t>
  </si>
  <si>
    <t>Gestión Documental</t>
  </si>
  <si>
    <t>Establecer lineamientos orientados a la planificación, organización, administración, control y disposición final de la documentación recibida o producida por la Unidad, que garantice el acceso y uso a los usuarios internos y externos.</t>
  </si>
  <si>
    <r>
      <rPr>
        <b/>
        <sz val="12"/>
        <color theme="1"/>
        <rFont val="Arial Narrow"/>
        <family val="2"/>
      </rPr>
      <t xml:space="preserve">R1. </t>
    </r>
    <r>
      <rPr>
        <sz val="12"/>
        <color theme="1"/>
        <rFont val="Arial Narrow"/>
        <family val="2"/>
      </rPr>
      <t>Falsear, sustraer, ocultar y destruir documentación que afecte la memoria institucional y los objetivos de la Unidad.</t>
    </r>
  </si>
  <si>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</si>
  <si>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</si>
  <si>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1. Pérdida de credibilidad e imagen de la UAESP          
2. Acciones legales y disciplinarias en contra de servidores públicos y la Entidad.</t>
  </si>
  <si>
    <t xml:space="preserve">C:1 - La validación del trámite documental se realiza cada vez que se genera o recibe un documento a través del sistema de gestión documental y con la revisión de los servidores asignados en la ventanilla de correspondencia. Cuando hay una desviación se informa a la dependencia responsable para que realice el ajuste respectivo y la evidencia se carga en el Sistema de gestión documental.
C:2 - La verificación de la atención de los trámites en los tiempos establecidos es realizado por el equipo de servicio al ciudadano de forma mensual, enviando alertas a través de correo electrónico a la dependencia responsable para su cumplimiento. </t>
  </si>
  <si>
    <t>CO:1 -Realizar capacitación y sensibilizaciones en el manejo adecuado de la información y documentación física como en el sistema de gestión documental (semestral)</t>
  </si>
  <si>
    <t>Soportes que evidencien las sensibilizaciones de los procedimientos del proceso</t>
  </si>
  <si>
    <t>Subdirector Administrativo y Financiero / Equipo de Gestión Documental</t>
  </si>
  <si>
    <t>1. Eficacia: (No de divulgaciones realizadas sobre Gestión documental/ No de divulgaciones programadas sobre gestión documental)*100
2. No de casos presentados por hechos de corrupción sobre la gestión documental</t>
  </si>
  <si>
    <t>02/02/2020
03-03-2020
01-04-2020</t>
  </si>
  <si>
    <t xml:space="preserve">02-02-2020: Durante el mes de enero no se realizó capacitación sobre el manejo adecuado de los documentos y el sistema de gestión documental, teniendo en cuenta que la entidad se encontraba en fase de transición de las administraciones entrantes y salientes. Durante el mes de enero no se materializo el riesgo. 
03-03-2020: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01-04-2020: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</si>
  <si>
    <t xml:space="preserve">No se logro observar los soportes que evidencien las sensibilizacionesde los procedimientos del proceso. </t>
  </si>
  <si>
    <t>Gestión Financiera</t>
  </si>
  <si>
    <t>Administrar lo recursos financieros asignados al presupuesto de la UAESP</t>
  </si>
  <si>
    <r>
      <rPr>
        <b/>
        <sz val="12"/>
        <color theme="1"/>
        <rFont val="Arial Narrow"/>
        <family val="2"/>
      </rPr>
      <t xml:space="preserve">R1. </t>
    </r>
    <r>
      <rPr>
        <sz val="12"/>
        <color theme="1"/>
        <rFont val="Arial Narrow"/>
        <family val="2"/>
      </rPr>
      <t>Destinación indebido de los recursos públicos</t>
    </r>
  </si>
  <si>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</si>
  <si>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</si>
  <si>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</si>
  <si>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</si>
  <si>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1. - Realizar los giros institucionales de acuerdo con los procedimientos y controles establecidos</t>
  </si>
  <si>
    <t>Orden de pago, boletín de tesorería, conciliación bancaria</t>
  </si>
  <si>
    <t>Subdirector Administrativo y Financiero / Equipo de Gestión Financiera</t>
  </si>
  <si>
    <t>(No de giros realizados sin el cumplimiento de requisitos / No de giros realizados durante el mes) *100</t>
  </si>
  <si>
    <t>10/02/2020
10/03/2020
10/04/2020</t>
  </si>
  <si>
    <t>10/02/2020: Los giros se realizaron teniendo en cuenta los requisitos establecidos en los procedimientos y por los portales financieros y bancarios.
10/03/2020: Se atienden los controles y procedimientos establecidos en los portales financieros y bancarios para los giros institucionales.
10/04/2020: Los giros se realizan teniendo en cuenta los proceidmientos establecidos y las herramientas financieras disponibles.</t>
  </si>
  <si>
    <t>No se logro observar soportes como orden de pago, boletin de tesoreria de 2020, conciliacion bancaria en las evidencias aportadas.</t>
  </si>
  <si>
    <t>Gestión de Apoyo Logístico</t>
  </si>
  <si>
    <t>Suministrar y controlar los recursos físicos y servicios de apoyo logísticos de la UAESP</t>
  </si>
  <si>
    <r>
      <t xml:space="preserve">R1. </t>
    </r>
    <r>
      <rPr>
        <sz val="12"/>
        <color theme="1"/>
        <rFont val="Arial Narrow"/>
        <family val="2"/>
      </rPr>
      <t>Uso indebido de bienes  y/o servicios de la Unidad</t>
    </r>
  </si>
  <si>
    <t>El uso de los bienes y servicios de la Entidad sean usados para el beneficio propio o de un tercero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</si>
  <si>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</si>
  <si>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Investigaciones o sanciones a la entidad y/o servidor público por parte de entes de control. 
Detrimento patrimonial</t>
  </si>
  <si>
    <t>Alto</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</si>
  <si>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</si>
  <si>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 xml:space="preserve">1. Realizar socialización con el personal del proceso de Apoyo logístico (Cuatrimestral)
</t>
  </si>
  <si>
    <t>Listas de asistencia y acta de reunión</t>
  </si>
  <si>
    <t>Subdirector Administrativo y Financiero/ Apoyo logístico</t>
  </si>
  <si>
    <t>(No de sensibilizaciones realizadas / No de sensibilizaciones programadas)*100</t>
  </si>
  <si>
    <t xml:space="preserve">
12/02/2020: Se han relizado los seguimientos respectivos mediante los controles interpuestos por el area, a la fecha no se ha materializado ningun riesgo.
10/03/2020:Se han relizado los seguimientos respectivos mediante los controles interpuestos por el area, a la fecha no se ha materializado ningun riesgo.
22/04/2020:  Se han relizado los seguimientos respectivos mediante los controles interpuestos por el area, a la fecha no se ha materializado ningun riesgo.</t>
  </si>
  <si>
    <t>No se logro evidenciar soportes como listas de asistencia y acta de reunion de sensibilizacion con el personal del proceso de apoyo logistico.</t>
  </si>
  <si>
    <t>Gestión de Talento Humano</t>
  </si>
  <si>
    <t>Desarrollar las actividades de vinculación, permanencia y retiro de personal de la Unidad para el cumplimiento de la misión y objetivos institucionales</t>
  </si>
  <si>
    <r>
      <rPr>
        <b/>
        <sz val="12"/>
        <color theme="1"/>
        <rFont val="Arial Narrow"/>
        <family val="2"/>
      </rPr>
      <t xml:space="preserve">R1. </t>
    </r>
    <r>
      <rPr>
        <sz val="12"/>
        <color theme="1"/>
        <rFont val="Arial Narrow"/>
        <family val="2"/>
      </rPr>
      <t>Posibilidad de vincular personal no idóneo o que incumpla requisitos para el cargo - Tráfico de influencias</t>
    </r>
  </si>
  <si>
    <t>Falta de verificación de los requisitos establecidos en el manual de funciones, y verificación de la documentación aportada por el aspirante al cargo</t>
  </si>
  <si>
    <t>CA:1  Influencias de terceros para la vinculación en la Entidad
CA: 2 Intereses personales para el favorecimiento de un tercero</t>
  </si>
  <si>
    <t>Investigaciones o sanciones a la entidad y/o servidor público por parte de entes de control.</t>
  </si>
  <si>
    <t>si</t>
  </si>
  <si>
    <t xml:space="preserve">Cada vez que inicie un proceso de vinculación de personal, lista de verificación de requisitos del aspirante, de acuerdo con la normatividad aplicable y el manual de funciones de la entidad. Las evidencias se encuentran en el expediente laboral. Cualquier observación es solicitada al aspirante. </t>
  </si>
  <si>
    <t>1. Garantizar el uso de la lista de verificación antes del ingreso de la persona</t>
  </si>
  <si>
    <t>1.Listas de verificación diligenciadas en expedientes laborales de los funcionarios</t>
  </si>
  <si>
    <t>Subdirector Administrativo y Financiero / Equipo de Talento Humano</t>
  </si>
  <si>
    <t>(No de verificaciones realizadas/No de ingresos de funcionarios)* 100</t>
  </si>
  <si>
    <t xml:space="preserve">NO HAY AUTOEVALUACION </t>
  </si>
  <si>
    <t>Gestión de Tecnológica y de la Información</t>
  </si>
  <si>
    <t>Administrar y brindar soluciones tecnológicas asegurando la integridad, disponibilidad y confiabilidad de la información</t>
  </si>
  <si>
    <r>
      <rPr>
        <b/>
        <sz val="12"/>
        <color theme="1"/>
        <rFont val="Arial Narrow"/>
        <family val="2"/>
      </rPr>
      <t xml:space="preserve">R1. </t>
    </r>
    <r>
      <rPr>
        <sz val="12"/>
        <color theme="1"/>
        <rFont val="Arial Narrow"/>
        <family val="2"/>
      </rPr>
      <t>Uso mal intencionado por parte de los servidores públicos en el manejo de la información contenida en los Sistemas de Información de la Unidad, en favorecimiento propio o de un tercero</t>
    </r>
  </si>
  <si>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</si>
  <si>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</si>
  <si>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1. Incapacidad de efectuar el
cumplimiento de las políticas
de seguridad de la información
2. Pérdida de la información institucional
3. Sanciones por parte de entes de control
 4. Deterioro de la imagen
institucional</t>
  </si>
  <si>
    <t>Semanalmente el administrador de infraestructura de la UAESP, verifica los logs a través de las herramientas tecnológicas identificando los incidentes a los sistemas de información. Así mismo, se contemplan la implementación de las políticas de seguridad de la información. En caso que se presente algún incidente de alto impacto se reporta al Jefe de la Oficina TIC y al CSIRT Gobierno, cuando es un impacto bajo se reporta al Jefe Oficina TIC para tomar las decisiones del caso. La evidencia se encuentra en los logs y correos electrónicos (cuando aplica)</t>
  </si>
  <si>
    <t>1. Sensibilizar a los funcionarios y contratistas, acerca de la seguridad de la información</t>
  </si>
  <si>
    <t>Piezas o diseños divulgados por los canales institucionales</t>
  </si>
  <si>
    <t>Jefe Oficina TIC</t>
  </si>
  <si>
    <t>Con la aprobación de la Politica de Seguridad de la Información, se realizaron los cambios correspondientes que se indicaban en esta y se han realizado sensibilizaciones sobre seguridad a traves del correo electronico comunicaciones@uaesp.gov.co.</t>
  </si>
  <si>
    <t>Se observa la gestión de acciones de acuerdo al control establecido, evidenciando 9 sencibilizaciones mediante piezas publicitarias divulgadas por correo electronico, durante el primer cuatrimestre del año, acerca de la seguridad de la información.</t>
  </si>
  <si>
    <t>Evaluación</t>
  </si>
  <si>
    <t>Evaluación y Mejora</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</si>
  <si>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</si>
  <si>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2"/>
        <color theme="1"/>
        <rFont val="Arial Narrow"/>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</si>
  <si>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</si>
  <si>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</si>
  <si>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t>
  </si>
  <si>
    <r>
      <t>C</t>
    </r>
    <r>
      <rPr>
        <b/>
        <sz val="11"/>
        <color theme="1"/>
        <rFont val="Calibri"/>
        <family val="2"/>
        <scheme val="minor"/>
      </rPr>
      <t>:1 -</t>
    </r>
    <r>
      <rPr>
        <sz val="11"/>
        <color theme="1"/>
        <rFont val="Calibri"/>
        <family val="2"/>
        <scheme val="minor"/>
      </rPr>
      <t xml:space="preserve"> Cumplir con el Perfil de Auditor Interno definido por el Procedimiento</t>
    </r>
  </si>
  <si>
    <t>MODERADO</t>
  </si>
  <si>
    <t>Débil</t>
  </si>
  <si>
    <t>Documentar los controles frente a las especificaciones asociadas a: Descripción de la Operación , periodicidad, evidencia, niveles de desviación, responsabilidad y propósito</t>
  </si>
  <si>
    <t>Actualización del procedimiento de auditorias internas en función del fortalecimiento de la descripción de los controles asociados frente a las características solicitadas en el diseño del control</t>
  </si>
  <si>
    <t>Oficina de Control Interno</t>
  </si>
  <si>
    <t>Número  de controles documentados /Total de controles establecidos * 100</t>
  </si>
  <si>
    <t xml:space="preserve">
29/01/2020
02/02/2020
03/03/2020
30/03/2020
30/04/2020</t>
  </si>
  <si>
    <t>29/01/2020: Se reviso y aprobó el riesgo de corrupción del Proceso Evaluación y Mejora en el nuevo formato y se verifico y ajusto el riesgo de gestión, se remitió acta No. 04 del 29/01/2020 a la OAP informando de la actividad realizada.
02/02/2020:  Se  socializó avance a la documentación del control con el equipo de trabajo y el jefe de la OCI.
03/03/2020: Se programo reunión para el 19/03/2020, en comité primario del 03/03/2020 con el jefe de la OCI y el equipo de trabajo para socializar, ajustar y aprobar la documentación del control.
30/03/2020: El día 19/03/2020 el equipo auditor junto con el jefe de la OCI realizaron reunión vía TEAM herramienta utilizada para realizar teletrabajo debido a la cuarentena por la pandemia del coronavirus. En esta reunión se dio a conocer el avance de la Documentación de los riesgos del proceso Evaluación y Mejora, estableciendo compromisos para el ajuste y terminación de la documentación de los riesgos de gestión y corrupción de la OCI en el formato  FM-19 Diseño del control V1. Luego de realizados los ajustes, la revisión y aprobación por el equipo auditor y el jefe de la OCI del Diseño de los controles se remitió vía correo electrónico de fecha 25/03/2020, esta información a la OAP para la aprobación.
30/04/2020: Mediante correo electronico de fecha 06/04/2020, se remitio el seguimiento al riesgo decoruupción de la OCI y el Diseño de Controles en el formatoFM-19 Diseño del control V1, aclarando que el 25/03/2020, se remititio el diseño de controles a la OAP para que sea revisado y aprobado.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t>
  </si>
  <si>
    <r>
      <rPr>
        <b/>
        <sz val="11"/>
        <color theme="1"/>
        <rFont val="Calibri"/>
        <family val="2"/>
        <scheme val="minor"/>
      </rPr>
      <t>C:2 -</t>
    </r>
    <r>
      <rPr>
        <sz val="11"/>
        <color theme="1"/>
        <rFont val="Calibri"/>
        <family val="2"/>
        <scheme val="minor"/>
      </rPr>
      <t xml:space="preserve"> Desarrollar Evaluación de Auditorias Internas y Equipo Auditor</t>
    </r>
  </si>
  <si>
    <t>D</t>
  </si>
  <si>
    <t>No_se_Investigan</t>
  </si>
  <si>
    <t>Incompleta</t>
  </si>
  <si>
    <t>Informar al CICCI el evento para tomar las medidas necesarias</t>
  </si>
  <si>
    <t>Informes de Auditoría Según plan de Auditoría vigencia 2020</t>
  </si>
  <si>
    <t>Número de casos presentados</t>
  </si>
  <si>
    <t>9/03/2020
30/03/2020
30/04/2020</t>
  </si>
  <si>
    <t>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30/04/2020: De acuerdo a las Auditorias realizadas durante le mes de abril no se presentaron casos de informes de auditoras subjetivos, parcializados, ocultando y/u omitiendo información para favorecer intereses particulares. Por lo anterior no se requirió informar al CICCI.</t>
  </si>
  <si>
    <r>
      <rPr>
        <b/>
        <sz val="11"/>
        <color theme="1"/>
        <rFont val="Calibri"/>
        <family val="2"/>
        <scheme val="minor"/>
      </rPr>
      <t>C:3 -</t>
    </r>
    <r>
      <rPr>
        <sz val="11"/>
        <color theme="1"/>
        <rFont val="Calibri"/>
        <family val="2"/>
        <scheme val="minor"/>
      </rPr>
      <t xml:space="preserve"> Solicitar la suscripción de Carta de Representación </t>
    </r>
  </si>
  <si>
    <r>
      <rPr>
        <b/>
        <sz val="11"/>
        <color theme="1"/>
        <rFont val="Calibri"/>
        <family val="2"/>
        <scheme val="minor"/>
      </rPr>
      <t>C:4 -</t>
    </r>
    <r>
      <rPr>
        <sz val="11"/>
        <color theme="1"/>
        <rFont val="Calibri"/>
        <family val="2"/>
        <scheme val="minor"/>
      </rPr>
      <t xml:space="preserve"> Suscribir compromiso del Auditor Interno conforme a estatuto de auditoría vigente</t>
    </r>
  </si>
  <si>
    <t>Gestión Integral de Residuos</t>
  </si>
  <si>
    <t>Riesgo de Imagen o Reputacional</t>
  </si>
  <si>
    <t>Gestión del Talento Humano</t>
  </si>
  <si>
    <t>Riesgo de Seguridad Digital</t>
  </si>
  <si>
    <t>Gestión de Tecnologías y de la Información</t>
  </si>
  <si>
    <t>PROCESOS</t>
  </si>
  <si>
    <t xml:space="preserve">RIESGO INHERENTE </t>
  </si>
  <si>
    <t>TIPO (P o D)</t>
  </si>
  <si>
    <t>ASIGNADO</t>
  </si>
  <si>
    <t>NO_ASIGNADO</t>
  </si>
  <si>
    <t>FUNCIONES</t>
  </si>
  <si>
    <t>ADECUADO</t>
  </si>
  <si>
    <t>INADECUADO</t>
  </si>
  <si>
    <t>PERIODICIDAD</t>
  </si>
  <si>
    <t>OPORTUNA</t>
  </si>
  <si>
    <t>INOPORTUNA</t>
  </si>
  <si>
    <t>PROPÓSITO</t>
  </si>
  <si>
    <t>PREVENIR</t>
  </si>
  <si>
    <t>DETECTAR</t>
  </si>
  <si>
    <t>NO_ES_CONTROL</t>
  </si>
  <si>
    <t>EJECUCIÓN</t>
  </si>
  <si>
    <t>CONFIABLE</t>
  </si>
  <si>
    <t>NO_CONFIABLES</t>
  </si>
  <si>
    <t>DESVIACIONES</t>
  </si>
  <si>
    <t>SE_INVESTIGAN</t>
  </si>
  <si>
    <t>NO_SE_INVESTIGAN</t>
  </si>
  <si>
    <t>EVIDENCIAS</t>
  </si>
  <si>
    <t>COMPLETA</t>
  </si>
  <si>
    <t>INCOMPLETA</t>
  </si>
  <si>
    <t>NO_EXISTE</t>
  </si>
  <si>
    <t>ESTADO DE LA EJECUCIÓN DEL CONTROL</t>
  </si>
  <si>
    <t>SOLIDEZ</t>
  </si>
  <si>
    <t>DÉBIL</t>
  </si>
  <si>
    <t xml:space="preserve">Incidencia del control en la probabilidad </t>
  </si>
  <si>
    <t>Incidencia del control en el impacto</t>
  </si>
  <si>
    <t># COLUMNAS EN LA MATRIZ DE RIESGO QUE SE DESPLAZA EN ELEJE DE LA PROBABILIDAD</t>
  </si>
  <si>
    <t># COLUMNAS EN LA MATRIZ DE RIESGO QUE SE DESPLAZA EN EL EJE DE IMPACTO</t>
  </si>
  <si>
    <t>Riesgos Estratégico</t>
  </si>
  <si>
    <t>Insignificante</t>
  </si>
  <si>
    <t>Bajo</t>
  </si>
  <si>
    <t>Gestión de la Evaluación y Control</t>
  </si>
  <si>
    <t>Riesgos Gerencial</t>
  </si>
  <si>
    <t>Menor</t>
  </si>
  <si>
    <t>No_Asignado</t>
  </si>
  <si>
    <t>Inadecuado</t>
  </si>
  <si>
    <t>Inoportuna</t>
  </si>
  <si>
    <t>No_Confiable</t>
  </si>
  <si>
    <t>Gestión de la Innovación</t>
  </si>
  <si>
    <t>Riesgos Operativo</t>
  </si>
  <si>
    <t>Posible</t>
  </si>
  <si>
    <t>No_es_Control</t>
  </si>
  <si>
    <t>No_Existe</t>
  </si>
  <si>
    <t>Gestión del Conocimiento</t>
  </si>
  <si>
    <t>Riesgos Financiero</t>
  </si>
  <si>
    <t>Probable</t>
  </si>
  <si>
    <t>Riesgo Tecnológico</t>
  </si>
  <si>
    <t>Casi seguro</t>
  </si>
  <si>
    <t>Riesgo de cumplimiento</t>
  </si>
  <si>
    <t>TIPS PARA LA IDENTIFICACIÓN DEL RIESGO</t>
  </si>
  <si>
    <t>PAG 22</t>
  </si>
  <si>
    <t>IDENTIFICACIÓN DE RIESGOS</t>
  </si>
  <si>
    <t>PAG 28</t>
  </si>
  <si>
    <t>TIPOLOGIAS DE  RIESGO</t>
  </si>
  <si>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</si>
  <si>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</si>
  <si>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</si>
  <si>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</si>
  <si>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</si>
  <si>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</si>
  <si>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</si>
  <si>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</si>
  <si>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t xml:space="preserve"> IMPORTANTE</t>
  </si>
  <si>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</si>
  <si>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t>En la descripción del riesgo se deben tener en cuenta las respuestas a las preguntas arriba mencionadas.</t>
  </si>
  <si>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</si>
  <si>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</si>
  <si>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</si>
  <si>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</si>
  <si>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</si>
  <si>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</si>
  <si>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</si>
  <si>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</si>
  <si>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</si>
  <si>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</si>
  <si>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Pregúntese si el riesgo de gestión identificado está relacionado directamente con las características del objetivo. Si la respuesta es “no”, este puede ser la causa o la consecuencia.</t>
  </si>
  <si>
    <t>TIPS PARA LA VALORACIÓN DEL RIESGO</t>
  </si>
  <si>
    <t>PAG : 36</t>
  </si>
  <si>
    <t>¿EN QUÉ CONSISTE?</t>
  </si>
  <si>
    <t>HERRAMIENTAS PARA EL ANÁLISIS DE CAUSAS     -                                                               PRIORIZACIÓN DE CAUSAS</t>
  </si>
  <si>
    <t>Establecer la probabilidad de ocurrencia del riesgo y el nivel de consecuencia o impacto, con el fin de estimar la zona de riesgo inicial (RIESGO INHERENTE).</t>
  </si>
  <si>
    <t>Diagrama de Pareto</t>
  </si>
  <si>
    <t>ANÁLISIS DE RIESGO</t>
  </si>
  <si>
    <r>
      <t xml:space="preserve">• </t>
    </r>
    <r>
      <rPr>
        <sz val="12"/>
        <color theme="1"/>
        <rFont val="TimesNewRomanPSMT"/>
      </rPr>
      <t>5 porqué o 3 porqué</t>
    </r>
  </si>
  <si>
    <t>Se busca establecer la probabilidad de ocurrencia del riesgo y sus consecuencias o impacto, con el fin de estimar la zona de riesgo inicial (RIESGO INHERENTE).</t>
  </si>
  <si>
    <r>
      <t xml:space="preserve">• </t>
    </r>
    <r>
      <rPr>
        <sz val="12"/>
        <color theme="1"/>
        <rFont val="TimesNewRomanPSMT"/>
      </rPr>
      <t>Matriz de priorización</t>
    </r>
  </si>
  <si>
    <t>Aspectos a tener en cuenta:</t>
  </si>
  <si>
    <r>
      <t xml:space="preserve">• </t>
    </r>
    <r>
      <rPr>
        <sz val="12"/>
        <color theme="1"/>
        <rFont val="TimesNewRomanPSMT"/>
      </rPr>
      <t>Análisis de causa raíz RCA</t>
    </r>
  </si>
  <si>
    <r>
      <t xml:space="preserve">• </t>
    </r>
    <r>
      <rPr>
        <sz val="12"/>
        <color theme="1"/>
        <rFont val="TimesNewRomanPSMT"/>
      </rPr>
      <t>Espina de pescado</t>
    </r>
  </si>
  <si>
    <t>1. Tabla para determinar probabilidad</t>
  </si>
  <si>
    <r>
      <t xml:space="preserve">• </t>
    </r>
    <r>
      <rPr>
        <sz val="12"/>
        <color theme="0"/>
        <rFont val="TimesNewRomanPSMT"/>
      </rPr>
      <t>Tormenta de ideas</t>
    </r>
  </si>
  <si>
    <t>2. Tablas (s) para determinar el impacto o consecuencias (de acuerdo con la política de riesgos institucional)</t>
  </si>
  <si>
    <r>
      <t xml:space="preserve">• </t>
    </r>
    <r>
      <rPr>
        <sz val="12"/>
        <color theme="1"/>
        <rFont val="TimesNewRomanPSMT"/>
      </rPr>
      <t>Análisis de árbol de fallos</t>
    </r>
  </si>
  <si>
    <t>3. Matriz de evaluación de riesgos</t>
  </si>
  <si>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</si>
  <si>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</si>
  <si>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</si>
  <si>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</si>
  <si>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</si>
  <si>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</si>
  <si>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</si>
  <si>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</si>
  <si>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</si>
  <si>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</si>
  <si>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</si>
  <si>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</si>
  <si>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</si>
  <si>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</si>
  <si>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</si>
  <si>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</si>
  <si>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</si>
  <si>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</si>
  <si>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IDENTIFICACIÓN DE CONTROLES Y SU VALORACIÓN</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</si>
  <si>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</si>
  <si>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</si>
  <si>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</si>
  <si>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</si>
  <si>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</si>
  <si>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</si>
  <si>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 xml:space="preserve"> Debe establecer el cómo se realiza la actividad de control.</t>
  </si>
  <si>
    <t xml:space="preserve"> Debe indicar qué pasa con las observaciones o desviaciones resultantes de ejecutar el control.</t>
  </si>
  <si>
    <t>Debe dejar evidencia de la ejecución del control.</t>
  </si>
  <si>
    <t>Las acciones de tratamiento se agrupan en:
* Disminuir la probabilidad: acciones encaminadas a gestionar las causas del riesgo
* Disminuir el impacto: acciones encaminadas a disminuir las consecuencias del riesgo</t>
  </si>
  <si>
    <t>60,61,62</t>
  </si>
  <si>
    <t xml:space="preserve">ANÁLISIS Y EVALUACIÓN DEL DISEÑO DE LOS CONTROLES </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</si>
  <si>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</si>
  <si>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</si>
  <si>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</si>
  <si>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</si>
  <si>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</si>
  <si>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</si>
  <si>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</si>
  <si>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</si>
  <si>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NOTA 1</t>
  </si>
  <si>
    <t>Si la solidez del conjunto de los controles es débil, este no dismi- nuirá ningún cuadrante de impacto o probabilidad asociado al riesgo.</t>
  </si>
  <si>
    <t>NOTA 2</t>
  </si>
  <si>
    <t>Tratándose de riesgos de corrupción únicamente hay disminución de pro- babilidad. Es decir, para el impacto no opera el desplazamiento.</t>
  </si>
  <si>
    <t xml:space="preserve">Solidez del conjunto de controles </t>
  </si>
  <si>
    <t>CANT CONTROLES</t>
  </si>
  <si>
    <t>Controles Directamente</t>
  </si>
  <si>
    <t>No disminuye</t>
  </si>
  <si>
    <t>Resultado</t>
  </si>
  <si>
    <t>Nivel de aceptación</t>
  </si>
  <si>
    <t>Desplazamiento en Probabilidad</t>
  </si>
  <si>
    <t>Desplazamiento en Impacto</t>
  </si>
  <si>
    <t>Bajo proceso de autoevaluacón se presenta resultados en este campo.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</si>
</sst>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sz val="11"/>
      <color indexed="8"/>
      <name val="Calibri"/>
      <family val="2"/>
    </font>
    <font>
      <b/>
      <sz val="11"/>
      <color theme="1"/>
      <name val="Calibri"/>
      <family val="2"/>
      <scheme val="minor"/>
    </font>
    <font>
      <b/>
      <u/>
      <sz val="11"/>
      <color theme="1"/>
      <name val="Calibri"/>
      <family val="2"/>
      <scheme val="minor"/>
    </font>
    <font>
      <sz val="11"/>
      <color theme="0"/>
      <name val="Calibri"/>
      <family val="2"/>
      <scheme val="minor"/>
    </font>
    <font>
      <sz val="18"/>
      <color theme="1"/>
      <name val="Calibri (Cuerpo)_x0000_"/>
    </font>
    <font>
      <b/>
      <sz val="11"/>
      <color theme="0"/>
      <name val="Calibri"/>
      <family val="2"/>
      <scheme val="minor"/>
    </font>
    <font>
      <sz val="12"/>
      <color theme="1"/>
      <name val="Calibri Light"/>
      <family val="2"/>
      <scheme val="major"/>
    </font>
    <font>
      <b/>
      <sz val="12"/>
      <color theme="1"/>
      <name val="Calibri Light"/>
      <family val="2"/>
      <scheme val="major"/>
    </font>
    <font>
      <sz val="12"/>
      <color theme="1"/>
      <name val="Calibri"/>
      <family val="2"/>
      <scheme val="minor"/>
    </font>
    <font>
      <sz val="11"/>
      <color rgb="FFFF0000"/>
      <name val="Calibri (Cuerpo)_x0000_"/>
    </font>
    <font>
      <b/>
      <sz val="11"/>
      <color rgb="FFFF0000"/>
      <name val="Calibri (Cuerpo)_x0000_"/>
    </font>
    <font>
      <sz val="12"/>
      <color theme="1"/>
      <name val="TimesNewRomanPSMT"/>
    </font>
    <font>
      <sz val="12"/>
      <color theme="0"/>
      <name val="TimesNewRomanPSMT"/>
    </font>
    <font>
      <sz val="11"/>
      <color rgb="FF383A35"/>
      <name val="Flama"/>
    </font>
    <font>
      <b/>
      <sz val="22"/>
      <color theme="7"/>
      <name val="Calibri"/>
      <family val="2"/>
      <scheme val="minor"/>
    </font>
    <font>
      <u/>
      <sz val="12"/>
      <color theme="1"/>
      <name val="Calibri"/>
      <family val="2"/>
      <scheme val="minor"/>
    </font>
    <font>
      <u/>
      <sz val="11"/>
      <color theme="1"/>
      <name val="Calibri"/>
      <family val="2"/>
      <scheme val="minor"/>
    </font>
    <font>
      <b/>
      <sz val="11"/>
      <color theme="7"/>
      <name val="Calibri"/>
      <family val="2"/>
      <scheme val="minor"/>
    </font>
    <font>
      <sz val="10"/>
      <color rgb="FF000000"/>
      <name val="Tahoma"/>
      <family val="2"/>
    </font>
    <font>
      <b/>
      <sz val="10"/>
      <color rgb="FF000000"/>
      <name val="Tahoma"/>
      <family val="2"/>
    </font>
    <font>
      <b/>
      <sz val="10"/>
      <color theme="1"/>
      <name val="Calibri"/>
      <family val="2"/>
      <scheme val="minor"/>
    </font>
    <font>
      <sz val="8"/>
      <color theme="0"/>
      <name val="Calibri"/>
      <family val="2"/>
      <scheme val="minor"/>
    </font>
    <font>
      <b/>
      <sz val="11"/>
      <color theme="9"/>
      <name val="Calibri (Cuerpo)_x0000_"/>
    </font>
    <font>
      <sz val="14"/>
      <color theme="1"/>
      <name val="Calibri"/>
      <family val="2"/>
      <scheme val="minor"/>
    </font>
    <font>
      <sz val="14"/>
      <color rgb="FFFF0000"/>
      <name val="Calibri (Cuerpo)_x0000_"/>
    </font>
    <font>
      <sz val="11"/>
      <color rgb="FF000000"/>
      <name val="Calibri"/>
      <family val="2"/>
      <scheme val="minor"/>
    </font>
    <font>
      <b/>
      <sz val="18"/>
      <color rgb="FF000000"/>
      <name val="Calibri"/>
      <family val="2"/>
    </font>
    <font>
      <sz val="18"/>
      <color rgb="FF000000"/>
      <name val="Calibri"/>
      <family val="2"/>
    </font>
    <font>
      <sz val="10"/>
      <color rgb="FF000000"/>
      <name val="Calibri"/>
      <family val="2"/>
    </font>
    <font>
      <sz val="12"/>
      <name val="Calibri"/>
      <family val="2"/>
      <scheme val="minor"/>
    </font>
    <font>
      <sz val="12"/>
      <name val="Arial Narrow"/>
      <family val="2"/>
    </font>
    <font>
      <b/>
      <sz val="12"/>
      <color theme="1"/>
      <name val="Arial Narrow"/>
      <family val="2"/>
    </font>
    <font>
      <sz val="12"/>
      <color theme="1"/>
      <name val="Arial Narrow"/>
      <family val="2"/>
    </font>
    <font>
      <sz val="12"/>
      <color theme="0"/>
      <name val="Arial Narrow"/>
      <family val="2"/>
    </font>
    <font>
      <b/>
      <sz val="12"/>
      <color theme="0"/>
      <name val="Arial Narrow"/>
      <family val="2"/>
    </font>
    <font>
      <b/>
      <sz val="12"/>
      <name val="Arial Narrow"/>
      <family val="2"/>
    </font>
    <font>
      <sz val="12"/>
      <color rgb="FFFF0000"/>
      <name val="Arial Narrow"/>
      <family val="2"/>
    </font>
    <font>
      <sz val="11"/>
      <name val="Arial Narrow"/>
      <family val="2"/>
    </font>
    <font>
      <sz val="11"/>
      <color rgb="FFFF0000"/>
      <name val="Arial Narrow"/>
      <family val="2"/>
    </font>
    <font>
      <u/>
      <sz val="11"/>
      <name val="Arial Narrow"/>
      <family val="2"/>
    </font>
    <font>
      <sz val="12"/>
      <color rgb="FF000000"/>
      <name val="Arial Narrow"/>
      <family val="2"/>
    </font>
    <font>
      <b/>
      <sz val="12"/>
      <color rgb="FF000000"/>
      <name val="Arial Narrow"/>
      <family val="2"/>
    </font>
  </fonts>
  <fills count="19">
    <fill>
      <patternFill patternType="none"/>
    </fill>
    <fill>
      <patternFill patternType="gray125"/>
    </fill>
    <fill>
      <patternFill patternType="solid">
        <fgColor theme="4"/>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
      <patternFill patternType="solid">
        <fgColor rgb="FFFFFD78"/>
        <bgColor indexed="64"/>
      </patternFill>
    </fill>
    <fill>
      <patternFill patternType="solid">
        <fgColor rgb="FFFF7E79"/>
        <bgColor indexed="64"/>
      </patternFill>
    </fill>
    <fill>
      <patternFill patternType="solid">
        <fgColor rgb="FFFFFFFF"/>
        <bgColor indexed="64"/>
      </patternFill>
    </fill>
    <fill>
      <patternFill patternType="solid">
        <fgColor theme="5" tint="-0.249977111117893"/>
        <bgColor indexed="64"/>
      </patternFill>
    </fill>
  </fills>
  <borders count="32">
    <border>
      <left/>
      <right/>
      <top/>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right style="double">
        <color theme="0" tint="-4.9989318521683403E-2"/>
      </right>
      <top/>
      <bottom/>
      <diagonal/>
    </border>
    <border>
      <left/>
      <right/>
      <top style="double">
        <color theme="0" tint="-0.14996795556505021"/>
      </top>
      <bottom style="double">
        <color theme="0" tint="-0.14996795556505021"/>
      </bottom>
      <diagonal/>
    </border>
    <border>
      <left style="double">
        <color theme="0" tint="-4.9989318521683403E-2"/>
      </left>
      <right style="double">
        <color theme="0" tint="-4.9989318521683403E-2"/>
      </right>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double">
        <color theme="0" tint="-4.9989318521683403E-2"/>
      </left>
      <right style="double">
        <color theme="0" tint="-4.9989318521683403E-2"/>
      </right>
      <top/>
      <bottom style="double">
        <color theme="0" tint="-4.9989318521683403E-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theme="0" tint="-4.9989318521683403E-2"/>
      </left>
      <right style="double">
        <color theme="0" tint="-4.9989318521683403E-2"/>
      </right>
      <top style="double">
        <color theme="0" tint="-4.9989318521683403E-2"/>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9" fillId="0" borderId="0"/>
    <xf numFmtId="0" fontId="8" fillId="0" borderId="0"/>
    <xf numFmtId="9" fontId="17" fillId="0" borderId="0" applyFont="0" applyFill="0" applyBorder="0" applyAlignment="0" applyProtection="0"/>
    <xf numFmtId="0" fontId="3" fillId="0" borderId="0"/>
  </cellStyleXfs>
  <cellXfs count="299">
    <xf numFmtId="0" fontId="0" fillId="0" borderId="0" xfId="0"/>
    <xf numFmtId="0" fontId="0" fillId="0" borderId="0" xfId="0" applyFont="1" applyAlignment="1">
      <alignment wrapText="1"/>
    </xf>
    <xf numFmtId="0" fontId="7"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Border="1"/>
    <xf numFmtId="0" fontId="4" fillId="3" borderId="1"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14" fillId="2" borderId="0" xfId="0" applyFont="1" applyFill="1" applyBorder="1" applyAlignment="1">
      <alignment horizontal="left" vertical="center"/>
    </xf>
    <xf numFmtId="0" fontId="14" fillId="2" borderId="0" xfId="0" applyFont="1" applyFill="1" applyBorder="1" applyAlignment="1">
      <alignment vertical="center"/>
    </xf>
    <xf numFmtId="0" fontId="0" fillId="0" borderId="0" xfId="0" applyBorder="1" applyAlignment="1">
      <alignment wrapText="1"/>
    </xf>
    <xf numFmtId="0" fontId="0" fillId="0" borderId="0" xfId="0" applyBorder="1" applyAlignment="1">
      <alignment vertical="center" wrapText="1"/>
    </xf>
    <xf numFmtId="0" fontId="12" fillId="10" borderId="0" xfId="0" applyFont="1" applyFill="1" applyBorder="1" applyAlignment="1">
      <alignment horizontal="center" vertical="center" wrapText="1"/>
    </xf>
    <xf numFmtId="0" fontId="5" fillId="0" borderId="0" xfId="0" applyFont="1" applyBorder="1" applyAlignment="1">
      <alignment horizontal="center" vertical="center"/>
    </xf>
    <xf numFmtId="0" fontId="6" fillId="0" borderId="0" xfId="0" applyFont="1" applyBorder="1"/>
    <xf numFmtId="0" fontId="0" fillId="0" borderId="0" xfId="0" applyBorder="1" applyAlignment="1">
      <alignment horizontal="left" wrapText="1"/>
    </xf>
    <xf numFmtId="0" fontId="5" fillId="0" borderId="0" xfId="0" applyFont="1" applyBorder="1" applyAlignment="1">
      <alignment horizontal="center" vertical="center" wrapText="1"/>
    </xf>
    <xf numFmtId="0" fontId="0" fillId="6" borderId="0" xfId="0" applyFill="1" applyBorder="1"/>
    <xf numFmtId="0" fontId="0" fillId="6" borderId="0" xfId="0" applyFill="1" applyBorder="1" applyAlignment="1">
      <alignment wrapText="1"/>
    </xf>
    <xf numFmtId="0" fontId="0" fillId="6" borderId="0" xfId="0" applyFont="1" applyFill="1" applyBorder="1" applyAlignment="1">
      <alignment vertical="center" wrapText="1"/>
    </xf>
    <xf numFmtId="0" fontId="0" fillId="6" borderId="3" xfId="0" applyFill="1" applyBorder="1" applyAlignment="1">
      <alignment vertical="center" wrapText="1"/>
    </xf>
    <xf numFmtId="0" fontId="8" fillId="0" borderId="0" xfId="2"/>
    <xf numFmtId="0" fontId="10" fillId="0" borderId="0" xfId="2" applyFont="1" applyAlignment="1">
      <alignment vertical="center"/>
    </xf>
    <xf numFmtId="0" fontId="8" fillId="0" borderId="0" xfId="2" applyAlignment="1">
      <alignment wrapText="1"/>
    </xf>
    <xf numFmtId="0" fontId="12" fillId="10" borderId="0" xfId="2" applyFont="1" applyFill="1"/>
    <xf numFmtId="0" fontId="20" fillId="0" borderId="0" xfId="2" applyFont="1"/>
    <xf numFmtId="0" fontId="17" fillId="0" borderId="0" xfId="2" applyFont="1"/>
    <xf numFmtId="0" fontId="22" fillId="0" borderId="0" xfId="2" applyFont="1"/>
    <xf numFmtId="0" fontId="24" fillId="6" borderId="0" xfId="0" applyFont="1" applyFill="1" applyBorder="1" applyAlignment="1">
      <alignment horizontal="center" vertical="center"/>
    </xf>
    <xf numFmtId="0" fontId="25" fillId="0" borderId="0" xfId="2" applyFont="1" applyAlignment="1">
      <alignment horizontal="center" vertical="center"/>
    </xf>
    <xf numFmtId="0" fontId="10" fillId="0" borderId="0" xfId="2" applyFont="1" applyAlignment="1">
      <alignment horizontal="center" vertical="center"/>
    </xf>
    <xf numFmtId="0" fontId="8" fillId="0" borderId="0" xfId="2" applyAlignment="1">
      <alignment horizontal="justify"/>
    </xf>
    <xf numFmtId="0" fontId="22" fillId="0" borderId="0" xfId="2" applyFont="1" applyAlignment="1">
      <alignment horizontal="justify"/>
    </xf>
    <xf numFmtId="0" fontId="0" fillId="0" borderId="0" xfId="0" applyAlignment="1">
      <alignment vertical="center"/>
    </xf>
    <xf numFmtId="0" fontId="4" fillId="3" borderId="4" xfId="0" applyFont="1" applyFill="1" applyBorder="1" applyAlignment="1">
      <alignment horizontal="center" vertical="center" wrapText="1"/>
    </xf>
    <xf numFmtId="0" fontId="7" fillId="2" borderId="0" xfId="2" applyFont="1" applyFill="1" applyAlignment="1"/>
    <xf numFmtId="0" fontId="3" fillId="0" borderId="0" xfId="4" applyAlignment="1">
      <alignment horizontal="center" vertical="center"/>
    </xf>
    <xf numFmtId="0" fontId="14" fillId="2" borderId="0" xfId="4" applyFont="1" applyFill="1" applyAlignment="1">
      <alignment horizontal="left" vertical="center"/>
    </xf>
    <xf numFmtId="0" fontId="3" fillId="2" borderId="0" xfId="4" applyFill="1"/>
    <xf numFmtId="0" fontId="3" fillId="0" borderId="0" xfId="4"/>
    <xf numFmtId="0" fontId="3" fillId="0" borderId="0" xfId="4" applyAlignment="1">
      <alignment horizontal="left" vertical="center"/>
    </xf>
    <xf numFmtId="0" fontId="3" fillId="0" borderId="0" xfId="4" applyAlignment="1">
      <alignment vertical="center"/>
    </xf>
    <xf numFmtId="0" fontId="12" fillId="10" borderId="0" xfId="4" applyFont="1" applyFill="1" applyAlignment="1">
      <alignment vertical="center"/>
    </xf>
    <xf numFmtId="0" fontId="3" fillId="10" borderId="0" xfId="4" applyFill="1"/>
    <xf numFmtId="0" fontId="3" fillId="10" borderId="0" xfId="4" applyFill="1" applyAlignment="1">
      <alignment vertical="center"/>
    </xf>
    <xf numFmtId="0" fontId="34" fillId="0" borderId="0" xfId="4" applyFont="1" applyAlignment="1">
      <alignment horizontal="center" vertical="center"/>
    </xf>
    <xf numFmtId="0" fontId="34" fillId="12" borderId="0" xfId="4" applyFont="1" applyFill="1"/>
    <xf numFmtId="0" fontId="3" fillId="0" borderId="0" xfId="4" applyAlignment="1">
      <alignment vertical="center" wrapText="1"/>
    </xf>
    <xf numFmtId="0" fontId="3" fillId="0" borderId="0" xfId="4" applyAlignment="1">
      <alignment horizontal="center"/>
    </xf>
    <xf numFmtId="0" fontId="11" fillId="0" borderId="0" xfId="4" applyFont="1" applyAlignment="1">
      <alignment vertical="center"/>
    </xf>
    <xf numFmtId="0" fontId="10" fillId="11" borderId="0" xfId="4" applyFont="1" applyFill="1" applyBorder="1" applyAlignment="1">
      <alignment horizontal="center" vertical="center"/>
    </xf>
    <xf numFmtId="0" fontId="30" fillId="2" borderId="6"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 xfId="4" applyFont="1" applyFill="1" applyBorder="1" applyAlignment="1">
      <alignment horizontal="center" vertical="center"/>
    </xf>
    <xf numFmtId="0" fontId="3" fillId="0" borderId="6" xfId="4" applyBorder="1" applyAlignment="1">
      <alignment horizontal="center" vertical="center"/>
    </xf>
    <xf numFmtId="0" fontId="14" fillId="2" borderId="6" xfId="4" applyFont="1" applyFill="1" applyBorder="1" applyAlignment="1">
      <alignment horizontal="center" vertical="center"/>
    </xf>
    <xf numFmtId="0" fontId="3" fillId="4" borderId="6" xfId="4" applyFill="1" applyBorder="1" applyAlignment="1">
      <alignment horizontal="center" vertical="center"/>
    </xf>
    <xf numFmtId="0" fontId="14" fillId="8" borderId="6" xfId="4" applyFont="1" applyFill="1" applyBorder="1" applyAlignment="1">
      <alignment horizontal="center" vertical="center"/>
    </xf>
    <xf numFmtId="0" fontId="14" fillId="10" borderId="6" xfId="4" applyFont="1" applyFill="1" applyBorder="1" applyAlignment="1">
      <alignment horizontal="center" vertical="center"/>
    </xf>
    <xf numFmtId="0" fontId="0" fillId="0" borderId="7" xfId="0" applyBorder="1"/>
    <xf numFmtId="0" fontId="0" fillId="4" borderId="8" xfId="0" applyFont="1" applyFill="1" applyBorder="1" applyAlignment="1">
      <alignment horizontal="center" vertical="center" wrapText="1"/>
    </xf>
    <xf numFmtId="0" fontId="38" fillId="0" borderId="0" xfId="0" applyFont="1"/>
    <xf numFmtId="0" fontId="0" fillId="6" borderId="7" xfId="0" applyFill="1" applyBorder="1" applyAlignment="1">
      <alignment horizontal="center" vertical="center"/>
    </xf>
    <xf numFmtId="0" fontId="41" fillId="0" borderId="7" xfId="0" applyFont="1" applyBorder="1" applyAlignment="1">
      <alignment horizontal="center" vertical="center" wrapText="1"/>
    </xf>
    <xf numFmtId="0" fontId="40" fillId="5" borderId="7" xfId="0" applyFont="1" applyFill="1" applyBorder="1" applyAlignment="1">
      <alignment vertical="center" textRotation="90"/>
    </xf>
    <xf numFmtId="0" fontId="41" fillId="5" borderId="7" xfId="0" applyFont="1" applyFill="1" applyBorder="1" applyAlignment="1">
      <alignment vertical="center" textRotation="90"/>
    </xf>
    <xf numFmtId="0" fontId="41" fillId="0" borderId="7" xfId="0" applyFont="1" applyBorder="1" applyAlignment="1">
      <alignment horizontal="center" vertical="center" textRotation="90"/>
    </xf>
    <xf numFmtId="14" fontId="39" fillId="6" borderId="7" xfId="0" applyNumberFormat="1" applyFont="1" applyFill="1" applyBorder="1" applyAlignment="1">
      <alignment horizontal="center" vertical="center"/>
    </xf>
    <xf numFmtId="0" fontId="41" fillId="6" borderId="7" xfId="0" applyFont="1" applyFill="1" applyBorder="1" applyAlignment="1">
      <alignment vertical="center" wrapText="1"/>
    </xf>
    <xf numFmtId="0" fontId="41" fillId="6" borderId="7" xfId="0" applyFont="1" applyFill="1" applyBorder="1"/>
    <xf numFmtId="0" fontId="40" fillId="0" borderId="7" xfId="0" applyFont="1" applyBorder="1" applyAlignment="1">
      <alignment horizontal="center" vertical="center" textRotation="90"/>
    </xf>
    <xf numFmtId="0" fontId="41" fillId="0" borderId="7" xfId="0" applyFont="1" applyBorder="1" applyAlignment="1">
      <alignment vertical="center" wrapText="1"/>
    </xf>
    <xf numFmtId="0" fontId="41" fillId="6" borderId="7" xfId="0" applyFont="1" applyFill="1" applyBorder="1" applyAlignment="1">
      <alignment horizontal="center" vertical="center"/>
    </xf>
    <xf numFmtId="0" fontId="39" fillId="6" borderId="7" xfId="0" applyFont="1" applyFill="1" applyBorder="1" applyAlignment="1">
      <alignment vertical="center" wrapText="1"/>
    </xf>
    <xf numFmtId="0" fontId="41" fillId="0" borderId="9"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39" fillId="0" borderId="7" xfId="0" applyFont="1" applyBorder="1" applyAlignment="1">
      <alignment horizontal="center" vertical="center" wrapText="1"/>
    </xf>
    <xf numFmtId="0" fontId="41" fillId="0" borderId="7" xfId="0" applyFont="1" applyBorder="1" applyAlignment="1">
      <alignment horizontal="center" vertical="center"/>
    </xf>
    <xf numFmtId="0" fontId="40" fillId="0" borderId="7" xfId="0" applyFont="1" applyFill="1" applyBorder="1" applyAlignment="1">
      <alignment horizontal="center" vertical="center"/>
    </xf>
    <xf numFmtId="0" fontId="41" fillId="0" borderId="7" xfId="0" applyFont="1" applyBorder="1" applyAlignment="1">
      <alignment horizontal="justify" wrapText="1"/>
    </xf>
    <xf numFmtId="0" fontId="41" fillId="0" borderId="7" xfId="0" applyFont="1" applyBorder="1" applyAlignment="1">
      <alignment horizontal="justify" vertical="center" wrapText="1"/>
    </xf>
    <xf numFmtId="0" fontId="41" fillId="0" borderId="7" xfId="0" applyFont="1" applyBorder="1" applyAlignment="1">
      <alignment horizontal="left" vertical="center" wrapText="1"/>
    </xf>
    <xf numFmtId="14" fontId="41" fillId="0" borderId="7" xfId="0" applyNumberFormat="1" applyFont="1" applyBorder="1" applyAlignment="1">
      <alignment horizontal="left" vertical="center" wrapText="1"/>
    </xf>
    <xf numFmtId="0" fontId="40" fillId="6" borderId="7" xfId="0" applyFont="1" applyFill="1" applyBorder="1" applyAlignment="1">
      <alignment horizontal="center" vertical="center" wrapText="1"/>
    </xf>
    <xf numFmtId="0" fontId="45" fillId="6" borderId="7" xfId="0" applyFont="1" applyFill="1" applyBorder="1" applyAlignment="1">
      <alignment horizontal="center" vertical="center" wrapText="1"/>
    </xf>
    <xf numFmtId="164" fontId="39" fillId="6" borderId="7" xfId="0" applyNumberFormat="1" applyFont="1" applyFill="1" applyBorder="1" applyAlignment="1">
      <alignment horizontal="center" vertical="center" wrapText="1"/>
    </xf>
    <xf numFmtId="0" fontId="45" fillId="6" borderId="7" xfId="0" applyFont="1" applyFill="1" applyBorder="1" applyAlignment="1">
      <alignment horizontal="justify" vertical="center" wrapText="1"/>
    </xf>
    <xf numFmtId="0" fontId="44" fillId="6" borderId="7"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9" borderId="7" xfId="0" applyFont="1" applyFill="1" applyBorder="1" applyAlignment="1">
      <alignment horizontal="center" vertical="center" wrapText="1"/>
    </xf>
    <xf numFmtId="0" fontId="40" fillId="0" borderId="7" xfId="0" applyFont="1" applyBorder="1" applyAlignment="1">
      <alignment horizontal="center" vertical="center" textRotation="90" wrapText="1"/>
    </xf>
    <xf numFmtId="0" fontId="40" fillId="5" borderId="7"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4" fillId="5" borderId="7" xfId="0" applyFont="1" applyFill="1" applyBorder="1" applyAlignment="1">
      <alignment horizontal="center" vertical="center" wrapText="1"/>
    </xf>
    <xf numFmtId="0" fontId="39" fillId="11" borderId="7" xfId="0" applyFont="1" applyFill="1" applyBorder="1" applyAlignment="1">
      <alignment horizontal="center" vertical="center" wrapText="1"/>
    </xf>
    <xf numFmtId="0" fontId="41" fillId="6" borderId="7" xfId="0" applyFont="1" applyFill="1" applyBorder="1" applyAlignment="1">
      <alignment horizontal="center" vertical="center" wrapText="1"/>
    </xf>
    <xf numFmtId="0" fontId="39" fillId="6" borderId="7" xfId="0" applyFont="1" applyFill="1" applyBorder="1" applyAlignment="1">
      <alignment horizontal="justify" wrapText="1"/>
    </xf>
    <xf numFmtId="0" fontId="39" fillId="15" borderId="7" xfId="0" applyFont="1" applyFill="1" applyBorder="1" applyAlignment="1">
      <alignment horizontal="center" vertical="center"/>
    </xf>
    <xf numFmtId="0" fontId="41" fillId="6" borderId="7" xfId="0" applyFont="1" applyFill="1" applyBorder="1" applyAlignment="1">
      <alignment horizontal="justify" vertical="center"/>
    </xf>
    <xf numFmtId="0" fontId="41" fillId="6" borderId="7" xfId="0" applyFont="1" applyFill="1" applyBorder="1" applyAlignment="1">
      <alignment horizontal="justify" wrapText="1"/>
    </xf>
    <xf numFmtId="14" fontId="41" fillId="6" borderId="7" xfId="0" applyNumberFormat="1" applyFont="1" applyFill="1" applyBorder="1" applyAlignment="1">
      <alignment horizontal="left" vertical="center" wrapText="1"/>
    </xf>
    <xf numFmtId="0" fontId="0" fillId="0" borderId="7" xfId="0" applyBorder="1" applyAlignment="1">
      <alignment horizontal="center"/>
    </xf>
    <xf numFmtId="0" fontId="0" fillId="0" borderId="0" xfId="0" applyAlignment="1">
      <alignment horizontal="center"/>
    </xf>
    <xf numFmtId="0" fontId="43" fillId="2" borderId="7" xfId="0" applyFont="1" applyFill="1" applyBorder="1" applyAlignment="1">
      <alignment horizontal="center" vertical="center" textRotation="90" wrapText="1"/>
    </xf>
    <xf numFmtId="0" fontId="39" fillId="6" borderId="7" xfId="0" applyFont="1" applyFill="1" applyBorder="1" applyAlignment="1">
      <alignment horizontal="center" vertical="center" textRotation="90"/>
    </xf>
    <xf numFmtId="0" fontId="0" fillId="0" borderId="7" xfId="0" applyBorder="1" applyAlignment="1">
      <alignment vertical="center" textRotation="90"/>
    </xf>
    <xf numFmtId="0" fontId="41" fillId="6" borderId="7" xfId="0" applyFont="1" applyFill="1" applyBorder="1" applyAlignment="1">
      <alignment vertical="center" textRotation="90"/>
    </xf>
    <xf numFmtId="0" fontId="0" fillId="0" borderId="0" xfId="0" applyAlignment="1">
      <alignment vertical="center" textRotation="90"/>
    </xf>
    <xf numFmtId="0" fontId="41" fillId="0" borderId="7" xfId="0" applyFont="1" applyBorder="1" applyAlignment="1">
      <alignment vertical="center" textRotation="90"/>
    </xf>
    <xf numFmtId="0" fontId="41" fillId="0" borderId="7" xfId="0" applyFont="1" applyBorder="1" applyAlignment="1">
      <alignment horizontal="center" vertical="center" textRotation="90" wrapText="1"/>
    </xf>
    <xf numFmtId="0" fontId="41" fillId="0" borderId="9" xfId="0" applyFont="1" applyFill="1" applyBorder="1" applyAlignment="1">
      <alignment horizontal="center" vertical="center" textRotation="90" wrapText="1"/>
    </xf>
    <xf numFmtId="0" fontId="41" fillId="0" borderId="7" xfId="0" applyFont="1" applyFill="1" applyBorder="1" applyAlignment="1">
      <alignment horizontal="center" vertical="center" textRotation="90" wrapText="1"/>
    </xf>
    <xf numFmtId="0" fontId="41" fillId="0" borderId="7" xfId="0" applyFont="1" applyBorder="1" applyAlignment="1">
      <alignment vertical="center" textRotation="90" wrapText="1"/>
    </xf>
    <xf numFmtId="0" fontId="39" fillId="0" borderId="9" xfId="0" applyFont="1" applyFill="1" applyBorder="1" applyAlignment="1">
      <alignment horizontal="center" vertical="center" textRotation="90" wrapText="1"/>
    </xf>
    <xf numFmtId="0" fontId="39" fillId="0" borderId="7" xfId="0" applyFont="1" applyFill="1" applyBorder="1" applyAlignment="1">
      <alignment horizontal="center" vertical="center" textRotation="90" wrapText="1"/>
    </xf>
    <xf numFmtId="0" fontId="41" fillId="6" borderId="9" xfId="0" applyFont="1" applyFill="1" applyBorder="1" applyAlignment="1">
      <alignment horizontal="center" vertical="center" wrapText="1"/>
    </xf>
    <xf numFmtId="0" fontId="0" fillId="0" borderId="10" xfId="0" applyBorder="1" applyAlignment="1">
      <alignment horizontal="center" vertical="center"/>
    </xf>
    <xf numFmtId="0" fontId="0" fillId="0" borderId="10" xfId="0" applyBorder="1" applyAlignment="1">
      <alignment vertical="center" wrapText="1"/>
    </xf>
    <xf numFmtId="0" fontId="40" fillId="6" borderId="7" xfId="0" applyFont="1" applyFill="1" applyBorder="1" applyAlignment="1">
      <alignment horizontal="justify" vertical="center" wrapText="1"/>
    </xf>
    <xf numFmtId="0" fontId="41" fillId="0" borderId="10" xfId="0" applyFont="1" applyBorder="1" applyAlignment="1">
      <alignment vertical="top" wrapText="1"/>
    </xf>
    <xf numFmtId="0" fontId="41" fillId="0" borderId="7" xfId="0" applyFont="1" applyBorder="1" applyAlignment="1">
      <alignment vertical="top" wrapText="1"/>
    </xf>
    <xf numFmtId="14" fontId="41" fillId="0" borderId="10" xfId="0" applyNumberFormat="1" applyFont="1" applyBorder="1" applyAlignment="1">
      <alignment vertical="top" wrapText="1"/>
    </xf>
    <xf numFmtId="14" fontId="41" fillId="0" borderId="7" xfId="0" applyNumberFormat="1" applyFont="1" applyBorder="1" applyAlignment="1">
      <alignment vertical="top" wrapText="1"/>
    </xf>
    <xf numFmtId="0" fontId="39" fillId="0" borderId="7" xfId="0" applyFont="1" applyFill="1" applyBorder="1" applyAlignment="1">
      <alignment horizontal="center" vertical="center" wrapText="1"/>
    </xf>
    <xf numFmtId="164" fontId="39" fillId="0" borderId="7" xfId="0" applyNumberFormat="1" applyFont="1" applyFill="1" applyBorder="1" applyAlignment="1">
      <alignment horizontal="center" vertical="center" wrapText="1"/>
    </xf>
    <xf numFmtId="0" fontId="39" fillId="0" borderId="7" xfId="0" applyFont="1" applyFill="1" applyBorder="1" applyAlignment="1">
      <alignment vertical="center" wrapText="1"/>
    </xf>
    <xf numFmtId="0" fontId="39" fillId="0" borderId="7" xfId="0" applyFont="1" applyBorder="1" applyAlignment="1">
      <alignment vertical="center" textRotation="90"/>
    </xf>
    <xf numFmtId="0" fontId="10" fillId="4" borderId="8"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6" fillId="0" borderId="7" xfId="0" applyFont="1" applyBorder="1" applyAlignment="1">
      <alignment horizontal="center"/>
    </xf>
    <xf numFmtId="0" fontId="6" fillId="0" borderId="0" xfId="0" applyFont="1" applyAlignment="1">
      <alignment horizontal="center"/>
    </xf>
    <xf numFmtId="0" fontId="0" fillId="0" borderId="0" xfId="0" applyAlignment="1">
      <alignment horizontal="center" vertical="center"/>
    </xf>
    <xf numFmtId="0" fontId="39" fillId="6" borderId="7" xfId="0" applyFont="1" applyFill="1" applyBorder="1" applyAlignment="1">
      <alignment horizontal="justify" vertical="top" wrapText="1"/>
    </xf>
    <xf numFmtId="0" fontId="39" fillId="6" borderId="10"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0" fontId="40" fillId="6" borderId="7" xfId="0" applyFont="1" applyFill="1" applyBorder="1" applyAlignment="1">
      <alignment horizontal="center" vertical="center"/>
    </xf>
    <xf numFmtId="0" fontId="39" fillId="6" borderId="7" xfId="0" applyFont="1" applyFill="1" applyBorder="1" applyAlignment="1">
      <alignment horizontal="justify" vertical="center" wrapText="1"/>
    </xf>
    <xf numFmtId="0" fontId="41" fillId="6" borderId="7" xfId="0" applyFont="1" applyFill="1" applyBorder="1" applyAlignment="1">
      <alignment horizontal="justify" vertical="center" wrapText="1"/>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8" fillId="0" borderId="0" xfId="2" applyAlignment="1">
      <alignment horizontal="justify"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14" fontId="44" fillId="17" borderId="7" xfId="0" applyNumberFormat="1" applyFont="1" applyFill="1" applyBorder="1" applyAlignment="1">
      <alignment horizontal="center" vertical="center" wrapText="1"/>
    </xf>
    <xf numFmtId="0" fontId="39" fillId="17" borderId="7" xfId="0" applyFont="1" applyFill="1" applyBorder="1" applyAlignment="1">
      <alignment vertical="center" wrapText="1"/>
    </xf>
    <xf numFmtId="14" fontId="40" fillId="17" borderId="7" xfId="0" applyNumberFormat="1" applyFont="1" applyFill="1" applyBorder="1" applyAlignment="1">
      <alignment horizontal="center" vertical="center"/>
    </xf>
    <xf numFmtId="14" fontId="6" fillId="17" borderId="7" xfId="0" applyNumberFormat="1" applyFont="1" applyFill="1" applyBorder="1" applyAlignment="1">
      <alignment horizontal="center" vertical="center"/>
    </xf>
    <xf numFmtId="0" fontId="39" fillId="17" borderId="7" xfId="0" applyFont="1" applyFill="1" applyBorder="1" applyAlignment="1">
      <alignment horizontal="left" vertical="center" wrapText="1"/>
    </xf>
    <xf numFmtId="14" fontId="44" fillId="17" borderId="10" xfId="0" applyNumberFormat="1" applyFont="1" applyFill="1" applyBorder="1" applyAlignment="1">
      <alignment horizontal="center" vertical="center" wrapText="1"/>
    </xf>
    <xf numFmtId="14" fontId="40" fillId="17" borderId="7" xfId="0" applyNumberFormat="1" applyFont="1" applyFill="1" applyBorder="1" applyAlignment="1">
      <alignment horizontal="center" vertical="center" wrapText="1"/>
    </xf>
    <xf numFmtId="0" fontId="49" fillId="17" borderId="7" xfId="0" applyFont="1" applyFill="1" applyBorder="1" applyAlignment="1">
      <alignment vertical="center" wrapText="1"/>
    </xf>
    <xf numFmtId="0" fontId="40" fillId="17" borderId="10" xfId="0" applyFont="1" applyFill="1" applyBorder="1" applyAlignment="1">
      <alignment horizontal="center" vertical="top" wrapText="1"/>
    </xf>
    <xf numFmtId="0" fontId="41" fillId="17" borderId="10" xfId="0" applyFont="1" applyFill="1" applyBorder="1" applyAlignment="1">
      <alignment vertical="top" wrapText="1"/>
    </xf>
    <xf numFmtId="0" fontId="40" fillId="17" borderId="10" xfId="0" applyFont="1" applyFill="1" applyBorder="1" applyAlignment="1">
      <alignment horizontal="center" vertical="center" wrapText="1"/>
    </xf>
    <xf numFmtId="0" fontId="40" fillId="17" borderId="7" xfId="0" applyFont="1" applyFill="1" applyBorder="1" applyAlignment="1">
      <alignment horizontal="center" vertical="center" wrapText="1"/>
    </xf>
    <xf numFmtId="0" fontId="2" fillId="0" borderId="0" xfId="0" applyFont="1" applyAlignment="1">
      <alignment horizontal="center" vertical="center"/>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0" borderId="0" xfId="2" applyFont="1" applyAlignment="1">
      <alignment vertical="center"/>
    </xf>
    <xf numFmtId="0" fontId="2" fillId="0" borderId="0" xfId="2" applyFont="1"/>
    <xf numFmtId="0" fontId="2" fillId="0" borderId="0" xfId="4" applyFont="1" applyAlignment="1">
      <alignment horizontal="left" vertical="center" wrapText="1"/>
    </xf>
    <xf numFmtId="9" fontId="2" fillId="0" borderId="6" xfId="3" applyFont="1" applyBorder="1" applyAlignment="1">
      <alignment vertical="center"/>
    </xf>
    <xf numFmtId="9" fontId="2" fillId="4" borderId="6" xfId="3" applyFont="1" applyFill="1" applyBorder="1" applyAlignment="1">
      <alignment vertical="center"/>
    </xf>
    <xf numFmtId="0" fontId="0" fillId="18" borderId="7" xfId="0" applyFill="1" applyBorder="1"/>
    <xf numFmtId="0" fontId="43" fillId="18" borderId="7" xfId="0" applyFont="1" applyFill="1" applyBorder="1" applyAlignment="1">
      <alignment horizontal="center" vertical="center" wrapText="1"/>
    </xf>
    <xf numFmtId="0" fontId="0" fillId="0" borderId="14" xfId="0" applyBorder="1"/>
    <xf numFmtId="0" fontId="43" fillId="9" borderId="14" xfId="0" applyFont="1" applyFill="1" applyBorder="1" applyAlignment="1">
      <alignment horizontal="center" vertical="center" wrapText="1"/>
    </xf>
    <xf numFmtId="0" fontId="39" fillId="17" borderId="14" xfId="0" applyFont="1" applyFill="1" applyBorder="1" applyAlignment="1">
      <alignment horizontal="left" vertical="center" wrapText="1"/>
    </xf>
    <xf numFmtId="0" fontId="39" fillId="17" borderId="14" xfId="0" applyFont="1" applyFill="1" applyBorder="1" applyAlignment="1">
      <alignment vertical="center" wrapText="1"/>
    </xf>
    <xf numFmtId="0" fontId="46" fillId="17" borderId="14" xfId="0" applyFont="1" applyFill="1" applyBorder="1" applyAlignment="1">
      <alignment vertical="center" wrapText="1"/>
    </xf>
    <xf numFmtId="0" fontId="46" fillId="17" borderId="15" xfId="0" applyFont="1" applyFill="1" applyBorder="1" applyAlignment="1">
      <alignment horizontal="justify" vertical="center" wrapText="1"/>
    </xf>
    <xf numFmtId="0" fontId="41" fillId="17" borderId="14" xfId="0" applyFont="1" applyFill="1" applyBorder="1" applyAlignment="1">
      <alignment vertical="top" wrapText="1"/>
    </xf>
    <xf numFmtId="0" fontId="41" fillId="17" borderId="14" xfId="0" applyFont="1" applyFill="1" applyBorder="1" applyAlignment="1">
      <alignment horizontal="left" vertical="center" wrapText="1"/>
    </xf>
    <xf numFmtId="0" fontId="50" fillId="17" borderId="14" xfId="0" applyFont="1" applyFill="1" applyBorder="1" applyAlignment="1">
      <alignment vertical="center"/>
    </xf>
    <xf numFmtId="0" fontId="41" fillId="17" borderId="15" xfId="0" applyFont="1" applyFill="1" applyBorder="1" applyAlignment="1">
      <alignment vertical="top" wrapText="1"/>
    </xf>
    <xf numFmtId="0" fontId="0" fillId="18" borderId="21" xfId="0" applyFill="1" applyBorder="1" applyAlignment="1">
      <alignment horizontal="center" vertical="center"/>
    </xf>
    <xf numFmtId="0" fontId="0" fillId="18" borderId="22" xfId="0" applyFill="1" applyBorder="1"/>
    <xf numFmtId="0" fontId="43" fillId="18" borderId="21" xfId="0" applyFont="1" applyFill="1" applyBorder="1" applyAlignment="1">
      <alignment horizontal="center" vertical="center" wrapText="1"/>
    </xf>
    <xf numFmtId="0" fontId="43" fillId="18" borderId="22" xfId="0" applyFont="1" applyFill="1" applyBorder="1" applyAlignment="1">
      <alignment horizontal="center" vertical="center" wrapText="1"/>
    </xf>
    <xf numFmtId="14" fontId="50" fillId="17" borderId="21" xfId="0" applyNumberFormat="1" applyFont="1" applyFill="1" applyBorder="1" applyAlignment="1">
      <alignment horizontal="center" vertical="center"/>
    </xf>
    <xf numFmtId="0" fontId="49" fillId="17" borderId="22" xfId="0" applyFont="1" applyFill="1" applyBorder="1" applyAlignment="1">
      <alignment vertical="center" wrapText="1"/>
    </xf>
    <xf numFmtId="14" fontId="40" fillId="17" borderId="21" xfId="0" applyNumberFormat="1" applyFont="1" applyFill="1" applyBorder="1" applyAlignment="1">
      <alignment horizontal="center" vertical="center"/>
    </xf>
    <xf numFmtId="0" fontId="41" fillId="17" borderId="22" xfId="0" applyFont="1" applyFill="1" applyBorder="1" applyAlignment="1">
      <alignment vertical="center" wrapText="1"/>
    </xf>
    <xf numFmtId="14" fontId="44" fillId="17" borderId="21" xfId="0" applyNumberFormat="1" applyFont="1" applyFill="1" applyBorder="1" applyAlignment="1">
      <alignment horizontal="center" vertical="center" wrapText="1"/>
    </xf>
    <xf numFmtId="0" fontId="39" fillId="17" borderId="22" xfId="0" applyFont="1" applyFill="1" applyBorder="1" applyAlignment="1">
      <alignment vertical="center" wrapText="1"/>
    </xf>
    <xf numFmtId="14" fontId="44" fillId="17" borderId="21" xfId="0" applyNumberFormat="1" applyFont="1" applyFill="1" applyBorder="1" applyAlignment="1">
      <alignment horizontal="center" vertical="center"/>
    </xf>
    <xf numFmtId="14" fontId="50" fillId="17" borderId="29" xfId="0" applyNumberFormat="1" applyFont="1" applyFill="1" applyBorder="1" applyAlignment="1">
      <alignment horizontal="center" vertical="center"/>
    </xf>
    <xf numFmtId="0" fontId="41" fillId="17" borderId="30" xfId="0" applyFont="1" applyFill="1" applyBorder="1" applyAlignment="1">
      <alignment vertical="top" wrapText="1"/>
    </xf>
    <xf numFmtId="0" fontId="49" fillId="17" borderId="31" xfId="0" applyFont="1" applyFill="1" applyBorder="1" applyAlignment="1">
      <alignment vertical="center" wrapText="1"/>
    </xf>
    <xf numFmtId="0" fontId="41" fillId="6" borderId="10" xfId="0" applyFont="1" applyFill="1" applyBorder="1" applyAlignment="1">
      <alignment horizontal="justify" vertical="center" wrapText="1"/>
    </xf>
    <xf numFmtId="0" fontId="41" fillId="6" borderId="12" xfId="0" applyFont="1" applyFill="1" applyBorder="1" applyAlignment="1">
      <alignment horizontal="justify" vertical="center" wrapText="1"/>
    </xf>
    <xf numFmtId="0" fontId="41" fillId="6" borderId="11" xfId="0" applyFont="1" applyFill="1" applyBorder="1" applyAlignment="1">
      <alignment horizontal="justify" vertical="center" wrapText="1"/>
    </xf>
    <xf numFmtId="0" fontId="40" fillId="6" borderId="10" xfId="0" applyFont="1" applyFill="1" applyBorder="1" applyAlignment="1">
      <alignment horizontal="center" vertical="center" wrapText="1"/>
    </xf>
    <xf numFmtId="0" fontId="40" fillId="6" borderId="12" xfId="0" applyFont="1" applyFill="1" applyBorder="1" applyAlignment="1">
      <alignment horizontal="center" vertical="center" wrapText="1"/>
    </xf>
    <xf numFmtId="0" fontId="40" fillId="6" borderId="11"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29" fillId="16" borderId="4" xfId="0" applyFont="1" applyFill="1" applyBorder="1" applyAlignment="1">
      <alignment horizontal="center" vertical="center" wrapText="1"/>
    </xf>
    <xf numFmtId="0" fontId="29" fillId="16" borderId="8" xfId="0" applyFont="1" applyFill="1" applyBorder="1" applyAlignment="1">
      <alignment horizontal="center" vertical="center" wrapText="1"/>
    </xf>
    <xf numFmtId="0" fontId="41" fillId="0" borderId="10" xfId="0" applyFont="1" applyBorder="1" applyAlignment="1">
      <alignment horizontal="center" vertical="center"/>
    </xf>
    <xf numFmtId="0" fontId="41" fillId="0" borderId="12" xfId="0" applyFont="1" applyBorder="1" applyAlignment="1">
      <alignment horizontal="center" vertical="center"/>
    </xf>
    <xf numFmtId="0" fontId="41" fillId="0" borderId="11" xfId="0" applyFont="1" applyBorder="1" applyAlignment="1">
      <alignment horizontal="center" vertical="center"/>
    </xf>
    <xf numFmtId="0" fontId="39" fillId="6" borderId="10" xfId="0" applyFont="1" applyFill="1" applyBorder="1" applyAlignment="1">
      <alignment horizontal="left" vertical="center" wrapText="1"/>
    </xf>
    <xf numFmtId="0" fontId="39" fillId="6" borderId="11" xfId="0" applyFont="1" applyFill="1" applyBorder="1" applyAlignment="1">
      <alignment horizontal="left" vertical="center" wrapText="1"/>
    </xf>
    <xf numFmtId="0" fontId="39" fillId="17" borderId="24" xfId="0" applyFont="1" applyFill="1" applyBorder="1" applyAlignment="1">
      <alignment horizontal="left" vertical="center" wrapText="1"/>
    </xf>
    <xf numFmtId="0" fontId="39" fillId="17" borderId="28" xfId="0" applyFont="1" applyFill="1" applyBorder="1" applyAlignment="1">
      <alignment horizontal="left" vertical="center" wrapText="1"/>
    </xf>
    <xf numFmtId="0" fontId="39" fillId="17" borderId="10" xfId="0" applyFont="1" applyFill="1" applyBorder="1" applyAlignment="1">
      <alignment horizontal="left" vertical="center" wrapText="1"/>
    </xf>
    <xf numFmtId="0" fontId="39" fillId="17" borderId="11" xfId="0" applyFont="1" applyFill="1" applyBorder="1" applyAlignment="1">
      <alignment horizontal="left" vertical="center" wrapText="1"/>
    </xf>
    <xf numFmtId="14" fontId="44" fillId="17" borderId="23" xfId="0" applyNumberFormat="1" applyFont="1" applyFill="1" applyBorder="1" applyAlignment="1">
      <alignment horizontal="center" vertical="center" wrapText="1"/>
    </xf>
    <xf numFmtId="14" fontId="44" fillId="17" borderId="27" xfId="0" applyNumberFormat="1" applyFont="1" applyFill="1" applyBorder="1" applyAlignment="1">
      <alignment horizontal="center" vertical="center" wrapText="1"/>
    </xf>
    <xf numFmtId="14" fontId="46" fillId="17" borderId="15" xfId="0" applyNumberFormat="1" applyFont="1" applyFill="1" applyBorder="1" applyAlignment="1">
      <alignment horizontal="justify" vertical="center" wrapText="1"/>
    </xf>
    <xf numFmtId="0" fontId="47" fillId="17" borderId="17" xfId="0" applyFont="1" applyFill="1" applyBorder="1" applyAlignment="1">
      <alignment horizontal="justify" vertical="center" wrapText="1"/>
    </xf>
    <xf numFmtId="14" fontId="44" fillId="17" borderId="10" xfId="0" applyNumberFormat="1" applyFont="1" applyFill="1" applyBorder="1" applyAlignment="1">
      <alignment horizontal="center" vertical="center" wrapText="1"/>
    </xf>
    <xf numFmtId="0" fontId="44" fillId="17" borderId="11" xfId="0" applyFont="1" applyFill="1" applyBorder="1" applyAlignment="1">
      <alignment horizontal="center" vertical="center" wrapText="1"/>
    </xf>
    <xf numFmtId="0" fontId="41" fillId="6" borderId="10" xfId="0" applyFont="1" applyFill="1" applyBorder="1" applyAlignment="1">
      <alignment horizontal="center" vertical="center"/>
    </xf>
    <xf numFmtId="0" fontId="41" fillId="6" borderId="12" xfId="0" applyFont="1" applyFill="1" applyBorder="1" applyAlignment="1">
      <alignment horizontal="center" vertical="center"/>
    </xf>
    <xf numFmtId="0" fontId="41" fillId="6" borderId="11" xfId="0" applyFont="1" applyFill="1" applyBorder="1" applyAlignment="1">
      <alignment horizontal="center" vertical="center"/>
    </xf>
    <xf numFmtId="0" fontId="40" fillId="6" borderId="10" xfId="0" applyFont="1" applyFill="1" applyBorder="1" applyAlignment="1">
      <alignment horizontal="justify" vertical="center" wrapText="1"/>
    </xf>
    <xf numFmtId="0" fontId="40" fillId="6" borderId="12" xfId="0" applyFont="1" applyFill="1" applyBorder="1" applyAlignment="1">
      <alignment horizontal="justify" vertical="center" wrapText="1"/>
    </xf>
    <xf numFmtId="0" fontId="40" fillId="6" borderId="11" xfId="0" applyFont="1" applyFill="1" applyBorder="1" applyAlignment="1">
      <alignment horizontal="justify" vertical="center" wrapText="1"/>
    </xf>
    <xf numFmtId="0" fontId="41" fillId="6" borderId="10"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1" fillId="6" borderId="11" xfId="0" applyFont="1" applyFill="1" applyBorder="1" applyAlignment="1">
      <alignment horizontal="center" vertical="center" wrapText="1"/>
    </xf>
    <xf numFmtId="0" fontId="41" fillId="0" borderId="10" xfId="0" applyFont="1" applyFill="1" applyBorder="1" applyAlignment="1">
      <alignment horizontal="center" vertical="center" textRotation="90" wrapText="1"/>
    </xf>
    <xf numFmtId="0" fontId="41" fillId="0" borderId="12" xfId="0" applyFont="1" applyFill="1" applyBorder="1" applyAlignment="1">
      <alignment horizontal="center" vertical="center" textRotation="90" wrapText="1"/>
    </xf>
    <xf numFmtId="0" fontId="41" fillId="0" borderId="11" xfId="0" applyFont="1" applyFill="1" applyBorder="1" applyAlignment="1">
      <alignment horizontal="center" vertical="center" textRotation="90" wrapText="1"/>
    </xf>
    <xf numFmtId="0" fontId="39" fillId="6" borderId="7" xfId="0" applyFont="1" applyFill="1" applyBorder="1" applyAlignment="1">
      <alignment horizontal="justify" vertical="center" wrapText="1"/>
    </xf>
    <xf numFmtId="0" fontId="39" fillId="6" borderId="7" xfId="0" applyFont="1" applyFill="1" applyBorder="1" applyAlignment="1">
      <alignment horizontal="center" vertical="center" wrapText="1"/>
    </xf>
    <xf numFmtId="0" fontId="39" fillId="6" borderId="10"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1" xfId="0" applyFont="1" applyFill="1" applyBorder="1" applyAlignment="1">
      <alignment horizontal="center" vertical="center" wrapText="1"/>
    </xf>
    <xf numFmtId="0" fontId="41" fillId="6" borderId="10" xfId="0" applyFont="1" applyFill="1" applyBorder="1" applyAlignment="1">
      <alignment horizontal="center"/>
    </xf>
    <xf numFmtId="0" fontId="41" fillId="6" borderId="12" xfId="0" applyFont="1" applyFill="1" applyBorder="1" applyAlignment="1">
      <alignment horizontal="center"/>
    </xf>
    <xf numFmtId="0" fontId="41" fillId="6" borderId="11" xfId="0" applyFont="1" applyFill="1" applyBorder="1" applyAlignment="1">
      <alignment horizontal="center"/>
    </xf>
    <xf numFmtId="0" fontId="41" fillId="6" borderId="10" xfId="0" applyFont="1" applyFill="1" applyBorder="1" applyAlignment="1">
      <alignment horizontal="center" vertical="center" textRotation="90"/>
    </xf>
    <xf numFmtId="0" fontId="41" fillId="6" borderId="12" xfId="0" applyFont="1" applyFill="1" applyBorder="1" applyAlignment="1">
      <alignment horizontal="center" vertical="center" textRotation="90"/>
    </xf>
    <xf numFmtId="0" fontId="41" fillId="6" borderId="11" xfId="0" applyFont="1" applyFill="1" applyBorder="1" applyAlignment="1">
      <alignment horizontal="center" vertical="center" textRotation="90"/>
    </xf>
    <xf numFmtId="0" fontId="41" fillId="5" borderId="7" xfId="0" applyFont="1" applyFill="1" applyBorder="1" applyAlignment="1">
      <alignment horizontal="center" vertical="center" textRotation="90"/>
    </xf>
    <xf numFmtId="0" fontId="41" fillId="6" borderId="10" xfId="0" applyFont="1" applyFill="1" applyBorder="1" applyAlignment="1">
      <alignment horizontal="left" vertical="center" wrapText="1"/>
    </xf>
    <xf numFmtId="0" fontId="41" fillId="6" borderId="11" xfId="0" applyFont="1" applyFill="1" applyBorder="1" applyAlignment="1">
      <alignment horizontal="left" vertical="center" wrapText="1"/>
    </xf>
    <xf numFmtId="0" fontId="7" fillId="2" borderId="7" xfId="0" applyFont="1" applyFill="1" applyBorder="1" applyAlignment="1">
      <alignment horizontal="center" vertical="center"/>
    </xf>
    <xf numFmtId="0" fontId="40" fillId="6" borderId="7" xfId="0" applyFont="1" applyFill="1" applyBorder="1" applyAlignment="1">
      <alignment horizontal="center" vertical="center"/>
    </xf>
    <xf numFmtId="0" fontId="44" fillId="11" borderId="7" xfId="0" applyFont="1" applyFill="1" applyBorder="1" applyAlignment="1">
      <alignment horizontal="center" vertical="center" wrapText="1"/>
    </xf>
    <xf numFmtId="0" fontId="41" fillId="6" borderId="7" xfId="0" applyFont="1" applyFill="1" applyBorder="1" applyAlignment="1">
      <alignment horizontal="justify" vertical="center" wrapText="1"/>
    </xf>
    <xf numFmtId="0" fontId="40" fillId="5" borderId="7" xfId="0" applyFont="1" applyFill="1" applyBorder="1" applyAlignment="1">
      <alignment horizontal="center" vertical="center" textRotation="90"/>
    </xf>
    <xf numFmtId="0" fontId="7" fillId="2"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18" borderId="18" xfId="0" applyFont="1" applyFill="1" applyBorder="1" applyAlignment="1">
      <alignment horizontal="center" vertical="center" wrapText="1"/>
    </xf>
    <xf numFmtId="0" fontId="4" fillId="18" borderId="19" xfId="0" applyFont="1" applyFill="1" applyBorder="1" applyAlignment="1">
      <alignment horizontal="center" vertical="center" wrapText="1"/>
    </xf>
    <xf numFmtId="0" fontId="4" fillId="18" borderId="20"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14" fontId="39" fillId="6" borderId="10" xfId="0" applyNumberFormat="1" applyFont="1" applyFill="1" applyBorder="1" applyAlignment="1">
      <alignment horizontal="left" vertical="center" wrapText="1"/>
    </xf>
    <xf numFmtId="14" fontId="39" fillId="6" borderId="11" xfId="0" applyNumberFormat="1" applyFont="1" applyFill="1" applyBorder="1" applyAlignment="1">
      <alignment horizontal="left" vertical="center" wrapText="1"/>
    </xf>
    <xf numFmtId="0" fontId="44" fillId="17" borderId="25" xfId="0" applyFont="1" applyFill="1" applyBorder="1" applyAlignment="1">
      <alignment horizontal="center" vertical="center" wrapText="1"/>
    </xf>
    <xf numFmtId="0" fontId="44" fillId="17" borderId="27" xfId="0" applyFont="1" applyFill="1" applyBorder="1" applyAlignment="1">
      <alignment horizontal="center" vertical="center" wrapText="1"/>
    </xf>
    <xf numFmtId="0" fontId="39" fillId="17" borderId="10" xfId="0" applyFont="1" applyFill="1" applyBorder="1" applyAlignment="1">
      <alignment horizontal="left" vertical="top" wrapText="1"/>
    </xf>
    <xf numFmtId="0" fontId="39" fillId="17" borderId="12" xfId="0" applyFont="1" applyFill="1" applyBorder="1" applyAlignment="1">
      <alignment horizontal="left" vertical="top" wrapText="1"/>
    </xf>
    <xf numFmtId="0" fontId="39" fillId="17" borderId="11" xfId="0" applyFont="1" applyFill="1" applyBorder="1" applyAlignment="1">
      <alignment horizontal="left" vertical="top" wrapText="1"/>
    </xf>
    <xf numFmtId="0" fontId="39" fillId="17" borderId="26" xfId="0" applyFont="1" applyFill="1" applyBorder="1" applyAlignment="1">
      <alignment horizontal="left" vertical="center" wrapText="1"/>
    </xf>
    <xf numFmtId="0" fontId="39" fillId="6" borderId="10" xfId="0" applyFont="1" applyFill="1" applyBorder="1" applyAlignment="1">
      <alignment horizontal="justify" vertical="center" wrapText="1"/>
    </xf>
    <xf numFmtId="0" fontId="39" fillId="6" borderId="12" xfId="0" applyFont="1" applyFill="1" applyBorder="1" applyAlignment="1">
      <alignment horizontal="justify" vertical="center" wrapText="1"/>
    </xf>
    <xf numFmtId="0" fontId="39" fillId="6" borderId="11" xfId="0" applyFont="1" applyFill="1" applyBorder="1" applyAlignment="1">
      <alignment horizontal="justify" vertical="center" wrapText="1"/>
    </xf>
    <xf numFmtId="0" fontId="45" fillId="6" borderId="12" xfId="0" applyFont="1" applyFill="1" applyBorder="1" applyAlignment="1">
      <alignment horizontal="center" vertical="center" wrapText="1"/>
    </xf>
    <xf numFmtId="0" fontId="45" fillId="6" borderId="11" xfId="0" applyFont="1" applyFill="1" applyBorder="1" applyAlignment="1">
      <alignment horizontal="center" vertical="center" wrapText="1"/>
    </xf>
    <xf numFmtId="14" fontId="41" fillId="0" borderId="10" xfId="0" applyNumberFormat="1" applyFont="1" applyBorder="1" applyAlignment="1">
      <alignment horizontal="center" vertical="center" wrapText="1"/>
    </xf>
    <xf numFmtId="14" fontId="41" fillId="0" borderId="12" xfId="0" applyNumberFormat="1" applyFont="1" applyBorder="1" applyAlignment="1">
      <alignment horizontal="center" vertical="center" wrapText="1"/>
    </xf>
    <xf numFmtId="14" fontId="41" fillId="0" borderId="11" xfId="0" applyNumberFormat="1" applyFont="1" applyBorder="1" applyAlignment="1">
      <alignment horizontal="center" vertical="center" wrapText="1"/>
    </xf>
    <xf numFmtId="0" fontId="39" fillId="6" borderId="12" xfId="0" applyFont="1" applyFill="1" applyBorder="1" applyAlignment="1">
      <alignment horizontal="left" vertical="center" wrapText="1"/>
    </xf>
    <xf numFmtId="14" fontId="44" fillId="17" borderId="10" xfId="0" applyNumberFormat="1" applyFont="1" applyFill="1" applyBorder="1" applyAlignment="1">
      <alignment horizontal="center" wrapText="1"/>
    </xf>
    <xf numFmtId="0" fontId="44" fillId="17" borderId="12" xfId="0" applyFont="1" applyFill="1" applyBorder="1" applyAlignment="1">
      <alignment horizontal="center" wrapText="1"/>
    </xf>
    <xf numFmtId="0" fontId="44" fillId="17" borderId="11" xfId="0" applyFont="1" applyFill="1" applyBorder="1" applyAlignment="1">
      <alignment horizontal="center" wrapText="1"/>
    </xf>
    <xf numFmtId="0" fontId="39" fillId="17" borderId="15" xfId="0" applyFont="1" applyFill="1" applyBorder="1" applyAlignment="1">
      <alignment horizontal="left" vertical="center" wrapText="1"/>
    </xf>
    <xf numFmtId="0" fontId="39" fillId="17" borderId="16" xfId="0" applyFont="1" applyFill="1" applyBorder="1" applyAlignment="1">
      <alignment horizontal="left" vertical="center" wrapText="1"/>
    </xf>
    <xf numFmtId="0" fontId="39" fillId="17" borderId="17" xfId="0" applyFont="1" applyFill="1" applyBorder="1" applyAlignment="1">
      <alignment horizontal="left" vertical="center" wrapText="1"/>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26" fillId="2" borderId="0" xfId="2" applyFont="1" applyFill="1" applyAlignment="1">
      <alignment horizontal="center" vertical="center"/>
    </xf>
    <xf numFmtId="0" fontId="22" fillId="0" borderId="0" xfId="2" applyFont="1" applyAlignment="1">
      <alignment horizontal="center" vertical="center" wrapText="1"/>
    </xf>
    <xf numFmtId="0" fontId="8" fillId="0" borderId="0" xfId="2" applyAlignment="1">
      <alignment horizontal="justify" vertical="center" wrapText="1"/>
    </xf>
    <xf numFmtId="0" fontId="8" fillId="0" borderId="0" xfId="2" applyAlignment="1">
      <alignment horizontal="left"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0" fontId="10" fillId="14" borderId="5" xfId="4" applyFont="1" applyFill="1" applyBorder="1" applyAlignment="1">
      <alignment horizontal="center" vertical="center"/>
    </xf>
    <xf numFmtId="0" fontId="3" fillId="0" borderId="0" xfId="4" applyAlignment="1">
      <alignment horizontal="center" vertical="center" wrapText="1"/>
    </xf>
    <xf numFmtId="0" fontId="3" fillId="10" borderId="0" xfId="4" applyFill="1" applyAlignment="1">
      <alignment horizontal="center" vertical="center"/>
    </xf>
    <xf numFmtId="0" fontId="10" fillId="13" borderId="5" xfId="4" applyFont="1" applyFill="1" applyBorder="1" applyAlignment="1">
      <alignment horizontal="center" vertical="center"/>
    </xf>
    <xf numFmtId="0" fontId="10" fillId="11" borderId="5" xfId="4" applyFont="1" applyFill="1" applyBorder="1" applyAlignment="1">
      <alignment horizontal="center" vertical="center"/>
    </xf>
    <xf numFmtId="0" fontId="2" fillId="0" borderId="0" xfId="4" applyFont="1" applyAlignment="1">
      <alignment horizontal="left" vertical="center" wrapText="1"/>
    </xf>
    <xf numFmtId="0" fontId="3" fillId="0" borderId="0" xfId="4" applyAlignment="1">
      <alignment horizontal="left" vertical="center" wrapText="1"/>
    </xf>
    <xf numFmtId="0" fontId="32" fillId="0" borderId="0" xfId="4" applyFont="1" applyAlignment="1">
      <alignment horizontal="center" vertical="center" wrapText="1"/>
    </xf>
  </cellXfs>
  <cellStyles count="5">
    <cellStyle name="Normal" xfId="0" builtinId="0"/>
    <cellStyle name="Normal 2" xfId="1"/>
    <cellStyle name="Normal 2 2" xfId="2"/>
    <cellStyle name="Normal 2 2 2" xfId="4"/>
    <cellStyle name="Porcentaje" xfId="3" builtinId="5"/>
  </cellStyles>
  <dxfs count="181">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5"/>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colors>
    <mruColors>
      <color rgb="FFFF7E79"/>
      <color rgb="FFFFFD78"/>
      <color rgb="FF73FB79"/>
      <color rgb="FF0087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customXml" Target="../customXml/item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52EA48B5-E34F-D548-8B38-B0C0EB26407E}"/>
            </a:ext>
          </a:extLst>
        </xdr:cNvPr>
        <xdr:cNvPicPr>
          <a:picLocks noChangeAspect="1"/>
        </xdr:cNvPicPr>
      </xdr:nvPicPr>
      <xdr:blipFill>
        <a:blip xmlns:r="http://schemas.openxmlformats.org/officeDocument/2006/relationships" r:embed="rId1"/>
        <a:stretch>
          <a:fillRect/>
        </a:stretch>
      </xdr:blipFill>
      <xdr:spPr>
        <a:xfrm>
          <a:off x="14224000" y="876300"/>
          <a:ext cx="3022600" cy="3215943"/>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766CA242-EEB6-974A-BAD2-8C6C3944B8A4}"/>
            </a:ext>
          </a:extLst>
        </xdr:cNvPr>
        <xdr:cNvPicPr>
          <a:picLocks noChangeAspect="1"/>
        </xdr:cNvPicPr>
      </xdr:nvPicPr>
      <xdr:blipFill>
        <a:blip xmlns:r="http://schemas.openxmlformats.org/officeDocument/2006/relationships" r:embed="rId2"/>
        <a:stretch>
          <a:fillRect/>
        </a:stretch>
      </xdr:blipFill>
      <xdr:spPr>
        <a:xfrm>
          <a:off x="8356600" y="7378700"/>
          <a:ext cx="4636248" cy="27178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C879C9C6-1E74-544D-8AB6-718DABCA8442}"/>
            </a:ext>
          </a:extLst>
        </xdr:cNvPr>
        <xdr:cNvPicPr>
          <a:picLocks noChangeAspect="1"/>
        </xdr:cNvPicPr>
      </xdr:nvPicPr>
      <xdr:blipFill>
        <a:blip xmlns:r="http://schemas.openxmlformats.org/officeDocument/2006/relationships" r:embed="rId3"/>
        <a:stretch>
          <a:fillRect/>
        </a:stretch>
      </xdr:blipFill>
      <xdr:spPr>
        <a:xfrm>
          <a:off x="8283743" y="4800600"/>
          <a:ext cx="4809957" cy="2667000"/>
        </a:xfrm>
        <a:prstGeom prst="rect">
          <a:avLst/>
        </a:prstGeom>
      </xdr:spPr>
    </xdr:pic>
    <xdr:clientData/>
  </xdr:twoCellAnchor>
  <xdr:twoCellAnchor editAs="oneCell">
    <xdr:from>
      <xdr:col>0</xdr:col>
      <xdr:colOff>740380</xdr:colOff>
      <xdr:row>44</xdr:row>
      <xdr:rowOff>25400</xdr:rowOff>
    </xdr:from>
    <xdr:to>
      <xdr:col>1</xdr:col>
      <xdr:colOff>4546600</xdr:colOff>
      <xdr:row>67</xdr:row>
      <xdr:rowOff>139700</xdr:rowOff>
    </xdr:to>
    <xdr:pic>
      <xdr:nvPicPr>
        <xdr:cNvPr id="5" name="Imagen 4">
          <a:extLst>
            <a:ext uri="{FF2B5EF4-FFF2-40B4-BE49-F238E27FC236}">
              <a16:creationId xmlns:a16="http://schemas.microsoft.com/office/drawing/2014/main" id="{F0A2F7E4-BEFF-964E-9885-289608B492EB}"/>
            </a:ext>
          </a:extLst>
        </xdr:cNvPr>
        <xdr:cNvPicPr>
          <a:picLocks noChangeAspect="1"/>
        </xdr:cNvPicPr>
      </xdr:nvPicPr>
      <xdr:blipFill>
        <a:blip xmlns:r="http://schemas.openxmlformats.org/officeDocument/2006/relationships" r:embed="rId4"/>
        <a:stretch>
          <a:fillRect/>
        </a:stretch>
      </xdr:blipFill>
      <xdr:spPr>
        <a:xfrm>
          <a:off x="740380" y="11061700"/>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FA50123B-5F9D-F84F-A3BB-DA46E3D6AACA}"/>
            </a:ext>
          </a:extLst>
        </xdr:cNvPr>
        <xdr:cNvPicPr>
          <a:picLocks noChangeAspect="1"/>
        </xdr:cNvPicPr>
      </xdr:nvPicPr>
      <xdr:blipFill rotWithShape="1">
        <a:blip xmlns:r="http://schemas.openxmlformats.org/officeDocument/2006/relationships" r:embed="rId5"/>
        <a:srcRect r="3935" b="38542"/>
        <a:stretch/>
      </xdr:blipFill>
      <xdr:spPr>
        <a:xfrm>
          <a:off x="5143501" y="11004169"/>
          <a:ext cx="5079999"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ED05E71F-A38B-7443-9C49-28C18A9402BE}"/>
            </a:ext>
          </a:extLst>
        </xdr:cNvPr>
        <xdr:cNvPicPr>
          <a:picLocks noChangeAspect="1"/>
        </xdr:cNvPicPr>
      </xdr:nvPicPr>
      <xdr:blipFill>
        <a:blip xmlns:r="http://schemas.openxmlformats.org/officeDocument/2006/relationships" r:embed="rId6"/>
        <a:stretch>
          <a:fillRect/>
        </a:stretch>
      </xdr:blipFill>
      <xdr:spPr>
        <a:xfrm>
          <a:off x="2241130" y="15176500"/>
          <a:ext cx="6090069" cy="40386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9" name="Imagen 8">
          <a:extLst>
            <a:ext uri="{FF2B5EF4-FFF2-40B4-BE49-F238E27FC236}">
              <a16:creationId xmlns:a16="http://schemas.microsoft.com/office/drawing/2014/main" id="{E00194FF-82FF-F247-A9B1-170633CECE93}"/>
            </a:ext>
          </a:extLst>
        </xdr:cNvPr>
        <xdr:cNvPicPr>
          <a:picLocks noChangeAspect="1"/>
        </xdr:cNvPicPr>
      </xdr:nvPicPr>
      <xdr:blipFill rotWithShape="1">
        <a:blip xmlns:r="http://schemas.openxmlformats.org/officeDocument/2006/relationships" r:embed="rId5"/>
        <a:srcRect l="5093" t="3741" r="5092" b="90203"/>
        <a:stretch/>
      </xdr:blipFill>
      <xdr:spPr>
        <a:xfrm>
          <a:off x="10325101" y="11239500"/>
          <a:ext cx="492760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10" name="Imagen 9">
          <a:extLst>
            <a:ext uri="{FF2B5EF4-FFF2-40B4-BE49-F238E27FC236}">
              <a16:creationId xmlns:a16="http://schemas.microsoft.com/office/drawing/2014/main" id="{D2BDB03D-AFB6-3445-AEF4-CCB120A68596}"/>
            </a:ext>
          </a:extLst>
        </xdr:cNvPr>
        <xdr:cNvPicPr>
          <a:picLocks noChangeAspect="1"/>
        </xdr:cNvPicPr>
      </xdr:nvPicPr>
      <xdr:blipFill rotWithShape="1">
        <a:blip xmlns:r="http://schemas.openxmlformats.org/officeDocument/2006/relationships" r:embed="rId5"/>
        <a:srcRect l="5092" t="61279" r="4861"/>
        <a:stretch/>
      </xdr:blipFill>
      <xdr:spPr>
        <a:xfrm>
          <a:off x="10325099" y="11633200"/>
          <a:ext cx="494030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1" name="Imagen 10">
          <a:extLst>
            <a:ext uri="{FF2B5EF4-FFF2-40B4-BE49-F238E27FC236}">
              <a16:creationId xmlns:a16="http://schemas.microsoft.com/office/drawing/2014/main" id="{857B403B-368B-5A44-9346-8A123D39DE9B}"/>
            </a:ext>
          </a:extLst>
        </xdr:cNvPr>
        <xdr:cNvPicPr>
          <a:picLocks noChangeAspect="1"/>
        </xdr:cNvPicPr>
      </xdr:nvPicPr>
      <xdr:blipFill>
        <a:blip xmlns:r="http://schemas.openxmlformats.org/officeDocument/2006/relationships" r:embed="rId7"/>
        <a:stretch>
          <a:fillRect/>
        </a:stretch>
      </xdr:blipFill>
      <xdr:spPr>
        <a:xfrm>
          <a:off x="457200" y="15557500"/>
          <a:ext cx="2019300" cy="23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3B8DE810-F49B-4A66-B8EF-1EE0A77B4F17}"/>
            </a:ext>
          </a:extLst>
        </xdr:cNvPr>
        <xdr:cNvPicPr>
          <a:picLocks noChangeAspect="1"/>
        </xdr:cNvPicPr>
      </xdr:nvPicPr>
      <xdr:blipFill>
        <a:blip xmlns:r="http://schemas.openxmlformats.org/officeDocument/2006/relationships" r:embed="rId1"/>
        <a:stretch>
          <a:fillRect/>
        </a:stretch>
      </xdr:blipFill>
      <xdr:spPr>
        <a:xfrm>
          <a:off x="1028700" y="5454650"/>
          <a:ext cx="5355075" cy="5580476"/>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24BFCDF4-64FB-47FA-ABED-7ED84FE965CD}"/>
            </a:ext>
          </a:extLst>
        </xdr:cNvPr>
        <xdr:cNvPicPr>
          <a:picLocks noChangeAspect="1"/>
        </xdr:cNvPicPr>
      </xdr:nvPicPr>
      <xdr:blipFill>
        <a:blip xmlns:r="http://schemas.openxmlformats.org/officeDocument/2006/relationships" r:embed="rId2"/>
        <a:stretch>
          <a:fillRect/>
        </a:stretch>
      </xdr:blipFill>
      <xdr:spPr>
        <a:xfrm>
          <a:off x="10922000" y="5524500"/>
          <a:ext cx="4292600" cy="5818867"/>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999FF323-C700-4EE2-9140-044637A9E57E}"/>
            </a:ext>
          </a:extLst>
        </xdr:cNvPr>
        <xdr:cNvPicPr>
          <a:picLocks noChangeAspect="1"/>
        </xdr:cNvPicPr>
      </xdr:nvPicPr>
      <xdr:blipFill>
        <a:blip xmlns:r="http://schemas.openxmlformats.org/officeDocument/2006/relationships" r:embed="rId3"/>
        <a:stretch>
          <a:fillRect/>
        </a:stretch>
      </xdr:blipFill>
      <xdr:spPr>
        <a:xfrm>
          <a:off x="6495258" y="5575300"/>
          <a:ext cx="4121942" cy="17780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96E6B048-EC46-464B-AEEE-547BCAB254D6}"/>
            </a:ext>
          </a:extLst>
        </xdr:cNvPr>
        <xdr:cNvPicPr>
          <a:picLocks noChangeAspect="1"/>
        </xdr:cNvPicPr>
      </xdr:nvPicPr>
      <xdr:blipFill>
        <a:blip xmlns:r="http://schemas.openxmlformats.org/officeDocument/2006/relationships" r:embed="rId4"/>
        <a:stretch>
          <a:fillRect/>
        </a:stretch>
      </xdr:blipFill>
      <xdr:spPr>
        <a:xfrm>
          <a:off x="8051800" y="11842750"/>
          <a:ext cx="5207000" cy="16112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1104026E-42B3-4C98-951A-FD1469274834}"/>
            </a:ext>
          </a:extLst>
        </xdr:cNvPr>
        <xdr:cNvPicPr>
          <a:picLocks noChangeAspect="1"/>
        </xdr:cNvPicPr>
      </xdr:nvPicPr>
      <xdr:blipFill>
        <a:blip xmlns:r="http://schemas.openxmlformats.org/officeDocument/2006/relationships" r:embed="rId5"/>
        <a:stretch>
          <a:fillRect/>
        </a:stretch>
      </xdr:blipFill>
      <xdr:spPr>
        <a:xfrm>
          <a:off x="8043787" y="14204950"/>
          <a:ext cx="5138812" cy="35736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A61085F6-40E5-4A58-8399-5BF78E3E7B36}"/>
            </a:ext>
          </a:extLst>
        </xdr:cNvPr>
        <xdr:cNvPicPr>
          <a:picLocks noChangeAspect="1"/>
        </xdr:cNvPicPr>
      </xdr:nvPicPr>
      <xdr:blipFill>
        <a:blip xmlns:r="http://schemas.openxmlformats.org/officeDocument/2006/relationships" r:embed="rId6"/>
        <a:stretch>
          <a:fillRect/>
        </a:stretch>
      </xdr:blipFill>
      <xdr:spPr>
        <a:xfrm>
          <a:off x="874486" y="18859501"/>
          <a:ext cx="6262914" cy="26035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5B265D88-23AA-48AD-8B32-D49C41EA72AD}"/>
            </a:ext>
          </a:extLst>
        </xdr:cNvPr>
        <xdr:cNvPicPr>
          <a:picLocks noChangeAspect="1"/>
        </xdr:cNvPicPr>
      </xdr:nvPicPr>
      <xdr:blipFill>
        <a:blip xmlns:r="http://schemas.openxmlformats.org/officeDocument/2006/relationships" r:embed="rId7"/>
        <a:stretch>
          <a:fillRect/>
        </a:stretch>
      </xdr:blipFill>
      <xdr:spPr>
        <a:xfrm>
          <a:off x="7493000" y="18850946"/>
          <a:ext cx="5753100" cy="2547113"/>
        </a:xfrm>
        <a:prstGeom prst="rect">
          <a:avLst/>
        </a:prstGeom>
      </xdr:spPr>
    </xdr:pic>
    <xdr:clientData/>
  </xdr:twoCellAnchor>
  <xdr:twoCellAnchor editAs="oneCell">
    <xdr:from>
      <xdr:col>1</xdr:col>
      <xdr:colOff>533400</xdr:colOff>
      <xdr:row>94</xdr:row>
      <xdr:rowOff>171183</xdr:rowOff>
    </xdr:from>
    <xdr:to>
      <xdr:col>1</xdr:col>
      <xdr:colOff>5270500</xdr:colOff>
      <xdr:row>107</xdr:row>
      <xdr:rowOff>218439</xdr:rowOff>
    </xdr:to>
    <xdr:pic>
      <xdr:nvPicPr>
        <xdr:cNvPr id="9" name="Imagen 8">
          <a:extLst>
            <a:ext uri="{FF2B5EF4-FFF2-40B4-BE49-F238E27FC236}">
              <a16:creationId xmlns:a16="http://schemas.microsoft.com/office/drawing/2014/main" id="{0406FE47-DE10-40A5-AA38-84D906D45078}"/>
            </a:ext>
          </a:extLst>
        </xdr:cNvPr>
        <xdr:cNvPicPr>
          <a:picLocks noChangeAspect="1"/>
        </xdr:cNvPicPr>
      </xdr:nvPicPr>
      <xdr:blipFill>
        <a:blip xmlns:r="http://schemas.openxmlformats.org/officeDocument/2006/relationships" r:embed="rId8"/>
        <a:stretch>
          <a:fillRect/>
        </a:stretch>
      </xdr:blipFill>
      <xdr:spPr>
        <a:xfrm>
          <a:off x="1358900" y="22243783"/>
          <a:ext cx="4737100" cy="2784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lo.uaesp.gov.co\uaesp_docs\apolo\UAESP_Docs\lsantiago\Mis%20documentos\Luisa%20Santiago\Planeaci&#243;n\Plan%20anticorrupci&#243;n%20y%20atenci&#243;n%20al%20ciudadano\Vigencia%202019\Construcci&#243;n\Proyecto%20PAAC%202019%2017.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uaesp.gov.co\uaesp_docs\Users\jdavila\Downloads\MAPA%20DE%20RIESGO%20UAESP_26_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olo.uaesp.gov.co\uaesp_docs\apolo\0-Jaime\Inter%20Rapidisimo\Guias\00%20Guia%20de%20Auditoria_Res%202702_PDN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olo.uaesp.gov.co\uaesp_docs\apolo\0-Trabajos\77-Mincomercio\Trabajos\SAR-9\SAR-9-3.%20Ejecuci&#243;n\ENT-1%20MCIT\1-Instrumentos%20de%20Diagn&#243;stico\4-Riesgos\Mapa%20de%20Riesgos%20del%20Proceso-MC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AAC%202019\Construcci&#243;n\Proyecto%20PAAC%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olo.uaesp.gov.co\uaesp_docs\Users\Oscar\Desktop\PROYECTOS\5.Uaesp\Uaesp_2019\riesgos%20uaesp\PROYECTOS\14.UAESP_2018\Informes%20de%20Pago\10.Octubre%202018\ACTIVIDADES%20NOVIEMBRE%20G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201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UREZ CONTRO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Riesgo Inheren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1:DK1048569"/>
  <sheetViews>
    <sheetView showGridLines="0" tabSelected="1" zoomScale="40" zoomScaleNormal="40" workbookViewId="0">
      <pane xSplit="1" ySplit="4" topLeftCell="BV5" activePane="bottomRight" state="frozen"/>
      <selection pane="topRight" activeCell="B1" sqref="B1"/>
      <selection pane="bottomLeft" activeCell="A5" sqref="A5"/>
      <selection pane="bottomRight" activeCell="B5" sqref="B5"/>
    </sheetView>
  </sheetViews>
  <sheetFormatPr baseColWidth="10" defaultColWidth="11" defaultRowHeight="15.75"/>
  <cols>
    <col min="1" max="1" width="3" customWidth="1"/>
    <col min="2" max="2" width="17.125" customWidth="1"/>
    <col min="3" max="3" width="21.375" customWidth="1"/>
    <col min="4" max="4" width="38.375" customWidth="1"/>
    <col min="5" max="5" width="28" customWidth="1"/>
    <col min="6" max="6" width="32.875" customWidth="1"/>
    <col min="7" max="7" width="12.5" customWidth="1"/>
    <col min="8" max="8" width="40.375" customWidth="1"/>
    <col min="9" max="9" width="30.875" customWidth="1"/>
    <col min="10" max="10" width="14" customWidth="1"/>
    <col min="11" max="11" width="17.375" customWidth="1"/>
    <col min="12" max="12" width="13.875" customWidth="1"/>
    <col min="13" max="13" width="14.875" customWidth="1"/>
    <col min="14" max="14" width="15.625" customWidth="1"/>
    <col min="15" max="15" width="12.625" customWidth="1"/>
    <col min="16" max="16" width="11.625" customWidth="1"/>
    <col min="17" max="17" width="17.625" customWidth="1"/>
    <col min="18" max="18" width="12.5" customWidth="1"/>
    <col min="19" max="19" width="17.125" customWidth="1"/>
    <col min="20" max="21" width="12.125" customWidth="1"/>
    <col min="22" max="22" width="12.625" customWidth="1"/>
    <col min="23" max="23" width="12.125" customWidth="1"/>
    <col min="24" max="24" width="13.125" customWidth="1"/>
    <col min="25" max="25" width="12.875" customWidth="1"/>
    <col min="26" max="26" width="9.125" customWidth="1"/>
    <col min="27" max="27" width="13.125" customWidth="1"/>
    <col min="28" max="28" width="11.125" customWidth="1"/>
    <col min="29" max="29" width="11.875" customWidth="1"/>
    <col min="30" max="31" width="7.625" customWidth="1"/>
    <col min="32" max="32" width="8.5" customWidth="1"/>
    <col min="33" max="33" width="48" customWidth="1"/>
    <col min="34" max="34" width="10.5" customWidth="1"/>
    <col min="35" max="35" width="11.625" customWidth="1"/>
    <col min="36" max="36" width="3" customWidth="1"/>
    <col min="38" max="38" width="2.625" customWidth="1"/>
    <col min="40" max="40" width="2.625" customWidth="1"/>
    <col min="41" max="41" width="10.625" customWidth="1"/>
    <col min="42" max="42" width="2.5" customWidth="1"/>
    <col min="44" max="44" width="2.625" customWidth="1"/>
    <col min="45" max="45" width="11.875" customWidth="1"/>
    <col min="46" max="46" width="2.625" customWidth="1"/>
    <col min="47" max="47" width="11.875" customWidth="1"/>
    <col min="48" max="48" width="2.625" customWidth="1"/>
    <col min="49" max="49" width="8.5" customWidth="1"/>
    <col min="50" max="50" width="14.625" customWidth="1"/>
    <col min="51" max="51" width="16.5" customWidth="1"/>
    <col min="52" max="52" width="17.125" customWidth="1"/>
    <col min="53" max="53" width="4" hidden="1" customWidth="1"/>
    <col min="54" max="54" width="14.875" customWidth="1"/>
    <col min="55" max="55" width="17.25" customWidth="1"/>
    <col min="56" max="56" width="3.375" hidden="1" customWidth="1"/>
    <col min="57" max="57" width="15" customWidth="1"/>
    <col min="58" max="58" width="5.375" hidden="1" customWidth="1"/>
    <col min="59" max="59" width="3.625" hidden="1" customWidth="1"/>
    <col min="60" max="60" width="15" customWidth="1"/>
    <col min="61" max="61" width="6.625" hidden="1" customWidth="1"/>
    <col min="62" max="62" width="4.625" style="108" customWidth="1"/>
    <col min="63" max="63" width="13.375" customWidth="1"/>
    <col min="64" max="64" width="13.5" customWidth="1"/>
    <col min="65" max="66" width="7.625" customWidth="1"/>
    <col min="67" max="67" width="8.5" customWidth="1"/>
    <col min="68" max="68" width="10.875" customWidth="1"/>
    <col min="69" max="69" width="44.875" customWidth="1"/>
    <col min="70" max="70" width="36.125" customWidth="1"/>
    <col min="71" max="71" width="26" style="103" customWidth="1"/>
    <col min="72" max="73" width="14.875" customWidth="1"/>
    <col min="74" max="74" width="39.625" customWidth="1"/>
    <col min="75" max="75" width="18.125" style="131" customWidth="1"/>
    <col min="76" max="76" width="112.5" customWidth="1"/>
    <col min="77" max="77" width="18.125" style="132" customWidth="1"/>
    <col min="78" max="78" width="115.875" customWidth="1"/>
    <col min="79" max="79" width="43.875" customWidth="1"/>
    <col min="80" max="81" width="10.625" customWidth="1"/>
    <col min="82" max="82" width="14" customWidth="1"/>
    <col min="88" max="88" width="13.5" customWidth="1"/>
    <col min="91" max="91" width="13.5" customWidth="1"/>
    <col min="105" max="105" width="13.375" customWidth="1"/>
    <col min="106" max="106" width="19.875" customWidth="1"/>
    <col min="111" max="111" width="15" customWidth="1"/>
    <col min="112" max="112" width="13.625" customWidth="1"/>
  </cols>
  <sheetData>
    <row r="1" spans="2:88" ht="16.5" thickBot="1"/>
    <row r="2" spans="2:88" s="33" customFormat="1" ht="29.1" customHeight="1">
      <c r="B2" s="246" t="s">
        <v>0</v>
      </c>
      <c r="C2" s="246"/>
      <c r="D2" s="246"/>
      <c r="E2" s="246" t="s">
        <v>1</v>
      </c>
      <c r="F2" s="246"/>
      <c r="G2" s="246"/>
      <c r="H2" s="246"/>
      <c r="I2" s="246"/>
      <c r="J2" s="246" t="s">
        <v>2</v>
      </c>
      <c r="K2" s="246"/>
      <c r="L2" s="246"/>
      <c r="M2" s="246"/>
      <c r="N2" s="246"/>
      <c r="O2" s="246"/>
      <c r="P2" s="246"/>
      <c r="Q2" s="246"/>
      <c r="R2" s="246"/>
      <c r="S2" s="246"/>
      <c r="T2" s="246"/>
      <c r="U2" s="246"/>
      <c r="V2" s="246"/>
      <c r="W2" s="246"/>
      <c r="X2" s="246"/>
      <c r="Y2" s="246"/>
      <c r="Z2" s="246"/>
      <c r="AA2" s="246"/>
      <c r="AB2" s="246"/>
      <c r="AC2" s="246"/>
      <c r="AD2" s="246" t="s">
        <v>3</v>
      </c>
      <c r="AE2" s="246"/>
      <c r="AF2" s="246"/>
      <c r="AG2" s="246" t="s">
        <v>4</v>
      </c>
      <c r="AH2" s="246"/>
      <c r="AI2" s="246"/>
      <c r="AJ2" s="246"/>
      <c r="AK2" s="246"/>
      <c r="AL2" s="246"/>
      <c r="AM2" s="246"/>
      <c r="AN2" s="246"/>
      <c r="AO2" s="246"/>
      <c r="AP2" s="246"/>
      <c r="AQ2" s="246"/>
      <c r="AR2" s="246"/>
      <c r="AS2" s="246"/>
      <c r="AT2" s="246"/>
      <c r="AU2" s="246"/>
      <c r="AV2" s="246"/>
      <c r="AW2" s="246"/>
      <c r="AX2" s="246" t="s">
        <v>5</v>
      </c>
      <c r="AY2" s="246"/>
      <c r="AZ2" s="246"/>
      <c r="BA2" s="246"/>
      <c r="BB2" s="246"/>
      <c r="BC2" s="246"/>
      <c r="BD2" s="246"/>
      <c r="BE2" s="246"/>
      <c r="BF2" s="246"/>
      <c r="BG2" s="246"/>
      <c r="BH2" s="246"/>
      <c r="BI2" s="246"/>
      <c r="BJ2" s="246"/>
      <c r="BK2" s="246"/>
      <c r="BL2" s="246"/>
      <c r="BM2" s="246" t="s">
        <v>3</v>
      </c>
      <c r="BN2" s="246"/>
      <c r="BO2" s="246"/>
      <c r="BP2" s="251" t="s">
        <v>6</v>
      </c>
      <c r="BQ2" s="251"/>
      <c r="BR2" s="251"/>
      <c r="BS2" s="251"/>
      <c r="BT2" s="251" t="s">
        <v>7</v>
      </c>
      <c r="BU2" s="251"/>
      <c r="BV2" s="251"/>
      <c r="BW2" s="252" t="s">
        <v>8</v>
      </c>
      <c r="BX2" s="253"/>
      <c r="BY2" s="254" t="s">
        <v>9</v>
      </c>
      <c r="BZ2" s="255"/>
      <c r="CA2" s="256"/>
    </row>
    <row r="3" spans="2:88" ht="3" customHeight="1">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106"/>
      <c r="BK3" s="59"/>
      <c r="BL3" s="59"/>
      <c r="BM3" s="59"/>
      <c r="BN3" s="59"/>
      <c r="BO3" s="59"/>
      <c r="BP3" s="59"/>
      <c r="BQ3" s="59"/>
      <c r="BR3" s="59"/>
      <c r="BS3" s="102"/>
      <c r="BT3" s="59"/>
      <c r="BU3" s="59"/>
      <c r="BV3" s="59"/>
      <c r="BW3" s="130"/>
      <c r="BX3" s="172"/>
      <c r="BY3" s="182"/>
      <c r="BZ3" s="170"/>
      <c r="CA3" s="183"/>
    </row>
    <row r="4" spans="2:88" s="1" customFormat="1" ht="60.95" customHeight="1">
      <c r="B4" s="88" t="s">
        <v>10</v>
      </c>
      <c r="C4" s="88" t="s">
        <v>11</v>
      </c>
      <c r="D4" s="88" t="s">
        <v>12</v>
      </c>
      <c r="E4" s="88" t="s">
        <v>13</v>
      </c>
      <c r="F4" s="88" t="s">
        <v>1</v>
      </c>
      <c r="G4" s="88" t="s">
        <v>14</v>
      </c>
      <c r="H4" s="88" t="s">
        <v>15</v>
      </c>
      <c r="I4" s="88" t="s">
        <v>16</v>
      </c>
      <c r="J4" s="88" t="s">
        <v>17</v>
      </c>
      <c r="K4" s="88" t="s">
        <v>18</v>
      </c>
      <c r="L4" s="88" t="s">
        <v>19</v>
      </c>
      <c r="M4" s="88" t="s">
        <v>20</v>
      </c>
      <c r="N4" s="88" t="s">
        <v>21</v>
      </c>
      <c r="O4" s="88" t="s">
        <v>22</v>
      </c>
      <c r="P4" s="88" t="s">
        <v>23</v>
      </c>
      <c r="Q4" s="88" t="s">
        <v>24</v>
      </c>
      <c r="R4" s="88" t="s">
        <v>25</v>
      </c>
      <c r="S4" s="88" t="s">
        <v>26</v>
      </c>
      <c r="T4" s="88" t="s">
        <v>27</v>
      </c>
      <c r="U4" s="88" t="s">
        <v>28</v>
      </c>
      <c r="V4" s="88" t="s">
        <v>29</v>
      </c>
      <c r="W4" s="88" t="s">
        <v>30</v>
      </c>
      <c r="X4" s="88" t="s">
        <v>31</v>
      </c>
      <c r="Y4" s="88" t="s">
        <v>32</v>
      </c>
      <c r="Z4" s="88" t="s">
        <v>33</v>
      </c>
      <c r="AA4" s="88" t="s">
        <v>34</v>
      </c>
      <c r="AB4" s="88" t="s">
        <v>35</v>
      </c>
      <c r="AC4" s="88" t="s">
        <v>36</v>
      </c>
      <c r="AD4" s="88" t="s">
        <v>37</v>
      </c>
      <c r="AE4" s="88" t="s">
        <v>38</v>
      </c>
      <c r="AF4" s="88" t="s">
        <v>39</v>
      </c>
      <c r="AG4" s="88" t="s">
        <v>40</v>
      </c>
      <c r="AH4" s="88" t="s">
        <v>41</v>
      </c>
      <c r="AI4" s="88" t="s">
        <v>42</v>
      </c>
      <c r="AJ4" s="88"/>
      <c r="AK4" s="88" t="s">
        <v>42</v>
      </c>
      <c r="AL4" s="88"/>
      <c r="AM4" s="88" t="s">
        <v>43</v>
      </c>
      <c r="AN4" s="88"/>
      <c r="AO4" s="88" t="s">
        <v>44</v>
      </c>
      <c r="AP4" s="88"/>
      <c r="AQ4" s="88" t="s">
        <v>45</v>
      </c>
      <c r="AR4" s="88"/>
      <c r="AS4" s="88" t="s">
        <v>46</v>
      </c>
      <c r="AT4" s="88"/>
      <c r="AU4" s="88" t="s">
        <v>47</v>
      </c>
      <c r="AV4" s="88"/>
      <c r="AW4" s="88" t="s">
        <v>48</v>
      </c>
      <c r="AX4" s="88" t="s">
        <v>49</v>
      </c>
      <c r="AY4" s="89" t="s">
        <v>50</v>
      </c>
      <c r="AZ4" s="89" t="s">
        <v>51</v>
      </c>
      <c r="BA4" s="88"/>
      <c r="BB4" s="88" t="s">
        <v>52</v>
      </c>
      <c r="BC4" s="89" t="s">
        <v>53</v>
      </c>
      <c r="BD4" s="88"/>
      <c r="BE4" s="89" t="s">
        <v>54</v>
      </c>
      <c r="BF4" s="89"/>
      <c r="BG4" s="89"/>
      <c r="BH4" s="89" t="s">
        <v>55</v>
      </c>
      <c r="BI4" s="89"/>
      <c r="BJ4" s="104"/>
      <c r="BK4" s="88" t="s">
        <v>56</v>
      </c>
      <c r="BL4" s="88" t="s">
        <v>57</v>
      </c>
      <c r="BM4" s="88" t="s">
        <v>37</v>
      </c>
      <c r="BN4" s="88" t="s">
        <v>38</v>
      </c>
      <c r="BO4" s="88" t="s">
        <v>58</v>
      </c>
      <c r="BP4" s="89" t="s">
        <v>59</v>
      </c>
      <c r="BQ4" s="89" t="s">
        <v>60</v>
      </c>
      <c r="BR4" s="89" t="s">
        <v>61</v>
      </c>
      <c r="BS4" s="89" t="s">
        <v>62</v>
      </c>
      <c r="BT4" s="89" t="s">
        <v>63</v>
      </c>
      <c r="BU4" s="89" t="s">
        <v>64</v>
      </c>
      <c r="BV4" s="89" t="s">
        <v>65</v>
      </c>
      <c r="BW4" s="90" t="s">
        <v>66</v>
      </c>
      <c r="BX4" s="173" t="s">
        <v>67</v>
      </c>
      <c r="BY4" s="184" t="s">
        <v>66</v>
      </c>
      <c r="BZ4" s="171" t="s">
        <v>67</v>
      </c>
      <c r="CA4" s="185" t="s">
        <v>68</v>
      </c>
    </row>
    <row r="5" spans="2:88" s="4" customFormat="1" ht="138" customHeight="1">
      <c r="B5" s="138" t="s">
        <v>69</v>
      </c>
      <c r="C5" s="140" t="s">
        <v>70</v>
      </c>
      <c r="D5" s="140" t="s">
        <v>71</v>
      </c>
      <c r="E5" s="139" t="s">
        <v>72</v>
      </c>
      <c r="F5" s="139" t="s">
        <v>73</v>
      </c>
      <c r="G5" s="139" t="s">
        <v>74</v>
      </c>
      <c r="H5" s="139" t="s">
        <v>75</v>
      </c>
      <c r="I5" s="139" t="s">
        <v>76</v>
      </c>
      <c r="J5" s="135" t="s">
        <v>77</v>
      </c>
      <c r="K5" s="135" t="s">
        <v>77</v>
      </c>
      <c r="L5" s="135" t="s">
        <v>77</v>
      </c>
      <c r="M5" s="135" t="s">
        <v>77</v>
      </c>
      <c r="N5" s="135" t="s">
        <v>77</v>
      </c>
      <c r="O5" s="135" t="s">
        <v>77</v>
      </c>
      <c r="P5" s="135" t="s">
        <v>77</v>
      </c>
      <c r="Q5" s="135" t="s">
        <v>77</v>
      </c>
      <c r="R5" s="135" t="s">
        <v>77</v>
      </c>
      <c r="S5" s="135" t="s">
        <v>77</v>
      </c>
      <c r="T5" s="135" t="s">
        <v>77</v>
      </c>
      <c r="U5" s="135" t="s">
        <v>77</v>
      </c>
      <c r="V5" s="135" t="s">
        <v>77</v>
      </c>
      <c r="W5" s="135" t="s">
        <v>77</v>
      </c>
      <c r="X5" s="135" t="s">
        <v>77</v>
      </c>
      <c r="Y5" s="135" t="s">
        <v>77</v>
      </c>
      <c r="Z5" s="135" t="s">
        <v>77</v>
      </c>
      <c r="AA5" s="135" t="s">
        <v>78</v>
      </c>
      <c r="AB5" s="135" t="s">
        <v>78</v>
      </c>
      <c r="AC5" s="135">
        <v>17</v>
      </c>
      <c r="AD5" s="91" t="s">
        <v>79</v>
      </c>
      <c r="AE5" s="91" t="s">
        <v>80</v>
      </c>
      <c r="AF5" s="91" t="str">
        <f>_xlfn.IFS(AND(AD5=$CB$124,AE5=$CC$124),$CD$124,AND(AD5=$CB$124,AE5=$CC$125),$CD$124,AND(AD5=$CB$124,AE5=$CC$126),$CD$125,AND(AD5=$CB$124,AE5=$CC$127),$CD$126,AND(AD5=$CB$124,AE5=$CC$128),$CD$127,AND(AD5=$CB$125,AE5=$CC$124),$CD$124,AND(AD5=$CB$125,AE5=$CC$125),$CD$124,AND(AD5=$CB$125,AE5=$CC$126),$CD$125,AND(AD5=$CB$125,AE5=$CC$127),$CD$126,AND(AD5=$CB$125,AE5=$CC$128),$CD$127,AND(AD5=$CB$126,AE5=$CC$124),$CD$124,AND(AD5=$CB$126,AE5=$CC$125),$CD$125,AND(AD5=$CB$126,AE5=$CC$126),$CD$126,AND(AD5=$CB$126,AE5=$CC$127),$CD$127,AND(AD5=$CB$126,AE5=$CC$128),$CD$127,AND(AD5=$CB$127,AE5=$CC$124),$CD$125,AND(AD5=$CB$127,AE5=$CC$125),$CD$126,AND(AD5=$CB$127,AE5=$CC$126),$CD$126,AND(AD5=$CB$127,AE5=$CC$127),$CD$127,AND(AD5=$CB$127,AE5=$CC$128),$CD$127,AND(AD5=$CB$128,AE5=$CC$124),$CD$126,AND(AD5=$CB$128,AE5=$CC$125),$CD$126,AND(AD5=$CB$128,AE5=$CC$126),$CD$127,AND(AD5=$CB$128,AE5=$CC$127),$CD$127,AND(AD5=$CB$128,AE5=$CC$128),$CD$127)</f>
        <v>Extremo</v>
      </c>
      <c r="AG5" s="139" t="s">
        <v>81</v>
      </c>
      <c r="AH5" s="135" t="s">
        <v>82</v>
      </c>
      <c r="AI5" s="135" t="s">
        <v>83</v>
      </c>
      <c r="AJ5" s="135">
        <f>IF(AI5=$CF$124,ASIGNADO,IF(AI5=$CF$125,NO_ASIGNADO,""))</f>
        <v>15</v>
      </c>
      <c r="AK5" s="135" t="s">
        <v>84</v>
      </c>
      <c r="AL5" s="135">
        <f>IF(AK5=$CI$124,ADECUADO,IF(AK5=$CI$125,INADECUADO,""))</f>
        <v>15</v>
      </c>
      <c r="AM5" s="135" t="s">
        <v>85</v>
      </c>
      <c r="AN5" s="135">
        <f>IF(AM5=$CL$124,ASIGNADO,IF(AM5=$CL$125,NO_ASIGNADO,""))</f>
        <v>15</v>
      </c>
      <c r="AO5" s="135" t="s">
        <v>86</v>
      </c>
      <c r="AP5" s="135">
        <f>IF(AO5=$CO$124,PREVENIR,IF(AO5=$CO$125,DETECTAR,IF(AO5=$CO$126,NO_ES_CONTROL,"")))</f>
        <v>15</v>
      </c>
      <c r="AQ5" s="135" t="s">
        <v>87</v>
      </c>
      <c r="AR5" s="135">
        <f>IF(AQ5=$CS$124,CONFIABLE,IF(AQ5=$CS$125,NO_CONFIABLE,""))</f>
        <v>15</v>
      </c>
      <c r="AS5" s="135" t="s">
        <v>88</v>
      </c>
      <c r="AT5" s="135">
        <f>IF(AS5=$CV$124,SE_INVESTIGAN,IF(AS5=$CV$125,NO_SE_INVESTIGAN,""))</f>
        <v>15</v>
      </c>
      <c r="AU5" s="135" t="s">
        <v>89</v>
      </c>
      <c r="AV5" s="135">
        <f>IF(AU5=$CY$124,COMPLETA,IF(AU5=$CY$125,INCOMPLETA,IF(AU5=$CY$126,NO_EXISTE,"")))</f>
        <v>10</v>
      </c>
      <c r="AW5" s="135">
        <f t="shared" ref="AW5:AW6" si="0">IFERROR(AJ5+AL5+AN5+AP5+AR5+AT5+AV5," ")</f>
        <v>100</v>
      </c>
      <c r="AX5" s="92" t="str">
        <f t="shared" ref="AX5:AY14" si="1">IF(AND(AW5&gt;=86,AW5&lt;=95),"MODERADO",IF(AND(AW5&gt;=96), "FUERTE",IF(AND(AW5&lt;=85), "DEBIL")))</f>
        <v>FUERTE</v>
      </c>
      <c r="AY5" s="92" t="s">
        <v>90</v>
      </c>
      <c r="AZ5" s="92" t="str">
        <f>IFERROR((_xlfn.IFS(AND(AX5=$DC$124,AY5=$DC$124),$DC$124,AND(AX5=$DC$124,AY5=$DC$125),$DC$125,AND(AX5=$DC$124,AY5=$DC$126),$DC$126,AND(AX5=$DC$125,AY5=$DC$124),$DC$125,AND(AX5=$DC$125,AY5=$DC$125),$DC$125,AND(AX5=$DC$125,AY5=$DC$126),$DC$126,AND(AX5=$DC$126,AY5=$DC$124),$DC$126,AND(AX5=$DC$126,AY5=$DC$125),$DC$126,AND(AX5=$DC$126,AY5=$DC$126),$DC$126)),"")</f>
        <v>FUERTE</v>
      </c>
      <c r="BA5" s="93">
        <f>_xlfn.IFS(AZ5=$DD$124,FUERTE,AZ5=$DD$125,MODERADO,AZ5=$DD$126,DEBIL)</f>
        <v>100</v>
      </c>
      <c r="BB5" s="124" t="str">
        <f>IF(AND(BA5=100),"NO",IF(AND(BA5&lt;100), "SI",0))</f>
        <v>NO</v>
      </c>
      <c r="BC5" s="94" t="str">
        <f>IF(AND(BD5&gt;=50,BD5&lt;=99),"MODERADO",IF(AND(BD5=100), "FUERTE",IF(AND(BD5&lt;50), "DEBIL")))</f>
        <v>FUERTE</v>
      </c>
      <c r="BD5" s="95">
        <f>+SUM(BA5:BA5)/(COUNT(BA5:BA5))</f>
        <v>100</v>
      </c>
      <c r="BE5" s="124" t="s">
        <v>91</v>
      </c>
      <c r="BF5" s="125">
        <f>IF(BE5="Directamente",100/COUNTA(BE5:BE5),0)</f>
        <v>100</v>
      </c>
      <c r="BG5" s="115" t="str">
        <f>IF(SUM(BF5:BF5)&gt;67,"Directamente","No Disminuye")</f>
        <v>Directamente</v>
      </c>
      <c r="BH5" s="124" t="s">
        <v>92</v>
      </c>
      <c r="BI5" s="124">
        <f>IFERROR(_xlfn.IFS(BH5="Directamente",10,BH5="Indirectamente",9.9,BH5="No Disminuye",0)," ")</f>
        <v>9.9</v>
      </c>
      <c r="BJ5" s="115" t="s">
        <v>91</v>
      </c>
      <c r="BK5" s="124">
        <f>IFERROR(_xlfn.IFS(AND(BC5="MODERADO",BG5="Directamente"),1,AND(BC5="FUERTE",BG5="Directamente"),2),"")</f>
        <v>2</v>
      </c>
      <c r="BL5" s="124">
        <v>2</v>
      </c>
      <c r="BM5" s="110" t="s">
        <v>93</v>
      </c>
      <c r="BN5" s="66" t="s">
        <v>94</v>
      </c>
      <c r="BO5" s="66" t="s">
        <v>94</v>
      </c>
      <c r="BP5" s="126" t="s">
        <v>95</v>
      </c>
      <c r="BQ5" s="73" t="s">
        <v>96</v>
      </c>
      <c r="BR5" s="73" t="s">
        <v>97</v>
      </c>
      <c r="BS5" s="135" t="s">
        <v>98</v>
      </c>
      <c r="BT5" s="101">
        <v>43832</v>
      </c>
      <c r="BU5" s="101">
        <v>44196</v>
      </c>
      <c r="BV5" s="134" t="s">
        <v>99</v>
      </c>
      <c r="BW5" s="146" t="s">
        <v>100</v>
      </c>
      <c r="BX5" s="174" t="s">
        <v>101</v>
      </c>
      <c r="BY5" s="186">
        <v>43956</v>
      </c>
      <c r="BZ5" s="153" t="s">
        <v>102</v>
      </c>
      <c r="CA5" s="187" t="s">
        <v>103</v>
      </c>
      <c r="CB5" s="158"/>
      <c r="CC5" s="158"/>
      <c r="CD5" s="158"/>
      <c r="CE5" s="158"/>
      <c r="CF5" s="158"/>
      <c r="CG5" s="158"/>
      <c r="CH5" s="158"/>
      <c r="CI5" s="158"/>
      <c r="CJ5" s="158"/>
    </row>
    <row r="6" spans="2:88" ht="135" customHeight="1">
      <c r="B6" s="247" t="s">
        <v>69</v>
      </c>
      <c r="C6" s="249" t="s">
        <v>104</v>
      </c>
      <c r="D6" s="249" t="s">
        <v>105</v>
      </c>
      <c r="E6" s="232" t="s">
        <v>106</v>
      </c>
      <c r="F6" s="232" t="s">
        <v>107</v>
      </c>
      <c r="G6" s="232" t="s">
        <v>74</v>
      </c>
      <c r="H6" s="232" t="s">
        <v>108</v>
      </c>
      <c r="I6" s="232" t="s">
        <v>109</v>
      </c>
      <c r="J6" s="233" t="s">
        <v>77</v>
      </c>
      <c r="K6" s="233" t="s">
        <v>77</v>
      </c>
      <c r="L6" s="233" t="s">
        <v>110</v>
      </c>
      <c r="M6" s="233" t="s">
        <v>110</v>
      </c>
      <c r="N6" s="233" t="s">
        <v>77</v>
      </c>
      <c r="O6" s="233" t="s">
        <v>77</v>
      </c>
      <c r="P6" s="233" t="s">
        <v>110</v>
      </c>
      <c r="Q6" s="233" t="s">
        <v>110</v>
      </c>
      <c r="R6" s="233" t="s">
        <v>77</v>
      </c>
      <c r="S6" s="233" t="s">
        <v>77</v>
      </c>
      <c r="T6" s="233" t="s">
        <v>77</v>
      </c>
      <c r="U6" s="233" t="s">
        <v>77</v>
      </c>
      <c r="V6" s="233" t="s">
        <v>77</v>
      </c>
      <c r="W6" s="233" t="s">
        <v>77</v>
      </c>
      <c r="X6" s="233" t="s">
        <v>77</v>
      </c>
      <c r="Y6" s="233" t="s">
        <v>110</v>
      </c>
      <c r="Z6" s="233" t="s">
        <v>110</v>
      </c>
      <c r="AA6" s="233" t="s">
        <v>110</v>
      </c>
      <c r="AB6" s="233" t="s">
        <v>110</v>
      </c>
      <c r="AC6" s="233">
        <v>11</v>
      </c>
      <c r="AD6" s="250" t="s">
        <v>93</v>
      </c>
      <c r="AE6" s="243" t="s">
        <v>111</v>
      </c>
      <c r="AF6" s="243" t="s">
        <v>112</v>
      </c>
      <c r="AG6" s="133" t="s">
        <v>113</v>
      </c>
      <c r="AH6" s="135" t="s">
        <v>114</v>
      </c>
      <c r="AI6" s="135" t="s">
        <v>83</v>
      </c>
      <c r="AJ6" s="135">
        <f>IF(AI6=$CF$124,ASIGNADO,IF(AI6=$CF$125,NO_ASIGNADO,""))</f>
        <v>15</v>
      </c>
      <c r="AK6" s="135" t="s">
        <v>84</v>
      </c>
      <c r="AL6" s="135">
        <f>IF(AK6=$CI$124,ADECUADO,IF(AK6=$CI$125,INADECUADO,""))</f>
        <v>15</v>
      </c>
      <c r="AM6" s="135" t="s">
        <v>85</v>
      </c>
      <c r="AN6" s="135">
        <f>IF(AM6=$CL$124,ASIGNADO,IF(AM6=$CL$125,NO_ASIGNADO,""))</f>
        <v>15</v>
      </c>
      <c r="AO6" s="135" t="s">
        <v>86</v>
      </c>
      <c r="AP6" s="135">
        <f>IF(AO6=$CO$124,PREVENIR,IF(AO6=$CO$125,DETECTAR,IF(AO6=$CO$126,NO_ES_CONTROL,"")))</f>
        <v>15</v>
      </c>
      <c r="AQ6" s="135" t="s">
        <v>87</v>
      </c>
      <c r="AR6" s="135">
        <f>IF(AQ6=$CS$124,CONFIABLE,IF(AQ6=$CS$125,NO_CONFIABLE,""))</f>
        <v>15</v>
      </c>
      <c r="AS6" s="135" t="s">
        <v>88</v>
      </c>
      <c r="AT6" s="135">
        <f>IF(AS6=$CV$124,SE_INVESTIGAN,IF(AS6=$CV$125,NO_SE_INVESTIGAN,""))</f>
        <v>15</v>
      </c>
      <c r="AU6" s="135" t="s">
        <v>89</v>
      </c>
      <c r="AV6" s="135">
        <f>IF(AU6=$CY$124,COMPLETA,IF(AU6=$CY$125,INCOMPLETA,IF(AU6=$CY$126,NO_EXISTE,"")))</f>
        <v>10</v>
      </c>
      <c r="AW6" s="135">
        <f t="shared" si="0"/>
        <v>100</v>
      </c>
      <c r="AX6" s="92" t="str">
        <f t="shared" si="1"/>
        <v>FUERTE</v>
      </c>
      <c r="AY6" s="92" t="str">
        <f t="shared" si="1"/>
        <v>FUERTE</v>
      </c>
      <c r="AZ6" s="92" t="str">
        <f>IFERROR((_xlfn.IFS(AND(AX6=$DC$124,AY6=$DC$124),$DC$124,AND(AX6=$DC$124,AY6=$DC$125),$DC$125,AND(AX6=$DC$124,AY6=$DC$126),$DC$126,AND(AX6=$DC$125,AY6=$DC$124),$DC$125,AND(AX6=$DC$125,AY6=$DC$125),$DC$125,AND(AX6=$DC$125,AY6=$DC$126),$DC$126,AND(AX6=$DC$126,AY6=$DC$124),$DC$126,AND(AX6=$DC$126,AY6=$DC$125),$DC$126,AND(AX6=$DC$126,AY6=$DC$126),$DC$126)),"")</f>
        <v>FUERTE</v>
      </c>
      <c r="BA6" s="93">
        <f>_xlfn.IFS(AZ6=$DD$124,FUERTE,AZ6=$DD$125,MODERADO,AZ6=$DD$126,DEBIL)</f>
        <v>100</v>
      </c>
      <c r="BB6" s="135" t="str">
        <f t="shared" ref="BB6:BB8" si="2">IF(AND(BA6=100),"NO",IF(AND(BA6&lt;100), "SI",0))</f>
        <v>NO</v>
      </c>
      <c r="BC6" s="248" t="str">
        <f>IF(AND(BD6&gt;=50,BD6&lt;=99),"MODERADO",IF(AND(BD6=100), "FUERTE",IF(AND(BD6&lt;50), "DEBIL")))</f>
        <v>FUERTE</v>
      </c>
      <c r="BD6" s="233">
        <f>+SUM(BA6:BA8)/(COUNT(BA6:BA8))</f>
        <v>100</v>
      </c>
      <c r="BE6" s="135" t="s">
        <v>91</v>
      </c>
      <c r="BF6" s="85">
        <f>IF(BE6="Directamente",100/COUNTA($BE$5:$BE$5),0)</f>
        <v>100</v>
      </c>
      <c r="BG6" s="258" t="s">
        <v>91</v>
      </c>
      <c r="BH6" s="135" t="s">
        <v>91</v>
      </c>
      <c r="BI6" s="135">
        <f t="shared" ref="BI6:BI8" si="3">IFERROR(_xlfn.IFS(BH6="Directamente",10,BH6="Indirectamente",9.9,BH6="No Disminuye",0)," ")</f>
        <v>10</v>
      </c>
      <c r="BJ6" s="258" t="s">
        <v>91</v>
      </c>
      <c r="BK6" s="259">
        <v>2</v>
      </c>
      <c r="BL6" s="259">
        <v>0</v>
      </c>
      <c r="BM6" s="250" t="s">
        <v>93</v>
      </c>
      <c r="BN6" s="243" t="s">
        <v>94</v>
      </c>
      <c r="BO6" s="243" t="s">
        <v>94</v>
      </c>
      <c r="BP6" s="234" t="s">
        <v>95</v>
      </c>
      <c r="BQ6" s="268" t="s">
        <v>115</v>
      </c>
      <c r="BR6" s="208" t="s">
        <v>116</v>
      </c>
      <c r="BS6" s="234" t="s">
        <v>117</v>
      </c>
      <c r="BT6" s="273">
        <v>43832</v>
      </c>
      <c r="BU6" s="273">
        <v>44196</v>
      </c>
      <c r="BV6" s="234" t="s">
        <v>118</v>
      </c>
      <c r="BW6" s="277" t="s">
        <v>119</v>
      </c>
      <c r="BX6" s="280" t="s">
        <v>120</v>
      </c>
      <c r="BY6" s="214">
        <v>43951</v>
      </c>
      <c r="BZ6" s="264" t="s">
        <v>121</v>
      </c>
      <c r="CA6" s="210" t="s">
        <v>122</v>
      </c>
    </row>
    <row r="7" spans="2:88" ht="123" customHeight="1">
      <c r="B7" s="247"/>
      <c r="C7" s="249"/>
      <c r="D7" s="249"/>
      <c r="E7" s="232"/>
      <c r="F7" s="232"/>
      <c r="G7" s="232"/>
      <c r="H7" s="232"/>
      <c r="I7" s="232"/>
      <c r="J7" s="233"/>
      <c r="K7" s="233"/>
      <c r="L7" s="233"/>
      <c r="M7" s="233"/>
      <c r="N7" s="233"/>
      <c r="O7" s="233"/>
      <c r="P7" s="233"/>
      <c r="Q7" s="233"/>
      <c r="R7" s="233"/>
      <c r="S7" s="233"/>
      <c r="T7" s="233"/>
      <c r="U7" s="233"/>
      <c r="V7" s="233"/>
      <c r="W7" s="233"/>
      <c r="X7" s="233"/>
      <c r="Y7" s="233"/>
      <c r="Z7" s="233"/>
      <c r="AA7" s="233"/>
      <c r="AB7" s="233"/>
      <c r="AC7" s="233"/>
      <c r="AD7" s="250"/>
      <c r="AE7" s="243"/>
      <c r="AF7" s="243"/>
      <c r="AG7" s="139" t="s">
        <v>123</v>
      </c>
      <c r="AH7" s="135" t="s">
        <v>114</v>
      </c>
      <c r="AI7" s="135" t="s">
        <v>83</v>
      </c>
      <c r="AJ7" s="135">
        <f>IF(AI7=$CF$124,ASIGNADO,IF(AI7=$CF$125,NO_ASIGNADO,""))</f>
        <v>15</v>
      </c>
      <c r="AK7" s="135" t="s">
        <v>84</v>
      </c>
      <c r="AL7" s="135">
        <f>IF(AK7=$CI$124,ADECUADO,IF(AK7=$CI$125,INADECUADO,""))</f>
        <v>15</v>
      </c>
      <c r="AM7" s="135" t="s">
        <v>85</v>
      </c>
      <c r="AN7" s="135">
        <f>IF(AM7=$CL$124,ASIGNADO,IF(AM7=$CL$125,NO_ASIGNADO,""))</f>
        <v>15</v>
      </c>
      <c r="AO7" s="135" t="s">
        <v>86</v>
      </c>
      <c r="AP7" s="135">
        <f>IF(AO7=$CO$124,PREVENIR,IF(AO7=$CO$125,DETECTAR,IF(AO7=$CO$126,NO_ES_CONTROL,"")))</f>
        <v>15</v>
      </c>
      <c r="AQ7" s="135" t="s">
        <v>87</v>
      </c>
      <c r="AR7" s="135">
        <f>IF(AQ7=$CS$124,CONFIABLE,IF(AQ7=$CS$125,NO_CONFIABLE,""))</f>
        <v>15</v>
      </c>
      <c r="AS7" s="135" t="s">
        <v>88</v>
      </c>
      <c r="AT7" s="135">
        <f>IF(AS7=$CV$124,SE_INVESTIGAN,IF(AS7=$CV$125,NO_SE_INVESTIGAN,""))</f>
        <v>15</v>
      </c>
      <c r="AU7" s="135" t="s">
        <v>89</v>
      </c>
      <c r="AV7" s="135">
        <f>IF(AU7=$CY$124,COMPLETA,IF(AU7=$CY$125,INCOMPLETA,IF(AU7=$CY$126,NO_EXISTE,"")))</f>
        <v>10</v>
      </c>
      <c r="AW7" s="135">
        <f t="shared" ref="AW7:AW8" si="4">IFERROR(AJ7+AL7+AN7+AP7+AR7+AT7+AV7," ")</f>
        <v>100</v>
      </c>
      <c r="AX7" s="92" t="str">
        <f t="shared" si="1"/>
        <v>FUERTE</v>
      </c>
      <c r="AY7" s="92" t="str">
        <f t="shared" si="1"/>
        <v>FUERTE</v>
      </c>
      <c r="AZ7" s="92" t="str">
        <f>IFERROR((_xlfn.IFS(AND(AX7=$DC$124,AY7=$DC$124),$DC$124,AND(AX7=$DC$124,AY7=$DC$125),$DC$125,AND(AX7=$DC$124,AY7=$DC$126),$DC$126,AND(AX7=$DC$125,AY7=$DC$124),$DC$125,AND(AX7=$DC$125,AY7=$DC$125),$DC$125,AND(AX7=$DC$125,AY7=$DC$126),$DC$126,AND(AX7=$DC$126,AY7=$DC$124),$DC$126,AND(AX7=$DC$126,AY7=$DC$125),$DC$126,AND(AX7=$DC$126,AY7=$DC$126),$DC$126)),"")</f>
        <v>FUERTE</v>
      </c>
      <c r="BA7" s="93">
        <f>_xlfn.IFS(AZ7=$DD$124,FUERTE,AZ7=$DD$125,MODERADO,AZ7=$DD$126,DEBIL)</f>
        <v>100</v>
      </c>
      <c r="BB7" s="135" t="str">
        <f t="shared" si="2"/>
        <v>NO</v>
      </c>
      <c r="BC7" s="248"/>
      <c r="BD7" s="233"/>
      <c r="BE7" s="135" t="s">
        <v>91</v>
      </c>
      <c r="BF7" s="85">
        <f>IF(BE7="Directamente",100/COUNTA($BE$5:$BE$5),0)</f>
        <v>100</v>
      </c>
      <c r="BG7" s="258"/>
      <c r="BH7" s="135" t="s">
        <v>92</v>
      </c>
      <c r="BI7" s="135">
        <f t="shared" si="3"/>
        <v>9.9</v>
      </c>
      <c r="BJ7" s="258"/>
      <c r="BK7" s="259"/>
      <c r="BL7" s="259"/>
      <c r="BM7" s="250"/>
      <c r="BN7" s="243"/>
      <c r="BO7" s="243"/>
      <c r="BP7" s="235"/>
      <c r="BQ7" s="269"/>
      <c r="BR7" s="276"/>
      <c r="BS7" s="235"/>
      <c r="BT7" s="274"/>
      <c r="BU7" s="274"/>
      <c r="BV7" s="271"/>
      <c r="BW7" s="278"/>
      <c r="BX7" s="281"/>
      <c r="BY7" s="262"/>
      <c r="BZ7" s="265"/>
      <c r="CA7" s="267"/>
    </row>
    <row r="8" spans="2:88" ht="64.5" customHeight="1">
      <c r="B8" s="247"/>
      <c r="C8" s="249"/>
      <c r="D8" s="249"/>
      <c r="E8" s="232"/>
      <c r="F8" s="232"/>
      <c r="G8" s="232"/>
      <c r="H8" s="232"/>
      <c r="I8" s="232"/>
      <c r="J8" s="233"/>
      <c r="K8" s="233"/>
      <c r="L8" s="233"/>
      <c r="M8" s="233"/>
      <c r="N8" s="233"/>
      <c r="O8" s="233"/>
      <c r="P8" s="233"/>
      <c r="Q8" s="233"/>
      <c r="R8" s="233"/>
      <c r="S8" s="233"/>
      <c r="T8" s="233"/>
      <c r="U8" s="233"/>
      <c r="V8" s="233"/>
      <c r="W8" s="233"/>
      <c r="X8" s="233"/>
      <c r="Y8" s="233"/>
      <c r="Z8" s="233"/>
      <c r="AA8" s="233"/>
      <c r="AB8" s="233"/>
      <c r="AC8" s="233"/>
      <c r="AD8" s="250"/>
      <c r="AE8" s="243"/>
      <c r="AF8" s="243"/>
      <c r="AG8" s="139" t="s">
        <v>124</v>
      </c>
      <c r="AH8" s="135" t="s">
        <v>114</v>
      </c>
      <c r="AI8" s="135" t="s">
        <v>83</v>
      </c>
      <c r="AJ8" s="135">
        <f>IF(AI8=$CF$124,ASIGNADO,IF(AI8=$CF$125,NO_ASIGNADO,""))</f>
        <v>15</v>
      </c>
      <c r="AK8" s="135" t="s">
        <v>84</v>
      </c>
      <c r="AL8" s="135">
        <f>IF(AK8=$CI$124,ADECUADO,IF(AK8=$CI$125,INADECUADO,""))</f>
        <v>15</v>
      </c>
      <c r="AM8" s="135" t="s">
        <v>85</v>
      </c>
      <c r="AN8" s="135">
        <f>IF(AM8=$CL$124,ASIGNADO,IF(AM8=$CL$125,NO_ASIGNADO,""))</f>
        <v>15</v>
      </c>
      <c r="AO8" s="135" t="s">
        <v>86</v>
      </c>
      <c r="AP8" s="135">
        <f>IF(AO8=$CO$124,PREVENIR,IF(AO8=$CO$125,DETECTAR,IF(AO8=$CO$126,NO_ES_CONTROL,"")))</f>
        <v>15</v>
      </c>
      <c r="AQ8" s="135" t="s">
        <v>87</v>
      </c>
      <c r="AR8" s="135">
        <f>IF(AQ8=$CS$124,CONFIABLE,IF(AQ8=$CS$125,NO_CONFIABLE,""))</f>
        <v>15</v>
      </c>
      <c r="AS8" s="135" t="s">
        <v>88</v>
      </c>
      <c r="AT8" s="135">
        <f>IF(AS8=$CV$124,SE_INVESTIGAN,IF(AS8=$CV$125,NO_SE_INVESTIGAN,""))</f>
        <v>15</v>
      </c>
      <c r="AU8" s="135" t="s">
        <v>89</v>
      </c>
      <c r="AV8" s="135">
        <f>IF(AU8=$CY$124,COMPLETA,IF(AU8=$CY$125,INCOMPLETA,IF(AU8=$CY$126,NO_EXISTE,"")))</f>
        <v>10</v>
      </c>
      <c r="AW8" s="135">
        <f t="shared" si="4"/>
        <v>100</v>
      </c>
      <c r="AX8" s="92" t="str">
        <f t="shared" si="1"/>
        <v>FUERTE</v>
      </c>
      <c r="AY8" s="92" t="str">
        <f t="shared" si="1"/>
        <v>FUERTE</v>
      </c>
      <c r="AZ8" s="92" t="str">
        <f>IFERROR((_xlfn.IFS(AND(AX8=$DC$124,AY8=$DC$124),$DC$124,AND(AX8=$DC$124,AY8=$DC$125),$DC$125,AND(AX8=$DC$124,AY8=$DC$126),$DC$126,AND(AX8=$DC$125,AY8=$DC$124),$DC$125,AND(AX8=$DC$125,AY8=$DC$125),$DC$125,AND(AX8=$DC$125,AY8=$DC$126),$DC$126,AND(AX8=$DC$126,AY8=$DC$124),$DC$126,AND(AX8=$DC$126,AY8=$DC$125),$DC$126,AND(AX8=$DC$126,AY8=$DC$126),$DC$126)),"")</f>
        <v>FUERTE</v>
      </c>
      <c r="BA8" s="93">
        <f>_xlfn.IFS(AZ8=$DD$124,FUERTE,AZ8=$DD$125,MODERADO,AZ8=$DD$126,DEBIL)</f>
        <v>100</v>
      </c>
      <c r="BB8" s="135" t="str">
        <f t="shared" si="2"/>
        <v>NO</v>
      </c>
      <c r="BC8" s="248"/>
      <c r="BD8" s="233"/>
      <c r="BE8" s="135" t="s">
        <v>125</v>
      </c>
      <c r="BF8" s="85">
        <f>IF(BE8="Directamente",100/COUNTA($BE$5:$BE$5),0)</f>
        <v>0</v>
      </c>
      <c r="BG8" s="258"/>
      <c r="BH8" s="135" t="s">
        <v>91</v>
      </c>
      <c r="BI8" s="135">
        <f t="shared" si="3"/>
        <v>10</v>
      </c>
      <c r="BJ8" s="258"/>
      <c r="BK8" s="259"/>
      <c r="BL8" s="259"/>
      <c r="BM8" s="250"/>
      <c r="BN8" s="243"/>
      <c r="BO8" s="243"/>
      <c r="BP8" s="236"/>
      <c r="BQ8" s="270"/>
      <c r="BR8" s="209"/>
      <c r="BS8" s="236"/>
      <c r="BT8" s="275"/>
      <c r="BU8" s="275"/>
      <c r="BV8" s="272"/>
      <c r="BW8" s="279"/>
      <c r="BX8" s="282"/>
      <c r="BY8" s="263"/>
      <c r="BZ8" s="266"/>
      <c r="CA8" s="211"/>
    </row>
    <row r="9" spans="2:88" ht="390.75" customHeight="1">
      <c r="B9" s="78" t="s">
        <v>126</v>
      </c>
      <c r="C9" s="140" t="s">
        <v>127</v>
      </c>
      <c r="D9" s="140" t="s">
        <v>128</v>
      </c>
      <c r="E9" s="140" t="s">
        <v>129</v>
      </c>
      <c r="F9" s="80" t="s">
        <v>130</v>
      </c>
      <c r="G9" s="80" t="s">
        <v>74</v>
      </c>
      <c r="H9" s="79" t="s">
        <v>131</v>
      </c>
      <c r="I9" s="80" t="s">
        <v>132</v>
      </c>
      <c r="J9" s="77" t="s">
        <v>77</v>
      </c>
      <c r="K9" s="77" t="s">
        <v>77</v>
      </c>
      <c r="L9" s="77" t="s">
        <v>77</v>
      </c>
      <c r="M9" s="77" t="s">
        <v>110</v>
      </c>
      <c r="N9" s="77" t="s">
        <v>77</v>
      </c>
      <c r="O9" s="77" t="s">
        <v>77</v>
      </c>
      <c r="P9" s="77" t="s">
        <v>77</v>
      </c>
      <c r="Q9" s="77" t="s">
        <v>77</v>
      </c>
      <c r="R9" s="77" t="s">
        <v>110</v>
      </c>
      <c r="S9" s="77" t="s">
        <v>77</v>
      </c>
      <c r="T9" s="77" t="s">
        <v>77</v>
      </c>
      <c r="U9" s="77" t="s">
        <v>77</v>
      </c>
      <c r="V9" s="77" t="s">
        <v>77</v>
      </c>
      <c r="W9" s="77" t="s">
        <v>77</v>
      </c>
      <c r="X9" s="77" t="s">
        <v>110</v>
      </c>
      <c r="Y9" s="77" t="s">
        <v>110</v>
      </c>
      <c r="Z9" s="77" t="s">
        <v>77</v>
      </c>
      <c r="AA9" s="77" t="s">
        <v>110</v>
      </c>
      <c r="AB9" s="77" t="s">
        <v>77</v>
      </c>
      <c r="AC9" s="77">
        <v>14</v>
      </c>
      <c r="AD9" s="110" t="s">
        <v>93</v>
      </c>
      <c r="AE9" s="110" t="s">
        <v>80</v>
      </c>
      <c r="AF9" s="110" t="s">
        <v>133</v>
      </c>
      <c r="AG9" s="140" t="s">
        <v>134</v>
      </c>
      <c r="AH9" s="137" t="s">
        <v>114</v>
      </c>
      <c r="AI9" s="135" t="s">
        <v>83</v>
      </c>
      <c r="AJ9" s="135">
        <v>15</v>
      </c>
      <c r="AK9" s="135" t="s">
        <v>84</v>
      </c>
      <c r="AL9" s="135">
        <v>15</v>
      </c>
      <c r="AM9" s="135" t="s">
        <v>85</v>
      </c>
      <c r="AN9" s="135">
        <v>15</v>
      </c>
      <c r="AO9" s="135" t="s">
        <v>86</v>
      </c>
      <c r="AP9" s="135">
        <v>15</v>
      </c>
      <c r="AQ9" s="135" t="s">
        <v>87</v>
      </c>
      <c r="AR9" s="135">
        <v>15</v>
      </c>
      <c r="AS9" s="135" t="s">
        <v>88</v>
      </c>
      <c r="AT9" s="135">
        <v>15</v>
      </c>
      <c r="AU9" s="135" t="s">
        <v>89</v>
      </c>
      <c r="AV9" s="135">
        <v>15</v>
      </c>
      <c r="AW9" s="135">
        <v>100</v>
      </c>
      <c r="AX9" s="138" t="s">
        <v>90</v>
      </c>
      <c r="AY9" s="138" t="s">
        <v>90</v>
      </c>
      <c r="AZ9" s="138" t="s">
        <v>90</v>
      </c>
      <c r="BA9" s="72"/>
      <c r="BB9" s="72" t="s">
        <v>78</v>
      </c>
      <c r="BC9" s="138" t="s">
        <v>90</v>
      </c>
      <c r="BD9" s="69"/>
      <c r="BE9" s="72" t="s">
        <v>91</v>
      </c>
      <c r="BF9" s="69"/>
      <c r="BG9" s="69"/>
      <c r="BH9" s="72" t="s">
        <v>91</v>
      </c>
      <c r="BI9" s="69"/>
      <c r="BJ9" s="107" t="s">
        <v>91</v>
      </c>
      <c r="BK9" s="72">
        <v>2</v>
      </c>
      <c r="BL9" s="72">
        <v>2</v>
      </c>
      <c r="BM9" s="110" t="s">
        <v>93</v>
      </c>
      <c r="BN9" s="110" t="s">
        <v>94</v>
      </c>
      <c r="BO9" s="110" t="s">
        <v>94</v>
      </c>
      <c r="BP9" s="63" t="s">
        <v>95</v>
      </c>
      <c r="BQ9" s="80" t="s">
        <v>135</v>
      </c>
      <c r="BR9" s="81" t="s">
        <v>136</v>
      </c>
      <c r="BS9" s="63" t="s">
        <v>137</v>
      </c>
      <c r="BT9" s="82">
        <v>43832</v>
      </c>
      <c r="BU9" s="82">
        <v>44196</v>
      </c>
      <c r="BV9" s="71" t="s">
        <v>138</v>
      </c>
      <c r="BW9" s="146" t="s">
        <v>139</v>
      </c>
      <c r="BX9" s="175" t="s">
        <v>140</v>
      </c>
      <c r="BY9" s="188">
        <v>43951</v>
      </c>
      <c r="BZ9" s="147" t="s">
        <v>141</v>
      </c>
      <c r="CA9" s="189" t="s">
        <v>142</v>
      </c>
    </row>
    <row r="10" spans="2:88" ht="165.95" customHeight="1">
      <c r="B10" s="138" t="s">
        <v>126</v>
      </c>
      <c r="C10" s="140" t="s">
        <v>143</v>
      </c>
      <c r="D10" s="140" t="s">
        <v>144</v>
      </c>
      <c r="E10" s="140" t="s">
        <v>145</v>
      </c>
      <c r="F10" s="140" t="s">
        <v>146</v>
      </c>
      <c r="G10" s="140" t="s">
        <v>74</v>
      </c>
      <c r="H10" s="140" t="s">
        <v>147</v>
      </c>
      <c r="I10" s="140" t="s">
        <v>148</v>
      </c>
      <c r="J10" s="96" t="s">
        <v>77</v>
      </c>
      <c r="K10" s="96" t="s">
        <v>110</v>
      </c>
      <c r="L10" s="96" t="s">
        <v>77</v>
      </c>
      <c r="M10" s="96" t="s">
        <v>77</v>
      </c>
      <c r="N10" s="96" t="s">
        <v>77</v>
      </c>
      <c r="O10" s="96" t="s">
        <v>77</v>
      </c>
      <c r="P10" s="96" t="s">
        <v>110</v>
      </c>
      <c r="Q10" s="96" t="s">
        <v>77</v>
      </c>
      <c r="R10" s="96" t="s">
        <v>110</v>
      </c>
      <c r="S10" s="96" t="s">
        <v>77</v>
      </c>
      <c r="T10" s="96" t="s">
        <v>77</v>
      </c>
      <c r="U10" s="96" t="s">
        <v>77</v>
      </c>
      <c r="V10" s="96" t="s">
        <v>77</v>
      </c>
      <c r="W10" s="96" t="s">
        <v>110</v>
      </c>
      <c r="X10" s="96" t="s">
        <v>77</v>
      </c>
      <c r="Y10" s="96" t="s">
        <v>110</v>
      </c>
      <c r="Z10" s="96" t="s">
        <v>77</v>
      </c>
      <c r="AA10" s="96" t="s">
        <v>110</v>
      </c>
      <c r="AB10" s="96" t="s">
        <v>110</v>
      </c>
      <c r="AC10" s="72">
        <v>12</v>
      </c>
      <c r="AD10" s="111" t="s">
        <v>93</v>
      </c>
      <c r="AE10" s="112" t="s">
        <v>80</v>
      </c>
      <c r="AF10" s="112" t="s">
        <v>133</v>
      </c>
      <c r="AG10" s="139" t="s">
        <v>149</v>
      </c>
      <c r="AH10" s="135" t="s">
        <v>114</v>
      </c>
      <c r="AI10" s="135" t="s">
        <v>83</v>
      </c>
      <c r="AJ10" s="135">
        <v>15</v>
      </c>
      <c r="AK10" s="135" t="s">
        <v>84</v>
      </c>
      <c r="AL10" s="135">
        <v>15</v>
      </c>
      <c r="AM10" s="135" t="s">
        <v>85</v>
      </c>
      <c r="AN10" s="135">
        <v>15</v>
      </c>
      <c r="AO10" s="135" t="s">
        <v>86</v>
      </c>
      <c r="AP10" s="135">
        <v>15</v>
      </c>
      <c r="AQ10" s="135" t="s">
        <v>87</v>
      </c>
      <c r="AR10" s="135">
        <v>15</v>
      </c>
      <c r="AS10" s="135" t="s">
        <v>88</v>
      </c>
      <c r="AT10" s="135">
        <v>15</v>
      </c>
      <c r="AU10" s="135" t="s">
        <v>89</v>
      </c>
      <c r="AV10" s="135">
        <v>15</v>
      </c>
      <c r="AW10" s="135">
        <v>100</v>
      </c>
      <c r="AX10" s="83" t="str">
        <f>IF(AND(AW10&gt;=86,AW10&lt;=95),"MODERADO",IF(AND(AW10&gt;=96), "FUERTE",IF(AND(AW10&lt;=85), "DEBIL")))</f>
        <v>FUERTE</v>
      </c>
      <c r="AY10" s="83" t="s">
        <v>90</v>
      </c>
      <c r="AZ10" s="83" t="s">
        <v>90</v>
      </c>
      <c r="BA10" s="135">
        <v>100</v>
      </c>
      <c r="BB10" s="135" t="s">
        <v>110</v>
      </c>
      <c r="BC10" s="138" t="s">
        <v>90</v>
      </c>
      <c r="BD10" s="137"/>
      <c r="BE10" s="137" t="s">
        <v>91</v>
      </c>
      <c r="BF10" s="137"/>
      <c r="BG10" s="137"/>
      <c r="BH10" s="135" t="s">
        <v>91</v>
      </c>
      <c r="BI10" s="137"/>
      <c r="BJ10" s="105" t="s">
        <v>91</v>
      </c>
      <c r="BK10" s="137">
        <v>2</v>
      </c>
      <c r="BL10" s="137">
        <v>2</v>
      </c>
      <c r="BM10" s="109" t="s">
        <v>93</v>
      </c>
      <c r="BN10" s="109" t="s">
        <v>94</v>
      </c>
      <c r="BO10" s="109" t="s">
        <v>94</v>
      </c>
      <c r="BP10" s="63" t="s">
        <v>95</v>
      </c>
      <c r="BQ10" s="73" t="s">
        <v>150</v>
      </c>
      <c r="BR10" s="73" t="s">
        <v>151</v>
      </c>
      <c r="BS10" s="135" t="s">
        <v>152</v>
      </c>
      <c r="BT10" s="67">
        <v>43832</v>
      </c>
      <c r="BU10" s="67">
        <v>44165</v>
      </c>
      <c r="BV10" s="73" t="s">
        <v>153</v>
      </c>
      <c r="BW10" s="149">
        <v>43945</v>
      </c>
      <c r="BX10" s="176" t="s">
        <v>154</v>
      </c>
      <c r="BY10" s="190">
        <v>43951</v>
      </c>
      <c r="BZ10" s="150" t="s">
        <v>155</v>
      </c>
      <c r="CA10" s="189" t="s">
        <v>156</v>
      </c>
    </row>
    <row r="11" spans="2:88" ht="165.95" customHeight="1">
      <c r="B11" s="138" t="s">
        <v>126</v>
      </c>
      <c r="C11" s="140" t="s">
        <v>157</v>
      </c>
      <c r="D11" s="140" t="s">
        <v>158</v>
      </c>
      <c r="E11" s="140" t="s">
        <v>159</v>
      </c>
      <c r="F11" s="140" t="s">
        <v>160</v>
      </c>
      <c r="G11" s="140" t="s">
        <v>74</v>
      </c>
      <c r="H11" s="139" t="s">
        <v>161</v>
      </c>
      <c r="I11" s="139" t="s">
        <v>162</v>
      </c>
      <c r="J11" s="139" t="s">
        <v>77</v>
      </c>
      <c r="K11" s="135" t="s">
        <v>77</v>
      </c>
      <c r="L11" s="135" t="s">
        <v>77</v>
      </c>
      <c r="M11" s="135" t="s">
        <v>77</v>
      </c>
      <c r="N11" s="135" t="s">
        <v>77</v>
      </c>
      <c r="O11" s="135" t="s">
        <v>77</v>
      </c>
      <c r="P11" s="135" t="s">
        <v>77</v>
      </c>
      <c r="Q11" s="135" t="s">
        <v>77</v>
      </c>
      <c r="R11" s="135" t="s">
        <v>77</v>
      </c>
      <c r="S11" s="135" t="s">
        <v>77</v>
      </c>
      <c r="T11" s="135" t="s">
        <v>77</v>
      </c>
      <c r="U11" s="135" t="s">
        <v>77</v>
      </c>
      <c r="V11" s="135" t="s">
        <v>77</v>
      </c>
      <c r="W11" s="135" t="s">
        <v>77</v>
      </c>
      <c r="X11" s="135" t="s">
        <v>77</v>
      </c>
      <c r="Y11" s="135" t="s">
        <v>110</v>
      </c>
      <c r="Z11" s="135" t="s">
        <v>77</v>
      </c>
      <c r="AA11" s="135" t="s">
        <v>110</v>
      </c>
      <c r="AB11" s="135" t="s">
        <v>110</v>
      </c>
      <c r="AC11" s="137">
        <v>16</v>
      </c>
      <c r="AD11" s="114" t="s">
        <v>93</v>
      </c>
      <c r="AE11" s="115" t="s">
        <v>80</v>
      </c>
      <c r="AF11" s="115" t="s">
        <v>133</v>
      </c>
      <c r="AG11" s="139" t="s">
        <v>163</v>
      </c>
      <c r="AH11" s="135" t="s">
        <v>82</v>
      </c>
      <c r="AI11" s="135" t="s">
        <v>83</v>
      </c>
      <c r="AJ11" s="135">
        <v>15</v>
      </c>
      <c r="AK11" s="135" t="s">
        <v>84</v>
      </c>
      <c r="AL11" s="135">
        <v>15</v>
      </c>
      <c r="AM11" s="135" t="s">
        <v>85</v>
      </c>
      <c r="AN11" s="135">
        <v>15</v>
      </c>
      <c r="AO11" s="135" t="s">
        <v>86</v>
      </c>
      <c r="AP11" s="135">
        <v>15</v>
      </c>
      <c r="AQ11" s="135" t="s">
        <v>87</v>
      </c>
      <c r="AR11" s="135">
        <v>15</v>
      </c>
      <c r="AS11" s="135" t="s">
        <v>88</v>
      </c>
      <c r="AT11" s="135">
        <v>15</v>
      </c>
      <c r="AU11" s="135" t="s">
        <v>89</v>
      </c>
      <c r="AV11" s="135">
        <v>15</v>
      </c>
      <c r="AW11" s="135">
        <v>100</v>
      </c>
      <c r="AX11" s="87" t="str">
        <f>IF(AND(AW11&gt;=86,AW11&lt;=95),"MODERADO",IF(AND(AW11&gt;=96), "FUERTE",IF(AND(AW11&lt;=85), "DEBIL")))</f>
        <v>FUERTE</v>
      </c>
      <c r="AY11" s="87" t="s">
        <v>90</v>
      </c>
      <c r="AZ11" s="83" t="s">
        <v>90</v>
      </c>
      <c r="BA11" s="135">
        <v>100</v>
      </c>
      <c r="BB11" s="135" t="s">
        <v>78</v>
      </c>
      <c r="BC11" s="138" t="s">
        <v>90</v>
      </c>
      <c r="BD11" s="137"/>
      <c r="BE11" s="137" t="s">
        <v>91</v>
      </c>
      <c r="BF11" s="137"/>
      <c r="BG11" s="137"/>
      <c r="BH11" s="135" t="s">
        <v>91</v>
      </c>
      <c r="BI11" s="137"/>
      <c r="BJ11" s="105" t="s">
        <v>91</v>
      </c>
      <c r="BK11" s="137">
        <v>2</v>
      </c>
      <c r="BL11" s="137">
        <v>2</v>
      </c>
      <c r="BM11" s="127" t="s">
        <v>93</v>
      </c>
      <c r="BN11" s="127" t="s">
        <v>94</v>
      </c>
      <c r="BO11" s="127" t="s">
        <v>94</v>
      </c>
      <c r="BP11" s="76" t="s">
        <v>95</v>
      </c>
      <c r="BQ11" s="73" t="s">
        <v>164</v>
      </c>
      <c r="BR11" s="73" t="s">
        <v>165</v>
      </c>
      <c r="BS11" s="135" t="s">
        <v>166</v>
      </c>
      <c r="BT11" s="67">
        <v>43832</v>
      </c>
      <c r="BU11" s="67" t="s">
        <v>167</v>
      </c>
      <c r="BV11" s="73" t="s">
        <v>153</v>
      </c>
      <c r="BW11" s="149">
        <v>43945</v>
      </c>
      <c r="BX11" s="176" t="s">
        <v>168</v>
      </c>
      <c r="BY11" s="190">
        <v>43955</v>
      </c>
      <c r="BZ11" s="150" t="s">
        <v>169</v>
      </c>
      <c r="CA11" s="191" t="s">
        <v>170</v>
      </c>
      <c r="CB11" s="61"/>
      <c r="CC11" s="61"/>
      <c r="CD11" s="61"/>
      <c r="CE11" s="61"/>
      <c r="CF11" s="61"/>
      <c r="CG11" s="61"/>
      <c r="CH11" s="61"/>
      <c r="CI11" s="61"/>
      <c r="CJ11" s="61"/>
    </row>
    <row r="12" spans="2:88" ht="126.6" customHeight="1">
      <c r="B12" s="247" t="s">
        <v>171</v>
      </c>
      <c r="C12" s="249" t="s">
        <v>172</v>
      </c>
      <c r="D12" s="249" t="s">
        <v>173</v>
      </c>
      <c r="E12" s="232" t="s">
        <v>174</v>
      </c>
      <c r="F12" s="232" t="s">
        <v>175</v>
      </c>
      <c r="G12" s="232" t="s">
        <v>74</v>
      </c>
      <c r="H12" s="232" t="s">
        <v>176</v>
      </c>
      <c r="I12" s="232" t="s">
        <v>177</v>
      </c>
      <c r="J12" s="233" t="s">
        <v>77</v>
      </c>
      <c r="K12" s="233" t="s">
        <v>77</v>
      </c>
      <c r="L12" s="233" t="s">
        <v>77</v>
      </c>
      <c r="M12" s="233" t="s">
        <v>110</v>
      </c>
      <c r="N12" s="233" t="s">
        <v>77</v>
      </c>
      <c r="O12" s="233" t="s">
        <v>77</v>
      </c>
      <c r="P12" s="233" t="s">
        <v>77</v>
      </c>
      <c r="Q12" s="233" t="s">
        <v>110</v>
      </c>
      <c r="R12" s="233" t="s">
        <v>110</v>
      </c>
      <c r="S12" s="233" t="s">
        <v>77</v>
      </c>
      <c r="T12" s="233" t="s">
        <v>77</v>
      </c>
      <c r="U12" s="233" t="s">
        <v>77</v>
      </c>
      <c r="V12" s="233" t="s">
        <v>77</v>
      </c>
      <c r="W12" s="233" t="s">
        <v>77</v>
      </c>
      <c r="X12" s="233" t="s">
        <v>77</v>
      </c>
      <c r="Y12" s="233" t="s">
        <v>110</v>
      </c>
      <c r="Z12" s="233" t="s">
        <v>110</v>
      </c>
      <c r="AA12" s="233" t="s">
        <v>110</v>
      </c>
      <c r="AB12" s="233" t="s">
        <v>77</v>
      </c>
      <c r="AC12" s="233">
        <v>13</v>
      </c>
      <c r="AD12" s="250" t="s">
        <v>93</v>
      </c>
      <c r="AE12" s="243" t="s">
        <v>80</v>
      </c>
      <c r="AF12" s="243" t="str">
        <f>_xlfn.IFS(AND(AD12=$CB$124,AE12=$CC$124),$CD$124,AND(AD12=$CB$124,AE12=$CC$125),$CD$124,AND(AD12=$CB$124,AE12=$CC$126),$CD$125,AND(AD12=$CB$124,AE12=$CC$127),$CD$126,AND(AD12=$CB$124,AE12=$CC$128),$CD$127,AND(AD12=$CB$125,AE12=$CC$124),$CD$124,AND(AD12=$CB$125,AE12=$CC$125),$CD$124,AND(AD12=$CB$125,AE12=$CC$126),$CD$125,AND(AD12=$CB$125,AE12=$CC$127),$CD$126,AND(AD12=$CB$125,AE12=$CC$128),$CD$127,AND(AD12=$CB$126,AE12=$CC$124),$CD$124,AND(AD12=$CB$126,AE12=$CC$125),$CD$125,AND(AD12=$CB$126,AE12=$CC$126),$CD$126,AND(AD12=$CB$126,AE12=$CC$127),$CD$127,AND(AD12=$CB$126,AE12=$CC$128),$CD$127,AND(AD12=$CB$127,AE12=$CC$124),$CD$125,AND(AD12=$CB$127,AE12=$CC$125),$CD$126,AND(AD12=$CB$127,AE12=$CC$126),$CD$126,AND(AD12=$CB$127,AE12=$CC$127),$CD$127,AND(AD12=$CB$127,AE12=$CC$128),$CD$127,AND(AD12=$CB$128,AE12=$CC$124),$CD$126,AND(AD12=$CB$128,AE12=$CC$125),$CD$126,AND(AD12=$CB$128,AE12=$CC$126),$CD$127,AND(AD12=$CB$128,AE12=$CC$127),$CD$127,AND(AD12=$CB$128,AE12=$CC$128),$CD$127)</f>
        <v>Extremo</v>
      </c>
      <c r="AG12" s="139" t="s">
        <v>178</v>
      </c>
      <c r="AH12" s="135" t="s">
        <v>114</v>
      </c>
      <c r="AI12" s="135" t="s">
        <v>83</v>
      </c>
      <c r="AJ12" s="135">
        <v>15</v>
      </c>
      <c r="AK12" s="135" t="s">
        <v>84</v>
      </c>
      <c r="AL12" s="135">
        <v>15</v>
      </c>
      <c r="AM12" s="135" t="s">
        <v>85</v>
      </c>
      <c r="AN12" s="135">
        <v>15</v>
      </c>
      <c r="AO12" s="135" t="s">
        <v>86</v>
      </c>
      <c r="AP12" s="135">
        <v>15</v>
      </c>
      <c r="AQ12" s="135" t="s">
        <v>87</v>
      </c>
      <c r="AR12" s="135">
        <v>15</v>
      </c>
      <c r="AS12" s="135" t="s">
        <v>88</v>
      </c>
      <c r="AT12" s="135">
        <v>15</v>
      </c>
      <c r="AU12" s="135" t="s">
        <v>89</v>
      </c>
      <c r="AV12" s="135">
        <v>10</v>
      </c>
      <c r="AW12" s="135">
        <f>+AJ12+AL12+AN12+AP12+AR12+AT12+AV12</f>
        <v>100</v>
      </c>
      <c r="AX12" s="83" t="str">
        <f t="shared" si="1"/>
        <v>FUERTE</v>
      </c>
      <c r="AY12" s="83" t="s">
        <v>90</v>
      </c>
      <c r="AZ12" s="83" t="s">
        <v>90</v>
      </c>
      <c r="BA12" s="84">
        <v>100</v>
      </c>
      <c r="BB12" s="135" t="s">
        <v>110</v>
      </c>
      <c r="BC12" s="257" t="s">
        <v>90</v>
      </c>
      <c r="BD12" s="233">
        <v>100</v>
      </c>
      <c r="BE12" s="135" t="s">
        <v>91</v>
      </c>
      <c r="BF12" s="85">
        <v>50</v>
      </c>
      <c r="BG12" s="258" t="s">
        <v>91</v>
      </c>
      <c r="BH12" s="135" t="s">
        <v>91</v>
      </c>
      <c r="BI12" s="135">
        <v>50</v>
      </c>
      <c r="BJ12" s="258" t="s">
        <v>91</v>
      </c>
      <c r="BK12" s="259">
        <v>2</v>
      </c>
      <c r="BL12" s="259">
        <v>2</v>
      </c>
      <c r="BM12" s="250" t="s">
        <v>93</v>
      </c>
      <c r="BN12" s="243" t="s">
        <v>94</v>
      </c>
      <c r="BO12" s="243" t="s">
        <v>94</v>
      </c>
      <c r="BP12" s="244" t="s">
        <v>95</v>
      </c>
      <c r="BQ12" s="208" t="s">
        <v>179</v>
      </c>
      <c r="BR12" s="208" t="s">
        <v>180</v>
      </c>
      <c r="BS12" s="234" t="s">
        <v>181</v>
      </c>
      <c r="BT12" s="260">
        <v>43719</v>
      </c>
      <c r="BU12" s="260">
        <v>43830</v>
      </c>
      <c r="BV12" s="208" t="s">
        <v>182</v>
      </c>
      <c r="BW12" s="218" t="s">
        <v>183</v>
      </c>
      <c r="BX12" s="216" t="s">
        <v>184</v>
      </c>
      <c r="BY12" s="214">
        <v>43957</v>
      </c>
      <c r="BZ12" s="212" t="s">
        <v>185</v>
      </c>
      <c r="CA12" s="210" t="s">
        <v>186</v>
      </c>
    </row>
    <row r="13" spans="2:88" ht="126.6" customHeight="1">
      <c r="B13" s="247"/>
      <c r="C13" s="249"/>
      <c r="D13" s="249"/>
      <c r="E13" s="232"/>
      <c r="F13" s="232"/>
      <c r="G13" s="232"/>
      <c r="H13" s="232"/>
      <c r="I13" s="232"/>
      <c r="J13" s="233"/>
      <c r="K13" s="233"/>
      <c r="L13" s="233"/>
      <c r="M13" s="233"/>
      <c r="N13" s="233"/>
      <c r="O13" s="233"/>
      <c r="P13" s="233"/>
      <c r="Q13" s="233"/>
      <c r="R13" s="233"/>
      <c r="S13" s="233"/>
      <c r="T13" s="233"/>
      <c r="U13" s="233"/>
      <c r="V13" s="233"/>
      <c r="W13" s="233"/>
      <c r="X13" s="233"/>
      <c r="Y13" s="233"/>
      <c r="Z13" s="233"/>
      <c r="AA13" s="233"/>
      <c r="AB13" s="233"/>
      <c r="AC13" s="233"/>
      <c r="AD13" s="250"/>
      <c r="AE13" s="243"/>
      <c r="AF13" s="243"/>
      <c r="AG13" s="139" t="s">
        <v>187</v>
      </c>
      <c r="AH13" s="135" t="s">
        <v>114</v>
      </c>
      <c r="AI13" s="135" t="s">
        <v>83</v>
      </c>
      <c r="AJ13" s="135">
        <v>15</v>
      </c>
      <c r="AK13" s="135" t="s">
        <v>84</v>
      </c>
      <c r="AL13" s="135">
        <v>15</v>
      </c>
      <c r="AM13" s="135" t="s">
        <v>85</v>
      </c>
      <c r="AN13" s="135">
        <v>15</v>
      </c>
      <c r="AO13" s="135" t="s">
        <v>86</v>
      </c>
      <c r="AP13" s="135">
        <v>15</v>
      </c>
      <c r="AQ13" s="135" t="s">
        <v>87</v>
      </c>
      <c r="AR13" s="135">
        <v>15</v>
      </c>
      <c r="AS13" s="135" t="s">
        <v>88</v>
      </c>
      <c r="AT13" s="135">
        <v>15</v>
      </c>
      <c r="AU13" s="135" t="s">
        <v>89</v>
      </c>
      <c r="AV13" s="135">
        <v>10</v>
      </c>
      <c r="AW13" s="135">
        <f>+AJ13+AL13+AN13+AP13+AR13+AT13+AV13</f>
        <v>100</v>
      </c>
      <c r="AX13" s="83" t="str">
        <f t="shared" si="1"/>
        <v>FUERTE</v>
      </c>
      <c r="AY13" s="83" t="s">
        <v>90</v>
      </c>
      <c r="AZ13" s="83" t="s">
        <v>90</v>
      </c>
      <c r="BA13" s="84">
        <v>100</v>
      </c>
      <c r="BB13" s="135" t="s">
        <v>110</v>
      </c>
      <c r="BC13" s="257"/>
      <c r="BD13" s="233"/>
      <c r="BE13" s="135" t="s">
        <v>91</v>
      </c>
      <c r="BF13" s="85">
        <v>50</v>
      </c>
      <c r="BG13" s="258"/>
      <c r="BH13" s="135" t="s">
        <v>91</v>
      </c>
      <c r="BI13" s="135">
        <v>50</v>
      </c>
      <c r="BJ13" s="258"/>
      <c r="BK13" s="259"/>
      <c r="BL13" s="259"/>
      <c r="BM13" s="250"/>
      <c r="BN13" s="243"/>
      <c r="BO13" s="243"/>
      <c r="BP13" s="245"/>
      <c r="BQ13" s="209"/>
      <c r="BR13" s="209"/>
      <c r="BS13" s="236"/>
      <c r="BT13" s="261"/>
      <c r="BU13" s="261"/>
      <c r="BV13" s="209"/>
      <c r="BW13" s="219"/>
      <c r="BX13" s="217"/>
      <c r="BY13" s="215"/>
      <c r="BZ13" s="213"/>
      <c r="CA13" s="211"/>
    </row>
    <row r="14" spans="2:88" ht="158.25" customHeight="1">
      <c r="B14" s="247"/>
      <c r="C14" s="249"/>
      <c r="D14" s="249"/>
      <c r="E14" s="140" t="s">
        <v>188</v>
      </c>
      <c r="F14" s="140" t="s">
        <v>189</v>
      </c>
      <c r="G14" s="140" t="s">
        <v>74</v>
      </c>
      <c r="H14" s="139" t="s">
        <v>190</v>
      </c>
      <c r="I14" s="86" t="s">
        <v>191</v>
      </c>
      <c r="J14" s="135" t="s">
        <v>77</v>
      </c>
      <c r="K14" s="135" t="s">
        <v>77</v>
      </c>
      <c r="L14" s="135" t="s">
        <v>110</v>
      </c>
      <c r="M14" s="135" t="s">
        <v>110</v>
      </c>
      <c r="N14" s="135" t="s">
        <v>77</v>
      </c>
      <c r="O14" s="135" t="s">
        <v>77</v>
      </c>
      <c r="P14" s="135" t="s">
        <v>110</v>
      </c>
      <c r="Q14" s="135" t="s">
        <v>110</v>
      </c>
      <c r="R14" s="135" t="s">
        <v>110</v>
      </c>
      <c r="S14" s="135" t="s">
        <v>77</v>
      </c>
      <c r="T14" s="135" t="s">
        <v>77</v>
      </c>
      <c r="U14" s="135" t="s">
        <v>77</v>
      </c>
      <c r="V14" s="135" t="s">
        <v>77</v>
      </c>
      <c r="W14" s="135" t="s">
        <v>77</v>
      </c>
      <c r="X14" s="135" t="s">
        <v>110</v>
      </c>
      <c r="Y14" s="135" t="s">
        <v>110</v>
      </c>
      <c r="Z14" s="135" t="s">
        <v>110</v>
      </c>
      <c r="AA14" s="135" t="s">
        <v>110</v>
      </c>
      <c r="AB14" s="135" t="s">
        <v>110</v>
      </c>
      <c r="AC14" s="135">
        <v>9</v>
      </c>
      <c r="AD14" s="64" t="s">
        <v>93</v>
      </c>
      <c r="AE14" s="65" t="s">
        <v>111</v>
      </c>
      <c r="AF14" s="65" t="s">
        <v>94</v>
      </c>
      <c r="AG14" s="139" t="s">
        <v>192</v>
      </c>
      <c r="AH14" s="135" t="s">
        <v>114</v>
      </c>
      <c r="AI14" s="135" t="s">
        <v>83</v>
      </c>
      <c r="AJ14" s="135">
        <v>15</v>
      </c>
      <c r="AK14" s="135" t="s">
        <v>84</v>
      </c>
      <c r="AL14" s="135">
        <v>15</v>
      </c>
      <c r="AM14" s="135" t="s">
        <v>85</v>
      </c>
      <c r="AN14" s="135">
        <v>15</v>
      </c>
      <c r="AO14" s="135" t="s">
        <v>86</v>
      </c>
      <c r="AP14" s="135">
        <v>15</v>
      </c>
      <c r="AQ14" s="135" t="s">
        <v>87</v>
      </c>
      <c r="AR14" s="135">
        <v>15</v>
      </c>
      <c r="AS14" s="135" t="s">
        <v>88</v>
      </c>
      <c r="AT14" s="135">
        <v>15</v>
      </c>
      <c r="AU14" s="135" t="s">
        <v>89</v>
      </c>
      <c r="AV14" s="135">
        <v>10</v>
      </c>
      <c r="AW14" s="135">
        <f t="shared" ref="AW14:AW15" si="5">+AJ14+AL14+AN14+AP14+AR14+AT14+AV14</f>
        <v>100</v>
      </c>
      <c r="AX14" s="83" t="str">
        <f t="shared" si="1"/>
        <v>FUERTE</v>
      </c>
      <c r="AY14" s="83" t="str">
        <f t="shared" si="1"/>
        <v>FUERTE</v>
      </c>
      <c r="AZ14" s="83" t="s">
        <v>90</v>
      </c>
      <c r="BA14" s="84">
        <v>100</v>
      </c>
      <c r="BB14" s="135" t="s">
        <v>110</v>
      </c>
      <c r="BC14" s="98" t="s">
        <v>94</v>
      </c>
      <c r="BD14" s="137">
        <v>55</v>
      </c>
      <c r="BE14" s="137" t="s">
        <v>91</v>
      </c>
      <c r="BF14" s="137">
        <v>100</v>
      </c>
      <c r="BG14" s="137" t="s">
        <v>91</v>
      </c>
      <c r="BH14" s="135" t="s">
        <v>92</v>
      </c>
      <c r="BI14" s="135"/>
      <c r="BJ14" s="136" t="s">
        <v>193</v>
      </c>
      <c r="BK14" s="137">
        <v>2</v>
      </c>
      <c r="BL14" s="137">
        <v>1</v>
      </c>
      <c r="BM14" s="66" t="s">
        <v>93</v>
      </c>
      <c r="BN14" s="66" t="s">
        <v>94</v>
      </c>
      <c r="BO14" s="66" t="s">
        <v>94</v>
      </c>
      <c r="BP14" s="63" t="s">
        <v>95</v>
      </c>
      <c r="BQ14" s="73" t="s">
        <v>194</v>
      </c>
      <c r="BR14" s="73" t="s">
        <v>195</v>
      </c>
      <c r="BS14" s="135" t="s">
        <v>196</v>
      </c>
      <c r="BT14" s="67">
        <v>43832</v>
      </c>
      <c r="BU14" s="67">
        <v>44165</v>
      </c>
      <c r="BV14" s="73" t="s">
        <v>197</v>
      </c>
      <c r="BW14" s="151" t="s">
        <v>183</v>
      </c>
      <c r="BX14" s="177" t="s">
        <v>198</v>
      </c>
      <c r="BY14" s="190">
        <v>43957</v>
      </c>
      <c r="BZ14" s="147" t="s">
        <v>199</v>
      </c>
      <c r="CA14" s="191" t="s">
        <v>200</v>
      </c>
    </row>
    <row r="15" spans="2:88" ht="153.6" customHeight="1">
      <c r="B15" s="138" t="s">
        <v>171</v>
      </c>
      <c r="C15" s="140" t="s">
        <v>201</v>
      </c>
      <c r="D15" s="140" t="s">
        <v>202</v>
      </c>
      <c r="E15" s="140" t="s">
        <v>203</v>
      </c>
      <c r="F15" s="140" t="s">
        <v>204</v>
      </c>
      <c r="G15" s="140" t="s">
        <v>74</v>
      </c>
      <c r="H15" s="140" t="s">
        <v>205</v>
      </c>
      <c r="I15" s="140" t="s">
        <v>206</v>
      </c>
      <c r="J15" s="68" t="s">
        <v>77</v>
      </c>
      <c r="K15" s="68" t="s">
        <v>110</v>
      </c>
      <c r="L15" s="68" t="s">
        <v>77</v>
      </c>
      <c r="M15" s="68" t="s">
        <v>77</v>
      </c>
      <c r="N15" s="68" t="s">
        <v>77</v>
      </c>
      <c r="O15" s="68" t="s">
        <v>77</v>
      </c>
      <c r="P15" s="68" t="s">
        <v>77</v>
      </c>
      <c r="Q15" s="68" t="s">
        <v>77</v>
      </c>
      <c r="R15" s="68" t="s">
        <v>110</v>
      </c>
      <c r="S15" s="68" t="s">
        <v>77</v>
      </c>
      <c r="T15" s="68" t="s">
        <v>77</v>
      </c>
      <c r="U15" s="68" t="s">
        <v>77</v>
      </c>
      <c r="V15" s="68" t="s">
        <v>77</v>
      </c>
      <c r="W15" s="68" t="s">
        <v>77</v>
      </c>
      <c r="X15" s="68" t="s">
        <v>77</v>
      </c>
      <c r="Y15" s="68" t="s">
        <v>110</v>
      </c>
      <c r="Z15" s="68" t="s">
        <v>77</v>
      </c>
      <c r="AA15" s="68" t="s">
        <v>110</v>
      </c>
      <c r="AB15" s="68" t="s">
        <v>77</v>
      </c>
      <c r="AC15" s="69">
        <v>15</v>
      </c>
      <c r="AD15" s="70" t="s">
        <v>79</v>
      </c>
      <c r="AE15" s="113" t="s">
        <v>80</v>
      </c>
      <c r="AF15" s="113" t="s">
        <v>133</v>
      </c>
      <c r="AG15" s="139" t="s">
        <v>207</v>
      </c>
      <c r="AH15" s="135" t="s">
        <v>114</v>
      </c>
      <c r="AI15" s="135" t="s">
        <v>83</v>
      </c>
      <c r="AJ15" s="135">
        <v>15</v>
      </c>
      <c r="AK15" s="135" t="s">
        <v>84</v>
      </c>
      <c r="AL15" s="135">
        <v>15</v>
      </c>
      <c r="AM15" s="135" t="s">
        <v>85</v>
      </c>
      <c r="AN15" s="135">
        <v>15</v>
      </c>
      <c r="AO15" s="135" t="s">
        <v>208</v>
      </c>
      <c r="AP15" s="135">
        <v>10</v>
      </c>
      <c r="AQ15" s="135" t="s">
        <v>87</v>
      </c>
      <c r="AR15" s="135">
        <v>15</v>
      </c>
      <c r="AS15" s="135" t="s">
        <v>88</v>
      </c>
      <c r="AT15" s="135">
        <v>15</v>
      </c>
      <c r="AU15" s="135" t="s">
        <v>89</v>
      </c>
      <c r="AV15" s="135">
        <v>15</v>
      </c>
      <c r="AW15" s="135">
        <f t="shared" si="5"/>
        <v>100</v>
      </c>
      <c r="AX15" s="83" t="str">
        <f t="shared" ref="AX15" si="6">IF(AND(AW15&gt;=86,AW15&lt;=95),"MODERADO",IF(AND(AW15&gt;=96), "FUERTE",IF(AND(AW15&lt;=85), "DEBIL")))</f>
        <v>FUERTE</v>
      </c>
      <c r="AY15" s="83" t="s">
        <v>90</v>
      </c>
      <c r="AZ15" s="83" t="s">
        <v>90</v>
      </c>
      <c r="BA15" s="72">
        <v>100</v>
      </c>
      <c r="BB15" s="137" t="s">
        <v>78</v>
      </c>
      <c r="BC15" s="98" t="s">
        <v>94</v>
      </c>
      <c r="BD15" s="137">
        <v>55</v>
      </c>
      <c r="BE15" s="137" t="s">
        <v>91</v>
      </c>
      <c r="BF15" s="137">
        <v>100</v>
      </c>
      <c r="BG15" s="137" t="s">
        <v>91</v>
      </c>
      <c r="BH15" s="135" t="s">
        <v>92</v>
      </c>
      <c r="BI15" s="137">
        <v>100</v>
      </c>
      <c r="BJ15" s="105" t="s">
        <v>193</v>
      </c>
      <c r="BK15" s="137">
        <v>2</v>
      </c>
      <c r="BL15" s="137">
        <v>1</v>
      </c>
      <c r="BM15" s="66" t="s">
        <v>93</v>
      </c>
      <c r="BN15" s="66" t="s">
        <v>94</v>
      </c>
      <c r="BO15" s="66" t="s">
        <v>94</v>
      </c>
      <c r="BP15" s="63" t="s">
        <v>95</v>
      </c>
      <c r="BQ15" s="73" t="s">
        <v>209</v>
      </c>
      <c r="BR15" s="73" t="s">
        <v>210</v>
      </c>
      <c r="BS15" s="135" t="s">
        <v>211</v>
      </c>
      <c r="BT15" s="67">
        <v>43832</v>
      </c>
      <c r="BU15" s="67">
        <v>44165</v>
      </c>
      <c r="BV15" s="73" t="s">
        <v>212</v>
      </c>
      <c r="BW15" s="152" t="s">
        <v>213</v>
      </c>
      <c r="BX15" s="177" t="s">
        <v>214</v>
      </c>
      <c r="BY15" s="186">
        <v>43957</v>
      </c>
      <c r="BZ15" s="153" t="s">
        <v>215</v>
      </c>
      <c r="CA15" s="187" t="s">
        <v>216</v>
      </c>
    </row>
    <row r="16" spans="2:88" ht="283.5">
      <c r="B16" s="138" t="s">
        <v>171</v>
      </c>
      <c r="C16" s="140" t="s">
        <v>217</v>
      </c>
      <c r="D16" s="140" t="s">
        <v>218</v>
      </c>
      <c r="E16" s="140" t="s">
        <v>219</v>
      </c>
      <c r="F16" s="140" t="s">
        <v>220</v>
      </c>
      <c r="G16" s="140" t="s">
        <v>74</v>
      </c>
      <c r="H16" s="140" t="s">
        <v>221</v>
      </c>
      <c r="I16" s="140" t="s">
        <v>222</v>
      </c>
      <c r="J16" s="96" t="s">
        <v>77</v>
      </c>
      <c r="K16" s="96" t="s">
        <v>110</v>
      </c>
      <c r="L16" s="96" t="s">
        <v>77</v>
      </c>
      <c r="M16" s="96" t="s">
        <v>77</v>
      </c>
      <c r="N16" s="96" t="s">
        <v>77</v>
      </c>
      <c r="O16" s="96" t="s">
        <v>77</v>
      </c>
      <c r="P16" s="96" t="s">
        <v>77</v>
      </c>
      <c r="Q16" s="96" t="s">
        <v>110</v>
      </c>
      <c r="R16" s="96" t="s">
        <v>77</v>
      </c>
      <c r="S16" s="96" t="s">
        <v>77</v>
      </c>
      <c r="T16" s="96" t="s">
        <v>77</v>
      </c>
      <c r="U16" s="96" t="s">
        <v>77</v>
      </c>
      <c r="V16" s="96" t="s">
        <v>77</v>
      </c>
      <c r="W16" s="96" t="s">
        <v>77</v>
      </c>
      <c r="X16" s="96" t="s">
        <v>77</v>
      </c>
      <c r="Y16" s="96" t="s">
        <v>110</v>
      </c>
      <c r="Z16" s="96" t="s">
        <v>110</v>
      </c>
      <c r="AA16" s="96" t="s">
        <v>110</v>
      </c>
      <c r="AB16" s="96" t="s">
        <v>110</v>
      </c>
      <c r="AC16" s="72">
        <v>13</v>
      </c>
      <c r="AD16" s="110" t="s">
        <v>93</v>
      </c>
      <c r="AE16" s="110" t="s">
        <v>80</v>
      </c>
      <c r="AF16" s="110" t="s">
        <v>133</v>
      </c>
      <c r="AG16" s="139" t="s">
        <v>223</v>
      </c>
      <c r="AH16" s="135" t="s">
        <v>114</v>
      </c>
      <c r="AI16" s="135" t="s">
        <v>83</v>
      </c>
      <c r="AJ16" s="135">
        <v>15</v>
      </c>
      <c r="AK16" s="135" t="s">
        <v>84</v>
      </c>
      <c r="AL16" s="135">
        <v>15</v>
      </c>
      <c r="AM16" s="135" t="s">
        <v>85</v>
      </c>
      <c r="AN16" s="135">
        <v>15</v>
      </c>
      <c r="AO16" s="135" t="s">
        <v>86</v>
      </c>
      <c r="AP16" s="135">
        <v>15</v>
      </c>
      <c r="AQ16" s="135" t="s">
        <v>87</v>
      </c>
      <c r="AR16" s="135">
        <v>15</v>
      </c>
      <c r="AS16" s="135" t="s">
        <v>88</v>
      </c>
      <c r="AT16" s="135">
        <v>15</v>
      </c>
      <c r="AU16" s="135" t="s">
        <v>89</v>
      </c>
      <c r="AV16" s="135">
        <v>15</v>
      </c>
      <c r="AW16" s="135">
        <v>100</v>
      </c>
      <c r="AX16" s="83" t="str">
        <f t="shared" ref="AX16" si="7">IF(AND(AW16&gt;=86,AW16&lt;=95),"MODERADO",IF(AND(AW16&gt;=96), "FUERTE",IF(AND(AW16&lt;=85), "DEBIL")))</f>
        <v>FUERTE</v>
      </c>
      <c r="AY16" s="83" t="s">
        <v>90</v>
      </c>
      <c r="AZ16" s="83" t="s">
        <v>90</v>
      </c>
      <c r="BA16" s="84">
        <v>100</v>
      </c>
      <c r="BB16" s="135" t="s">
        <v>110</v>
      </c>
      <c r="BC16" s="98" t="s">
        <v>94</v>
      </c>
      <c r="BD16" s="137">
        <v>55</v>
      </c>
      <c r="BE16" s="137" t="s">
        <v>91</v>
      </c>
      <c r="BF16" s="137">
        <v>100</v>
      </c>
      <c r="BG16" s="137" t="s">
        <v>91</v>
      </c>
      <c r="BH16" s="135" t="s">
        <v>92</v>
      </c>
      <c r="BI16" s="137">
        <v>100</v>
      </c>
      <c r="BJ16" s="105" t="s">
        <v>193</v>
      </c>
      <c r="BK16" s="137">
        <v>2</v>
      </c>
      <c r="BL16" s="137">
        <v>1</v>
      </c>
      <c r="BM16" s="66" t="s">
        <v>93</v>
      </c>
      <c r="BN16" s="66" t="s">
        <v>94</v>
      </c>
      <c r="BO16" s="66" t="s">
        <v>94</v>
      </c>
      <c r="BP16" s="63" t="s">
        <v>95</v>
      </c>
      <c r="BQ16" s="73" t="s">
        <v>224</v>
      </c>
      <c r="BR16" s="73" t="s">
        <v>225</v>
      </c>
      <c r="BS16" s="135" t="s">
        <v>226</v>
      </c>
      <c r="BT16" s="67">
        <v>43832</v>
      </c>
      <c r="BU16" s="67">
        <v>44165</v>
      </c>
      <c r="BV16" s="73" t="s">
        <v>227</v>
      </c>
      <c r="BW16" s="152" t="s">
        <v>228</v>
      </c>
      <c r="BX16" s="178" t="s">
        <v>229</v>
      </c>
      <c r="BY16" s="186">
        <v>43957</v>
      </c>
      <c r="BZ16" s="153" t="s">
        <v>230</v>
      </c>
      <c r="CA16" s="187" t="s">
        <v>216</v>
      </c>
    </row>
    <row r="17" spans="2:79" ht="165.95" customHeight="1">
      <c r="B17" s="138" t="s">
        <v>171</v>
      </c>
      <c r="C17" s="99" t="s">
        <v>231</v>
      </c>
      <c r="D17" s="140" t="s">
        <v>232</v>
      </c>
      <c r="E17" s="140" t="s">
        <v>233</v>
      </c>
      <c r="F17" s="140" t="s">
        <v>234</v>
      </c>
      <c r="G17" s="140" t="s">
        <v>74</v>
      </c>
      <c r="H17" s="100" t="s">
        <v>235</v>
      </c>
      <c r="I17" s="100" t="s">
        <v>236</v>
      </c>
      <c r="J17" s="96" t="s">
        <v>77</v>
      </c>
      <c r="K17" s="96" t="s">
        <v>77</v>
      </c>
      <c r="L17" s="96" t="s">
        <v>77</v>
      </c>
      <c r="M17" s="96" t="s">
        <v>77</v>
      </c>
      <c r="N17" s="96" t="s">
        <v>77</v>
      </c>
      <c r="O17" s="96" t="s">
        <v>77</v>
      </c>
      <c r="P17" s="96" t="s">
        <v>77</v>
      </c>
      <c r="Q17" s="96" t="s">
        <v>77</v>
      </c>
      <c r="R17" s="96" t="s">
        <v>110</v>
      </c>
      <c r="S17" s="96" t="s">
        <v>77</v>
      </c>
      <c r="T17" s="96" t="s">
        <v>77</v>
      </c>
      <c r="U17" s="96" t="s">
        <v>77</v>
      </c>
      <c r="V17" s="96" t="s">
        <v>77</v>
      </c>
      <c r="W17" s="96" t="s">
        <v>77</v>
      </c>
      <c r="X17" s="96" t="s">
        <v>77</v>
      </c>
      <c r="Y17" s="96" t="s">
        <v>110</v>
      </c>
      <c r="Z17" s="96" t="s">
        <v>77</v>
      </c>
      <c r="AA17" s="96" t="s">
        <v>77</v>
      </c>
      <c r="AB17" s="96" t="s">
        <v>77</v>
      </c>
      <c r="AC17" s="72">
        <v>16</v>
      </c>
      <c r="AD17" s="111" t="s">
        <v>93</v>
      </c>
      <c r="AE17" s="112" t="s">
        <v>80</v>
      </c>
      <c r="AF17" s="112" t="s">
        <v>133</v>
      </c>
      <c r="AG17" s="97" t="s">
        <v>237</v>
      </c>
      <c r="AH17" s="135" t="s">
        <v>114</v>
      </c>
      <c r="AI17" s="135" t="s">
        <v>83</v>
      </c>
      <c r="AJ17" s="135">
        <v>15</v>
      </c>
      <c r="AK17" s="135" t="s">
        <v>84</v>
      </c>
      <c r="AL17" s="135">
        <v>15</v>
      </c>
      <c r="AM17" s="135" t="s">
        <v>85</v>
      </c>
      <c r="AN17" s="135">
        <v>15</v>
      </c>
      <c r="AO17" s="135" t="s">
        <v>86</v>
      </c>
      <c r="AP17" s="135">
        <v>15</v>
      </c>
      <c r="AQ17" s="135" t="s">
        <v>87</v>
      </c>
      <c r="AR17" s="135">
        <v>15</v>
      </c>
      <c r="AS17" s="135" t="s">
        <v>88</v>
      </c>
      <c r="AT17" s="135">
        <v>15</v>
      </c>
      <c r="AU17" s="135" t="s">
        <v>89</v>
      </c>
      <c r="AV17" s="135">
        <v>15</v>
      </c>
      <c r="AW17" s="135">
        <v>100</v>
      </c>
      <c r="AX17" s="83" t="str">
        <f t="shared" ref="AX17:AX18" si="8">IF(AND(AW17&gt;=86,AW17&lt;=95),"MODERADO",IF(AND(AW17&gt;=96), "FUERTE",IF(AND(AW17&lt;=85), "DEBIL")))</f>
        <v>FUERTE</v>
      </c>
      <c r="AY17" s="83" t="s">
        <v>90</v>
      </c>
      <c r="AZ17" s="83" t="s">
        <v>90</v>
      </c>
      <c r="BA17" s="84">
        <v>100</v>
      </c>
      <c r="BB17" s="135" t="s">
        <v>110</v>
      </c>
      <c r="BC17" s="83" t="s">
        <v>90</v>
      </c>
      <c r="BD17" s="137"/>
      <c r="BE17" s="137" t="s">
        <v>91</v>
      </c>
      <c r="BF17" s="137">
        <v>100</v>
      </c>
      <c r="BG17" s="137" t="s">
        <v>91</v>
      </c>
      <c r="BH17" s="135" t="s">
        <v>91</v>
      </c>
      <c r="BI17" s="137"/>
      <c r="BJ17" s="105" t="s">
        <v>91</v>
      </c>
      <c r="BK17" s="137">
        <v>2</v>
      </c>
      <c r="BL17" s="137">
        <v>2</v>
      </c>
      <c r="BM17" s="109" t="s">
        <v>93</v>
      </c>
      <c r="BN17" s="109" t="s">
        <v>94</v>
      </c>
      <c r="BO17" s="109" t="s">
        <v>94</v>
      </c>
      <c r="BP17" s="63" t="s">
        <v>95</v>
      </c>
      <c r="BQ17" s="73" t="s">
        <v>238</v>
      </c>
      <c r="BR17" s="73" t="s">
        <v>239</v>
      </c>
      <c r="BS17" s="135" t="s">
        <v>240</v>
      </c>
      <c r="BT17" s="67">
        <v>43832</v>
      </c>
      <c r="BU17" s="67">
        <v>44165</v>
      </c>
      <c r="BV17" s="73" t="s">
        <v>241</v>
      </c>
      <c r="BW17" s="152" t="s">
        <v>242</v>
      </c>
      <c r="BX17" s="175" t="s">
        <v>243</v>
      </c>
      <c r="BY17" s="186">
        <v>43957</v>
      </c>
      <c r="BZ17" s="153" t="s">
        <v>244</v>
      </c>
      <c r="CA17" s="187" t="s">
        <v>216</v>
      </c>
    </row>
    <row r="18" spans="2:79" ht="165.95" customHeight="1">
      <c r="B18" s="138" t="s">
        <v>171</v>
      </c>
      <c r="C18" s="99" t="s">
        <v>245</v>
      </c>
      <c r="D18" s="140" t="s">
        <v>246</v>
      </c>
      <c r="E18" s="119" t="s">
        <v>247</v>
      </c>
      <c r="F18" s="140" t="s">
        <v>248</v>
      </c>
      <c r="G18" s="140" t="s">
        <v>74</v>
      </c>
      <c r="H18" s="100" t="s">
        <v>249</v>
      </c>
      <c r="I18" s="140" t="s">
        <v>250</v>
      </c>
      <c r="J18" s="96" t="s">
        <v>77</v>
      </c>
      <c r="K18" s="96" t="s">
        <v>77</v>
      </c>
      <c r="L18" s="96" t="s">
        <v>110</v>
      </c>
      <c r="M18" s="96" t="s">
        <v>110</v>
      </c>
      <c r="N18" s="96" t="s">
        <v>77</v>
      </c>
      <c r="O18" s="96" t="s">
        <v>77</v>
      </c>
      <c r="P18" s="116" t="s">
        <v>77</v>
      </c>
      <c r="Q18" s="96" t="s">
        <v>110</v>
      </c>
      <c r="R18" s="96" t="s">
        <v>77</v>
      </c>
      <c r="S18" s="96" t="s">
        <v>77</v>
      </c>
      <c r="T18" s="96" t="s">
        <v>77</v>
      </c>
      <c r="U18" s="96" t="s">
        <v>77</v>
      </c>
      <c r="V18" s="96" t="s">
        <v>77</v>
      </c>
      <c r="W18" s="96" t="s">
        <v>77</v>
      </c>
      <c r="X18" s="96" t="s">
        <v>110</v>
      </c>
      <c r="Y18" s="96" t="s">
        <v>110</v>
      </c>
      <c r="Z18" s="96" t="s">
        <v>110</v>
      </c>
      <c r="AA18" s="96" t="s">
        <v>78</v>
      </c>
      <c r="AB18" s="96" t="s">
        <v>78</v>
      </c>
      <c r="AC18" s="72">
        <v>11</v>
      </c>
      <c r="AD18" s="111" t="s">
        <v>93</v>
      </c>
      <c r="AE18" s="112" t="s">
        <v>111</v>
      </c>
      <c r="AF18" s="112" t="s">
        <v>251</v>
      </c>
      <c r="AG18" s="139" t="s">
        <v>252</v>
      </c>
      <c r="AH18" s="135" t="s">
        <v>114</v>
      </c>
      <c r="AI18" s="135" t="s">
        <v>83</v>
      </c>
      <c r="AJ18" s="135">
        <v>15</v>
      </c>
      <c r="AK18" s="135" t="s">
        <v>84</v>
      </c>
      <c r="AL18" s="135">
        <v>15</v>
      </c>
      <c r="AM18" s="135" t="s">
        <v>85</v>
      </c>
      <c r="AN18" s="135">
        <v>15</v>
      </c>
      <c r="AO18" s="135" t="s">
        <v>86</v>
      </c>
      <c r="AP18" s="135">
        <v>15</v>
      </c>
      <c r="AQ18" s="135" t="s">
        <v>87</v>
      </c>
      <c r="AR18" s="135">
        <v>15</v>
      </c>
      <c r="AS18" s="135" t="s">
        <v>88</v>
      </c>
      <c r="AT18" s="135">
        <v>15</v>
      </c>
      <c r="AU18" s="135" t="s">
        <v>89</v>
      </c>
      <c r="AV18" s="135">
        <v>15</v>
      </c>
      <c r="AW18" s="135">
        <v>100</v>
      </c>
      <c r="AX18" s="83" t="str">
        <f t="shared" si="8"/>
        <v>FUERTE</v>
      </c>
      <c r="AY18" s="83" t="s">
        <v>90</v>
      </c>
      <c r="AZ18" s="83" t="s">
        <v>90</v>
      </c>
      <c r="BA18" s="84"/>
      <c r="BB18" s="135" t="s">
        <v>110</v>
      </c>
      <c r="BC18" s="83" t="s">
        <v>94</v>
      </c>
      <c r="BD18" s="137"/>
      <c r="BE18" s="137" t="s">
        <v>91</v>
      </c>
      <c r="BF18" s="137"/>
      <c r="BG18" s="137"/>
      <c r="BH18" s="135" t="s">
        <v>92</v>
      </c>
      <c r="BI18" s="137"/>
      <c r="BJ18" s="105" t="s">
        <v>91</v>
      </c>
      <c r="BK18" s="137">
        <v>2</v>
      </c>
      <c r="BL18" s="137">
        <v>0</v>
      </c>
      <c r="BM18" s="109" t="s">
        <v>93</v>
      </c>
      <c r="BN18" s="109" t="s">
        <v>94</v>
      </c>
      <c r="BO18" s="109" t="s">
        <v>94</v>
      </c>
      <c r="BP18" s="63" t="s">
        <v>95</v>
      </c>
      <c r="BQ18" s="73" t="s">
        <v>253</v>
      </c>
      <c r="BR18" s="73" t="s">
        <v>254</v>
      </c>
      <c r="BS18" s="135" t="s">
        <v>255</v>
      </c>
      <c r="BT18" s="67">
        <v>43832</v>
      </c>
      <c r="BU18" s="67">
        <v>44165</v>
      </c>
      <c r="BV18" s="73" t="s">
        <v>256</v>
      </c>
      <c r="BW18" s="152" t="s">
        <v>213</v>
      </c>
      <c r="BX18" s="179" t="s">
        <v>257</v>
      </c>
      <c r="BY18" s="192">
        <v>43957</v>
      </c>
      <c r="BZ18" s="153" t="s">
        <v>258</v>
      </c>
      <c r="CA18" s="187" t="s">
        <v>216</v>
      </c>
    </row>
    <row r="19" spans="2:79" ht="165.95" customHeight="1">
      <c r="B19" s="138" t="s">
        <v>171</v>
      </c>
      <c r="C19" s="99" t="s">
        <v>259</v>
      </c>
      <c r="D19" s="140" t="s">
        <v>260</v>
      </c>
      <c r="E19" s="140" t="s">
        <v>261</v>
      </c>
      <c r="F19" s="140" t="s">
        <v>262</v>
      </c>
      <c r="G19" s="140" t="s">
        <v>74</v>
      </c>
      <c r="H19" s="68" t="s">
        <v>263</v>
      </c>
      <c r="I19" s="140" t="s">
        <v>264</v>
      </c>
      <c r="J19" s="117" t="s">
        <v>265</v>
      </c>
      <c r="K19" s="117" t="s">
        <v>265</v>
      </c>
      <c r="L19" s="117" t="s">
        <v>265</v>
      </c>
      <c r="M19" s="117" t="s">
        <v>265</v>
      </c>
      <c r="N19" s="117" t="s">
        <v>265</v>
      </c>
      <c r="O19" s="117" t="s">
        <v>265</v>
      </c>
      <c r="P19" s="117" t="s">
        <v>265</v>
      </c>
      <c r="Q19" s="117" t="s">
        <v>110</v>
      </c>
      <c r="R19" s="117" t="s">
        <v>110</v>
      </c>
      <c r="S19" s="117" t="s">
        <v>265</v>
      </c>
      <c r="T19" s="117" t="s">
        <v>265</v>
      </c>
      <c r="U19" s="117" t="s">
        <v>265</v>
      </c>
      <c r="V19" s="117" t="s">
        <v>265</v>
      </c>
      <c r="W19" s="117" t="s">
        <v>110</v>
      </c>
      <c r="X19" s="117" t="s">
        <v>265</v>
      </c>
      <c r="Y19" s="117" t="s">
        <v>110</v>
      </c>
      <c r="Z19" s="117" t="s">
        <v>110</v>
      </c>
      <c r="AA19" s="117" t="s">
        <v>110</v>
      </c>
      <c r="AB19" s="117" t="s">
        <v>110</v>
      </c>
      <c r="AC19" s="117">
        <v>12</v>
      </c>
      <c r="AD19" s="111" t="s">
        <v>93</v>
      </c>
      <c r="AE19" s="112" t="s">
        <v>80</v>
      </c>
      <c r="AF19" s="112" t="s">
        <v>133</v>
      </c>
      <c r="AG19" s="139" t="s">
        <v>266</v>
      </c>
      <c r="AH19" s="135" t="s">
        <v>114</v>
      </c>
      <c r="AI19" s="135" t="s">
        <v>83</v>
      </c>
      <c r="AJ19" s="135">
        <v>15</v>
      </c>
      <c r="AK19" s="135" t="s">
        <v>84</v>
      </c>
      <c r="AL19" s="135">
        <v>15</v>
      </c>
      <c r="AM19" s="135" t="s">
        <v>85</v>
      </c>
      <c r="AN19" s="135">
        <v>15</v>
      </c>
      <c r="AO19" s="135" t="s">
        <v>86</v>
      </c>
      <c r="AP19" s="135">
        <v>15</v>
      </c>
      <c r="AQ19" s="135" t="s">
        <v>87</v>
      </c>
      <c r="AR19" s="135">
        <v>15</v>
      </c>
      <c r="AS19" s="135" t="s">
        <v>88</v>
      </c>
      <c r="AT19" s="135">
        <v>15</v>
      </c>
      <c r="AU19" s="135" t="s">
        <v>89</v>
      </c>
      <c r="AV19" s="135">
        <v>15</v>
      </c>
      <c r="AW19" s="135">
        <v>100</v>
      </c>
      <c r="AX19" s="83" t="str">
        <f t="shared" ref="AX19" si="9">IF(AND(AW19&gt;=86,AW19&lt;=95),"MODERADO",IF(AND(AW19&gt;=96), "FUERTE",IF(AND(AW19&lt;=85), "DEBIL")))</f>
        <v>FUERTE</v>
      </c>
      <c r="AY19" s="83" t="s">
        <v>90</v>
      </c>
      <c r="AZ19" s="83" t="s">
        <v>90</v>
      </c>
      <c r="BA19" s="84"/>
      <c r="BB19" s="135" t="s">
        <v>110</v>
      </c>
      <c r="BC19" s="83" t="s">
        <v>90</v>
      </c>
      <c r="BD19" s="137"/>
      <c r="BE19" s="137" t="s">
        <v>91</v>
      </c>
      <c r="BF19" s="137"/>
      <c r="BG19" s="137"/>
      <c r="BH19" s="135" t="s">
        <v>91</v>
      </c>
      <c r="BI19" s="137"/>
      <c r="BJ19" s="105" t="s">
        <v>91</v>
      </c>
      <c r="BK19" s="137">
        <v>2</v>
      </c>
      <c r="BL19" s="137">
        <v>2</v>
      </c>
      <c r="BM19" s="109" t="s">
        <v>93</v>
      </c>
      <c r="BN19" s="109" t="s">
        <v>94</v>
      </c>
      <c r="BO19" s="109" t="s">
        <v>94</v>
      </c>
      <c r="BP19" s="63" t="s">
        <v>95</v>
      </c>
      <c r="BQ19" s="73" t="s">
        <v>267</v>
      </c>
      <c r="BR19" s="118" t="s">
        <v>268</v>
      </c>
      <c r="BS19" s="118" t="s">
        <v>269</v>
      </c>
      <c r="BT19" s="67">
        <v>43832</v>
      </c>
      <c r="BU19" s="67">
        <v>44165</v>
      </c>
      <c r="BV19" s="73" t="s">
        <v>270</v>
      </c>
      <c r="BW19" s="148">
        <v>43951</v>
      </c>
      <c r="BX19" s="180" t="s">
        <v>271</v>
      </c>
      <c r="BY19" s="186">
        <v>43927</v>
      </c>
      <c r="BZ19" s="153" t="s">
        <v>216</v>
      </c>
      <c r="CA19" s="187" t="s">
        <v>216</v>
      </c>
    </row>
    <row r="20" spans="2:79" ht="165.95" customHeight="1" thickBot="1">
      <c r="B20" s="138" t="s">
        <v>171</v>
      </c>
      <c r="C20" s="140" t="s">
        <v>272</v>
      </c>
      <c r="D20" s="140" t="s">
        <v>273</v>
      </c>
      <c r="E20" s="140" t="s">
        <v>274</v>
      </c>
      <c r="F20" s="140" t="s">
        <v>275</v>
      </c>
      <c r="G20" s="140" t="s">
        <v>74</v>
      </c>
      <c r="H20" s="140" t="s">
        <v>276</v>
      </c>
      <c r="I20" s="140" t="s">
        <v>277</v>
      </c>
      <c r="J20" s="96" t="s">
        <v>77</v>
      </c>
      <c r="K20" s="96" t="s">
        <v>265</v>
      </c>
      <c r="L20" s="96" t="s">
        <v>77</v>
      </c>
      <c r="M20" s="96" t="s">
        <v>77</v>
      </c>
      <c r="N20" s="96" t="s">
        <v>77</v>
      </c>
      <c r="O20" s="96" t="s">
        <v>77</v>
      </c>
      <c r="P20" s="74" t="s">
        <v>77</v>
      </c>
      <c r="Q20" s="75" t="s">
        <v>77</v>
      </c>
      <c r="R20" s="75" t="s">
        <v>77</v>
      </c>
      <c r="S20" s="75" t="s">
        <v>77</v>
      </c>
      <c r="T20" s="75" t="s">
        <v>77</v>
      </c>
      <c r="U20" s="75" t="s">
        <v>77</v>
      </c>
      <c r="V20" s="75" t="s">
        <v>77</v>
      </c>
      <c r="W20" s="75" t="s">
        <v>77</v>
      </c>
      <c r="X20" s="75" t="s">
        <v>77</v>
      </c>
      <c r="Y20" s="75" t="s">
        <v>110</v>
      </c>
      <c r="Z20" s="75" t="s">
        <v>77</v>
      </c>
      <c r="AA20" s="75" t="s">
        <v>110</v>
      </c>
      <c r="AB20" s="75" t="s">
        <v>110</v>
      </c>
      <c r="AC20" s="77">
        <v>16</v>
      </c>
      <c r="AD20" s="112" t="s">
        <v>93</v>
      </c>
      <c r="AE20" s="112" t="s">
        <v>80</v>
      </c>
      <c r="AF20" s="112" t="s">
        <v>133</v>
      </c>
      <c r="AG20" s="139" t="s">
        <v>278</v>
      </c>
      <c r="AH20" s="135" t="s">
        <v>114</v>
      </c>
      <c r="AI20" s="135" t="s">
        <v>83</v>
      </c>
      <c r="AJ20" s="135">
        <v>15</v>
      </c>
      <c r="AK20" s="135" t="s">
        <v>84</v>
      </c>
      <c r="AL20" s="135">
        <v>15</v>
      </c>
      <c r="AM20" s="135" t="s">
        <v>85</v>
      </c>
      <c r="AN20" s="135">
        <v>15</v>
      </c>
      <c r="AO20" s="135" t="s">
        <v>86</v>
      </c>
      <c r="AP20" s="135">
        <v>15</v>
      </c>
      <c r="AQ20" s="135" t="s">
        <v>87</v>
      </c>
      <c r="AR20" s="135">
        <v>15</v>
      </c>
      <c r="AS20" s="135" t="s">
        <v>88</v>
      </c>
      <c r="AT20" s="135">
        <v>15</v>
      </c>
      <c r="AU20" s="135" t="s">
        <v>89</v>
      </c>
      <c r="AV20" s="135">
        <v>15</v>
      </c>
      <c r="AW20" s="135">
        <v>100</v>
      </c>
      <c r="AX20" s="83" t="str">
        <f t="shared" ref="AX20" si="10">IF(AND(AW20&gt;=86,AW20&lt;=95),"MODERADO",IF(AND(AW20&gt;=96), "FUERTE",IF(AND(AW20&lt;=85), "DEBIL")))</f>
        <v>FUERTE</v>
      </c>
      <c r="AY20" s="83" t="s">
        <v>90</v>
      </c>
      <c r="AZ20" s="83" t="s">
        <v>90</v>
      </c>
      <c r="BA20" s="84"/>
      <c r="BB20" s="135" t="s">
        <v>110</v>
      </c>
      <c r="BC20" s="83" t="s">
        <v>90</v>
      </c>
      <c r="BD20" s="137"/>
      <c r="BE20" s="137" t="s">
        <v>91</v>
      </c>
      <c r="BF20" s="137"/>
      <c r="BG20" s="137"/>
      <c r="BH20" s="135" t="s">
        <v>91</v>
      </c>
      <c r="BI20" s="137"/>
      <c r="BJ20" s="105" t="s">
        <v>91</v>
      </c>
      <c r="BK20" s="137">
        <v>2</v>
      </c>
      <c r="BL20" s="137">
        <v>2</v>
      </c>
      <c r="BM20" s="109" t="s">
        <v>93</v>
      </c>
      <c r="BN20" s="109" t="s">
        <v>94</v>
      </c>
      <c r="BO20" s="109" t="s">
        <v>94</v>
      </c>
      <c r="BP20" s="63" t="s">
        <v>95</v>
      </c>
      <c r="BQ20" s="73" t="s">
        <v>279</v>
      </c>
      <c r="BR20" s="73" t="s">
        <v>280</v>
      </c>
      <c r="BS20" s="135" t="s">
        <v>281</v>
      </c>
      <c r="BT20" s="67">
        <v>43832</v>
      </c>
      <c r="BU20" s="67">
        <v>44165</v>
      </c>
      <c r="BV20" s="73" t="s">
        <v>256</v>
      </c>
      <c r="BW20" s="148">
        <v>43915</v>
      </c>
      <c r="BX20" s="179" t="s">
        <v>282</v>
      </c>
      <c r="BY20" s="186">
        <v>43956</v>
      </c>
      <c r="BZ20" s="153" t="s">
        <v>283</v>
      </c>
      <c r="CA20" s="187" t="s">
        <v>103</v>
      </c>
    </row>
    <row r="21" spans="2:79" ht="121.5" customHeight="1" thickTop="1">
      <c r="B21" s="199" t="s">
        <v>284</v>
      </c>
      <c r="C21" s="196" t="s">
        <v>285</v>
      </c>
      <c r="D21" s="196" t="s">
        <v>286</v>
      </c>
      <c r="E21" s="223" t="s">
        <v>287</v>
      </c>
      <c r="F21" s="196" t="s">
        <v>288</v>
      </c>
      <c r="G21" s="196" t="s">
        <v>74</v>
      </c>
      <c r="H21" s="196" t="s">
        <v>289</v>
      </c>
      <c r="I21" s="196" t="s">
        <v>290</v>
      </c>
      <c r="J21" s="205" t="s">
        <v>77</v>
      </c>
      <c r="K21" s="205" t="s">
        <v>77</v>
      </c>
      <c r="L21" s="205" t="s">
        <v>77</v>
      </c>
      <c r="M21" s="205" t="s">
        <v>110</v>
      </c>
      <c r="N21" s="205" t="s">
        <v>77</v>
      </c>
      <c r="O21" s="205" t="s">
        <v>77</v>
      </c>
      <c r="P21" s="205" t="s">
        <v>110</v>
      </c>
      <c r="Q21" s="205" t="s">
        <v>110</v>
      </c>
      <c r="R21" s="205" t="s">
        <v>77</v>
      </c>
      <c r="S21" s="205" t="s">
        <v>77</v>
      </c>
      <c r="T21" s="205" t="s">
        <v>77</v>
      </c>
      <c r="U21" s="205" t="s">
        <v>77</v>
      </c>
      <c r="V21" s="205" t="s">
        <v>77</v>
      </c>
      <c r="W21" s="205" t="s">
        <v>77</v>
      </c>
      <c r="X21" s="205" t="s">
        <v>77</v>
      </c>
      <c r="Y21" s="205" t="s">
        <v>110</v>
      </c>
      <c r="Z21" s="205" t="s">
        <v>77</v>
      </c>
      <c r="AA21" s="205" t="s">
        <v>78</v>
      </c>
      <c r="AB21" s="205" t="s">
        <v>78</v>
      </c>
      <c r="AC21" s="205">
        <v>13</v>
      </c>
      <c r="AD21" s="229" t="s">
        <v>93</v>
      </c>
      <c r="AE21" s="229" t="s">
        <v>80</v>
      </c>
      <c r="AF21" s="229" t="s">
        <v>133</v>
      </c>
      <c r="AG21" s="139" t="s">
        <v>291</v>
      </c>
      <c r="AH21" s="135" t="s">
        <v>114</v>
      </c>
      <c r="AI21" s="135" t="s">
        <v>83</v>
      </c>
      <c r="AJ21" s="135">
        <v>15</v>
      </c>
      <c r="AK21" s="135" t="s">
        <v>84</v>
      </c>
      <c r="AL21" s="135">
        <v>15</v>
      </c>
      <c r="AM21" s="135" t="s">
        <v>85</v>
      </c>
      <c r="AN21" s="135">
        <v>15</v>
      </c>
      <c r="AO21" s="135" t="s">
        <v>208</v>
      </c>
      <c r="AP21" s="135">
        <v>10</v>
      </c>
      <c r="AQ21" s="135" t="s">
        <v>87</v>
      </c>
      <c r="AR21" s="135">
        <v>15</v>
      </c>
      <c r="AS21" s="135" t="s">
        <v>88</v>
      </c>
      <c r="AT21" s="135">
        <v>15</v>
      </c>
      <c r="AU21" s="135" t="s">
        <v>89</v>
      </c>
      <c r="AV21" s="135">
        <v>10</v>
      </c>
      <c r="AW21" s="135">
        <f t="shared" ref="AW21:AW24" si="11">IFERROR(AJ21+AL21+AN21+AP21+AR21+AT21+AV21," ")</f>
        <v>95</v>
      </c>
      <c r="AX21" s="83" t="str">
        <f t="shared" ref="AX21:AX24" si="12">IF(AND(AW21&gt;=86,AW21&lt;=95),"MODERADO",IF(AND(AW21&gt;=96), "FUERTE",IF(AND(AW21&lt;=85), "DEBIL")))</f>
        <v>MODERADO</v>
      </c>
      <c r="AY21" s="83" t="s">
        <v>292</v>
      </c>
      <c r="AZ21" s="83" t="s">
        <v>94</v>
      </c>
      <c r="BA21" s="84"/>
      <c r="BB21" s="96" t="s">
        <v>77</v>
      </c>
      <c r="BC21" s="202" t="s">
        <v>293</v>
      </c>
      <c r="BD21" s="237"/>
      <c r="BE21" s="220" t="s">
        <v>91</v>
      </c>
      <c r="BF21" s="220"/>
      <c r="BG21" s="220"/>
      <c r="BH21" s="220" t="s">
        <v>91</v>
      </c>
      <c r="BI21" s="237"/>
      <c r="BJ21" s="240" t="s">
        <v>91</v>
      </c>
      <c r="BK21" s="226">
        <v>1</v>
      </c>
      <c r="BL21" s="226">
        <v>1</v>
      </c>
      <c r="BM21" s="229" t="s">
        <v>93</v>
      </c>
      <c r="BN21" s="229" t="s">
        <v>94</v>
      </c>
      <c r="BO21" s="229" t="s">
        <v>94</v>
      </c>
      <c r="BP21" s="226" t="s">
        <v>95</v>
      </c>
      <c r="BQ21" s="120" t="s">
        <v>294</v>
      </c>
      <c r="BR21" s="120" t="s">
        <v>295</v>
      </c>
      <c r="BS21" s="220" t="s">
        <v>296</v>
      </c>
      <c r="BT21" s="122">
        <v>43810</v>
      </c>
      <c r="BU21" s="122">
        <v>43951</v>
      </c>
      <c r="BV21" s="120" t="s">
        <v>297</v>
      </c>
      <c r="BW21" s="154" t="s">
        <v>298</v>
      </c>
      <c r="BX21" s="181" t="s">
        <v>299</v>
      </c>
      <c r="BY21" s="186">
        <v>43956</v>
      </c>
      <c r="BZ21" s="155" t="s">
        <v>299</v>
      </c>
      <c r="CA21" s="187" t="s">
        <v>465</v>
      </c>
    </row>
    <row r="22" spans="2:79" ht="94.5">
      <c r="B22" s="200"/>
      <c r="C22" s="197"/>
      <c r="D22" s="197"/>
      <c r="E22" s="224"/>
      <c r="F22" s="197"/>
      <c r="G22" s="197"/>
      <c r="H22" s="197"/>
      <c r="I22" s="197"/>
      <c r="J22" s="206"/>
      <c r="K22" s="206"/>
      <c r="L22" s="206"/>
      <c r="M22" s="206"/>
      <c r="N22" s="206"/>
      <c r="O22" s="206"/>
      <c r="P22" s="206"/>
      <c r="Q22" s="206"/>
      <c r="R22" s="206"/>
      <c r="S22" s="206"/>
      <c r="T22" s="206"/>
      <c r="U22" s="206"/>
      <c r="V22" s="206"/>
      <c r="W22" s="206"/>
      <c r="X22" s="206"/>
      <c r="Y22" s="206"/>
      <c r="Z22" s="206"/>
      <c r="AA22" s="206"/>
      <c r="AB22" s="206"/>
      <c r="AC22" s="206"/>
      <c r="AD22" s="230"/>
      <c r="AE22" s="230"/>
      <c r="AF22" s="230"/>
      <c r="AG22" s="139" t="s">
        <v>300</v>
      </c>
      <c r="AH22" s="135" t="s">
        <v>301</v>
      </c>
      <c r="AI22" s="135" t="s">
        <v>83</v>
      </c>
      <c r="AJ22" s="135">
        <v>15</v>
      </c>
      <c r="AK22" s="135" t="s">
        <v>84</v>
      </c>
      <c r="AL22" s="135">
        <v>15</v>
      </c>
      <c r="AM22" s="135" t="s">
        <v>85</v>
      </c>
      <c r="AN22" s="135">
        <v>15</v>
      </c>
      <c r="AO22" s="135" t="s">
        <v>86</v>
      </c>
      <c r="AP22" s="135">
        <v>15</v>
      </c>
      <c r="AQ22" s="135" t="s">
        <v>87</v>
      </c>
      <c r="AR22" s="135">
        <v>15</v>
      </c>
      <c r="AS22" s="135" t="s">
        <v>302</v>
      </c>
      <c r="AT22" s="135">
        <v>10</v>
      </c>
      <c r="AU22" s="135" t="s">
        <v>303</v>
      </c>
      <c r="AV22" s="135">
        <v>5</v>
      </c>
      <c r="AW22" s="135">
        <f t="shared" si="11"/>
        <v>90</v>
      </c>
      <c r="AX22" s="83" t="str">
        <f t="shared" si="12"/>
        <v>MODERADO</v>
      </c>
      <c r="AY22" s="83" t="s">
        <v>292</v>
      </c>
      <c r="AZ22" s="83" t="s">
        <v>292</v>
      </c>
      <c r="BA22" s="84"/>
      <c r="BB22" s="96" t="s">
        <v>77</v>
      </c>
      <c r="BC22" s="203"/>
      <c r="BD22" s="238"/>
      <c r="BE22" s="221"/>
      <c r="BF22" s="221"/>
      <c r="BG22" s="221"/>
      <c r="BH22" s="221"/>
      <c r="BI22" s="238"/>
      <c r="BJ22" s="241"/>
      <c r="BK22" s="227"/>
      <c r="BL22" s="227"/>
      <c r="BM22" s="230"/>
      <c r="BN22" s="230"/>
      <c r="BO22" s="230"/>
      <c r="BP22" s="227"/>
      <c r="BQ22" s="120" t="s">
        <v>304</v>
      </c>
      <c r="BR22" s="120" t="s">
        <v>305</v>
      </c>
      <c r="BS22" s="221"/>
      <c r="BT22" s="122">
        <v>43831</v>
      </c>
      <c r="BU22" s="122">
        <v>44196</v>
      </c>
      <c r="BV22" s="120" t="s">
        <v>306</v>
      </c>
      <c r="BW22" s="156" t="s">
        <v>307</v>
      </c>
      <c r="BX22" s="181" t="s">
        <v>308</v>
      </c>
      <c r="BY22" s="186">
        <v>43956</v>
      </c>
      <c r="BZ22" s="155" t="s">
        <v>308</v>
      </c>
      <c r="CA22" s="187" t="s">
        <v>465</v>
      </c>
    </row>
    <row r="23" spans="2:79" ht="94.5">
      <c r="B23" s="200"/>
      <c r="C23" s="197"/>
      <c r="D23" s="197"/>
      <c r="E23" s="224"/>
      <c r="F23" s="197"/>
      <c r="G23" s="197"/>
      <c r="H23" s="197"/>
      <c r="I23" s="197"/>
      <c r="J23" s="206"/>
      <c r="K23" s="206"/>
      <c r="L23" s="206"/>
      <c r="M23" s="206"/>
      <c r="N23" s="206"/>
      <c r="O23" s="206"/>
      <c r="P23" s="206"/>
      <c r="Q23" s="206"/>
      <c r="R23" s="206"/>
      <c r="S23" s="206"/>
      <c r="T23" s="206"/>
      <c r="U23" s="206"/>
      <c r="V23" s="206"/>
      <c r="W23" s="206"/>
      <c r="X23" s="206"/>
      <c r="Y23" s="206"/>
      <c r="Z23" s="206"/>
      <c r="AA23" s="206"/>
      <c r="AB23" s="206"/>
      <c r="AC23" s="206"/>
      <c r="AD23" s="230"/>
      <c r="AE23" s="230"/>
      <c r="AF23" s="230"/>
      <c r="AG23" s="139" t="s">
        <v>309</v>
      </c>
      <c r="AH23" s="135" t="s">
        <v>114</v>
      </c>
      <c r="AI23" s="135" t="s">
        <v>83</v>
      </c>
      <c r="AJ23" s="135">
        <v>15</v>
      </c>
      <c r="AK23" s="135" t="s">
        <v>84</v>
      </c>
      <c r="AL23" s="135">
        <v>15</v>
      </c>
      <c r="AM23" s="135" t="s">
        <v>85</v>
      </c>
      <c r="AN23" s="135">
        <v>15</v>
      </c>
      <c r="AO23" s="135" t="s">
        <v>86</v>
      </c>
      <c r="AP23" s="135">
        <v>15</v>
      </c>
      <c r="AQ23" s="135" t="s">
        <v>87</v>
      </c>
      <c r="AR23" s="135">
        <v>15</v>
      </c>
      <c r="AS23" s="135" t="s">
        <v>302</v>
      </c>
      <c r="AT23" s="135">
        <v>10</v>
      </c>
      <c r="AU23" s="135" t="s">
        <v>303</v>
      </c>
      <c r="AV23" s="135">
        <v>5</v>
      </c>
      <c r="AW23" s="135">
        <f t="shared" si="11"/>
        <v>90</v>
      </c>
      <c r="AX23" s="83" t="str">
        <f t="shared" si="12"/>
        <v>MODERADO</v>
      </c>
      <c r="AY23" s="83" t="s">
        <v>292</v>
      </c>
      <c r="AZ23" s="83" t="s">
        <v>292</v>
      </c>
      <c r="BA23" s="84"/>
      <c r="BB23" s="96" t="s">
        <v>77</v>
      </c>
      <c r="BC23" s="203"/>
      <c r="BD23" s="238"/>
      <c r="BE23" s="221"/>
      <c r="BF23" s="221"/>
      <c r="BG23" s="221"/>
      <c r="BH23" s="221"/>
      <c r="BI23" s="238"/>
      <c r="BJ23" s="241"/>
      <c r="BK23" s="227"/>
      <c r="BL23" s="227"/>
      <c r="BM23" s="230"/>
      <c r="BN23" s="230"/>
      <c r="BO23" s="230"/>
      <c r="BP23" s="227"/>
      <c r="BQ23" s="120" t="s">
        <v>304</v>
      </c>
      <c r="BR23" s="120" t="s">
        <v>305</v>
      </c>
      <c r="BS23" s="221"/>
      <c r="BT23" s="122">
        <v>43831</v>
      </c>
      <c r="BU23" s="122">
        <v>44196</v>
      </c>
      <c r="BV23" s="120" t="s">
        <v>306</v>
      </c>
      <c r="BW23" s="156" t="s">
        <v>307</v>
      </c>
      <c r="BX23" s="181" t="s">
        <v>308</v>
      </c>
      <c r="BY23" s="186">
        <v>43956</v>
      </c>
      <c r="BZ23" s="155" t="s">
        <v>308</v>
      </c>
      <c r="CA23" s="187" t="s">
        <v>465</v>
      </c>
    </row>
    <row r="24" spans="2:79" ht="151.5" customHeight="1" thickBot="1">
      <c r="B24" s="201"/>
      <c r="C24" s="198"/>
      <c r="D24" s="198"/>
      <c r="E24" s="225"/>
      <c r="F24" s="198"/>
      <c r="G24" s="198"/>
      <c r="H24" s="198"/>
      <c r="I24" s="198"/>
      <c r="J24" s="207"/>
      <c r="K24" s="207"/>
      <c r="L24" s="207"/>
      <c r="M24" s="207"/>
      <c r="N24" s="207"/>
      <c r="O24" s="207"/>
      <c r="P24" s="207"/>
      <c r="Q24" s="207"/>
      <c r="R24" s="207"/>
      <c r="S24" s="207"/>
      <c r="T24" s="207"/>
      <c r="U24" s="207"/>
      <c r="V24" s="207"/>
      <c r="W24" s="207"/>
      <c r="X24" s="207"/>
      <c r="Y24" s="207"/>
      <c r="Z24" s="207"/>
      <c r="AA24" s="207"/>
      <c r="AB24" s="207"/>
      <c r="AC24" s="207"/>
      <c r="AD24" s="231"/>
      <c r="AE24" s="231"/>
      <c r="AF24" s="231"/>
      <c r="AG24" s="139" t="s">
        <v>310</v>
      </c>
      <c r="AH24" s="135" t="s">
        <v>114</v>
      </c>
      <c r="AI24" s="135" t="s">
        <v>83</v>
      </c>
      <c r="AJ24" s="135">
        <v>15</v>
      </c>
      <c r="AK24" s="135" t="s">
        <v>84</v>
      </c>
      <c r="AL24" s="135">
        <v>15</v>
      </c>
      <c r="AM24" s="135" t="s">
        <v>85</v>
      </c>
      <c r="AN24" s="135">
        <v>15</v>
      </c>
      <c r="AO24" s="135" t="s">
        <v>86</v>
      </c>
      <c r="AP24" s="135">
        <v>15</v>
      </c>
      <c r="AQ24" s="135" t="s">
        <v>87</v>
      </c>
      <c r="AR24" s="135">
        <v>15</v>
      </c>
      <c r="AS24" s="135" t="s">
        <v>88</v>
      </c>
      <c r="AT24" s="135">
        <v>15</v>
      </c>
      <c r="AU24" s="135" t="s">
        <v>89</v>
      </c>
      <c r="AV24" s="135">
        <v>10</v>
      </c>
      <c r="AW24" s="135">
        <f t="shared" si="11"/>
        <v>100</v>
      </c>
      <c r="AX24" s="83" t="str">
        <f t="shared" si="12"/>
        <v>FUERTE</v>
      </c>
      <c r="AY24" s="83" t="s">
        <v>292</v>
      </c>
      <c r="AZ24" s="83" t="s">
        <v>292</v>
      </c>
      <c r="BA24" s="62"/>
      <c r="BB24" s="62" t="s">
        <v>77</v>
      </c>
      <c r="BC24" s="204"/>
      <c r="BD24" s="239"/>
      <c r="BE24" s="222"/>
      <c r="BF24" s="222"/>
      <c r="BG24" s="222"/>
      <c r="BH24" s="222"/>
      <c r="BI24" s="239"/>
      <c r="BJ24" s="242"/>
      <c r="BK24" s="228"/>
      <c r="BL24" s="228"/>
      <c r="BM24" s="231"/>
      <c r="BN24" s="231"/>
      <c r="BO24" s="231"/>
      <c r="BP24" s="228"/>
      <c r="BQ24" s="121" t="s">
        <v>304</v>
      </c>
      <c r="BR24" s="121" t="s">
        <v>305</v>
      </c>
      <c r="BS24" s="222"/>
      <c r="BT24" s="123">
        <v>43831</v>
      </c>
      <c r="BU24" s="123">
        <v>44196</v>
      </c>
      <c r="BV24" s="121" t="s">
        <v>306</v>
      </c>
      <c r="BW24" s="157" t="s">
        <v>307</v>
      </c>
      <c r="BX24" s="178" t="s">
        <v>308</v>
      </c>
      <c r="BY24" s="193">
        <v>43956</v>
      </c>
      <c r="BZ24" s="194" t="s">
        <v>308</v>
      </c>
      <c r="CA24" s="195" t="s">
        <v>465</v>
      </c>
    </row>
    <row r="25" spans="2:79" ht="27" customHeight="1" thickTop="1"/>
    <row r="26" spans="2:79" ht="27" customHeight="1"/>
    <row r="27" spans="2:79" ht="27" customHeight="1"/>
    <row r="28" spans="2:79" ht="27" customHeight="1"/>
    <row r="29" spans="2:79" ht="27" customHeight="1"/>
    <row r="30" spans="2:79" ht="27" customHeight="1"/>
    <row r="31" spans="2:79" ht="27" customHeight="1"/>
    <row r="32" spans="2:79" ht="27" customHeight="1"/>
    <row r="33" ht="27" customHeight="1"/>
    <row r="34" ht="27" customHeight="1"/>
    <row r="35" ht="27" customHeight="1"/>
    <row r="36" ht="27" customHeight="1"/>
    <row r="37" ht="27" customHeight="1"/>
    <row r="38" ht="27" customHeight="1"/>
    <row r="39" ht="46.5" customHeight="1"/>
    <row r="117" spans="71:115" ht="48" thickBot="1">
      <c r="BS117" s="60"/>
      <c r="BT117" s="60" t="s">
        <v>311</v>
      </c>
      <c r="BU117" s="60" t="s">
        <v>312</v>
      </c>
      <c r="BV117" s="159"/>
      <c r="BW117" s="128"/>
    </row>
    <row r="118" spans="71:115" ht="33" thickTop="1" thickBot="1">
      <c r="BS118" s="3"/>
      <c r="BT118" s="3" t="s">
        <v>313</v>
      </c>
      <c r="BU118" s="3" t="s">
        <v>74</v>
      </c>
      <c r="BV118" s="160"/>
      <c r="BW118" s="129"/>
    </row>
    <row r="119" spans="71:115" ht="33" thickTop="1" thickBot="1">
      <c r="BS119" s="3"/>
      <c r="BT119" s="3" t="s">
        <v>231</v>
      </c>
      <c r="BU119" s="3" t="s">
        <v>314</v>
      </c>
      <c r="BV119" s="160"/>
      <c r="BW119" s="129"/>
    </row>
    <row r="120" spans="71:115" ht="33" thickTop="1" thickBot="1">
      <c r="BS120" s="3"/>
      <c r="BT120" s="3" t="s">
        <v>172</v>
      </c>
      <c r="BU120" s="3"/>
      <c r="BV120" s="160"/>
      <c r="BW120" s="129"/>
    </row>
    <row r="121" spans="71:115" ht="33" thickTop="1" thickBot="1">
      <c r="BS121" s="3"/>
      <c r="BT121" s="3" t="s">
        <v>245</v>
      </c>
      <c r="BU121" s="3"/>
      <c r="BV121" s="160"/>
      <c r="BW121" s="129"/>
    </row>
    <row r="122" spans="71:115" ht="48.75" thickTop="1" thickBot="1">
      <c r="BS122" s="3"/>
      <c r="BT122" s="3" t="s">
        <v>315</v>
      </c>
      <c r="BU122" s="3"/>
      <c r="BV122" s="160"/>
      <c r="BW122" s="129"/>
    </row>
    <row r="123" spans="71:115" ht="174.75" thickTop="1" thickBot="1">
      <c r="BS123" s="3"/>
      <c r="BT123" s="3" t="s">
        <v>217</v>
      </c>
      <c r="BU123" s="3"/>
      <c r="BV123" s="160"/>
      <c r="BW123" s="129"/>
      <c r="BY123" s="2" t="s">
        <v>10</v>
      </c>
      <c r="BZ123" s="2" t="s">
        <v>316</v>
      </c>
      <c r="CA123" s="2" t="s">
        <v>14</v>
      </c>
      <c r="CB123" s="6" t="s">
        <v>37</v>
      </c>
      <c r="CC123" s="6" t="s">
        <v>38</v>
      </c>
      <c r="CD123" s="6" t="s">
        <v>317</v>
      </c>
      <c r="CE123" s="6" t="s">
        <v>318</v>
      </c>
      <c r="CF123" s="6" t="s">
        <v>62</v>
      </c>
      <c r="CG123" s="6" t="s">
        <v>319</v>
      </c>
      <c r="CH123" s="6" t="s">
        <v>320</v>
      </c>
      <c r="CI123" s="6" t="s">
        <v>321</v>
      </c>
      <c r="CJ123" s="6" t="s">
        <v>322</v>
      </c>
      <c r="CK123" s="6" t="s">
        <v>323</v>
      </c>
      <c r="CL123" s="6" t="s">
        <v>324</v>
      </c>
      <c r="CM123" s="6" t="s">
        <v>325</v>
      </c>
      <c r="CN123" s="6" t="s">
        <v>326</v>
      </c>
      <c r="CO123" s="6" t="s">
        <v>327</v>
      </c>
      <c r="CP123" s="6" t="s">
        <v>328</v>
      </c>
      <c r="CQ123" s="6" t="s">
        <v>329</v>
      </c>
      <c r="CR123" s="6" t="s">
        <v>330</v>
      </c>
      <c r="CS123" s="6" t="s">
        <v>331</v>
      </c>
      <c r="CT123" s="6" t="s">
        <v>332</v>
      </c>
      <c r="CU123" s="6" t="s">
        <v>333</v>
      </c>
      <c r="CV123" s="6" t="s">
        <v>334</v>
      </c>
      <c r="CW123" s="6" t="s">
        <v>335</v>
      </c>
      <c r="CX123" s="6" t="s">
        <v>336</v>
      </c>
      <c r="CY123" s="6" t="s">
        <v>337</v>
      </c>
      <c r="CZ123" s="6" t="s">
        <v>338</v>
      </c>
      <c r="DA123" s="6" t="s">
        <v>339</v>
      </c>
      <c r="DB123" s="6" t="s">
        <v>340</v>
      </c>
      <c r="DC123" s="6" t="s">
        <v>341</v>
      </c>
      <c r="DD123" s="6" t="s">
        <v>342</v>
      </c>
      <c r="DE123" s="6" t="s">
        <v>90</v>
      </c>
      <c r="DF123" s="6" t="s">
        <v>292</v>
      </c>
      <c r="DG123" s="6" t="s">
        <v>343</v>
      </c>
      <c r="DH123" s="6" t="s">
        <v>344</v>
      </c>
      <c r="DI123" s="6" t="s">
        <v>345</v>
      </c>
      <c r="DJ123" s="34" t="s">
        <v>346</v>
      </c>
      <c r="DK123" s="34" t="s">
        <v>347</v>
      </c>
    </row>
    <row r="124" spans="71:115" ht="33" thickTop="1" thickBot="1">
      <c r="BS124" s="3"/>
      <c r="BT124" s="3" t="s">
        <v>201</v>
      </c>
      <c r="BU124" s="3"/>
      <c r="BV124" s="160"/>
      <c r="BW124" s="129"/>
      <c r="BY124" s="160" t="s">
        <v>69</v>
      </c>
      <c r="BZ124" s="160" t="s">
        <v>70</v>
      </c>
      <c r="CA124" s="160" t="s">
        <v>348</v>
      </c>
      <c r="CB124" s="161" t="s">
        <v>93</v>
      </c>
      <c r="CC124" s="161" t="s">
        <v>349</v>
      </c>
      <c r="CD124" s="161" t="s">
        <v>350</v>
      </c>
      <c r="CE124" s="160" t="s">
        <v>114</v>
      </c>
      <c r="CF124" s="160" t="s">
        <v>83</v>
      </c>
      <c r="CG124" s="160">
        <v>15</v>
      </c>
      <c r="CH124" s="160">
        <v>0</v>
      </c>
      <c r="CI124" s="160" t="s">
        <v>84</v>
      </c>
      <c r="CJ124" s="160">
        <v>15</v>
      </c>
      <c r="CK124" s="160">
        <v>0</v>
      </c>
      <c r="CL124" s="160" t="s">
        <v>85</v>
      </c>
      <c r="CM124" s="160">
        <v>15</v>
      </c>
      <c r="CN124" s="160">
        <v>0</v>
      </c>
      <c r="CO124" s="160" t="s">
        <v>86</v>
      </c>
      <c r="CP124" s="160">
        <v>15</v>
      </c>
      <c r="CQ124" s="160">
        <v>10</v>
      </c>
      <c r="CR124" s="160">
        <v>0</v>
      </c>
      <c r="CS124" s="160" t="s">
        <v>87</v>
      </c>
      <c r="CT124" s="160">
        <v>15</v>
      </c>
      <c r="CU124" s="160">
        <v>0</v>
      </c>
      <c r="CV124" s="160" t="s">
        <v>88</v>
      </c>
      <c r="CW124" s="160">
        <v>15</v>
      </c>
      <c r="CX124" s="160">
        <v>0</v>
      </c>
      <c r="CY124" s="160" t="s">
        <v>89</v>
      </c>
      <c r="CZ124" s="160">
        <v>10</v>
      </c>
      <c r="DA124" s="160">
        <v>5</v>
      </c>
      <c r="DB124" s="160">
        <v>0</v>
      </c>
      <c r="DC124" s="160" t="s">
        <v>90</v>
      </c>
      <c r="DD124" s="160" t="s">
        <v>90</v>
      </c>
      <c r="DE124" s="160">
        <v>100</v>
      </c>
      <c r="DF124" s="160">
        <v>50</v>
      </c>
      <c r="DG124" s="160">
        <v>0</v>
      </c>
      <c r="DH124" s="160" t="s">
        <v>91</v>
      </c>
      <c r="DI124" s="160" t="s">
        <v>91</v>
      </c>
      <c r="DJ124" s="162">
        <v>0</v>
      </c>
      <c r="DK124" s="162">
        <v>0</v>
      </c>
    </row>
    <row r="125" spans="71:115" ht="48.75" thickTop="1" thickBot="1">
      <c r="BS125" s="3"/>
      <c r="BT125" s="3" t="s">
        <v>351</v>
      </c>
      <c r="BU125" s="3"/>
      <c r="BV125" s="160"/>
      <c r="BW125" s="129"/>
      <c r="BY125" s="3" t="s">
        <v>126</v>
      </c>
      <c r="BZ125" s="3" t="s">
        <v>104</v>
      </c>
      <c r="CA125" s="3" t="s">
        <v>352</v>
      </c>
      <c r="CB125" s="161" t="s">
        <v>79</v>
      </c>
      <c r="CC125" s="161" t="s">
        <v>353</v>
      </c>
      <c r="CD125" s="163" t="s">
        <v>94</v>
      </c>
      <c r="CE125" s="160" t="s">
        <v>301</v>
      </c>
      <c r="CF125" s="160" t="s">
        <v>354</v>
      </c>
      <c r="CG125" s="160"/>
      <c r="CH125" s="160"/>
      <c r="CI125" s="162" t="s">
        <v>355</v>
      </c>
      <c r="CJ125" s="160"/>
      <c r="CK125" s="160"/>
      <c r="CL125" s="160" t="s">
        <v>356</v>
      </c>
      <c r="CM125" s="160"/>
      <c r="CN125" s="160"/>
      <c r="CO125" s="160" t="s">
        <v>208</v>
      </c>
      <c r="CP125" s="160"/>
      <c r="CQ125" s="160"/>
      <c r="CR125" s="160"/>
      <c r="CS125" s="160" t="s">
        <v>357</v>
      </c>
      <c r="CT125" s="160"/>
      <c r="CU125" s="160"/>
      <c r="CV125" s="160" t="s">
        <v>302</v>
      </c>
      <c r="CW125" s="160"/>
      <c r="CX125" s="160"/>
      <c r="CY125" s="160" t="s">
        <v>303</v>
      </c>
      <c r="CZ125" s="160"/>
      <c r="DA125" s="160"/>
      <c r="DB125" s="160"/>
      <c r="DC125" s="160" t="s">
        <v>292</v>
      </c>
      <c r="DD125" s="160" t="s">
        <v>292</v>
      </c>
      <c r="DE125" s="160"/>
      <c r="DF125" s="160"/>
      <c r="DG125" s="160"/>
      <c r="DH125" s="160" t="s">
        <v>125</v>
      </c>
      <c r="DI125" s="160" t="s">
        <v>92</v>
      </c>
      <c r="DJ125" s="160">
        <v>1</v>
      </c>
      <c r="DK125" s="160">
        <v>1</v>
      </c>
    </row>
    <row r="126" spans="71:115" ht="31.5" thickTop="1" thickBot="1">
      <c r="BY126" s="3" t="s">
        <v>171</v>
      </c>
      <c r="BZ126" s="3" t="s">
        <v>358</v>
      </c>
      <c r="CA126" s="3" t="s">
        <v>359</v>
      </c>
      <c r="CB126" s="161" t="s">
        <v>360</v>
      </c>
      <c r="CC126" s="163" t="s">
        <v>94</v>
      </c>
      <c r="CD126" s="164" t="s">
        <v>251</v>
      </c>
      <c r="CE126" s="160"/>
      <c r="CF126" s="160"/>
      <c r="CG126" s="160"/>
      <c r="CH126" s="160"/>
      <c r="CI126" s="160"/>
      <c r="CJ126" s="160"/>
      <c r="CK126" s="160"/>
      <c r="CL126" s="160"/>
      <c r="CM126" s="160"/>
      <c r="CN126" s="160"/>
      <c r="CO126" s="160" t="s">
        <v>361</v>
      </c>
      <c r="CP126" s="160"/>
      <c r="CQ126" s="160"/>
      <c r="CR126" s="160"/>
      <c r="CS126" s="160"/>
      <c r="CT126" s="160"/>
      <c r="CU126" s="160"/>
      <c r="CV126" s="160"/>
      <c r="CW126" s="160"/>
      <c r="CX126" s="160"/>
      <c r="CY126" s="160" t="s">
        <v>362</v>
      </c>
      <c r="CZ126" s="160"/>
      <c r="DA126" s="160"/>
      <c r="DB126" s="160"/>
      <c r="DC126" s="160" t="s">
        <v>343</v>
      </c>
      <c r="DD126" s="160" t="s">
        <v>343</v>
      </c>
      <c r="DE126" s="160"/>
      <c r="DF126" s="160"/>
      <c r="DG126" s="160"/>
      <c r="DH126" s="160"/>
      <c r="DI126" s="160" t="s">
        <v>125</v>
      </c>
      <c r="DJ126" s="160">
        <v>2</v>
      </c>
      <c r="DK126" s="160">
        <v>2</v>
      </c>
    </row>
    <row r="127" spans="71:115" ht="17.25" thickTop="1" thickBot="1">
      <c r="BY127" s="3" t="s">
        <v>284</v>
      </c>
      <c r="BZ127" s="3" t="s">
        <v>363</v>
      </c>
      <c r="CA127" s="3" t="s">
        <v>364</v>
      </c>
      <c r="CB127" s="163" t="s">
        <v>365</v>
      </c>
      <c r="CC127" s="164" t="s">
        <v>111</v>
      </c>
      <c r="CD127" s="7" t="s">
        <v>133</v>
      </c>
      <c r="CE127" s="160"/>
      <c r="CF127" s="160"/>
      <c r="CG127" s="160"/>
      <c r="CH127" s="160"/>
      <c r="CI127" s="160"/>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c r="DK127" s="160"/>
    </row>
    <row r="128" spans="71:115" ht="33" thickTop="1" thickBot="1">
      <c r="BY128" s="3"/>
      <c r="BZ128" s="3" t="s">
        <v>157</v>
      </c>
      <c r="CA128" s="3" t="s">
        <v>366</v>
      </c>
      <c r="CB128" s="164" t="s">
        <v>367</v>
      </c>
      <c r="CC128" s="7" t="s">
        <v>80</v>
      </c>
      <c r="CD128" s="160"/>
      <c r="CE128" s="160"/>
      <c r="CF128" s="160"/>
      <c r="CG128" s="160"/>
      <c r="CH128" s="160"/>
      <c r="CI128" s="160"/>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c r="DK128" s="160"/>
    </row>
    <row r="129" spans="77:115" ht="17.25" thickTop="1" thickBot="1">
      <c r="BY129" s="3"/>
      <c r="BZ129" s="3" t="s">
        <v>143</v>
      </c>
      <c r="CA129" s="3" t="s">
        <v>368</v>
      </c>
      <c r="CB129" s="160"/>
      <c r="CC129" s="160"/>
      <c r="CD129" s="160"/>
      <c r="CE129" s="160"/>
      <c r="CF129" s="160"/>
      <c r="CG129" s="160"/>
      <c r="CH129" s="160"/>
      <c r="CI129" s="160"/>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c r="DK129" s="160"/>
    </row>
    <row r="130" spans="77:115" ht="17.25" thickTop="1" thickBot="1">
      <c r="BY130" s="3"/>
      <c r="BZ130" s="3" t="s">
        <v>311</v>
      </c>
      <c r="CA130" s="3" t="s">
        <v>312</v>
      </c>
      <c r="CB130" s="160"/>
      <c r="CC130" s="160"/>
      <c r="CD130" s="160"/>
      <c r="CE130" s="160"/>
      <c r="CF130" s="160"/>
      <c r="CG130" s="160"/>
      <c r="CH130" s="160"/>
      <c r="CI130" s="160"/>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c r="DK130" s="160"/>
    </row>
    <row r="131" spans="77:115" ht="17.25" thickTop="1" thickBot="1">
      <c r="BY131" s="3"/>
      <c r="BZ131" s="3" t="s">
        <v>313</v>
      </c>
      <c r="CA131" s="3" t="s">
        <v>74</v>
      </c>
      <c r="CB131" s="160"/>
      <c r="CC131" s="160"/>
      <c r="CD131" s="160"/>
      <c r="CE131" s="160"/>
      <c r="CF131" s="160"/>
      <c r="CG131" s="160"/>
      <c r="CH131" s="160"/>
      <c r="CI131" s="160"/>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c r="DK131" s="160"/>
    </row>
    <row r="132" spans="77:115" ht="17.25" thickTop="1" thickBot="1">
      <c r="BY132" s="3"/>
      <c r="BZ132" s="3" t="s">
        <v>231</v>
      </c>
      <c r="CA132" s="3" t="s">
        <v>314</v>
      </c>
      <c r="CB132" s="160"/>
      <c r="CC132" s="160"/>
      <c r="CD132" s="160"/>
      <c r="CE132" s="160"/>
      <c r="CF132" s="160"/>
      <c r="CG132" s="160"/>
      <c r="CH132" s="160"/>
      <c r="CI132" s="160"/>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c r="DK132" s="160"/>
    </row>
    <row r="133" spans="77:115" ht="17.25" thickTop="1" thickBot="1">
      <c r="BY133" s="3"/>
      <c r="BZ133" s="3" t="s">
        <v>172</v>
      </c>
      <c r="CA133" s="3"/>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c r="DK133" s="160"/>
    </row>
    <row r="134" spans="77:115" ht="17.25" thickTop="1" thickBot="1">
      <c r="BY134" s="3"/>
      <c r="BZ134" s="3" t="s">
        <v>245</v>
      </c>
      <c r="CA134" s="3"/>
      <c r="CB134" s="160"/>
      <c r="CC134" s="160"/>
      <c r="CD134" s="160"/>
      <c r="CE134" s="160"/>
      <c r="CF134" s="160"/>
      <c r="CG134" s="160"/>
      <c r="CH134" s="160"/>
      <c r="CI134" s="160"/>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row>
    <row r="135" spans="77:115" ht="17.25" thickTop="1" thickBot="1">
      <c r="BY135" s="3"/>
      <c r="BZ135" s="3" t="s">
        <v>315</v>
      </c>
      <c r="CA135" s="3"/>
      <c r="CB135" s="160"/>
      <c r="CC135" s="160"/>
      <c r="CD135" s="160"/>
      <c r="CE135" s="160"/>
      <c r="CF135" s="160"/>
      <c r="CG135" s="160"/>
      <c r="CH135" s="160"/>
      <c r="CI135" s="160"/>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row>
    <row r="136" spans="77:115" ht="17.25" thickTop="1" thickBot="1">
      <c r="BY136" s="3"/>
      <c r="BZ136" s="3" t="s">
        <v>217</v>
      </c>
      <c r="CA136" s="3"/>
      <c r="CB136" s="160"/>
      <c r="CC136" s="160"/>
      <c r="CD136" s="160"/>
      <c r="CE136" s="160"/>
      <c r="CF136" s="160"/>
      <c r="CG136" s="160"/>
      <c r="CH136" s="160"/>
      <c r="CI136" s="160"/>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row>
    <row r="137" spans="77:115" ht="17.25" thickTop="1" thickBot="1">
      <c r="BY137" s="3"/>
      <c r="BZ137" s="3" t="s">
        <v>201</v>
      </c>
      <c r="CA137" s="3"/>
      <c r="CB137" s="160"/>
      <c r="CC137" s="160"/>
      <c r="CD137" s="160"/>
      <c r="CE137" s="160"/>
      <c r="CF137" s="160"/>
      <c r="CG137" s="160"/>
      <c r="CH137" s="160"/>
      <c r="CI137" s="160"/>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row>
    <row r="138" spans="77:115" ht="17.25" thickTop="1" thickBot="1">
      <c r="BY138" s="3"/>
      <c r="BZ138" s="3" t="s">
        <v>351</v>
      </c>
      <c r="CA138" s="3"/>
      <c r="CB138" s="160"/>
      <c r="CC138" s="160"/>
      <c r="CD138" s="160"/>
      <c r="CE138" s="160"/>
      <c r="CF138" s="160"/>
      <c r="CG138" s="160"/>
      <c r="CH138" s="160"/>
      <c r="CI138" s="160"/>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row>
    <row r="139" spans="77:115" ht="16.5" thickTop="1"/>
    <row r="825" spans="30:32" ht="16.5" thickBot="1"/>
    <row r="826" spans="30:32" ht="48.75" thickTop="1" thickBot="1">
      <c r="AD826" s="6" t="s">
        <v>37</v>
      </c>
      <c r="AE826" s="6" t="s">
        <v>38</v>
      </c>
      <c r="AF826" s="6" t="s">
        <v>317</v>
      </c>
    </row>
    <row r="827" spans="30:32" ht="31.5" thickTop="1" thickBot="1">
      <c r="AD827" s="161" t="s">
        <v>93</v>
      </c>
      <c r="AE827" s="161" t="s">
        <v>349</v>
      </c>
      <c r="AF827" s="161" t="s">
        <v>350</v>
      </c>
    </row>
    <row r="828" spans="30:32" ht="31.5" thickTop="1" thickBot="1">
      <c r="AD828" s="161" t="s">
        <v>79</v>
      </c>
      <c r="AE828" s="161" t="s">
        <v>353</v>
      </c>
      <c r="AF828" s="163" t="s">
        <v>94</v>
      </c>
    </row>
    <row r="829" spans="30:32" ht="31.5" thickTop="1" thickBot="1">
      <c r="AD829" s="161" t="s">
        <v>360</v>
      </c>
      <c r="AE829" s="163" t="s">
        <v>94</v>
      </c>
      <c r="AF829" s="164" t="s">
        <v>251</v>
      </c>
    </row>
    <row r="830" spans="30:32" ht="31.5" thickTop="1" thickBot="1">
      <c r="AD830" s="163" t="s">
        <v>365</v>
      </c>
      <c r="AE830" s="164" t="s">
        <v>111</v>
      </c>
      <c r="AF830" s="7" t="s">
        <v>133</v>
      </c>
    </row>
    <row r="831" spans="30:32" ht="33" thickTop="1" thickBot="1">
      <c r="AD831" s="164" t="s">
        <v>367</v>
      </c>
      <c r="AE831" s="7" t="s">
        <v>80</v>
      </c>
    </row>
    <row r="832" spans="30:32" ht="16.5" thickTop="1"/>
    <row r="1048568" spans="9:9">
      <c r="I1048568" t="s">
        <v>77</v>
      </c>
    </row>
    <row r="1048569" spans="9:9">
      <c r="I1048569" t="s">
        <v>110</v>
      </c>
    </row>
  </sheetData>
  <mergeCells count="161">
    <mergeCell ref="CA6:CA8"/>
    <mergeCell ref="BQ6:BQ8"/>
    <mergeCell ref="BV6:BV8"/>
    <mergeCell ref="BU6:BU8"/>
    <mergeCell ref="BT6:BT8"/>
    <mergeCell ref="BS6:BS8"/>
    <mergeCell ref="BR6:BR8"/>
    <mergeCell ref="BW6:BW8"/>
    <mergeCell ref="BX6:BX8"/>
    <mergeCell ref="BT2:BV2"/>
    <mergeCell ref="BW2:BX2"/>
    <mergeCell ref="BY2:CA2"/>
    <mergeCell ref="BC12:BC13"/>
    <mergeCell ref="BD12:BD13"/>
    <mergeCell ref="BG12:BG13"/>
    <mergeCell ref="BJ12:BJ13"/>
    <mergeCell ref="BK12:BK13"/>
    <mergeCell ref="BL12:BL13"/>
    <mergeCell ref="BM12:BM13"/>
    <mergeCell ref="BN12:BN13"/>
    <mergeCell ref="BK6:BK8"/>
    <mergeCell ref="BL6:BL8"/>
    <mergeCell ref="BG6:BG8"/>
    <mergeCell ref="BJ6:BJ8"/>
    <mergeCell ref="AX2:BL2"/>
    <mergeCell ref="BP2:BS2"/>
    <mergeCell ref="BM6:BM8"/>
    <mergeCell ref="BV12:BV13"/>
    <mergeCell ref="BU12:BU13"/>
    <mergeCell ref="BT12:BT13"/>
    <mergeCell ref="BS12:BS13"/>
    <mergeCell ref="BY6:BY8"/>
    <mergeCell ref="BZ6:BZ8"/>
    <mergeCell ref="B6:B8"/>
    <mergeCell ref="H6:H8"/>
    <mergeCell ref="G6:G8"/>
    <mergeCell ref="E6:E8"/>
    <mergeCell ref="BC6:BC8"/>
    <mergeCell ref="BD6:BD8"/>
    <mergeCell ref="B12:B14"/>
    <mergeCell ref="B2:D2"/>
    <mergeCell ref="E2:I2"/>
    <mergeCell ref="AG2:AW2"/>
    <mergeCell ref="D12:D14"/>
    <mergeCell ref="C12:C14"/>
    <mergeCell ref="AE6:AE8"/>
    <mergeCell ref="AF6:AF8"/>
    <mergeCell ref="I6:I8"/>
    <mergeCell ref="AD6:AD8"/>
    <mergeCell ref="D6:D8"/>
    <mergeCell ref="C6:C8"/>
    <mergeCell ref="AF12:AF13"/>
    <mergeCell ref="AE12:AE13"/>
    <mergeCell ref="AD12:AD13"/>
    <mergeCell ref="I12:I13"/>
    <mergeCell ref="H12:H13"/>
    <mergeCell ref="G12:G13"/>
    <mergeCell ref="J2:AC2"/>
    <mergeCell ref="BN6:BN8"/>
    <mergeCell ref="BO6:BO8"/>
    <mergeCell ref="BM2:BO2"/>
    <mergeCell ref="J6:J8"/>
    <mergeCell ref="K6:K8"/>
    <mergeCell ref="L6:L8"/>
    <mergeCell ref="M6:M8"/>
    <mergeCell ref="N6:N8"/>
    <mergeCell ref="O6:O8"/>
    <mergeCell ref="P6:P8"/>
    <mergeCell ref="Q6:Q8"/>
    <mergeCell ref="R6:R8"/>
    <mergeCell ref="AD2:AF2"/>
    <mergeCell ref="S6:S8"/>
    <mergeCell ref="T6:T8"/>
    <mergeCell ref="U6:U8"/>
    <mergeCell ref="V6:V8"/>
    <mergeCell ref="W6:W8"/>
    <mergeCell ref="X6:X8"/>
    <mergeCell ref="Y6:Y8"/>
    <mergeCell ref="Z6:Z8"/>
    <mergeCell ref="AA6:AA8"/>
    <mergeCell ref="F6:F8"/>
    <mergeCell ref="AB6:AB8"/>
    <mergeCell ref="AC6:AC8"/>
    <mergeCell ref="O12:O13"/>
    <mergeCell ref="N12:N13"/>
    <mergeCell ref="M12:M13"/>
    <mergeCell ref="L12:L13"/>
    <mergeCell ref="K12:K13"/>
    <mergeCell ref="Z12:Z13"/>
    <mergeCell ref="Y12:Y13"/>
    <mergeCell ref="X12:X13"/>
    <mergeCell ref="W12:W13"/>
    <mergeCell ref="V12:V13"/>
    <mergeCell ref="U12:U13"/>
    <mergeCell ref="T12:T13"/>
    <mergeCell ref="S12:S13"/>
    <mergeCell ref="R12:R13"/>
    <mergeCell ref="Q12:Q13"/>
    <mergeCell ref="BP6:BP8"/>
    <mergeCell ref="AD21:AD24"/>
    <mergeCell ref="AE21:AE24"/>
    <mergeCell ref="AF21:AF24"/>
    <mergeCell ref="BD21:BD24"/>
    <mergeCell ref="BE21:BE24"/>
    <mergeCell ref="BF21:BF24"/>
    <mergeCell ref="BG21:BG24"/>
    <mergeCell ref="BH21:BH24"/>
    <mergeCell ref="BI21:BI24"/>
    <mergeCell ref="BJ21:BJ24"/>
    <mergeCell ref="BK21:BK24"/>
    <mergeCell ref="BO12:BO13"/>
    <mergeCell ref="BP12:BP13"/>
    <mergeCell ref="BP21:BP24"/>
    <mergeCell ref="BR12:BR13"/>
    <mergeCell ref="BQ12:BQ13"/>
    <mergeCell ref="CA12:CA13"/>
    <mergeCell ref="BZ12:BZ13"/>
    <mergeCell ref="BY12:BY13"/>
    <mergeCell ref="BX12:BX13"/>
    <mergeCell ref="BW12:BW13"/>
    <mergeCell ref="BS21:BS24"/>
    <mergeCell ref="D21:D24"/>
    <mergeCell ref="H21:H24"/>
    <mergeCell ref="G21:G24"/>
    <mergeCell ref="F21:F24"/>
    <mergeCell ref="E21:E24"/>
    <mergeCell ref="BL21:BL24"/>
    <mergeCell ref="BM21:BM24"/>
    <mergeCell ref="BN21:BN24"/>
    <mergeCell ref="BO21:BO24"/>
    <mergeCell ref="F12:F13"/>
    <mergeCell ref="E12:E13"/>
    <mergeCell ref="J12:J13"/>
    <mergeCell ref="P12:P13"/>
    <mergeCell ref="AB12:AB13"/>
    <mergeCell ref="AA12:AA13"/>
    <mergeCell ref="AC12:AC13"/>
    <mergeCell ref="C21:C24"/>
    <mergeCell ref="B21:B24"/>
    <mergeCell ref="BC21:BC24"/>
    <mergeCell ref="AC21:AC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I21:I24"/>
  </mergeCells>
  <conditionalFormatting sqref="AX12:AZ14 AX17:AY17 AX10:AY11 BB6:BB14 AX5:AX11 AZ5:AZ11 AY6:AY11 BB16:BB17 BB19 BB21:BB23">
    <cfRule type="containsText" dxfId="180" priority="1260" operator="containsText" text="DEBIL">
      <formula>NOT(ISERROR(SEARCH("DEBIL",AX5)))</formula>
    </cfRule>
    <cfRule type="containsText" dxfId="179" priority="1261" operator="containsText" text="MODERADO">
      <formula>NOT(ISERROR(SEARCH("MODERADO",AX5)))</formula>
    </cfRule>
    <cfRule type="containsText" dxfId="178" priority="1262" operator="containsText" text="FUERTE">
      <formula>NOT(ISERROR(SEARCH("FUERTE",AX5)))</formula>
    </cfRule>
  </conditionalFormatting>
  <conditionalFormatting sqref="AY5">
    <cfRule type="containsText" dxfId="177" priority="1254" operator="containsText" text="DEBIL">
      <formula>NOT(ISERROR(SEARCH("DEBIL",AY5)))</formula>
    </cfRule>
    <cfRule type="containsText" dxfId="176" priority="1255" operator="containsText" text="MODERADO">
      <formula>NOT(ISERROR(SEARCH("MODERADO",AY5)))</formula>
    </cfRule>
    <cfRule type="containsText" dxfId="175" priority="1256" operator="containsText" text="FUERTE">
      <formula>NOT(ISERROR(SEARCH("FUERTE",AY5)))</formula>
    </cfRule>
  </conditionalFormatting>
  <conditionalFormatting sqref="BC5">
    <cfRule type="containsText" dxfId="174" priority="1233" operator="containsText" text="DEBIL">
      <formula>NOT(ISERROR(SEARCH("DEBIL",BC5)))</formula>
    </cfRule>
    <cfRule type="containsText" dxfId="173" priority="1234" operator="containsText" text="MODERADO">
      <formula>NOT(ISERROR(SEARCH("MODERADO",BC5)))</formula>
    </cfRule>
    <cfRule type="containsText" dxfId="172" priority="1235" operator="containsText" text="FUERTE">
      <formula>NOT(ISERROR(SEARCH("FUERTE",BC5)))</formula>
    </cfRule>
  </conditionalFormatting>
  <conditionalFormatting sqref="BB5">
    <cfRule type="containsText" dxfId="171" priority="1206" operator="containsText" text="DEBIL">
      <formula>NOT(ISERROR(SEARCH("DEBIL",BB5)))</formula>
    </cfRule>
    <cfRule type="containsText" dxfId="170" priority="1207" operator="containsText" text="MODERADO">
      <formula>NOT(ISERROR(SEARCH("MODERADO",BB5)))</formula>
    </cfRule>
    <cfRule type="containsText" dxfId="169" priority="1208" operator="containsText" text="FUERTE">
      <formula>NOT(ISERROR(SEARCH("FUERTE",BB5)))</formula>
    </cfRule>
  </conditionalFormatting>
  <conditionalFormatting sqref="BC6">
    <cfRule type="containsText" dxfId="168" priority="1125" operator="containsText" text="DEBIL">
      <formula>NOT(ISERROR(SEARCH("DEBIL",BC6)))</formula>
    </cfRule>
    <cfRule type="containsText" dxfId="167" priority="1126" operator="containsText" text="MODERADO">
      <formula>NOT(ISERROR(SEARCH("MODERADO",BC6)))</formula>
    </cfRule>
    <cfRule type="containsText" dxfId="166" priority="1127" operator="containsText" text="FUERTE">
      <formula>NOT(ISERROR(SEARCH("FUERTE",BC6)))</formula>
    </cfRule>
  </conditionalFormatting>
  <conditionalFormatting sqref="BM5">
    <cfRule type="containsText" dxfId="165" priority="901" operator="containsText" text="casi seguro">
      <formula>NOT(ISERROR(SEARCH("casi seguro",BM5)))</formula>
    </cfRule>
    <cfRule type="containsText" dxfId="164" priority="902" operator="containsText" text="PROBABLE">
      <formula>NOT(ISERROR(SEARCH("PROBABLE",BM5)))</formula>
    </cfRule>
    <cfRule type="containsText" dxfId="163" priority="903" operator="containsText" text="posible">
      <formula>NOT(ISERROR(SEARCH("posible",BM5)))</formula>
    </cfRule>
    <cfRule type="containsText" dxfId="162" priority="904" operator="containsText" text="Improbable">
      <formula>NOT(ISERROR(SEARCH("Improbable",BM5)))</formula>
    </cfRule>
    <cfRule type="containsText" dxfId="161" priority="905" operator="containsText" text="Rara vez">
      <formula>NOT(ISERROR(SEARCH("Rara vez",BM5)))</formula>
    </cfRule>
  </conditionalFormatting>
  <conditionalFormatting sqref="AX15:AY15">
    <cfRule type="containsText" dxfId="160" priority="298" operator="containsText" text="DEBIL">
      <formula>NOT(ISERROR(SEARCH("DEBIL",AX15)))</formula>
    </cfRule>
    <cfRule type="containsText" dxfId="159" priority="299" operator="containsText" text="MODERADO">
      <formula>NOT(ISERROR(SEARCH("MODERADO",AX15)))</formula>
    </cfRule>
    <cfRule type="containsText" dxfId="158" priority="300" operator="containsText" text="FUERTE">
      <formula>NOT(ISERROR(SEARCH("FUERTE",AX15)))</formula>
    </cfRule>
  </conditionalFormatting>
  <conditionalFormatting sqref="AX16:AY16">
    <cfRule type="containsText" dxfId="157" priority="295" operator="containsText" text="DEBIL">
      <formula>NOT(ISERROR(SEARCH("DEBIL",AX16)))</formula>
    </cfRule>
    <cfRule type="containsText" dxfId="156" priority="296" operator="containsText" text="MODERADO">
      <formula>NOT(ISERROR(SEARCH("MODERADO",AX16)))</formula>
    </cfRule>
    <cfRule type="containsText" dxfId="155" priority="297" operator="containsText" text="FUERTE">
      <formula>NOT(ISERROR(SEARCH("FUERTE",AX16)))</formula>
    </cfRule>
  </conditionalFormatting>
  <conditionalFormatting sqref="AZ15">
    <cfRule type="containsText" dxfId="154" priority="229" operator="containsText" text="DEBIL">
      <formula>NOT(ISERROR(SEARCH("DEBIL",AZ15)))</formula>
    </cfRule>
    <cfRule type="containsText" dxfId="153" priority="230" operator="containsText" text="MODERADO">
      <formula>NOT(ISERROR(SEARCH("MODERADO",AZ15)))</formula>
    </cfRule>
    <cfRule type="containsText" dxfId="152" priority="231" operator="containsText" text="FUERTE">
      <formula>NOT(ISERROR(SEARCH("FUERTE",AZ15)))</formula>
    </cfRule>
  </conditionalFormatting>
  <conditionalFormatting sqref="AZ16">
    <cfRule type="containsText" dxfId="151" priority="226" operator="containsText" text="DEBIL">
      <formula>NOT(ISERROR(SEARCH("DEBIL",AZ16)))</formula>
    </cfRule>
    <cfRule type="containsText" dxfId="150" priority="227" operator="containsText" text="MODERADO">
      <formula>NOT(ISERROR(SEARCH("MODERADO",AZ16)))</formula>
    </cfRule>
    <cfRule type="containsText" dxfId="149" priority="228" operator="containsText" text="FUERTE">
      <formula>NOT(ISERROR(SEARCH("FUERTE",AZ16)))</formula>
    </cfRule>
  </conditionalFormatting>
  <conditionalFormatting sqref="AZ17">
    <cfRule type="containsText" dxfId="148" priority="223" operator="containsText" text="DEBIL">
      <formula>NOT(ISERROR(SEARCH("DEBIL",AZ17)))</formula>
    </cfRule>
    <cfRule type="containsText" dxfId="147" priority="224" operator="containsText" text="MODERADO">
      <formula>NOT(ISERROR(SEARCH("MODERADO",AZ17)))</formula>
    </cfRule>
    <cfRule type="containsText" dxfId="146" priority="225" operator="containsText" text="FUERTE">
      <formula>NOT(ISERROR(SEARCH("FUERTE",AZ17)))</formula>
    </cfRule>
  </conditionalFormatting>
  <conditionalFormatting sqref="AZ10">
    <cfRule type="containsText" dxfId="145" priority="220" operator="containsText" text="DEBIL">
      <formula>NOT(ISERROR(SEARCH("DEBIL",AZ10)))</formula>
    </cfRule>
    <cfRule type="containsText" dxfId="144" priority="221" operator="containsText" text="MODERADO">
      <formula>NOT(ISERROR(SEARCH("MODERADO",AZ10)))</formula>
    </cfRule>
    <cfRule type="containsText" dxfId="143" priority="222" operator="containsText" text="FUERTE">
      <formula>NOT(ISERROR(SEARCH("FUERTE",AZ10)))</formula>
    </cfRule>
  </conditionalFormatting>
  <conditionalFormatting sqref="AZ11">
    <cfRule type="containsText" dxfId="142" priority="217" operator="containsText" text="DEBIL">
      <formula>NOT(ISERROR(SEARCH("DEBIL",AZ11)))</formula>
    </cfRule>
    <cfRule type="containsText" dxfId="141" priority="218" operator="containsText" text="MODERADO">
      <formula>NOT(ISERROR(SEARCH("MODERADO",AZ11)))</formula>
    </cfRule>
    <cfRule type="containsText" dxfId="140" priority="219" operator="containsText" text="FUERTE">
      <formula>NOT(ISERROR(SEARCH("FUERTE",AZ11)))</formula>
    </cfRule>
  </conditionalFormatting>
  <conditionalFormatting sqref="AX21:AY24">
    <cfRule type="containsText" dxfId="139" priority="153" operator="containsText" text="DEBIL">
      <formula>NOT(ISERROR(SEARCH("DEBIL",AX21)))</formula>
    </cfRule>
    <cfRule type="containsText" dxfId="138" priority="154" operator="containsText" text="MODERADO">
      <formula>NOT(ISERROR(SEARCH("MODERADO",AX21)))</formula>
    </cfRule>
    <cfRule type="containsText" dxfId="137" priority="155" operator="containsText" text="FUERTE">
      <formula>NOT(ISERROR(SEARCH("FUERTE",AX21)))</formula>
    </cfRule>
  </conditionalFormatting>
  <conditionalFormatting sqref="BC9">
    <cfRule type="containsText" dxfId="136" priority="124" operator="containsText" text="DEBIL">
      <formula>NOT(ISERROR(SEARCH("DEBIL",BC9)))</formula>
    </cfRule>
    <cfRule type="containsText" dxfId="135" priority="125" operator="containsText" text="MODERADO">
      <formula>NOT(ISERROR(SEARCH("MODERADO",BC9)))</formula>
    </cfRule>
    <cfRule type="containsText" dxfId="134" priority="126" operator="containsText" text="FUERTE">
      <formula>NOT(ISERROR(SEARCH("FUERTE",BC9)))</formula>
    </cfRule>
  </conditionalFormatting>
  <conditionalFormatting sqref="BC10">
    <cfRule type="containsText" dxfId="133" priority="121" operator="containsText" text="DEBIL">
      <formula>NOT(ISERROR(SEARCH("DEBIL",BC10)))</formula>
    </cfRule>
    <cfRule type="containsText" dxfId="132" priority="122" operator="containsText" text="MODERADO">
      <formula>NOT(ISERROR(SEARCH("MODERADO",BC10)))</formula>
    </cfRule>
    <cfRule type="containsText" dxfId="131" priority="123" operator="containsText" text="FUERTE">
      <formula>NOT(ISERROR(SEARCH("FUERTE",BC10)))</formula>
    </cfRule>
  </conditionalFormatting>
  <conditionalFormatting sqref="BC11">
    <cfRule type="containsText" dxfId="130" priority="118" operator="containsText" text="DEBIL">
      <formula>NOT(ISERROR(SEARCH("DEBIL",BC11)))</formula>
    </cfRule>
    <cfRule type="containsText" dxfId="129" priority="119" operator="containsText" text="MODERADO">
      <formula>NOT(ISERROR(SEARCH("MODERADO",BC11)))</formula>
    </cfRule>
    <cfRule type="containsText" dxfId="128" priority="120" operator="containsText" text="FUERTE">
      <formula>NOT(ISERROR(SEARCH("FUERTE",BC11)))</formula>
    </cfRule>
  </conditionalFormatting>
  <conditionalFormatting sqref="BC17 BC19">
    <cfRule type="containsText" dxfId="127" priority="115" operator="containsText" text="DEBIL">
      <formula>NOT(ISERROR(SEARCH("DEBIL",BC17)))</formula>
    </cfRule>
    <cfRule type="containsText" dxfId="126" priority="116" operator="containsText" text="MODERADO">
      <formula>NOT(ISERROR(SEARCH("MODERADO",BC17)))</formula>
    </cfRule>
    <cfRule type="containsText" dxfId="125" priority="117" operator="containsText" text="FUERTE">
      <formula>NOT(ISERROR(SEARCH("FUERTE",BC17)))</formula>
    </cfRule>
  </conditionalFormatting>
  <conditionalFormatting sqref="AX19:AY19">
    <cfRule type="containsText" dxfId="124" priority="98" operator="containsText" text="DEBIL">
      <formula>NOT(ISERROR(SEARCH("DEBIL",AX19)))</formula>
    </cfRule>
    <cfRule type="containsText" dxfId="123" priority="99" operator="containsText" text="MODERADO">
      <formula>NOT(ISERROR(SEARCH("MODERADO",AX19)))</formula>
    </cfRule>
    <cfRule type="containsText" dxfId="122" priority="100" operator="containsText" text="FUERTE">
      <formula>NOT(ISERROR(SEARCH("FUERTE",AX19)))</formula>
    </cfRule>
  </conditionalFormatting>
  <conditionalFormatting sqref="AZ19">
    <cfRule type="containsText" dxfId="121" priority="95" operator="containsText" text="DEBIL">
      <formula>NOT(ISERROR(SEARCH("DEBIL",AZ19)))</formula>
    </cfRule>
    <cfRule type="containsText" dxfId="120" priority="96" operator="containsText" text="MODERADO">
      <formula>NOT(ISERROR(SEARCH("MODERADO",AZ19)))</formula>
    </cfRule>
    <cfRule type="containsText" dxfId="119" priority="97" operator="containsText" text="FUERTE">
      <formula>NOT(ISERROR(SEARCH("FUERTE",AZ19)))</formula>
    </cfRule>
  </conditionalFormatting>
  <conditionalFormatting sqref="BB18">
    <cfRule type="containsText" dxfId="118" priority="78" operator="containsText" text="DEBIL">
      <formula>NOT(ISERROR(SEARCH("DEBIL",BB18)))</formula>
    </cfRule>
    <cfRule type="containsText" dxfId="117" priority="79" operator="containsText" text="MODERADO">
      <formula>NOT(ISERROR(SEARCH("MODERADO",BB18)))</formula>
    </cfRule>
    <cfRule type="containsText" dxfId="116" priority="80" operator="containsText" text="FUERTE">
      <formula>NOT(ISERROR(SEARCH("FUERTE",BB18)))</formula>
    </cfRule>
  </conditionalFormatting>
  <conditionalFormatting sqref="BC18">
    <cfRule type="containsText" dxfId="115" priority="75" operator="containsText" text="DEBIL">
      <formula>NOT(ISERROR(SEARCH("DEBIL",BC18)))</formula>
    </cfRule>
    <cfRule type="containsText" dxfId="114" priority="76" operator="containsText" text="MODERADO">
      <formula>NOT(ISERROR(SEARCH("MODERADO",BC18)))</formula>
    </cfRule>
    <cfRule type="containsText" dxfId="113" priority="77" operator="containsText" text="FUERTE">
      <formula>NOT(ISERROR(SEARCH("FUERTE",BC18)))</formula>
    </cfRule>
  </conditionalFormatting>
  <conditionalFormatting sqref="AX18:AY18">
    <cfRule type="containsText" dxfId="112" priority="72" operator="containsText" text="DEBIL">
      <formula>NOT(ISERROR(SEARCH("DEBIL",AX18)))</formula>
    </cfRule>
    <cfRule type="containsText" dxfId="111" priority="73" operator="containsText" text="MODERADO">
      <formula>NOT(ISERROR(SEARCH("MODERADO",AX18)))</formula>
    </cfRule>
    <cfRule type="containsText" dxfId="110" priority="74" operator="containsText" text="FUERTE">
      <formula>NOT(ISERROR(SEARCH("FUERTE",AX18)))</formula>
    </cfRule>
  </conditionalFormatting>
  <conditionalFormatting sqref="AZ18">
    <cfRule type="containsText" dxfId="109" priority="69" operator="containsText" text="DEBIL">
      <formula>NOT(ISERROR(SEARCH("DEBIL",AZ18)))</formula>
    </cfRule>
    <cfRule type="containsText" dxfId="108" priority="70" operator="containsText" text="MODERADO">
      <formula>NOT(ISERROR(SEARCH("MODERADO",AZ18)))</formula>
    </cfRule>
    <cfRule type="containsText" dxfId="107" priority="71" operator="containsText" text="FUERTE">
      <formula>NOT(ISERROR(SEARCH("FUERTE",AZ18)))</formula>
    </cfRule>
  </conditionalFormatting>
  <conditionalFormatting sqref="AX20:AY20">
    <cfRule type="containsText" dxfId="106" priority="66" operator="containsText" text="DEBIL">
      <formula>NOT(ISERROR(SEARCH("DEBIL",AX20)))</formula>
    </cfRule>
    <cfRule type="containsText" dxfId="105" priority="67" operator="containsText" text="MODERADO">
      <formula>NOT(ISERROR(SEARCH("MODERADO",AX20)))</formula>
    </cfRule>
    <cfRule type="containsText" dxfId="104" priority="68" operator="containsText" text="FUERTE">
      <formula>NOT(ISERROR(SEARCH("FUERTE",AX20)))</formula>
    </cfRule>
  </conditionalFormatting>
  <conditionalFormatting sqref="AZ20">
    <cfRule type="containsText" dxfId="103" priority="63" operator="containsText" text="DEBIL">
      <formula>NOT(ISERROR(SEARCH("DEBIL",AZ20)))</formula>
    </cfRule>
    <cfRule type="containsText" dxfId="102" priority="64" operator="containsText" text="MODERADO">
      <formula>NOT(ISERROR(SEARCH("MODERADO",AZ20)))</formula>
    </cfRule>
    <cfRule type="containsText" dxfId="101" priority="65" operator="containsText" text="FUERTE">
      <formula>NOT(ISERROR(SEARCH("FUERTE",AZ20)))</formula>
    </cfRule>
  </conditionalFormatting>
  <conditionalFormatting sqref="BB20">
    <cfRule type="containsText" dxfId="100" priority="60" operator="containsText" text="DEBIL">
      <formula>NOT(ISERROR(SEARCH("DEBIL",BB20)))</formula>
    </cfRule>
    <cfRule type="containsText" dxfId="99" priority="61" operator="containsText" text="MODERADO">
      <formula>NOT(ISERROR(SEARCH("MODERADO",BB20)))</formula>
    </cfRule>
    <cfRule type="containsText" dxfId="98" priority="62" operator="containsText" text="FUERTE">
      <formula>NOT(ISERROR(SEARCH("FUERTE",BB20)))</formula>
    </cfRule>
  </conditionalFormatting>
  <conditionalFormatting sqref="BC20">
    <cfRule type="containsText" dxfId="97" priority="57" operator="containsText" text="DEBIL">
      <formula>NOT(ISERROR(SEARCH("DEBIL",BC20)))</formula>
    </cfRule>
    <cfRule type="containsText" dxfId="96" priority="58" operator="containsText" text="MODERADO">
      <formula>NOT(ISERROR(SEARCH("MODERADO",BC20)))</formula>
    </cfRule>
    <cfRule type="containsText" dxfId="95" priority="59" operator="containsText" text="FUERTE">
      <formula>NOT(ISERROR(SEARCH("FUERTE",BC20)))</formula>
    </cfRule>
  </conditionalFormatting>
  <conditionalFormatting sqref="BC21">
    <cfRule type="containsText" dxfId="94" priority="40" operator="containsText" text="DEBIL">
      <formula>NOT(ISERROR(SEARCH("DEBIL",BC21)))</formula>
    </cfRule>
    <cfRule type="containsText" dxfId="93" priority="41" operator="containsText" text="MODERADO">
      <formula>NOT(ISERROR(SEARCH("MODERADO",BC21)))</formula>
    </cfRule>
    <cfRule type="containsText" dxfId="92" priority="42" operator="containsText" text="FUERTE">
      <formula>NOT(ISERROR(SEARCH("FUERTE",BC21)))</formula>
    </cfRule>
  </conditionalFormatting>
  <conditionalFormatting sqref="AZ21 AZ24">
    <cfRule type="containsText" dxfId="91" priority="37" operator="containsText" text="DEBIL">
      <formula>NOT(ISERROR(SEARCH("DEBIL",AZ21)))</formula>
    </cfRule>
    <cfRule type="containsText" dxfId="90" priority="38" operator="containsText" text="MODERADO">
      <formula>NOT(ISERROR(SEARCH("MODERADO",AZ21)))</formula>
    </cfRule>
    <cfRule type="containsText" dxfId="89" priority="39" operator="containsText" text="FUERTE">
      <formula>NOT(ISERROR(SEARCH("FUERTE",AZ21)))</formula>
    </cfRule>
  </conditionalFormatting>
  <conditionalFormatting sqref="AZ22">
    <cfRule type="containsText" dxfId="88" priority="34" operator="containsText" text="DEBIL">
      <formula>NOT(ISERROR(SEARCH("DEBIL",AZ22)))</formula>
    </cfRule>
    <cfRule type="containsText" dxfId="87" priority="35" operator="containsText" text="MODERADO">
      <formula>NOT(ISERROR(SEARCH("MODERADO",AZ22)))</formula>
    </cfRule>
    <cfRule type="containsText" dxfId="86" priority="36" operator="containsText" text="FUERTE">
      <formula>NOT(ISERROR(SEARCH("FUERTE",AZ22)))</formula>
    </cfRule>
  </conditionalFormatting>
  <conditionalFormatting sqref="AZ23">
    <cfRule type="containsText" dxfId="85" priority="31" operator="containsText" text="DEBIL">
      <formula>NOT(ISERROR(SEARCH("DEBIL",AZ23)))</formula>
    </cfRule>
    <cfRule type="containsText" dxfId="84" priority="32" operator="containsText" text="MODERADO">
      <formula>NOT(ISERROR(SEARCH("MODERADO",AZ23)))</formula>
    </cfRule>
    <cfRule type="containsText" dxfId="83" priority="33" operator="containsText" text="FUERTE">
      <formula>NOT(ISERROR(SEARCH("FUERTE",AZ23)))</formula>
    </cfRule>
  </conditionalFormatting>
  <dataValidations xWindow="1590" yWindow="794" count="25">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BC9:BC11 BC17:BC20 AZ5:AZ21 AZ24"/>
    <dataValidation type="list" allowBlank="1" showInputMessage="1" showErrorMessage="1" sqref="B5:B6">
      <formula1>$BY$124:$BY$127</formula1>
    </dataValidation>
    <dataValidation type="list" allowBlank="1" showInputMessage="1" showErrorMessage="1" sqref="C5:C6">
      <formula1>$BZ$124:$BZ$138</formula1>
    </dataValidation>
    <dataValidation type="list" allowBlank="1" showInputMessage="1" showErrorMessage="1" sqref="AD14 AD12 AD5:AD6 BM6">
      <formula1>$CB$124:$CB$128</formula1>
    </dataValidation>
    <dataValidation type="list" allowBlank="1" showInputMessage="1" showErrorMessage="1" sqref="AE14 BN6 AE6 AE12">
      <formula1>$CC$124:$CC$128</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9:AY13 AY5 AY15:AY20">
      <formula1>$DC$124:$DC$126</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21:AO24">
      <formula1>$CM$59:$CM$61</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21:AY24 AZ22:AZ23">
      <formula1>$DA$59:$DA$61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21:AQ24">
      <formula1>$CQ$59:$CQ$60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21:AM24">
      <formula1>$CJ$59:$CJ$60</formula1>
    </dataValidation>
    <dataValidation type="list" allowBlank="1" showInputMessage="1" showErrorMessage="1" sqref="AH21:AH24">
      <formula1>#REF!</formula1>
    </dataValidation>
    <dataValidation type="list" allowBlank="1" showInputMessage="1" showErrorMessage="1" promptTitle="Responsable" prompt="¿Existe un responsable asignado a la ejecución del control?" sqref="AI5:AI24">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24">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4">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4">
      <formula1>EVIDENCIAS</formula1>
    </dataValidation>
    <dataValidation type="list" allowBlank="1" showInputMessage="1" showErrorMessage="1" sqref="G5:G6">
      <formula1>$CA$124:$CA$132</formula1>
    </dataValidation>
    <dataValidation type="list" allowBlank="1" showInputMessage="1" showErrorMessage="1" sqref="AE5">
      <formula1>IF(G5=$CA$131,$CC$126:$CC$128,$CC$124:$CC$128)</formula1>
    </dataValidation>
    <dataValidation type="list" allowBlank="1" showInputMessage="1" showErrorMessage="1" sqref="BE5:BE13">
      <formula1>$DH$124:$DH$125</formula1>
    </dataValidation>
    <dataValidation type="list" allowBlank="1" showInputMessage="1" showErrorMessage="1" sqref="BH5:BH13">
      <formula1>$DI$124:$DI$126</formula1>
    </dataValidation>
    <dataValidation type="list" allowBlank="1" showInputMessage="1" showErrorMessage="1" sqref="AH5:AH14">
      <formula1>$CE$124:$CE$125</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0">
      <formula1>$CL$124:$CL$125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0">
      <formula1>$CS$124:$CS$125</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0">
      <formula1>$CO$124:$CO$126</formula1>
    </dataValidation>
    <dataValidation type="list" allowBlank="1" showInputMessage="1" showErrorMessage="1" sqref="J14:AB14 J5:AB12">
      <formula1>$I$1048567:$I$1048576</formula1>
    </dataValidation>
    <dataValidation type="custom" allowBlank="1" showInputMessage="1" showErrorMessage="1" promptTitle="-BLOQUEADO-" prompt="-BLOQUEADO-" sqref="BW15:BX18">
      <formula1>"""/"""</formula1>
    </dataValidation>
  </dataValidations>
  <pageMargins left="0.70866141732283472" right="0.70866141732283472" top="0.74803149606299213" bottom="0.74803149606299213" header="0.31496062992125984" footer="0.31496062992125984"/>
  <pageSetup paperSize="9" orientation="portrait" r:id="rId1"/>
  <headerFooter>
    <oddHeader>&amp;L&amp;G&amp;CMapa de Riesgos</oddHeader>
    <oddFooter>&amp;L&amp;G&amp;RDES-FM-12
V9</oddFooter>
  </headerFooter>
  <ignoredErrors>
    <ignoredError sqref="BD6" formulaRange="1"/>
  </ignoredErrors>
  <legacy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263" operator="containsText" id="{B65BEDE6-628B-4BE2-A377-D104F7648668}">
            <xm:f>NOT(ISERROR(SEARCH($CB$124,AD5)))</xm:f>
            <xm:f>$CB$124</xm:f>
            <x14:dxf>
              <fill>
                <gradientFill degree="180">
                  <stop position="0">
                    <color rgb="FF008744"/>
                  </stop>
                  <stop position="1">
                    <color theme="0"/>
                  </stop>
                </gradientFill>
              </fill>
            </x14:dxf>
          </x14:cfRule>
          <x14:cfRule type="containsText" priority="1264" operator="containsText" id="{74A2D237-A62C-4107-A7F3-BF3AD75AD079}">
            <xm:f>NOT(ISERROR(SEARCH($CB$125,AD5)))</xm:f>
            <xm:f>$CB$125</xm:f>
            <x14:dxf>
              <fill>
                <gradientFill degree="180">
                  <stop position="0">
                    <color rgb="FF008744"/>
                  </stop>
                  <stop position="1">
                    <color theme="0"/>
                  </stop>
                </gradientFill>
              </fill>
            </x14:dxf>
          </x14:cfRule>
          <x14:cfRule type="containsText" priority="1265" operator="containsText" id="{24314985-A8A2-4B5E-9F3F-B8458C126818}">
            <xm:f>NOT(ISERROR(SEARCH($CB$126,AD5)))</xm:f>
            <xm:f>$CB$126</xm:f>
            <x14:dxf>
              <fill>
                <gradientFill degree="180">
                  <stop position="0">
                    <color rgb="FF008744"/>
                  </stop>
                  <stop position="1">
                    <color rgb="FFFFFFFF"/>
                  </stop>
                </gradientFill>
              </fill>
            </x14:dxf>
          </x14:cfRule>
          <x14:cfRule type="containsText" priority="1266" operator="containsText" id="{3FF6FDD3-58DE-4CF9-A1CB-B9F599E50C8F}">
            <xm:f>NOT(ISERROR(SEARCH($CB$127,AD5)))</xm:f>
            <xm:f>$CB$127</xm:f>
            <x14:dxf>
              <fill>
                <gradientFill>
                  <stop position="0">
                    <color theme="0"/>
                  </stop>
                  <stop position="1">
                    <color rgb="FFFFFF00"/>
                  </stop>
                </gradientFill>
              </fill>
            </x14:dxf>
          </x14:cfRule>
          <x14:cfRule type="containsText" priority="1267" operator="containsText" id="{7C697CFC-C5DD-4AA0-9B42-A3F1BFAA4569}">
            <xm:f>NOT(ISERROR(SEARCH($CB$128,AD5)))</xm:f>
            <xm:f>$CB$128</xm:f>
            <x14:dxf>
              <fill>
                <gradientFill degree="180">
                  <stop position="0">
                    <color rgb="FFFFA700"/>
                  </stop>
                  <stop position="1">
                    <color theme="0"/>
                  </stop>
                </gradientFill>
              </fill>
            </x14:dxf>
          </x14:cfRule>
          <xm:sqref>AD14:AD18 AD5:AD12 BM14:BM18 AD25:AD30 BM25:BM30 AD20:AD21 BM5:BM12</xm:sqref>
        </x14:conditionalFormatting>
        <x14:conditionalFormatting xmlns:xm="http://schemas.microsoft.com/office/excel/2006/main">
          <x14:cfRule type="containsText" priority="1293" operator="containsText" id="{46918425-D4D1-4264-A88B-63469015D640}">
            <xm:f>NOT(ISERROR(SEARCH($CC$124,AE5)))</xm:f>
            <xm:f>$CC$124</xm:f>
            <x14:dxf>
              <fill>
                <gradientFill degree="180">
                  <stop position="0">
                    <color rgb="FF008744"/>
                  </stop>
                  <stop position="1">
                    <color theme="0"/>
                  </stop>
                </gradientFill>
              </fill>
            </x14:dxf>
          </x14:cfRule>
          <x14:cfRule type="containsText" priority="1294" operator="containsText" id="{87254117-7346-4A67-B88A-FDC7D12D5831}">
            <xm:f>NOT(ISERROR(SEARCH($CC$125,AE5)))</xm:f>
            <xm:f>$CC$125</xm:f>
            <x14:dxf>
              <fill>
                <gradientFill degree="180">
                  <stop position="0">
                    <color rgb="FF008744"/>
                  </stop>
                  <stop position="1">
                    <color theme="0"/>
                  </stop>
                </gradientFill>
              </fill>
            </x14:dxf>
          </x14:cfRule>
          <x14:cfRule type="containsText" priority="1295" operator="containsText" id="{0BA4CDDC-43E9-4344-86B9-D9209F42D0E7}">
            <xm:f>NOT(ISERROR(SEARCH($CC$126,AE5)))</xm:f>
            <xm:f>$CC$126</xm:f>
            <x14:dxf>
              <fill>
                <gradientFill>
                  <stop position="0">
                    <color theme="0"/>
                  </stop>
                  <stop position="1">
                    <color rgb="FFFFFF00"/>
                  </stop>
                </gradientFill>
              </fill>
            </x14:dxf>
          </x14:cfRule>
          <x14:cfRule type="containsText" priority="1296" operator="containsText" id="{A0D800AF-14C9-4BF1-8ADB-347D7649A28C}">
            <xm:f>NOT(ISERROR(SEARCH($CC$127,AE5)))</xm:f>
            <xm:f>$CC$127</xm:f>
            <x14:dxf>
              <fill>
                <gradientFill>
                  <stop position="0">
                    <color theme="0"/>
                  </stop>
                  <stop position="1">
                    <color rgb="FFFFC000"/>
                  </stop>
                </gradientFill>
              </fill>
            </x14:dxf>
          </x14:cfRule>
          <x14:cfRule type="containsText" priority="1297" operator="containsText" id="{DAC024DA-29CE-4300-BF97-4EE3F3A832B1}">
            <xm:f>NOT(ISERROR(SEARCH($CC$128,AE5)))</xm:f>
            <xm:f>$CC$128</xm:f>
            <x14:dxf>
              <fill>
                <gradientFill>
                  <stop position="0">
                    <color theme="0"/>
                  </stop>
                  <stop position="1">
                    <color rgb="FFFF0000"/>
                  </stop>
                </gradientFill>
              </fill>
            </x14:dxf>
          </x14:cfRule>
          <xm:sqref>AE14:AE18 AE5:AE12 BN14:BN17 BN6:BN12 AE25:AE30 BN25:BN30 AE20:AE21</xm:sqref>
        </x14:conditionalFormatting>
        <x14:conditionalFormatting xmlns:xm="http://schemas.microsoft.com/office/excel/2006/main">
          <x14:cfRule type="containsText" priority="1323" operator="containsText" id="{DA3A57F6-9D69-4B06-9D89-75C4EFC22EC1}">
            <xm:f>NOT(ISERROR(SEARCH($CD$124,AF5)))</xm:f>
            <xm:f>$CD$124</xm:f>
            <x14:dxf>
              <fill>
                <gradientFill>
                  <stop position="0">
                    <color theme="0"/>
                  </stop>
                  <stop position="1">
                    <color rgb="FF008744"/>
                  </stop>
                </gradientFill>
              </fill>
            </x14:dxf>
          </x14:cfRule>
          <x14:cfRule type="containsText" priority="1324" operator="containsText" id="{DF882D5F-6FBE-4075-9EE2-71B4FB468926}">
            <xm:f>NOT(ISERROR(SEARCH($CD$125,AF5)))</xm:f>
            <xm:f>$CD$125</xm:f>
            <x14:dxf>
              <fill>
                <gradientFill>
                  <stop position="0">
                    <color theme="0"/>
                  </stop>
                  <stop position="1">
                    <color rgb="FFFACC06"/>
                  </stop>
                </gradientFill>
              </fill>
            </x14:dxf>
          </x14:cfRule>
          <x14:cfRule type="containsText" priority="1325" operator="containsText" id="{E58BA1B8-ECE8-4884-BFD3-67EBD5C25412}">
            <xm:f>NOT(ISERROR(SEARCH($CD$126,AF5)))</xm:f>
            <xm:f>$CD$126</xm:f>
            <x14:dxf>
              <fill>
                <gradientFill>
                  <stop position="0">
                    <color theme="0"/>
                  </stop>
                  <stop position="1">
                    <color rgb="FFFF0000"/>
                  </stop>
                </gradientFill>
              </fill>
            </x14:dxf>
          </x14:cfRule>
          <x14:cfRule type="containsText" priority="1326" operator="containsText" id="{51F3CA0B-ADCA-4019-B523-6308F58BFB3A}">
            <xm:f>NOT(ISERROR(SEARCH($CD$127,AF5)))</xm:f>
            <xm:f>$CD$127</xm:f>
            <x14:dxf>
              <fill>
                <gradientFill>
                  <stop position="0">
                    <color theme="0"/>
                  </stop>
                  <stop position="1">
                    <color rgb="FFC00000"/>
                  </stop>
                </gradientFill>
              </fill>
            </x14:dxf>
          </x14:cfRule>
          <xm:sqref>BQ117:BQ129 AF14:AF18 AF5:AF12 BO10:BP10 BP11:BP12 AF25:AF30 AF20:AF21 BO14:BP18 BO6:BO12</xm:sqref>
        </x14:conditionalFormatting>
        <x14:conditionalFormatting xmlns:xm="http://schemas.microsoft.com/office/excel/2006/main">
          <x14:cfRule type="containsText" priority="127" operator="containsText" id="{5356648D-4B41-4D7D-87A6-2B813CCC197C}">
            <xm:f>NOT(ISERROR(SEARCH($CB$124,BM21)))</xm:f>
            <xm:f>$CB$124</xm:f>
            <x14:dxf>
              <fill>
                <gradientFill degree="180">
                  <stop position="0">
                    <color rgb="FF008744"/>
                  </stop>
                  <stop position="1">
                    <color theme="0"/>
                  </stop>
                </gradientFill>
              </fill>
            </x14:dxf>
          </x14:cfRule>
          <x14:cfRule type="containsText" priority="128" operator="containsText" id="{A5E74763-9B2B-4683-B964-D81D0FE3BE4C}">
            <xm:f>NOT(ISERROR(SEARCH($CB$125,BM21)))</xm:f>
            <xm:f>$CB$125</xm:f>
            <x14:dxf>
              <fill>
                <gradientFill degree="180">
                  <stop position="0">
                    <color rgb="FF008744"/>
                  </stop>
                  <stop position="1">
                    <color theme="0"/>
                  </stop>
                </gradientFill>
              </fill>
            </x14:dxf>
          </x14:cfRule>
          <x14:cfRule type="containsText" priority="129" operator="containsText" id="{632D8A19-78AC-48A0-9387-5FD0945B0A8A}">
            <xm:f>NOT(ISERROR(SEARCH($CB$126,BM21)))</xm:f>
            <xm:f>$CB$126</xm:f>
            <x14:dxf>
              <fill>
                <gradientFill degree="180">
                  <stop position="0">
                    <color rgb="FF008744"/>
                  </stop>
                  <stop position="1">
                    <color rgb="FFFFFFFF"/>
                  </stop>
                </gradientFill>
              </fill>
            </x14:dxf>
          </x14:cfRule>
          <x14:cfRule type="containsText" priority="130" operator="containsText" id="{5AE6C579-2B04-40BF-BB01-E320D7484814}">
            <xm:f>NOT(ISERROR(SEARCH($CB$127,BM21)))</xm:f>
            <xm:f>$CB$127</xm:f>
            <x14:dxf>
              <fill>
                <gradientFill>
                  <stop position="0">
                    <color theme="0"/>
                  </stop>
                  <stop position="1">
                    <color rgb="FFFFFF00"/>
                  </stop>
                </gradientFill>
              </fill>
            </x14:dxf>
          </x14:cfRule>
          <x14:cfRule type="containsText" priority="131" operator="containsText" id="{BB037CEA-D675-48AF-91CF-AC4F6888DADA}">
            <xm:f>NOT(ISERROR(SEARCH($CB$128,BM21)))</xm:f>
            <xm:f>$CB$128</xm:f>
            <x14:dxf>
              <fill>
                <gradientFill degree="180">
                  <stop position="0">
                    <color rgb="FFFFA700"/>
                  </stop>
                  <stop position="1">
                    <color theme="0"/>
                  </stop>
                </gradientFill>
              </fill>
            </x14:dxf>
          </x14:cfRule>
          <xm:sqref>BM21</xm:sqref>
        </x14:conditionalFormatting>
        <x14:conditionalFormatting xmlns:xm="http://schemas.microsoft.com/office/excel/2006/main">
          <x14:cfRule type="containsText" priority="132" operator="containsText" id="{34FAF952-5852-4C51-A33C-DB14CBA0A08F}">
            <xm:f>NOT(ISERROR(SEARCH($CC$124,BN21)))</xm:f>
            <xm:f>$CC$124</xm:f>
            <x14:dxf>
              <fill>
                <gradientFill degree="180">
                  <stop position="0">
                    <color rgb="FF008744"/>
                  </stop>
                  <stop position="1">
                    <color theme="0"/>
                  </stop>
                </gradientFill>
              </fill>
            </x14:dxf>
          </x14:cfRule>
          <x14:cfRule type="containsText" priority="133" operator="containsText" id="{834C77F5-4D83-4F85-8B7D-45EC2C81DC34}">
            <xm:f>NOT(ISERROR(SEARCH($CC$125,BN21)))</xm:f>
            <xm:f>$CC$125</xm:f>
            <x14:dxf>
              <fill>
                <gradientFill degree="180">
                  <stop position="0">
                    <color rgb="FF008744"/>
                  </stop>
                  <stop position="1">
                    <color theme="0"/>
                  </stop>
                </gradientFill>
              </fill>
            </x14:dxf>
          </x14:cfRule>
          <x14:cfRule type="containsText" priority="134" operator="containsText" id="{D0DA805A-6EA9-43A5-AB91-9CFA7A8E0056}">
            <xm:f>NOT(ISERROR(SEARCH($CC$126,BN21)))</xm:f>
            <xm:f>$CC$126</xm:f>
            <x14:dxf>
              <fill>
                <gradientFill>
                  <stop position="0">
                    <color theme="0"/>
                  </stop>
                  <stop position="1">
                    <color rgb="FFFFFF00"/>
                  </stop>
                </gradientFill>
              </fill>
            </x14:dxf>
          </x14:cfRule>
          <x14:cfRule type="containsText" priority="135" operator="containsText" id="{AC4F035F-D624-4F5D-8831-CC519E616276}">
            <xm:f>NOT(ISERROR(SEARCH($CC$127,BN21)))</xm:f>
            <xm:f>$CC$127</xm:f>
            <x14:dxf>
              <fill>
                <gradientFill>
                  <stop position="0">
                    <color theme="0"/>
                  </stop>
                  <stop position="1">
                    <color rgb="FFFFC000"/>
                  </stop>
                </gradientFill>
              </fill>
            </x14:dxf>
          </x14:cfRule>
          <x14:cfRule type="containsText" priority="136" operator="containsText" id="{8AF132B4-C1B7-4A69-BE2F-08A195B4C224}">
            <xm:f>NOT(ISERROR(SEARCH($CC$128,BN21)))</xm:f>
            <xm:f>$CC$128</xm:f>
            <x14:dxf>
              <fill>
                <gradientFill>
                  <stop position="0">
                    <color theme="0"/>
                  </stop>
                  <stop position="1">
                    <color rgb="FFFF0000"/>
                  </stop>
                </gradientFill>
              </fill>
            </x14:dxf>
          </x14:cfRule>
          <xm:sqref>BN21</xm:sqref>
        </x14:conditionalFormatting>
        <x14:conditionalFormatting xmlns:xm="http://schemas.microsoft.com/office/excel/2006/main">
          <x14:cfRule type="containsText" priority="137" operator="containsText" id="{E92B94B7-45E4-40C9-868E-274B00646669}">
            <xm:f>NOT(ISERROR(SEARCH($CD$124,BO21)))</xm:f>
            <xm:f>$CD$124</xm:f>
            <x14:dxf>
              <fill>
                <gradientFill>
                  <stop position="0">
                    <color theme="0"/>
                  </stop>
                  <stop position="1">
                    <color rgb="FF008744"/>
                  </stop>
                </gradientFill>
              </fill>
            </x14:dxf>
          </x14:cfRule>
          <x14:cfRule type="containsText" priority="138" operator="containsText" id="{8227C052-09D1-439E-8BC2-A0EE8A4F3500}">
            <xm:f>NOT(ISERROR(SEARCH($CD$125,BO21)))</xm:f>
            <xm:f>$CD$125</xm:f>
            <x14:dxf>
              <fill>
                <gradientFill>
                  <stop position="0">
                    <color theme="0"/>
                  </stop>
                  <stop position="1">
                    <color rgb="FFFACC06"/>
                  </stop>
                </gradientFill>
              </fill>
            </x14:dxf>
          </x14:cfRule>
          <x14:cfRule type="containsText" priority="139" operator="containsText" id="{7D4A0D46-935A-472A-A309-F87295CB06AD}">
            <xm:f>NOT(ISERROR(SEARCH($CD$126,BO21)))</xm:f>
            <xm:f>$CD$126</xm:f>
            <x14:dxf>
              <fill>
                <gradientFill>
                  <stop position="0">
                    <color theme="0"/>
                  </stop>
                  <stop position="1">
                    <color rgb="FFFF0000"/>
                  </stop>
                </gradientFill>
              </fill>
            </x14:dxf>
          </x14:cfRule>
          <x14:cfRule type="containsText" priority="140" operator="containsText" id="{E7F4248D-7848-4430-90F9-841031724F1C}">
            <xm:f>NOT(ISERROR(SEARCH($CD$127,BO21)))</xm:f>
            <xm:f>$CD$127</xm:f>
            <x14:dxf>
              <fill>
                <gradientFill>
                  <stop position="0">
                    <color theme="0"/>
                  </stop>
                  <stop position="1">
                    <color rgb="FFC00000"/>
                  </stop>
                </gradientFill>
              </fill>
            </x14:dxf>
          </x14:cfRule>
          <xm:sqref>BO21</xm:sqref>
        </x14:conditionalFormatting>
        <x14:conditionalFormatting xmlns:xm="http://schemas.microsoft.com/office/excel/2006/main">
          <x14:cfRule type="containsText" priority="101" operator="containsText" id="{AA6A8A98-1FB7-451A-9A96-4AFFB3262349}">
            <xm:f>NOT(ISERROR(SEARCH($CB$124,AD19)))</xm:f>
            <xm:f>$CB$124</xm:f>
            <x14:dxf>
              <fill>
                <gradientFill degree="180">
                  <stop position="0">
                    <color rgb="FF008744"/>
                  </stop>
                  <stop position="1">
                    <color theme="0"/>
                  </stop>
                </gradientFill>
              </fill>
            </x14:dxf>
          </x14:cfRule>
          <x14:cfRule type="containsText" priority="102" operator="containsText" id="{D7A4C52D-0F39-431F-998A-E86C59FC3AA9}">
            <xm:f>NOT(ISERROR(SEARCH($CB$125,AD19)))</xm:f>
            <xm:f>$CB$125</xm:f>
            <x14:dxf>
              <fill>
                <gradientFill degree="180">
                  <stop position="0">
                    <color rgb="FF008744"/>
                  </stop>
                  <stop position="1">
                    <color theme="0"/>
                  </stop>
                </gradientFill>
              </fill>
            </x14:dxf>
          </x14:cfRule>
          <x14:cfRule type="containsText" priority="103" operator="containsText" id="{242166AC-9AF7-49F4-89A8-4BD317D6A784}">
            <xm:f>NOT(ISERROR(SEARCH($CB$126,AD19)))</xm:f>
            <xm:f>$CB$126</xm:f>
            <x14:dxf>
              <fill>
                <gradientFill degree="180">
                  <stop position="0">
                    <color rgb="FF008744"/>
                  </stop>
                  <stop position="1">
                    <color rgb="FFFFFFFF"/>
                  </stop>
                </gradientFill>
              </fill>
            </x14:dxf>
          </x14:cfRule>
          <x14:cfRule type="containsText" priority="104" operator="containsText" id="{254857C8-BD6D-4930-8E64-A78F1AAD82CF}">
            <xm:f>NOT(ISERROR(SEARCH($CB$127,AD19)))</xm:f>
            <xm:f>$CB$127</xm:f>
            <x14:dxf>
              <fill>
                <gradientFill>
                  <stop position="0">
                    <color theme="0"/>
                  </stop>
                  <stop position="1">
                    <color rgb="FFFFFF00"/>
                  </stop>
                </gradientFill>
              </fill>
            </x14:dxf>
          </x14:cfRule>
          <x14:cfRule type="containsText" priority="105" operator="containsText" id="{50C7E05D-4235-40E9-AFC6-EEBCACB02093}">
            <xm:f>NOT(ISERROR(SEARCH($CB$128,AD19)))</xm:f>
            <xm:f>$CB$128</xm:f>
            <x14:dxf>
              <fill>
                <gradientFill degree="180">
                  <stop position="0">
                    <color rgb="FFFFA700"/>
                  </stop>
                  <stop position="1">
                    <color theme="0"/>
                  </stop>
                </gradientFill>
              </fill>
            </x14:dxf>
          </x14:cfRule>
          <xm:sqref>AD19</xm:sqref>
        </x14:conditionalFormatting>
        <x14:conditionalFormatting xmlns:xm="http://schemas.microsoft.com/office/excel/2006/main">
          <x14:cfRule type="containsText" priority="106" operator="containsText" id="{6DA17411-7406-48CF-B759-2C3E0BEC8FCB}">
            <xm:f>NOT(ISERROR(SEARCH($CC$124,AE19)))</xm:f>
            <xm:f>$CC$124</xm:f>
            <x14:dxf>
              <fill>
                <gradientFill degree="180">
                  <stop position="0">
                    <color rgb="FF008744"/>
                  </stop>
                  <stop position="1">
                    <color theme="0"/>
                  </stop>
                </gradientFill>
              </fill>
            </x14:dxf>
          </x14:cfRule>
          <x14:cfRule type="containsText" priority="107" operator="containsText" id="{6AF4463D-1A1E-461D-A0C3-1A8CEA605EF5}">
            <xm:f>NOT(ISERROR(SEARCH($CC$125,AE19)))</xm:f>
            <xm:f>$CC$125</xm:f>
            <x14:dxf>
              <fill>
                <gradientFill degree="180">
                  <stop position="0">
                    <color rgb="FF008744"/>
                  </stop>
                  <stop position="1">
                    <color theme="0"/>
                  </stop>
                </gradientFill>
              </fill>
            </x14:dxf>
          </x14:cfRule>
          <x14:cfRule type="containsText" priority="108" operator="containsText" id="{EB042B12-181A-4E35-91D5-5D7331F8628F}">
            <xm:f>NOT(ISERROR(SEARCH($CC$126,AE19)))</xm:f>
            <xm:f>$CC$126</xm:f>
            <x14:dxf>
              <fill>
                <gradientFill>
                  <stop position="0">
                    <color theme="0"/>
                  </stop>
                  <stop position="1">
                    <color rgb="FFFFFF00"/>
                  </stop>
                </gradientFill>
              </fill>
            </x14:dxf>
          </x14:cfRule>
          <x14:cfRule type="containsText" priority="109" operator="containsText" id="{D7FD348E-87B0-498B-A972-9CB9BD5763C5}">
            <xm:f>NOT(ISERROR(SEARCH($CC$127,AE19)))</xm:f>
            <xm:f>$CC$127</xm:f>
            <x14:dxf>
              <fill>
                <gradientFill>
                  <stop position="0">
                    <color theme="0"/>
                  </stop>
                  <stop position="1">
                    <color rgb="FFFFC000"/>
                  </stop>
                </gradientFill>
              </fill>
            </x14:dxf>
          </x14:cfRule>
          <x14:cfRule type="containsText" priority="110" operator="containsText" id="{0367153B-F5ED-458A-AFF0-3059C4197D71}">
            <xm:f>NOT(ISERROR(SEARCH($CC$128,AE19)))</xm:f>
            <xm:f>$CC$128</xm:f>
            <x14:dxf>
              <fill>
                <gradientFill>
                  <stop position="0">
                    <color theme="0"/>
                  </stop>
                  <stop position="1">
                    <color rgb="FFFF0000"/>
                  </stop>
                </gradientFill>
              </fill>
            </x14:dxf>
          </x14:cfRule>
          <xm:sqref>AE19</xm:sqref>
        </x14:conditionalFormatting>
        <x14:conditionalFormatting xmlns:xm="http://schemas.microsoft.com/office/excel/2006/main">
          <x14:cfRule type="containsText" priority="111" operator="containsText" id="{586F3D5C-D614-4939-9D6F-65CDCF0F4B3B}">
            <xm:f>NOT(ISERROR(SEARCH($CD$124,AF19)))</xm:f>
            <xm:f>$CD$124</xm:f>
            <x14:dxf>
              <fill>
                <gradientFill>
                  <stop position="0">
                    <color theme="0"/>
                  </stop>
                  <stop position="1">
                    <color rgb="FF008744"/>
                  </stop>
                </gradientFill>
              </fill>
            </x14:dxf>
          </x14:cfRule>
          <x14:cfRule type="containsText" priority="112" operator="containsText" id="{9850768A-583A-42F0-B0FB-33303D4B891A}">
            <xm:f>NOT(ISERROR(SEARCH($CD$125,AF19)))</xm:f>
            <xm:f>$CD$125</xm:f>
            <x14:dxf>
              <fill>
                <gradientFill>
                  <stop position="0">
                    <color theme="0"/>
                  </stop>
                  <stop position="1">
                    <color rgb="FFFACC06"/>
                  </stop>
                </gradientFill>
              </fill>
            </x14:dxf>
          </x14:cfRule>
          <x14:cfRule type="containsText" priority="113" operator="containsText" id="{CC0B6D5B-331B-4E3A-8122-6D0CE2448694}">
            <xm:f>NOT(ISERROR(SEARCH($CD$126,AF19)))</xm:f>
            <xm:f>$CD$126</xm:f>
            <x14:dxf>
              <fill>
                <gradientFill>
                  <stop position="0">
                    <color theme="0"/>
                  </stop>
                  <stop position="1">
                    <color rgb="FFFF0000"/>
                  </stop>
                </gradientFill>
              </fill>
            </x14:dxf>
          </x14:cfRule>
          <x14:cfRule type="containsText" priority="114" operator="containsText" id="{833C5BB7-C6A1-4FF6-93C2-B98AD5E793B8}">
            <xm:f>NOT(ISERROR(SEARCH($CD$127,AF19)))</xm:f>
            <xm:f>$CD$127</xm:f>
            <x14:dxf>
              <fill>
                <gradientFill>
                  <stop position="0">
                    <color theme="0"/>
                  </stop>
                  <stop position="1">
                    <color rgb="FFC00000"/>
                  </stop>
                </gradientFill>
              </fill>
            </x14:dxf>
          </x14:cfRule>
          <xm:sqref>AF19</xm:sqref>
        </x14:conditionalFormatting>
        <x14:conditionalFormatting xmlns:xm="http://schemas.microsoft.com/office/excel/2006/main">
          <x14:cfRule type="containsText" priority="81" operator="containsText" id="{DA17FB68-623A-4BD3-B2A7-16E2069960B3}">
            <xm:f>NOT(ISERROR(SEARCH($CB$124,BM19)))</xm:f>
            <xm:f>$CB$124</xm:f>
            <x14:dxf>
              <fill>
                <gradientFill degree="180">
                  <stop position="0">
                    <color rgb="FF008744"/>
                  </stop>
                  <stop position="1">
                    <color theme="0"/>
                  </stop>
                </gradientFill>
              </fill>
            </x14:dxf>
          </x14:cfRule>
          <x14:cfRule type="containsText" priority="82" operator="containsText" id="{A42ECF20-AAA2-4FC0-BD40-63754F00FF51}">
            <xm:f>NOT(ISERROR(SEARCH($CB$125,BM19)))</xm:f>
            <xm:f>$CB$125</xm:f>
            <x14:dxf>
              <fill>
                <gradientFill degree="180">
                  <stop position="0">
                    <color rgb="FF008744"/>
                  </stop>
                  <stop position="1">
                    <color theme="0"/>
                  </stop>
                </gradientFill>
              </fill>
            </x14:dxf>
          </x14:cfRule>
          <x14:cfRule type="containsText" priority="83" operator="containsText" id="{19322F6F-D770-42FC-9564-B3266F7192F7}">
            <xm:f>NOT(ISERROR(SEARCH($CB$126,BM19)))</xm:f>
            <xm:f>$CB$126</xm:f>
            <x14:dxf>
              <fill>
                <gradientFill degree="180">
                  <stop position="0">
                    <color rgb="FF008744"/>
                  </stop>
                  <stop position="1">
                    <color rgb="FFFFFFFF"/>
                  </stop>
                </gradientFill>
              </fill>
            </x14:dxf>
          </x14:cfRule>
          <x14:cfRule type="containsText" priority="84" operator="containsText" id="{A72A102F-087B-442D-B4A5-4CFCD2DCDCE5}">
            <xm:f>NOT(ISERROR(SEARCH($CB$127,BM19)))</xm:f>
            <xm:f>$CB$127</xm:f>
            <x14:dxf>
              <fill>
                <gradientFill>
                  <stop position="0">
                    <color theme="0"/>
                  </stop>
                  <stop position="1">
                    <color rgb="FFFFFF00"/>
                  </stop>
                </gradientFill>
              </fill>
            </x14:dxf>
          </x14:cfRule>
          <x14:cfRule type="containsText" priority="85" operator="containsText" id="{95E29984-903E-482E-87C7-1BCC6D178255}">
            <xm:f>NOT(ISERROR(SEARCH($CB$128,BM19)))</xm:f>
            <xm:f>$CB$128</xm:f>
            <x14:dxf>
              <fill>
                <gradientFill degree="180">
                  <stop position="0">
                    <color rgb="FFFFA700"/>
                  </stop>
                  <stop position="1">
                    <color theme="0"/>
                  </stop>
                </gradientFill>
              </fill>
            </x14:dxf>
          </x14:cfRule>
          <xm:sqref>BM19</xm:sqref>
        </x14:conditionalFormatting>
        <x14:conditionalFormatting xmlns:xm="http://schemas.microsoft.com/office/excel/2006/main">
          <x14:cfRule type="containsText" priority="86" operator="containsText" id="{8778EA30-9DB5-436F-AAEE-CC0E7EED9E01}">
            <xm:f>NOT(ISERROR(SEARCH($CC$124,BN19)))</xm:f>
            <xm:f>$CC$124</xm:f>
            <x14:dxf>
              <fill>
                <gradientFill degree="180">
                  <stop position="0">
                    <color rgb="FF008744"/>
                  </stop>
                  <stop position="1">
                    <color theme="0"/>
                  </stop>
                </gradientFill>
              </fill>
            </x14:dxf>
          </x14:cfRule>
          <x14:cfRule type="containsText" priority="87" operator="containsText" id="{EB884FF0-9279-49E8-9191-6B2B20B17DAB}">
            <xm:f>NOT(ISERROR(SEARCH($CC$125,BN19)))</xm:f>
            <xm:f>$CC$125</xm:f>
            <x14:dxf>
              <fill>
                <gradientFill degree="180">
                  <stop position="0">
                    <color rgb="FF008744"/>
                  </stop>
                  <stop position="1">
                    <color theme="0"/>
                  </stop>
                </gradientFill>
              </fill>
            </x14:dxf>
          </x14:cfRule>
          <x14:cfRule type="containsText" priority="88" operator="containsText" id="{456C2AD0-012D-4E89-87AF-97D512671C0D}">
            <xm:f>NOT(ISERROR(SEARCH($CC$126,BN19)))</xm:f>
            <xm:f>$CC$126</xm:f>
            <x14:dxf>
              <fill>
                <gradientFill>
                  <stop position="0">
                    <color theme="0"/>
                  </stop>
                  <stop position="1">
                    <color rgb="FFFFFF00"/>
                  </stop>
                </gradientFill>
              </fill>
            </x14:dxf>
          </x14:cfRule>
          <x14:cfRule type="containsText" priority="89" operator="containsText" id="{C428CE4B-A52C-44BB-83C3-781022D924F3}">
            <xm:f>NOT(ISERROR(SEARCH($CC$127,BN19)))</xm:f>
            <xm:f>$CC$127</xm:f>
            <x14:dxf>
              <fill>
                <gradientFill>
                  <stop position="0">
                    <color theme="0"/>
                  </stop>
                  <stop position="1">
                    <color rgb="FFFFC000"/>
                  </stop>
                </gradientFill>
              </fill>
            </x14:dxf>
          </x14:cfRule>
          <x14:cfRule type="containsText" priority="90" operator="containsText" id="{9958BF97-66E2-4447-AE67-D02DA0548725}">
            <xm:f>NOT(ISERROR(SEARCH($CC$128,BN19)))</xm:f>
            <xm:f>$CC$128</xm:f>
            <x14:dxf>
              <fill>
                <gradientFill>
                  <stop position="0">
                    <color theme="0"/>
                  </stop>
                  <stop position="1">
                    <color rgb="FFFF0000"/>
                  </stop>
                </gradientFill>
              </fill>
            </x14:dxf>
          </x14:cfRule>
          <xm:sqref>BN19</xm:sqref>
        </x14:conditionalFormatting>
        <x14:conditionalFormatting xmlns:xm="http://schemas.microsoft.com/office/excel/2006/main">
          <x14:cfRule type="containsText" priority="91" operator="containsText" id="{EEF42583-A7FD-48B9-8EEC-6B4C9CE8D77A}">
            <xm:f>NOT(ISERROR(SEARCH($CD$124,BO19)))</xm:f>
            <xm:f>$CD$124</xm:f>
            <x14:dxf>
              <fill>
                <gradientFill>
                  <stop position="0">
                    <color theme="0"/>
                  </stop>
                  <stop position="1">
                    <color rgb="FF008744"/>
                  </stop>
                </gradientFill>
              </fill>
            </x14:dxf>
          </x14:cfRule>
          <x14:cfRule type="containsText" priority="92" operator="containsText" id="{581F674E-C287-4994-AAB1-2B3A241BB422}">
            <xm:f>NOT(ISERROR(SEARCH($CD$125,BO19)))</xm:f>
            <xm:f>$CD$125</xm:f>
            <x14:dxf>
              <fill>
                <gradientFill>
                  <stop position="0">
                    <color theme="0"/>
                  </stop>
                  <stop position="1">
                    <color rgb="FFFACC06"/>
                  </stop>
                </gradientFill>
              </fill>
            </x14:dxf>
          </x14:cfRule>
          <x14:cfRule type="containsText" priority="93" operator="containsText" id="{1978AF2D-4F3C-4734-A231-8EC91E7DD1A5}">
            <xm:f>NOT(ISERROR(SEARCH($CD$126,BO19)))</xm:f>
            <xm:f>$CD$126</xm:f>
            <x14:dxf>
              <fill>
                <gradientFill>
                  <stop position="0">
                    <color theme="0"/>
                  </stop>
                  <stop position="1">
                    <color rgb="FFFF0000"/>
                  </stop>
                </gradientFill>
              </fill>
            </x14:dxf>
          </x14:cfRule>
          <x14:cfRule type="containsText" priority="94" operator="containsText" id="{CDA6DC23-57DA-4E7E-9D41-4B42C1AEAF4E}">
            <xm:f>NOT(ISERROR(SEARCH($CD$127,BO19)))</xm:f>
            <xm:f>$CD$127</xm:f>
            <x14:dxf>
              <fill>
                <gradientFill>
                  <stop position="0">
                    <color theme="0"/>
                  </stop>
                  <stop position="1">
                    <color rgb="FFC00000"/>
                  </stop>
                </gradientFill>
              </fill>
            </x14:dxf>
          </x14:cfRule>
          <xm:sqref>BO19:BP19</xm:sqref>
        </x14:conditionalFormatting>
        <x14:conditionalFormatting xmlns:xm="http://schemas.microsoft.com/office/excel/2006/main">
          <x14:cfRule type="containsText" priority="43" operator="containsText" id="{8895AC8E-345B-494F-82FB-E3D7113B5BA9}">
            <xm:f>NOT(ISERROR(SEARCH($CB$124,BM20)))</xm:f>
            <xm:f>$CB$124</xm:f>
            <x14:dxf>
              <fill>
                <gradientFill degree="180">
                  <stop position="0">
                    <color rgb="FF008744"/>
                  </stop>
                  <stop position="1">
                    <color theme="0"/>
                  </stop>
                </gradientFill>
              </fill>
            </x14:dxf>
          </x14:cfRule>
          <x14:cfRule type="containsText" priority="44" operator="containsText" id="{2816AA43-A74B-4FFC-978F-01C9D4B3A306}">
            <xm:f>NOT(ISERROR(SEARCH($CB$125,BM20)))</xm:f>
            <xm:f>$CB$125</xm:f>
            <x14:dxf>
              <fill>
                <gradientFill degree="180">
                  <stop position="0">
                    <color rgb="FF008744"/>
                  </stop>
                  <stop position="1">
                    <color theme="0"/>
                  </stop>
                </gradientFill>
              </fill>
            </x14:dxf>
          </x14:cfRule>
          <x14:cfRule type="containsText" priority="45" operator="containsText" id="{4C330D27-78C5-4C66-98AA-96670815FD3A}">
            <xm:f>NOT(ISERROR(SEARCH($CB$126,BM20)))</xm:f>
            <xm:f>$CB$126</xm:f>
            <x14:dxf>
              <fill>
                <gradientFill degree="180">
                  <stop position="0">
                    <color rgb="FF008744"/>
                  </stop>
                  <stop position="1">
                    <color rgb="FFFFFFFF"/>
                  </stop>
                </gradientFill>
              </fill>
            </x14:dxf>
          </x14:cfRule>
          <x14:cfRule type="containsText" priority="46" operator="containsText" id="{BC55F707-705E-44D0-986D-4A48E3D2E862}">
            <xm:f>NOT(ISERROR(SEARCH($CB$127,BM20)))</xm:f>
            <xm:f>$CB$127</xm:f>
            <x14:dxf>
              <fill>
                <gradientFill>
                  <stop position="0">
                    <color theme="0"/>
                  </stop>
                  <stop position="1">
                    <color rgb="FFFFFF00"/>
                  </stop>
                </gradientFill>
              </fill>
            </x14:dxf>
          </x14:cfRule>
          <x14:cfRule type="containsText" priority="47" operator="containsText" id="{4B7D6015-DB22-425D-85DB-3D78BC1294F6}">
            <xm:f>NOT(ISERROR(SEARCH($CB$128,BM20)))</xm:f>
            <xm:f>$CB$128</xm:f>
            <x14:dxf>
              <fill>
                <gradientFill degree="180">
                  <stop position="0">
                    <color rgb="FFFFA700"/>
                  </stop>
                  <stop position="1">
                    <color theme="0"/>
                  </stop>
                </gradientFill>
              </fill>
            </x14:dxf>
          </x14:cfRule>
          <xm:sqref>BM20</xm:sqref>
        </x14:conditionalFormatting>
        <x14:conditionalFormatting xmlns:xm="http://schemas.microsoft.com/office/excel/2006/main">
          <x14:cfRule type="containsText" priority="48" operator="containsText" id="{D98A8369-D2F1-447A-A26C-FC0EB99C6E34}">
            <xm:f>NOT(ISERROR(SEARCH($CC$124,BN20)))</xm:f>
            <xm:f>$CC$124</xm:f>
            <x14:dxf>
              <fill>
                <gradientFill degree="180">
                  <stop position="0">
                    <color rgb="FF008744"/>
                  </stop>
                  <stop position="1">
                    <color theme="0"/>
                  </stop>
                </gradientFill>
              </fill>
            </x14:dxf>
          </x14:cfRule>
          <x14:cfRule type="containsText" priority="49" operator="containsText" id="{0B77A51D-554F-4E10-AB66-26836E6D2C6C}">
            <xm:f>NOT(ISERROR(SEARCH($CC$125,BN20)))</xm:f>
            <xm:f>$CC$125</xm:f>
            <x14:dxf>
              <fill>
                <gradientFill degree="180">
                  <stop position="0">
                    <color rgb="FF008744"/>
                  </stop>
                  <stop position="1">
                    <color theme="0"/>
                  </stop>
                </gradientFill>
              </fill>
            </x14:dxf>
          </x14:cfRule>
          <x14:cfRule type="containsText" priority="50" operator="containsText" id="{F49C8022-D8CE-4613-BBC8-D62CCE8FC84D}">
            <xm:f>NOT(ISERROR(SEARCH($CC$126,BN20)))</xm:f>
            <xm:f>$CC$126</xm:f>
            <x14:dxf>
              <fill>
                <gradientFill>
                  <stop position="0">
                    <color theme="0"/>
                  </stop>
                  <stop position="1">
                    <color rgb="FFFFFF00"/>
                  </stop>
                </gradientFill>
              </fill>
            </x14:dxf>
          </x14:cfRule>
          <x14:cfRule type="containsText" priority="51" operator="containsText" id="{B152862A-F4C2-41C2-AD30-B7C20106F7EE}">
            <xm:f>NOT(ISERROR(SEARCH($CC$127,BN20)))</xm:f>
            <xm:f>$CC$127</xm:f>
            <x14:dxf>
              <fill>
                <gradientFill>
                  <stop position="0">
                    <color theme="0"/>
                  </stop>
                  <stop position="1">
                    <color rgb="FFFFC000"/>
                  </stop>
                </gradientFill>
              </fill>
            </x14:dxf>
          </x14:cfRule>
          <x14:cfRule type="containsText" priority="52" operator="containsText" id="{95B785FC-FA11-4581-AC60-4B4C83522E65}">
            <xm:f>NOT(ISERROR(SEARCH($CC$128,BN20)))</xm:f>
            <xm:f>$CC$128</xm:f>
            <x14:dxf>
              <fill>
                <gradientFill>
                  <stop position="0">
                    <color theme="0"/>
                  </stop>
                  <stop position="1">
                    <color rgb="FFFF0000"/>
                  </stop>
                </gradientFill>
              </fill>
            </x14:dxf>
          </x14:cfRule>
          <xm:sqref>BN20</xm:sqref>
        </x14:conditionalFormatting>
        <x14:conditionalFormatting xmlns:xm="http://schemas.microsoft.com/office/excel/2006/main">
          <x14:cfRule type="containsText" priority="53" operator="containsText" id="{2542CB48-9C8A-42B9-95DF-C6FE2BF02122}">
            <xm:f>NOT(ISERROR(SEARCH($CD$124,BO20)))</xm:f>
            <xm:f>$CD$124</xm:f>
            <x14:dxf>
              <fill>
                <gradientFill>
                  <stop position="0">
                    <color theme="0"/>
                  </stop>
                  <stop position="1">
                    <color rgb="FF008744"/>
                  </stop>
                </gradientFill>
              </fill>
            </x14:dxf>
          </x14:cfRule>
          <x14:cfRule type="containsText" priority="54" operator="containsText" id="{979A5A83-5AE6-401B-9CEA-BDB4A3C49435}">
            <xm:f>NOT(ISERROR(SEARCH($CD$125,BO20)))</xm:f>
            <xm:f>$CD$125</xm:f>
            <x14:dxf>
              <fill>
                <gradientFill>
                  <stop position="0">
                    <color theme="0"/>
                  </stop>
                  <stop position="1">
                    <color rgb="FFFACC06"/>
                  </stop>
                </gradientFill>
              </fill>
            </x14:dxf>
          </x14:cfRule>
          <x14:cfRule type="containsText" priority="55" operator="containsText" id="{10AA5EBE-4A5B-456A-8D2B-868772BEBEE8}">
            <xm:f>NOT(ISERROR(SEARCH($CD$126,BO20)))</xm:f>
            <xm:f>$CD$126</xm:f>
            <x14:dxf>
              <fill>
                <gradientFill>
                  <stop position="0">
                    <color theme="0"/>
                  </stop>
                  <stop position="1">
                    <color rgb="FFFF0000"/>
                  </stop>
                </gradientFill>
              </fill>
            </x14:dxf>
          </x14:cfRule>
          <x14:cfRule type="containsText" priority="56" operator="containsText" id="{4233865A-0462-4C62-9D0C-5F8831A90B1D}">
            <xm:f>NOT(ISERROR(SEARCH($CD$127,BO20)))</xm:f>
            <xm:f>$CD$127</xm:f>
            <x14:dxf>
              <fill>
                <gradientFill>
                  <stop position="0">
                    <color theme="0"/>
                  </stop>
                  <stop position="1">
                    <color rgb="FFC00000"/>
                  </stop>
                </gradientFill>
              </fill>
            </x14:dxf>
          </x14:cfRule>
          <xm:sqref>BO20:BP20</xm:sqref>
        </x14:conditionalFormatting>
        <x14:conditionalFormatting xmlns:xm="http://schemas.microsoft.com/office/excel/2006/main">
          <x14:cfRule type="containsText" priority="19" operator="containsText" id="{84E5DC1D-F7F7-47AE-9051-20A38DFA2EF0}">
            <xm:f>NOT(ISERROR(SEARCH($CD$124,BN18)))</xm:f>
            <xm:f>$CD$124</xm:f>
            <x14:dxf>
              <fill>
                <gradientFill>
                  <stop position="0">
                    <color theme="0"/>
                  </stop>
                  <stop position="1">
                    <color rgb="FF008744"/>
                  </stop>
                </gradientFill>
              </fill>
            </x14:dxf>
          </x14:cfRule>
          <x14:cfRule type="containsText" priority="20" operator="containsText" id="{16C7A6BD-C7D2-4285-84D0-E766D391A890}">
            <xm:f>NOT(ISERROR(SEARCH($CD$125,BN18)))</xm:f>
            <xm:f>$CD$125</xm:f>
            <x14:dxf>
              <fill>
                <gradientFill>
                  <stop position="0">
                    <color theme="0"/>
                  </stop>
                  <stop position="1">
                    <color rgb="FFFACC06"/>
                  </stop>
                </gradientFill>
              </fill>
            </x14:dxf>
          </x14:cfRule>
          <x14:cfRule type="containsText" priority="21" operator="containsText" id="{915696B2-84D4-4ED8-A794-F6B34416BA2C}">
            <xm:f>NOT(ISERROR(SEARCH($CD$126,BN18)))</xm:f>
            <xm:f>$CD$126</xm:f>
            <x14:dxf>
              <fill>
                <gradientFill>
                  <stop position="0">
                    <color theme="0"/>
                  </stop>
                  <stop position="1">
                    <color rgb="FFFF0000"/>
                  </stop>
                </gradientFill>
              </fill>
            </x14:dxf>
          </x14:cfRule>
          <x14:cfRule type="containsText" priority="22" operator="containsText" id="{348F0B79-1BE1-45AC-83B3-200FDEC6A2AB}">
            <xm:f>NOT(ISERROR(SEARCH($CD$127,BN18)))</xm:f>
            <xm:f>$CD$127</xm:f>
            <x14:dxf>
              <fill>
                <gradientFill>
                  <stop position="0">
                    <color theme="0"/>
                  </stop>
                  <stop position="1">
                    <color rgb="FFC00000"/>
                  </stop>
                </gradientFill>
              </fill>
            </x14:dxf>
          </x14:cfRule>
          <xm:sqref>BN18</xm:sqref>
        </x14:conditionalFormatting>
        <x14:conditionalFormatting xmlns:xm="http://schemas.microsoft.com/office/excel/2006/main">
          <x14:cfRule type="containsText" priority="10" operator="containsText" id="{B347F556-1871-4A2A-8F24-A390F333CC3D}">
            <xm:f>NOT(ISERROR(SEARCH($CC$124,BN5)))</xm:f>
            <xm:f>$CC$124</xm:f>
            <x14:dxf>
              <fill>
                <gradientFill degree="180">
                  <stop position="0">
                    <color rgb="FF008744"/>
                  </stop>
                  <stop position="1">
                    <color theme="0"/>
                  </stop>
                </gradientFill>
              </fill>
            </x14:dxf>
          </x14:cfRule>
          <x14:cfRule type="containsText" priority="11" operator="containsText" id="{3C12A9DD-B576-42AE-8AF3-B89E796406A8}">
            <xm:f>NOT(ISERROR(SEARCH($CC$125,BN5)))</xm:f>
            <xm:f>$CC$125</xm:f>
            <x14:dxf>
              <fill>
                <gradientFill degree="180">
                  <stop position="0">
                    <color rgb="FF008744"/>
                  </stop>
                  <stop position="1">
                    <color theme="0"/>
                  </stop>
                </gradientFill>
              </fill>
            </x14:dxf>
          </x14:cfRule>
          <x14:cfRule type="containsText" priority="12" operator="containsText" id="{B311D00E-1F27-450A-938F-BE76699ECAFC}">
            <xm:f>NOT(ISERROR(SEARCH($CC$126,BN5)))</xm:f>
            <xm:f>$CC$126</xm:f>
            <x14:dxf>
              <fill>
                <gradientFill>
                  <stop position="0">
                    <color theme="0"/>
                  </stop>
                  <stop position="1">
                    <color rgb="FFFFFF00"/>
                  </stop>
                </gradientFill>
              </fill>
            </x14:dxf>
          </x14:cfRule>
          <x14:cfRule type="containsText" priority="13" operator="containsText" id="{FB16C554-0EEA-4456-82A8-932166F7613A}">
            <xm:f>NOT(ISERROR(SEARCH($CC$127,BN5)))</xm:f>
            <xm:f>$CC$127</xm:f>
            <x14:dxf>
              <fill>
                <gradientFill>
                  <stop position="0">
                    <color theme="0"/>
                  </stop>
                  <stop position="1">
                    <color rgb="FFFFC000"/>
                  </stop>
                </gradientFill>
              </fill>
            </x14:dxf>
          </x14:cfRule>
          <x14:cfRule type="containsText" priority="14" operator="containsText" id="{5A838533-710E-4B5B-843E-AC575730B28B}">
            <xm:f>NOT(ISERROR(SEARCH($CC$128,BN5)))</xm:f>
            <xm:f>$CC$128</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1" operator="containsText" id="{46328F54-40DD-4CBE-906F-862C6DABE0A2}">
            <xm:f>NOT(ISERROR(SEARCH($CD$124,BO5)))</xm:f>
            <xm:f>$CD$124</xm:f>
            <x14:dxf>
              <fill>
                <gradientFill>
                  <stop position="0">
                    <color theme="0"/>
                  </stop>
                  <stop position="1">
                    <color rgb="FF008744"/>
                  </stop>
                </gradientFill>
              </fill>
            </x14:dxf>
          </x14:cfRule>
          <x14:cfRule type="containsText" priority="2" operator="containsText" id="{B7EECF6A-B4B7-4051-A248-FEBB25E4BAE5}">
            <xm:f>NOT(ISERROR(SEARCH($CD$125,BO5)))</xm:f>
            <xm:f>$CD$125</xm:f>
            <x14:dxf>
              <fill>
                <gradientFill>
                  <stop position="0">
                    <color theme="0"/>
                  </stop>
                  <stop position="1">
                    <color rgb="FFFACC06"/>
                  </stop>
                </gradientFill>
              </fill>
            </x14:dxf>
          </x14:cfRule>
          <x14:cfRule type="containsText" priority="3" operator="containsText" id="{E8AF7DA9-77CB-4F88-8C6B-CBDF6DDF1AE1}">
            <xm:f>NOT(ISERROR(SEARCH($CD$126,BO5)))</xm:f>
            <xm:f>$CD$126</xm:f>
            <x14:dxf>
              <fill>
                <gradientFill>
                  <stop position="0">
                    <color theme="0"/>
                  </stop>
                  <stop position="1">
                    <color rgb="FFFF0000"/>
                  </stop>
                </gradientFill>
              </fill>
            </x14:dxf>
          </x14:cfRule>
          <x14:cfRule type="containsText" priority="4" operator="containsText" id="{AB87D212-763F-4785-AD13-78D2AC945048}">
            <xm:f>NOT(ISERROR(SEARCH($CD$127,BO5)))</xm:f>
            <xm:f>$CD$127</xm:f>
            <x14:dxf>
              <fill>
                <gradientFill>
                  <stop position="0">
                    <color theme="0"/>
                  </stop>
                  <stop position="1">
                    <color rgb="FFC00000"/>
                  </stop>
                </gradientFill>
              </fill>
            </x14:dxf>
          </x14:cfRule>
          <xm:sqref>BO5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23"/>
  <sheetViews>
    <sheetView showGridLines="0" topLeftCell="A40" zoomScale="55" zoomScaleNormal="55" workbookViewId="0">
      <selection activeCell="A12" sqref="A12"/>
    </sheetView>
  </sheetViews>
  <sheetFormatPr baseColWidth="10" defaultColWidth="10.875" defaultRowHeight="15.75"/>
  <cols>
    <col min="1" max="1" width="10.875" style="17"/>
    <col min="2" max="2" width="87.125" style="5" customWidth="1"/>
    <col min="3" max="3" width="5.375" style="5" customWidth="1"/>
    <col min="4" max="4" width="9.875" style="5" customWidth="1"/>
    <col min="5" max="5" width="87.125" style="5" customWidth="1"/>
    <col min="6" max="7" width="10.875" style="17"/>
    <col min="8" max="16384" width="10.875" style="5"/>
  </cols>
  <sheetData>
    <row r="1" spans="1:7" ht="14.1" customHeight="1"/>
    <row r="2" spans="1:7" ht="36.950000000000003" customHeight="1">
      <c r="B2" s="284" t="s">
        <v>369</v>
      </c>
      <c r="C2" s="284"/>
      <c r="D2" s="284"/>
      <c r="E2" s="284"/>
    </row>
    <row r="3" spans="1:7" ht="26.1" customHeight="1">
      <c r="B3" s="17"/>
      <c r="C3" s="17"/>
      <c r="D3" s="17"/>
    </row>
    <row r="4" spans="1:7" ht="24" customHeight="1">
      <c r="A4" s="28" t="s">
        <v>370</v>
      </c>
      <c r="B4" s="8" t="s">
        <v>371</v>
      </c>
      <c r="C4" s="17"/>
      <c r="D4" s="28" t="s">
        <v>372</v>
      </c>
      <c r="E4" s="9" t="s">
        <v>373</v>
      </c>
    </row>
    <row r="5" spans="1:7" ht="16.5" thickBot="1">
      <c r="B5" s="17"/>
      <c r="C5" s="17"/>
      <c r="D5" s="17"/>
      <c r="E5" s="17"/>
    </row>
    <row r="6" spans="1:7" s="10" customFormat="1" ht="33" thickTop="1" thickBot="1">
      <c r="A6" s="18"/>
      <c r="B6" s="19" t="s">
        <v>374</v>
      </c>
      <c r="C6" s="18"/>
      <c r="D6" s="18"/>
      <c r="E6" s="141" t="s">
        <v>375</v>
      </c>
      <c r="F6" s="18"/>
      <c r="G6" s="18"/>
    </row>
    <row r="7" spans="1:7" s="10" customFormat="1" ht="33" thickTop="1" thickBot="1">
      <c r="A7" s="18"/>
      <c r="B7" s="19" t="s">
        <v>376</v>
      </c>
      <c r="C7" s="18"/>
      <c r="D7" s="18"/>
      <c r="E7" s="141" t="s">
        <v>377</v>
      </c>
      <c r="F7" s="18"/>
      <c r="G7" s="18"/>
    </row>
    <row r="8" spans="1:7" s="10" customFormat="1" ht="33" thickTop="1" thickBot="1">
      <c r="A8" s="18"/>
      <c r="B8" s="19" t="s">
        <v>378</v>
      </c>
      <c r="C8" s="18"/>
      <c r="D8" s="18"/>
      <c r="E8" s="141" t="s">
        <v>379</v>
      </c>
      <c r="F8" s="18"/>
      <c r="G8" s="18"/>
    </row>
    <row r="9" spans="1:7" s="10" customFormat="1" ht="48.75" thickTop="1" thickBot="1">
      <c r="A9" s="18"/>
      <c r="B9" s="19" t="s">
        <v>380</v>
      </c>
      <c r="C9" s="18"/>
      <c r="D9" s="18"/>
      <c r="E9" s="20" t="s">
        <v>381</v>
      </c>
      <c r="F9" s="18"/>
      <c r="G9" s="18"/>
    </row>
    <row r="10" spans="1:7" ht="17.25" thickTop="1" thickBot="1">
      <c r="B10" s="12" t="s">
        <v>382</v>
      </c>
      <c r="C10" s="17"/>
      <c r="D10" s="17"/>
      <c r="E10" s="283" t="s">
        <v>383</v>
      </c>
    </row>
    <row r="11" spans="1:7" ht="17.25" thickTop="1" thickBot="1">
      <c r="B11" s="13" t="s">
        <v>384</v>
      </c>
      <c r="C11" s="17"/>
      <c r="D11" s="17"/>
      <c r="E11" s="283"/>
    </row>
    <row r="12" spans="1:7" ht="26.1" customHeight="1" thickTop="1" thickBot="1">
      <c r="B12" s="13"/>
      <c r="C12" s="17"/>
      <c r="D12" s="17"/>
      <c r="E12" s="283" t="s">
        <v>385</v>
      </c>
    </row>
    <row r="13" spans="1:7" ht="24" customHeight="1" thickTop="1" thickBot="1">
      <c r="A13" s="28" t="s">
        <v>386</v>
      </c>
      <c r="B13" s="8" t="s">
        <v>387</v>
      </c>
      <c r="C13" s="17"/>
      <c r="D13" s="17"/>
      <c r="E13" s="283"/>
    </row>
    <row r="14" spans="1:7" ht="56.25" thickTop="1" thickBot="1">
      <c r="B14" s="11" t="s">
        <v>388</v>
      </c>
      <c r="C14" s="17"/>
      <c r="D14" s="17"/>
      <c r="E14" s="20" t="s">
        <v>389</v>
      </c>
    </row>
    <row r="15" spans="1:7" ht="26.1" customHeight="1" thickTop="1" thickBot="1">
      <c r="B15" s="5" t="s">
        <v>390</v>
      </c>
      <c r="C15" s="17"/>
      <c r="D15" s="17"/>
      <c r="E15" s="283" t="s">
        <v>391</v>
      </c>
    </row>
    <row r="16" spans="1:7" ht="17.25" thickTop="1" thickBot="1">
      <c r="C16" s="17"/>
      <c r="D16" s="17"/>
      <c r="E16" s="283"/>
    </row>
    <row r="17" spans="2:5" ht="17.25" thickTop="1" thickBot="1">
      <c r="B17" s="14" t="s">
        <v>392</v>
      </c>
      <c r="C17" s="17"/>
      <c r="D17" s="17"/>
      <c r="E17" s="283" t="s">
        <v>393</v>
      </c>
    </row>
    <row r="18" spans="2:5" ht="64.5" thickTop="1" thickBot="1">
      <c r="B18" s="15" t="s">
        <v>394</v>
      </c>
      <c r="C18" s="17"/>
      <c r="D18" s="17"/>
      <c r="E18" s="283"/>
    </row>
    <row r="19" spans="2:5" ht="16.5" thickTop="1">
      <c r="C19" s="17"/>
      <c r="D19" s="17"/>
      <c r="E19" s="17"/>
    </row>
    <row r="20" spans="2:5">
      <c r="B20" s="12" t="s">
        <v>382</v>
      </c>
      <c r="C20" s="17"/>
      <c r="D20" s="17"/>
      <c r="E20" s="17"/>
    </row>
    <row r="21" spans="2:5" ht="31.5">
      <c r="B21" s="16" t="s">
        <v>395</v>
      </c>
      <c r="C21" s="17"/>
      <c r="D21" s="17"/>
      <c r="E21" s="17"/>
    </row>
    <row r="22" spans="2:5">
      <c r="E22" s="17"/>
    </row>
    <row r="23" spans="2:5">
      <c r="E23" s="17"/>
    </row>
  </sheetData>
  <mergeCells count="5">
    <mergeCell ref="E10:E11"/>
    <mergeCell ref="E12:E13"/>
    <mergeCell ref="E15:E16"/>
    <mergeCell ref="E17:E18"/>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4"/>
  </sheetPr>
  <dimension ref="A2:L44"/>
  <sheetViews>
    <sheetView showGridLines="0" topLeftCell="A68" zoomScaleNormal="100" workbookViewId="0">
      <selection activeCell="G10" sqref="G10"/>
    </sheetView>
  </sheetViews>
  <sheetFormatPr baseColWidth="10" defaultColWidth="10.875" defaultRowHeight="15"/>
  <cols>
    <col min="1" max="1" width="10.875" style="21"/>
    <col min="2" max="2" width="93.625" style="21" customWidth="1"/>
    <col min="3" max="3" width="3" style="21" customWidth="1"/>
    <col min="4" max="16384" width="10.875" style="21"/>
  </cols>
  <sheetData>
    <row r="2" spans="1:12" s="5" customFormat="1" ht="36.950000000000003" customHeight="1">
      <c r="A2" s="17"/>
      <c r="B2" s="284" t="s">
        <v>396</v>
      </c>
      <c r="C2" s="284"/>
      <c r="D2" s="284"/>
      <c r="E2" s="284"/>
      <c r="F2" s="284"/>
      <c r="G2" s="284"/>
      <c r="H2" s="284"/>
      <c r="I2" s="284"/>
      <c r="J2" s="284"/>
      <c r="K2" s="284"/>
      <c r="L2" s="284"/>
    </row>
    <row r="4" spans="1:12" ht="23.1" customHeight="1">
      <c r="A4" s="29" t="s">
        <v>397</v>
      </c>
      <c r="B4" s="22" t="s">
        <v>398</v>
      </c>
      <c r="E4" s="22" t="s">
        <v>399</v>
      </c>
      <c r="F4" s="22"/>
      <c r="G4" s="22"/>
      <c r="H4" s="22"/>
      <c r="I4" s="22"/>
      <c r="J4" s="22"/>
      <c r="K4" s="22"/>
    </row>
    <row r="5" spans="1:12" ht="30">
      <c r="B5" s="23" t="s">
        <v>400</v>
      </c>
      <c r="C5" s="23"/>
      <c r="D5" s="23"/>
      <c r="E5" s="25" t="s">
        <v>401</v>
      </c>
    </row>
    <row r="6" spans="1:12" ht="24" customHeight="1">
      <c r="A6" s="30"/>
      <c r="B6" s="30" t="s">
        <v>402</v>
      </c>
      <c r="E6" s="26" t="s">
        <v>403</v>
      </c>
    </row>
    <row r="7" spans="1:12" ht="24.6" customHeight="1">
      <c r="B7" s="288" t="s">
        <v>404</v>
      </c>
      <c r="C7" s="288"/>
      <c r="D7" s="288"/>
      <c r="E7" s="26" t="s">
        <v>405</v>
      </c>
    </row>
    <row r="8" spans="1:12" ht="15.75">
      <c r="B8" s="22" t="s">
        <v>406</v>
      </c>
      <c r="E8" s="26" t="s">
        <v>407</v>
      </c>
    </row>
    <row r="9" spans="1:12" ht="15.95" customHeight="1">
      <c r="B9" s="22"/>
      <c r="E9" s="26" t="s">
        <v>408</v>
      </c>
    </row>
    <row r="10" spans="1:12" ht="15.75">
      <c r="B10" s="165" t="s">
        <v>409</v>
      </c>
      <c r="E10" s="35" t="s">
        <v>410</v>
      </c>
      <c r="F10" s="35"/>
    </row>
    <row r="11" spans="1:12" ht="15.75">
      <c r="B11" s="165" t="s">
        <v>411</v>
      </c>
      <c r="E11" s="26" t="s">
        <v>412</v>
      </c>
    </row>
    <row r="12" spans="1:12" ht="15.75">
      <c r="B12" s="166" t="s">
        <v>413</v>
      </c>
      <c r="E12" s="26" t="s">
        <v>414</v>
      </c>
    </row>
    <row r="13" spans="1:12" ht="15.75">
      <c r="E13" s="26" t="s">
        <v>415</v>
      </c>
    </row>
    <row r="14" spans="1:12" ht="15.75">
      <c r="E14" s="26" t="s">
        <v>416</v>
      </c>
    </row>
    <row r="15" spans="1:12" ht="15.75">
      <c r="E15" s="26" t="s">
        <v>417</v>
      </c>
    </row>
    <row r="16" spans="1:12" ht="15.75">
      <c r="E16" s="26" t="s">
        <v>418</v>
      </c>
    </row>
    <row r="19" spans="1:12" ht="21" customHeight="1">
      <c r="A19" s="29" t="s">
        <v>419</v>
      </c>
      <c r="B19" s="285" t="s">
        <v>420</v>
      </c>
      <c r="C19" s="285"/>
      <c r="D19" s="285"/>
      <c r="E19" s="285"/>
      <c r="F19" s="285"/>
      <c r="G19" s="285"/>
      <c r="H19" s="285"/>
      <c r="I19" s="285"/>
      <c r="J19" s="285"/>
      <c r="K19" s="285"/>
      <c r="L19" s="285"/>
    </row>
    <row r="20" spans="1:12">
      <c r="B20" s="288" t="s">
        <v>421</v>
      </c>
      <c r="D20" s="27"/>
    </row>
    <row r="21" spans="1:12">
      <c r="B21" s="288"/>
    </row>
    <row r="22" spans="1:12" ht="47.1" customHeight="1">
      <c r="B22" s="143" t="s">
        <v>422</v>
      </c>
      <c r="D22" s="286"/>
      <c r="E22" s="286"/>
      <c r="F22" s="286"/>
      <c r="G22" s="286"/>
      <c r="H22" s="286"/>
      <c r="I22" s="286"/>
    </row>
    <row r="23" spans="1:12" ht="47.1" customHeight="1">
      <c r="B23" s="143" t="s">
        <v>423</v>
      </c>
      <c r="D23" s="286"/>
      <c r="E23" s="286"/>
      <c r="F23" s="286"/>
      <c r="G23" s="286"/>
      <c r="H23" s="286"/>
      <c r="I23" s="286"/>
    </row>
    <row r="24" spans="1:12">
      <c r="B24" s="31"/>
    </row>
    <row r="25" spans="1:12">
      <c r="B25" s="32" t="s">
        <v>424</v>
      </c>
    </row>
    <row r="26" spans="1:12">
      <c r="B26" s="31"/>
    </row>
    <row r="27" spans="1:12" ht="30" customHeight="1">
      <c r="B27" s="287" t="s">
        <v>425</v>
      </c>
    </row>
    <row r="28" spans="1:12" ht="30" customHeight="1">
      <c r="B28" s="287"/>
    </row>
    <row r="30" spans="1:12">
      <c r="B30" s="24" t="s">
        <v>426</v>
      </c>
    </row>
    <row r="32" spans="1:12" ht="45">
      <c r="B32" s="23" t="s">
        <v>427</v>
      </c>
    </row>
    <row r="40" spans="1:12" ht="24" customHeight="1">
      <c r="A40" s="29" t="s">
        <v>428</v>
      </c>
      <c r="B40" s="285" t="s">
        <v>429</v>
      </c>
      <c r="C40" s="285"/>
      <c r="D40" s="285"/>
      <c r="E40" s="285"/>
      <c r="F40" s="285"/>
      <c r="G40" s="285"/>
      <c r="H40" s="285"/>
      <c r="I40" s="285"/>
      <c r="J40" s="285"/>
      <c r="K40" s="285"/>
      <c r="L40" s="285"/>
    </row>
    <row r="42" spans="1:12">
      <c r="B42" s="21" t="s">
        <v>430</v>
      </c>
    </row>
    <row r="44" spans="1:12">
      <c r="B44" s="21" t="s">
        <v>431</v>
      </c>
    </row>
  </sheetData>
  <mergeCells count="7">
    <mergeCell ref="B40:L40"/>
    <mergeCell ref="D22:I23"/>
    <mergeCell ref="B27:B28"/>
    <mergeCell ref="B7:D7"/>
    <mergeCell ref="B2:L2"/>
    <mergeCell ref="B20:B21"/>
    <mergeCell ref="B19:L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7"/>
  <sheetViews>
    <sheetView topLeftCell="A78" zoomScale="70" zoomScaleNormal="70" workbookViewId="0">
      <selection activeCell="C85" sqref="C85"/>
    </sheetView>
  </sheetViews>
  <sheetFormatPr baseColWidth="10" defaultColWidth="10.875" defaultRowHeight="15"/>
  <cols>
    <col min="1" max="1" width="10.875" style="39"/>
    <col min="2" max="2" width="76.875" style="41" customWidth="1"/>
    <col min="3" max="3" width="10.625" style="41" customWidth="1"/>
    <col min="4" max="4" width="13.5" style="41" customWidth="1"/>
    <col min="5" max="5" width="13" style="39" customWidth="1"/>
    <col min="6" max="6" width="14.375" style="39" customWidth="1"/>
    <col min="7" max="7" width="9.5" style="39" customWidth="1"/>
    <col min="8" max="8" width="10.875" style="39" customWidth="1"/>
    <col min="9" max="9" width="14" style="39" customWidth="1"/>
    <col min="10" max="10" width="10.875" style="39"/>
    <col min="11" max="11" width="13.625" style="39" customWidth="1"/>
    <col min="12" max="13" width="13" style="39" customWidth="1"/>
    <col min="14" max="17" width="13.375" style="39" customWidth="1"/>
    <col min="18" max="18" width="10.875" style="39"/>
    <col min="19" max="19" width="15.625" style="39" customWidth="1"/>
    <col min="20" max="20" width="10.875" style="39"/>
    <col min="21" max="21" width="12.875" style="39" bestFit="1" customWidth="1"/>
    <col min="22" max="16384" width="10.875" style="39"/>
  </cols>
  <sheetData>
    <row r="2" spans="1:13" s="5" customFormat="1" ht="36.950000000000003" customHeight="1">
      <c r="A2" s="17"/>
      <c r="B2" s="284" t="s">
        <v>432</v>
      </c>
      <c r="C2" s="284"/>
      <c r="D2" s="284"/>
      <c r="E2" s="284"/>
      <c r="F2" s="284"/>
      <c r="G2" s="284"/>
      <c r="H2" s="284"/>
      <c r="I2" s="284"/>
      <c r="J2" s="284"/>
      <c r="K2" s="284"/>
      <c r="L2" s="284"/>
      <c r="M2" s="142"/>
    </row>
    <row r="4" spans="1:13" ht="27" customHeight="1">
      <c r="A4" s="36" t="s">
        <v>433</v>
      </c>
      <c r="B4" s="37" t="s">
        <v>434</v>
      </c>
      <c r="C4" s="37"/>
      <c r="D4" s="37"/>
      <c r="E4" s="38"/>
      <c r="F4" s="38"/>
      <c r="G4" s="38"/>
    </row>
    <row r="6" spans="1:13">
      <c r="B6" s="40" t="s">
        <v>435</v>
      </c>
    </row>
    <row r="7" spans="1:13">
      <c r="B7" s="40" t="s">
        <v>436</v>
      </c>
    </row>
    <row r="8" spans="1:13" ht="86.1" customHeight="1">
      <c r="B8" s="40" t="s">
        <v>437</v>
      </c>
      <c r="C8" s="296" t="s">
        <v>438</v>
      </c>
      <c r="D8" s="296"/>
      <c r="E8" s="296"/>
      <c r="F8" s="296"/>
      <c r="G8" s="296"/>
      <c r="H8" s="296"/>
      <c r="I8" s="296"/>
      <c r="J8" s="296"/>
      <c r="K8" s="296"/>
      <c r="L8" s="296"/>
      <c r="M8" s="167"/>
    </row>
    <row r="9" spans="1:13">
      <c r="B9" s="40" t="s">
        <v>439</v>
      </c>
    </row>
    <row r="10" spans="1:13">
      <c r="B10" s="40" t="s">
        <v>440</v>
      </c>
    </row>
    <row r="11" spans="1:13">
      <c r="B11" s="40" t="s">
        <v>441</v>
      </c>
    </row>
    <row r="14" spans="1:13">
      <c r="B14" s="42" t="s">
        <v>426</v>
      </c>
      <c r="C14" s="42"/>
      <c r="D14" s="42"/>
      <c r="E14" s="43"/>
      <c r="F14" s="43"/>
      <c r="G14" s="43"/>
    </row>
    <row r="16" spans="1:13" ht="53.1" customHeight="1">
      <c r="B16" s="297" t="s">
        <v>442</v>
      </c>
      <c r="C16" s="297"/>
      <c r="D16" s="297"/>
      <c r="E16" s="297"/>
      <c r="F16" s="297"/>
    </row>
    <row r="18" spans="1:7" ht="27" customHeight="1">
      <c r="A18" s="39" t="s">
        <v>443</v>
      </c>
      <c r="B18" s="37" t="s">
        <v>444</v>
      </c>
      <c r="C18" s="37"/>
      <c r="D18" s="37"/>
      <c r="E18" s="38"/>
      <c r="F18" s="38"/>
      <c r="G18" s="38"/>
    </row>
    <row r="31" spans="1:7">
      <c r="C31" s="42" t="s">
        <v>426</v>
      </c>
      <c r="D31" s="44"/>
      <c r="E31" s="43"/>
    </row>
    <row r="32" spans="1:7" ht="111.95" customHeight="1">
      <c r="C32" s="298" t="s">
        <v>445</v>
      </c>
      <c r="D32" s="298"/>
      <c r="E32" s="298"/>
    </row>
    <row r="33" spans="1:10">
      <c r="C33" s="298"/>
      <c r="D33" s="298"/>
      <c r="E33" s="298"/>
      <c r="F33" s="45"/>
      <c r="I33" s="46"/>
      <c r="J33" s="46"/>
    </row>
    <row r="34" spans="1:10">
      <c r="C34" s="298"/>
      <c r="D34" s="298"/>
      <c r="E34" s="298"/>
    </row>
    <row r="35" spans="1:10">
      <c r="C35" s="298"/>
      <c r="D35" s="298"/>
      <c r="E35" s="298"/>
    </row>
    <row r="36" spans="1:10">
      <c r="C36" s="298"/>
      <c r="D36" s="298"/>
      <c r="E36" s="298"/>
    </row>
    <row r="37" spans="1:10">
      <c r="C37" s="298"/>
      <c r="D37" s="298"/>
      <c r="E37" s="298"/>
    </row>
    <row r="38" spans="1:10">
      <c r="C38" s="298"/>
      <c r="D38" s="298"/>
      <c r="E38" s="298"/>
    </row>
    <row r="43" spans="1:10" ht="15" customHeight="1">
      <c r="F43" s="47"/>
    </row>
    <row r="44" spans="1:10">
      <c r="B44" s="47"/>
      <c r="C44" s="47"/>
      <c r="D44" s="47"/>
      <c r="E44" s="47"/>
      <c r="F44" s="47"/>
    </row>
    <row r="45" spans="1:10" ht="27" customHeight="1">
      <c r="A45" s="48">
        <v>62</v>
      </c>
      <c r="B45" s="37" t="s">
        <v>446</v>
      </c>
      <c r="C45" s="37"/>
      <c r="D45" s="37"/>
      <c r="E45" s="38"/>
      <c r="F45" s="38"/>
      <c r="G45" s="38"/>
    </row>
    <row r="46" spans="1:10">
      <c r="B46" s="47"/>
      <c r="C46" s="47"/>
      <c r="D46" s="47"/>
      <c r="E46" s="47"/>
      <c r="F46" s="47"/>
    </row>
    <row r="47" spans="1:10" ht="83.1" customHeight="1">
      <c r="B47" s="292" t="s">
        <v>447</v>
      </c>
      <c r="C47" s="292"/>
      <c r="D47" s="47"/>
      <c r="E47" s="47"/>
      <c r="F47" s="47"/>
    </row>
    <row r="48" spans="1:10">
      <c r="B48" s="292"/>
      <c r="C48" s="292"/>
      <c r="D48" s="47"/>
      <c r="E48" s="47"/>
      <c r="F48" s="47"/>
    </row>
    <row r="49" spans="1:7">
      <c r="B49" s="292"/>
      <c r="C49" s="292"/>
      <c r="D49" s="47"/>
      <c r="E49" s="47"/>
      <c r="F49" s="47"/>
    </row>
    <row r="50" spans="1:7">
      <c r="B50" s="47"/>
      <c r="C50" s="47"/>
      <c r="D50" s="47"/>
      <c r="E50" s="47"/>
      <c r="F50" s="47"/>
    </row>
    <row r="52" spans="1:7" ht="27" customHeight="1">
      <c r="A52" s="48">
        <v>63</v>
      </c>
      <c r="B52" s="37" t="s">
        <v>448</v>
      </c>
      <c r="C52" s="37"/>
      <c r="D52" s="37"/>
      <c r="E52" s="38"/>
      <c r="F52" s="38"/>
      <c r="G52" s="38"/>
    </row>
    <row r="54" spans="1:7" ht="15" customHeight="1">
      <c r="B54" s="292" t="s">
        <v>449</v>
      </c>
      <c r="C54" s="292"/>
    </row>
    <row r="55" spans="1:7">
      <c r="B55" s="292"/>
      <c r="C55" s="292"/>
    </row>
    <row r="56" spans="1:7">
      <c r="B56" s="292"/>
      <c r="C56" s="292"/>
    </row>
    <row r="57" spans="1:7">
      <c r="B57" s="292"/>
      <c r="C57" s="292"/>
    </row>
    <row r="58" spans="1:7">
      <c r="B58" s="292"/>
      <c r="C58" s="292"/>
    </row>
    <row r="59" spans="1:7">
      <c r="B59" s="292"/>
      <c r="C59" s="292"/>
    </row>
    <row r="60" spans="1:7">
      <c r="B60" s="292"/>
      <c r="C60" s="292"/>
    </row>
    <row r="61" spans="1:7">
      <c r="B61" s="292"/>
      <c r="C61" s="292"/>
    </row>
    <row r="62" spans="1:7">
      <c r="B62" s="292"/>
      <c r="C62" s="292"/>
    </row>
    <row r="63" spans="1:7">
      <c r="B63" s="292"/>
      <c r="C63" s="292"/>
    </row>
    <row r="64" spans="1:7">
      <c r="B64" s="292"/>
      <c r="C64" s="292"/>
    </row>
    <row r="65" spans="1:7">
      <c r="B65" s="292"/>
      <c r="C65" s="292"/>
    </row>
    <row r="74" spans="1:7" ht="27" customHeight="1">
      <c r="A74" s="48">
        <v>64</v>
      </c>
      <c r="B74" s="37" t="s">
        <v>450</v>
      </c>
      <c r="C74" s="37"/>
      <c r="D74" s="37"/>
      <c r="E74" s="38"/>
      <c r="F74" s="38"/>
      <c r="G74" s="38"/>
    </row>
    <row r="76" spans="1:7" ht="15" customHeight="1">
      <c r="B76" s="292" t="s">
        <v>451</v>
      </c>
      <c r="C76" s="292"/>
      <c r="D76" s="292"/>
      <c r="E76" s="292"/>
      <c r="F76" s="292"/>
    </row>
    <row r="77" spans="1:7">
      <c r="B77" s="292"/>
      <c r="C77" s="292"/>
      <c r="D77" s="292"/>
      <c r="E77" s="292"/>
      <c r="F77" s="292"/>
    </row>
    <row r="78" spans="1:7">
      <c r="B78" s="47"/>
    </row>
    <row r="79" spans="1:7">
      <c r="B79" s="47"/>
    </row>
    <row r="94" spans="1:7" ht="27" customHeight="1">
      <c r="A94" s="48">
        <v>66</v>
      </c>
      <c r="B94" s="37" t="s">
        <v>452</v>
      </c>
      <c r="C94" s="37"/>
      <c r="D94" s="37"/>
      <c r="E94" s="38"/>
      <c r="F94" s="38"/>
      <c r="G94" s="38"/>
    </row>
    <row r="97" spans="3:21">
      <c r="C97" s="293" t="s">
        <v>453</v>
      </c>
      <c r="D97" s="293"/>
      <c r="E97" s="293"/>
      <c r="F97" s="293"/>
    </row>
    <row r="99" spans="3:21">
      <c r="C99" s="41" t="s">
        <v>454</v>
      </c>
    </row>
    <row r="102" spans="3:21">
      <c r="C102" s="293" t="s">
        <v>455</v>
      </c>
      <c r="D102" s="293"/>
      <c r="E102" s="293"/>
      <c r="F102" s="293"/>
    </row>
    <row r="104" spans="3:21">
      <c r="C104" s="41" t="s">
        <v>456</v>
      </c>
    </row>
    <row r="106" spans="3:21" ht="27.95" customHeight="1">
      <c r="C106" s="39"/>
      <c r="D106" s="39"/>
      <c r="K106" s="289"/>
      <c r="L106" s="289"/>
      <c r="M106" s="289"/>
      <c r="N106" s="289"/>
      <c r="O106" s="289"/>
      <c r="P106" s="144"/>
      <c r="Q106" s="144"/>
    </row>
    <row r="107" spans="3:21" ht="27.95" customHeight="1">
      <c r="C107" s="49"/>
      <c r="D107" s="39"/>
      <c r="K107" s="41"/>
      <c r="L107" s="41"/>
      <c r="M107" s="41"/>
      <c r="N107" s="41"/>
      <c r="O107" s="41"/>
      <c r="P107" s="41"/>
      <c r="Q107" s="41"/>
      <c r="R107" s="41"/>
      <c r="S107" s="41"/>
      <c r="T107" s="41"/>
      <c r="U107" s="41"/>
    </row>
    <row r="108" spans="3:21" ht="36.950000000000003" customHeight="1" thickBot="1">
      <c r="C108" s="290" t="s">
        <v>457</v>
      </c>
      <c r="D108" s="290"/>
      <c r="E108" s="290"/>
      <c r="F108" s="294" t="s">
        <v>90</v>
      </c>
      <c r="G108" s="294"/>
      <c r="H108" s="41"/>
      <c r="J108" s="290" t="s">
        <v>457</v>
      </c>
      <c r="K108" s="290"/>
      <c r="L108" s="290"/>
      <c r="M108" s="145"/>
      <c r="N108" s="295" t="s">
        <v>90</v>
      </c>
      <c r="O108" s="295"/>
      <c r="P108" s="50"/>
      <c r="Q108" s="50"/>
      <c r="R108" s="41"/>
      <c r="S108" s="41"/>
      <c r="T108" s="41"/>
      <c r="U108" s="41"/>
    </row>
    <row r="109" spans="3:21" ht="46.5" thickTop="1" thickBot="1">
      <c r="C109" s="51" t="s">
        <v>458</v>
      </c>
      <c r="D109" s="52" t="s">
        <v>459</v>
      </c>
      <c r="E109" s="53" t="s">
        <v>460</v>
      </c>
      <c r="F109" s="53" t="s">
        <v>461</v>
      </c>
      <c r="G109" s="52" t="s">
        <v>462</v>
      </c>
      <c r="H109" s="52" t="s">
        <v>463</v>
      </c>
      <c r="J109" s="51" t="s">
        <v>458</v>
      </c>
      <c r="K109" s="52" t="s">
        <v>459</v>
      </c>
      <c r="L109" s="53" t="s">
        <v>92</v>
      </c>
      <c r="M109" s="53" t="s">
        <v>125</v>
      </c>
      <c r="N109" s="53" t="s">
        <v>461</v>
      </c>
      <c r="O109" s="52" t="s">
        <v>91</v>
      </c>
      <c r="P109" s="52" t="s">
        <v>92</v>
      </c>
      <c r="Q109" s="52" t="s">
        <v>125</v>
      </c>
      <c r="R109" s="52" t="s">
        <v>464</v>
      </c>
      <c r="S109" s="41"/>
      <c r="T109" s="41"/>
      <c r="U109" s="41"/>
    </row>
    <row r="110" spans="3:21" s="41" customFormat="1" ht="17.100000000000001" customHeight="1" thickTop="1" thickBot="1">
      <c r="C110" s="54">
        <v>1</v>
      </c>
      <c r="D110" s="54">
        <v>1</v>
      </c>
      <c r="E110" s="54">
        <v>0</v>
      </c>
      <c r="F110" s="55" t="s">
        <v>91</v>
      </c>
      <c r="G110" s="168">
        <v>1</v>
      </c>
      <c r="H110" s="54">
        <v>2</v>
      </c>
      <c r="J110" s="56">
        <v>1</v>
      </c>
      <c r="K110" s="56">
        <v>1</v>
      </c>
      <c r="L110" s="56">
        <v>0</v>
      </c>
      <c r="M110" s="56">
        <v>0</v>
      </c>
      <c r="N110" s="55" t="s">
        <v>91</v>
      </c>
      <c r="O110" s="169">
        <f>+K110/J110</f>
        <v>1</v>
      </c>
      <c r="P110" s="169">
        <f>+L110/J110</f>
        <v>0</v>
      </c>
      <c r="Q110" s="169">
        <f>+M110/J110</f>
        <v>0</v>
      </c>
      <c r="R110" s="56">
        <v>2</v>
      </c>
    </row>
    <row r="111" spans="3:21" s="41" customFormat="1" ht="17.100000000000001" customHeight="1" thickTop="1" thickBot="1">
      <c r="C111" s="54">
        <v>2</v>
      </c>
      <c r="D111" s="54">
        <v>2</v>
      </c>
      <c r="E111" s="54">
        <v>0</v>
      </c>
      <c r="F111" s="55" t="s">
        <v>91</v>
      </c>
      <c r="G111" s="168">
        <v>1</v>
      </c>
      <c r="H111" s="54">
        <v>2</v>
      </c>
      <c r="J111" s="54">
        <v>2</v>
      </c>
      <c r="K111" s="54">
        <v>2</v>
      </c>
      <c r="L111" s="54">
        <v>0</v>
      </c>
      <c r="M111" s="54">
        <v>0</v>
      </c>
      <c r="N111" s="55" t="s">
        <v>91</v>
      </c>
      <c r="O111" s="168">
        <f t="shared" ref="O111:O121" si="0">+K111/J111</f>
        <v>1</v>
      </c>
      <c r="P111" s="168">
        <f t="shared" ref="P111:P118" si="1">+L111/J111</f>
        <v>0</v>
      </c>
      <c r="Q111" s="168">
        <f t="shared" ref="Q111:Q121" si="2">+M111/J111</f>
        <v>0</v>
      </c>
      <c r="R111" s="54">
        <v>2</v>
      </c>
    </row>
    <row r="112" spans="3:21" s="41" customFormat="1" ht="17.100000000000001" customHeight="1" thickTop="1" thickBot="1">
      <c r="C112" s="54">
        <v>3</v>
      </c>
      <c r="D112" s="54">
        <v>3</v>
      </c>
      <c r="E112" s="54">
        <v>0</v>
      </c>
      <c r="F112" s="55" t="s">
        <v>91</v>
      </c>
      <c r="G112" s="168">
        <v>1</v>
      </c>
      <c r="H112" s="54">
        <v>2</v>
      </c>
      <c r="J112" s="54">
        <v>2</v>
      </c>
      <c r="K112" s="54">
        <v>1</v>
      </c>
      <c r="L112" s="54">
        <v>1</v>
      </c>
      <c r="M112" s="54">
        <v>0</v>
      </c>
      <c r="N112" s="55" t="s">
        <v>91</v>
      </c>
      <c r="O112" s="168">
        <f t="shared" si="0"/>
        <v>0.5</v>
      </c>
      <c r="P112" s="168">
        <f t="shared" si="1"/>
        <v>0.5</v>
      </c>
      <c r="Q112" s="168">
        <f t="shared" si="2"/>
        <v>0</v>
      </c>
      <c r="R112" s="54">
        <v>2</v>
      </c>
    </row>
    <row r="113" spans="3:21" s="41" customFormat="1" ht="17.100000000000001" customHeight="1" thickTop="1" thickBot="1">
      <c r="C113" s="54">
        <v>3</v>
      </c>
      <c r="D113" s="54">
        <v>2</v>
      </c>
      <c r="E113" s="54">
        <v>1</v>
      </c>
      <c r="F113" s="55" t="s">
        <v>91</v>
      </c>
      <c r="G113" s="168">
        <f t="shared" ref="G113:G126" si="3">+D113/(D113+E113)</f>
        <v>0.66666666666666663</v>
      </c>
      <c r="H113" s="54">
        <v>2</v>
      </c>
      <c r="J113" s="54">
        <v>2</v>
      </c>
      <c r="K113" s="54">
        <v>1</v>
      </c>
      <c r="L113" s="54">
        <v>0</v>
      </c>
      <c r="M113" s="54">
        <v>1</v>
      </c>
      <c r="N113" s="55" t="s">
        <v>91</v>
      </c>
      <c r="O113" s="168">
        <f t="shared" si="0"/>
        <v>0.5</v>
      </c>
      <c r="P113" s="168">
        <f t="shared" si="1"/>
        <v>0</v>
      </c>
      <c r="Q113" s="168">
        <f t="shared" si="2"/>
        <v>0.5</v>
      </c>
      <c r="R113" s="54">
        <v>2</v>
      </c>
    </row>
    <row r="114" spans="3:21" s="41" customFormat="1" ht="17.100000000000001" customHeight="1" thickTop="1" thickBot="1">
      <c r="C114" s="54">
        <v>4</v>
      </c>
      <c r="D114" s="54">
        <v>4</v>
      </c>
      <c r="E114" s="54">
        <v>0</v>
      </c>
      <c r="F114" s="55" t="s">
        <v>91</v>
      </c>
      <c r="G114" s="168">
        <f t="shared" si="3"/>
        <v>1</v>
      </c>
      <c r="H114" s="54">
        <v>2</v>
      </c>
      <c r="J114" s="54">
        <v>2</v>
      </c>
      <c r="K114" s="54">
        <v>0</v>
      </c>
      <c r="L114" s="54">
        <v>1</v>
      </c>
      <c r="M114" s="54">
        <v>1</v>
      </c>
      <c r="N114" s="57" t="s">
        <v>92</v>
      </c>
      <c r="O114" s="168">
        <f t="shared" si="0"/>
        <v>0</v>
      </c>
      <c r="P114" s="168">
        <f t="shared" si="1"/>
        <v>0.5</v>
      </c>
      <c r="Q114" s="168">
        <f t="shared" si="2"/>
        <v>0.5</v>
      </c>
      <c r="R114" s="54">
        <v>1</v>
      </c>
    </row>
    <row r="115" spans="3:21" s="41" customFormat="1" ht="17.100000000000001" customHeight="1" thickTop="1" thickBot="1">
      <c r="C115" s="54">
        <v>4</v>
      </c>
      <c r="D115" s="54">
        <v>3</v>
      </c>
      <c r="E115" s="54">
        <v>1</v>
      </c>
      <c r="F115" s="55" t="s">
        <v>91</v>
      </c>
      <c r="G115" s="168">
        <f t="shared" si="3"/>
        <v>0.75</v>
      </c>
      <c r="H115" s="54">
        <v>2</v>
      </c>
      <c r="J115" s="56">
        <v>3</v>
      </c>
      <c r="K115" s="56">
        <v>3</v>
      </c>
      <c r="L115" s="56">
        <v>0</v>
      </c>
      <c r="M115" s="56">
        <v>0</v>
      </c>
      <c r="N115" s="55" t="s">
        <v>91</v>
      </c>
      <c r="O115" s="169">
        <f t="shared" si="0"/>
        <v>1</v>
      </c>
      <c r="P115" s="169">
        <f t="shared" si="1"/>
        <v>0</v>
      </c>
      <c r="Q115" s="169">
        <f t="shared" si="2"/>
        <v>0</v>
      </c>
      <c r="R115" s="56">
        <v>2</v>
      </c>
    </row>
    <row r="116" spans="3:21" s="41" customFormat="1" ht="17.100000000000001" customHeight="1" thickTop="1" thickBot="1">
      <c r="C116" s="54">
        <v>5</v>
      </c>
      <c r="D116" s="54">
        <v>5</v>
      </c>
      <c r="E116" s="54">
        <v>0</v>
      </c>
      <c r="F116" s="55" t="s">
        <v>91</v>
      </c>
      <c r="G116" s="168">
        <f t="shared" si="3"/>
        <v>1</v>
      </c>
      <c r="H116" s="54">
        <v>2</v>
      </c>
      <c r="J116" s="56">
        <v>3</v>
      </c>
      <c r="K116" s="56">
        <v>2</v>
      </c>
      <c r="L116" s="56">
        <v>1</v>
      </c>
      <c r="M116" s="56">
        <v>0</v>
      </c>
      <c r="N116" s="55" t="s">
        <v>91</v>
      </c>
      <c r="O116" s="169">
        <f t="shared" si="0"/>
        <v>0.66666666666666663</v>
      </c>
      <c r="P116" s="169">
        <f t="shared" si="1"/>
        <v>0.33333333333333331</v>
      </c>
      <c r="Q116" s="169">
        <f t="shared" si="2"/>
        <v>0</v>
      </c>
      <c r="R116" s="56">
        <v>2</v>
      </c>
    </row>
    <row r="117" spans="3:21" s="41" customFormat="1" ht="17.100000000000001" customHeight="1" thickTop="1" thickBot="1">
      <c r="C117" s="54">
        <v>5</v>
      </c>
      <c r="D117" s="54">
        <v>4</v>
      </c>
      <c r="E117" s="54">
        <v>1</v>
      </c>
      <c r="F117" s="55" t="s">
        <v>91</v>
      </c>
      <c r="G117" s="168">
        <f t="shared" si="3"/>
        <v>0.8</v>
      </c>
      <c r="H117" s="54">
        <v>2</v>
      </c>
      <c r="J117" s="56">
        <v>3</v>
      </c>
      <c r="K117" s="56">
        <v>2</v>
      </c>
      <c r="L117" s="56">
        <v>0</v>
      </c>
      <c r="M117" s="56">
        <v>1</v>
      </c>
      <c r="N117" s="55" t="s">
        <v>91</v>
      </c>
      <c r="O117" s="169">
        <f t="shared" si="0"/>
        <v>0.66666666666666663</v>
      </c>
      <c r="P117" s="169">
        <f t="shared" si="1"/>
        <v>0</v>
      </c>
      <c r="Q117" s="169">
        <f t="shared" si="2"/>
        <v>0.33333333333333331</v>
      </c>
      <c r="R117" s="56">
        <v>2</v>
      </c>
    </row>
    <row r="118" spans="3:21" s="41" customFormat="1" ht="17.100000000000001" customHeight="1" thickTop="1" thickBot="1">
      <c r="C118" s="54">
        <v>6</v>
      </c>
      <c r="D118" s="54">
        <v>6</v>
      </c>
      <c r="E118" s="54">
        <v>0</v>
      </c>
      <c r="F118" s="55" t="s">
        <v>91</v>
      </c>
      <c r="G118" s="168">
        <f t="shared" si="3"/>
        <v>1</v>
      </c>
      <c r="H118" s="54">
        <v>2</v>
      </c>
      <c r="J118" s="56">
        <v>3</v>
      </c>
      <c r="K118" s="56">
        <v>1</v>
      </c>
      <c r="L118" s="56">
        <v>1</v>
      </c>
      <c r="M118" s="56">
        <v>1</v>
      </c>
      <c r="N118" s="57" t="s">
        <v>92</v>
      </c>
      <c r="O118" s="169">
        <f t="shared" si="0"/>
        <v>0.33333333333333331</v>
      </c>
      <c r="P118" s="169">
        <f t="shared" si="1"/>
        <v>0.33333333333333331</v>
      </c>
      <c r="Q118" s="169">
        <f t="shared" si="2"/>
        <v>0.33333333333333331</v>
      </c>
      <c r="R118" s="56">
        <v>1</v>
      </c>
    </row>
    <row r="119" spans="3:21" s="41" customFormat="1" ht="17.100000000000001" customHeight="1" thickTop="1" thickBot="1">
      <c r="C119" s="54">
        <v>6</v>
      </c>
      <c r="D119" s="54">
        <v>5</v>
      </c>
      <c r="E119" s="54">
        <v>1</v>
      </c>
      <c r="F119" s="55" t="s">
        <v>91</v>
      </c>
      <c r="G119" s="168">
        <f t="shared" si="3"/>
        <v>0.83333333333333337</v>
      </c>
      <c r="H119" s="54">
        <v>2</v>
      </c>
      <c r="J119" s="56">
        <v>3</v>
      </c>
      <c r="K119" s="56">
        <v>0</v>
      </c>
      <c r="L119" s="56">
        <v>2</v>
      </c>
      <c r="M119" s="56">
        <v>1</v>
      </c>
      <c r="N119" s="57" t="s">
        <v>92</v>
      </c>
      <c r="O119" s="169">
        <f t="shared" si="0"/>
        <v>0</v>
      </c>
      <c r="P119" s="169">
        <f>+L119/J119</f>
        <v>0.66666666666666663</v>
      </c>
      <c r="Q119" s="169">
        <f t="shared" si="2"/>
        <v>0.33333333333333331</v>
      </c>
      <c r="R119" s="56">
        <v>1</v>
      </c>
    </row>
    <row r="120" spans="3:21" s="41" customFormat="1" ht="17.100000000000001" customHeight="1" thickTop="1" thickBot="1">
      <c r="C120" s="54">
        <v>6</v>
      </c>
      <c r="D120" s="54">
        <v>4</v>
      </c>
      <c r="E120" s="54">
        <v>2</v>
      </c>
      <c r="F120" s="55" t="s">
        <v>91</v>
      </c>
      <c r="G120" s="168">
        <f t="shared" si="3"/>
        <v>0.66666666666666663</v>
      </c>
      <c r="H120" s="54">
        <v>2</v>
      </c>
      <c r="J120" s="56">
        <v>3</v>
      </c>
      <c r="K120" s="56">
        <v>0</v>
      </c>
      <c r="L120" s="56">
        <v>1</v>
      </c>
      <c r="M120" s="56">
        <v>2</v>
      </c>
      <c r="N120" s="58" t="s">
        <v>125</v>
      </c>
      <c r="O120" s="169">
        <f t="shared" si="0"/>
        <v>0</v>
      </c>
      <c r="P120" s="169">
        <f>+L120/J120</f>
        <v>0.33333333333333331</v>
      </c>
      <c r="Q120" s="169">
        <f t="shared" si="2"/>
        <v>0.66666666666666663</v>
      </c>
      <c r="R120" s="56">
        <v>0</v>
      </c>
    </row>
    <row r="121" spans="3:21" s="41" customFormat="1" ht="17.100000000000001" customHeight="1" thickTop="1" thickBot="1">
      <c r="C121" s="54">
        <v>7</v>
      </c>
      <c r="D121" s="54">
        <v>7</v>
      </c>
      <c r="E121" s="54">
        <v>0</v>
      </c>
      <c r="F121" s="55" t="s">
        <v>91</v>
      </c>
      <c r="G121" s="168">
        <f t="shared" si="3"/>
        <v>1</v>
      </c>
      <c r="H121" s="54">
        <v>2</v>
      </c>
      <c r="J121" s="54">
        <v>3</v>
      </c>
      <c r="K121" s="54">
        <v>0</v>
      </c>
      <c r="L121" s="54">
        <v>0</v>
      </c>
      <c r="M121" s="54">
        <v>3</v>
      </c>
      <c r="N121" s="58" t="s">
        <v>125</v>
      </c>
      <c r="O121" s="168">
        <f t="shared" si="0"/>
        <v>0</v>
      </c>
      <c r="P121" s="168">
        <f>+L121/J121</f>
        <v>0</v>
      </c>
      <c r="Q121" s="168">
        <f t="shared" si="2"/>
        <v>1</v>
      </c>
      <c r="R121" s="54">
        <v>0</v>
      </c>
    </row>
    <row r="122" spans="3:21" s="41" customFormat="1" ht="17.100000000000001" customHeight="1" thickTop="1" thickBot="1">
      <c r="C122" s="54">
        <v>7</v>
      </c>
      <c r="D122" s="54">
        <v>6</v>
      </c>
      <c r="E122" s="54">
        <v>1</v>
      </c>
      <c r="F122" s="55" t="s">
        <v>91</v>
      </c>
      <c r="G122" s="168">
        <f t="shared" si="3"/>
        <v>0.8571428571428571</v>
      </c>
      <c r="H122" s="54">
        <v>2</v>
      </c>
      <c r="J122" s="54"/>
      <c r="K122" s="54"/>
      <c r="L122" s="54"/>
      <c r="M122" s="54"/>
      <c r="N122" s="55" t="s">
        <v>91</v>
      </c>
      <c r="O122" s="168"/>
      <c r="P122" s="168"/>
      <c r="Q122" s="168"/>
      <c r="R122" s="54"/>
    </row>
    <row r="123" spans="3:21" s="41" customFormat="1" ht="17.100000000000001" customHeight="1" thickTop="1" thickBot="1">
      <c r="C123" s="54">
        <v>7</v>
      </c>
      <c r="D123" s="54">
        <v>5</v>
      </c>
      <c r="E123" s="54">
        <v>2</v>
      </c>
      <c r="F123" s="55" t="s">
        <v>91</v>
      </c>
      <c r="G123" s="168">
        <f t="shared" si="3"/>
        <v>0.7142857142857143</v>
      </c>
      <c r="H123" s="54">
        <v>2</v>
      </c>
      <c r="J123" s="54"/>
      <c r="K123" s="54"/>
      <c r="L123" s="54"/>
      <c r="M123" s="54"/>
      <c r="N123" s="55" t="s">
        <v>91</v>
      </c>
      <c r="O123" s="168"/>
      <c r="P123" s="168"/>
      <c r="Q123" s="168"/>
      <c r="R123" s="54"/>
    </row>
    <row r="124" spans="3:21" ht="17.100000000000001" customHeight="1" thickTop="1" thickBot="1">
      <c r="C124" s="54">
        <v>8</v>
      </c>
      <c r="D124" s="54">
        <v>8</v>
      </c>
      <c r="E124" s="54">
        <v>0</v>
      </c>
      <c r="F124" s="55" t="s">
        <v>91</v>
      </c>
      <c r="G124" s="168">
        <f t="shared" si="3"/>
        <v>1</v>
      </c>
      <c r="H124" s="54">
        <v>2</v>
      </c>
      <c r="J124" s="54"/>
      <c r="K124" s="54"/>
      <c r="L124" s="54"/>
      <c r="M124" s="54"/>
      <c r="N124" s="55" t="s">
        <v>91</v>
      </c>
      <c r="O124" s="168"/>
      <c r="P124" s="168"/>
      <c r="Q124" s="168"/>
      <c r="R124" s="54"/>
      <c r="S124" s="41"/>
      <c r="T124" s="41"/>
      <c r="U124" s="41"/>
    </row>
    <row r="125" spans="3:21" ht="17.100000000000001" customHeight="1" thickTop="1" thickBot="1">
      <c r="C125" s="54">
        <v>8</v>
      </c>
      <c r="D125" s="54">
        <v>7</v>
      </c>
      <c r="E125" s="54">
        <v>1</v>
      </c>
      <c r="F125" s="55" t="s">
        <v>91</v>
      </c>
      <c r="G125" s="168">
        <f t="shared" si="3"/>
        <v>0.875</v>
      </c>
      <c r="H125" s="54">
        <v>2</v>
      </c>
      <c r="J125" s="54"/>
      <c r="K125" s="54"/>
      <c r="L125" s="54"/>
      <c r="M125" s="54"/>
      <c r="N125" s="55" t="s">
        <v>91</v>
      </c>
      <c r="O125" s="168"/>
      <c r="P125" s="168"/>
      <c r="Q125" s="168"/>
      <c r="R125" s="54"/>
      <c r="S125" s="41"/>
      <c r="T125" s="41"/>
      <c r="U125" s="41"/>
    </row>
    <row r="126" spans="3:21" ht="17.100000000000001" customHeight="1" thickTop="1" thickBot="1">
      <c r="C126" s="54">
        <v>8</v>
      </c>
      <c r="D126" s="54">
        <v>6</v>
      </c>
      <c r="E126" s="54">
        <v>2</v>
      </c>
      <c r="F126" s="55" t="s">
        <v>91</v>
      </c>
      <c r="G126" s="168">
        <f t="shared" si="3"/>
        <v>0.75</v>
      </c>
      <c r="H126" s="54">
        <v>2</v>
      </c>
      <c r="J126" s="54"/>
      <c r="K126" s="54"/>
      <c r="L126" s="54"/>
      <c r="M126" s="54"/>
      <c r="N126" s="55" t="s">
        <v>91</v>
      </c>
      <c r="O126" s="168"/>
      <c r="P126" s="168"/>
      <c r="Q126" s="168"/>
      <c r="R126" s="54"/>
      <c r="S126" s="41"/>
      <c r="T126" s="41"/>
      <c r="U126" s="41"/>
    </row>
    <row r="127" spans="3:21" ht="15.75" thickTop="1">
      <c r="C127" s="39"/>
      <c r="D127" s="39"/>
      <c r="K127" s="41"/>
      <c r="L127" s="41"/>
      <c r="M127" s="41"/>
      <c r="N127" s="41"/>
      <c r="O127" s="41"/>
      <c r="P127" s="41"/>
      <c r="Q127" s="41"/>
      <c r="R127" s="41"/>
      <c r="S127" s="41"/>
      <c r="T127" s="41"/>
      <c r="U127" s="41"/>
    </row>
    <row r="128" spans="3:21">
      <c r="C128" s="49"/>
      <c r="D128" s="289"/>
      <c r="E128" s="289"/>
      <c r="F128" s="289"/>
      <c r="K128" s="41"/>
      <c r="L128" s="41"/>
      <c r="M128" s="41"/>
      <c r="N128" s="41"/>
      <c r="O128" s="41"/>
      <c r="P128" s="41"/>
      <c r="Q128" s="41"/>
      <c r="R128" s="41"/>
      <c r="S128" s="41"/>
      <c r="T128" s="41"/>
      <c r="U128" s="41"/>
    </row>
    <row r="129" spans="3:8" ht="36.950000000000003" customHeight="1" thickBot="1">
      <c r="C129" s="290" t="s">
        <v>457</v>
      </c>
      <c r="D129" s="290"/>
      <c r="E129" s="290"/>
      <c r="F129" s="291" t="s">
        <v>292</v>
      </c>
      <c r="G129" s="291"/>
    </row>
    <row r="130" spans="3:8" ht="46.5" thickTop="1" thickBot="1">
      <c r="C130" s="51" t="s">
        <v>458</v>
      </c>
      <c r="D130" s="52" t="s">
        <v>459</v>
      </c>
      <c r="E130" s="53" t="s">
        <v>460</v>
      </c>
      <c r="F130" s="53" t="s">
        <v>461</v>
      </c>
      <c r="G130" s="52" t="s">
        <v>462</v>
      </c>
      <c r="H130" s="52" t="s">
        <v>463</v>
      </c>
    </row>
    <row r="131" spans="3:8" s="41" customFormat="1" ht="18" customHeight="1" thickTop="1" thickBot="1">
      <c r="C131" s="54">
        <v>1</v>
      </c>
      <c r="D131" s="54">
        <v>1</v>
      </c>
      <c r="E131" s="54">
        <v>0</v>
      </c>
      <c r="F131" s="55" t="s">
        <v>91</v>
      </c>
      <c r="G131" s="168">
        <v>1</v>
      </c>
      <c r="H131" s="54">
        <v>1</v>
      </c>
    </row>
    <row r="132" spans="3:8" s="41" customFormat="1" ht="18" customHeight="1" thickTop="1" thickBot="1">
      <c r="C132" s="54">
        <v>2</v>
      </c>
      <c r="D132" s="54">
        <v>2</v>
      </c>
      <c r="E132" s="54">
        <v>0</v>
      </c>
      <c r="F132" s="55" t="s">
        <v>91</v>
      </c>
      <c r="G132" s="168">
        <v>1</v>
      </c>
      <c r="H132" s="54">
        <v>1</v>
      </c>
    </row>
    <row r="133" spans="3:8" s="41" customFormat="1" ht="18" customHeight="1" thickTop="1" thickBot="1">
      <c r="C133" s="54">
        <v>3</v>
      </c>
      <c r="D133" s="54">
        <v>3</v>
      </c>
      <c r="E133" s="54">
        <v>0</v>
      </c>
      <c r="F133" s="55" t="s">
        <v>91</v>
      </c>
      <c r="G133" s="168">
        <v>1</v>
      </c>
      <c r="H133" s="54">
        <v>1</v>
      </c>
    </row>
    <row r="134" spans="3:8" s="41" customFormat="1" ht="18" customHeight="1" thickTop="1" thickBot="1">
      <c r="C134" s="54">
        <v>4</v>
      </c>
      <c r="D134" s="54">
        <v>4</v>
      </c>
      <c r="E134" s="54">
        <v>0</v>
      </c>
      <c r="F134" s="55" t="s">
        <v>91</v>
      </c>
      <c r="G134" s="168">
        <f>+D134/(D134+E134)</f>
        <v>1</v>
      </c>
      <c r="H134" s="54">
        <v>1</v>
      </c>
    </row>
    <row r="135" spans="3:8" s="41" customFormat="1" ht="18" customHeight="1" thickTop="1" thickBot="1">
      <c r="C135" s="54">
        <v>4</v>
      </c>
      <c r="D135" s="54">
        <v>3</v>
      </c>
      <c r="E135" s="54">
        <v>1</v>
      </c>
      <c r="F135" s="55" t="s">
        <v>91</v>
      </c>
      <c r="G135" s="168">
        <f t="shared" ref="G135:G145" si="4">+D135/(D135+E135)</f>
        <v>0.75</v>
      </c>
      <c r="H135" s="54">
        <v>1</v>
      </c>
    </row>
    <row r="136" spans="3:8" s="41" customFormat="1" ht="18" customHeight="1" thickTop="1" thickBot="1">
      <c r="C136" s="54">
        <v>5</v>
      </c>
      <c r="D136" s="54">
        <v>5</v>
      </c>
      <c r="E136" s="54">
        <v>0</v>
      </c>
      <c r="F136" s="55" t="s">
        <v>91</v>
      </c>
      <c r="G136" s="168">
        <f t="shared" si="4"/>
        <v>1</v>
      </c>
      <c r="H136" s="54">
        <v>1</v>
      </c>
    </row>
    <row r="137" spans="3:8" s="41" customFormat="1" ht="18" customHeight="1" thickTop="1" thickBot="1">
      <c r="C137" s="54">
        <v>5</v>
      </c>
      <c r="D137" s="54">
        <v>4</v>
      </c>
      <c r="E137" s="54">
        <v>1</v>
      </c>
      <c r="F137" s="55" t="s">
        <v>91</v>
      </c>
      <c r="G137" s="168">
        <f t="shared" si="4"/>
        <v>0.8</v>
      </c>
      <c r="H137" s="54">
        <v>1</v>
      </c>
    </row>
    <row r="138" spans="3:8" s="41" customFormat="1" ht="18" customHeight="1" thickTop="1" thickBot="1">
      <c r="C138" s="54">
        <v>6</v>
      </c>
      <c r="D138" s="54">
        <v>6</v>
      </c>
      <c r="E138" s="54">
        <v>0</v>
      </c>
      <c r="F138" s="55" t="s">
        <v>91</v>
      </c>
      <c r="G138" s="168">
        <f t="shared" si="4"/>
        <v>1</v>
      </c>
      <c r="H138" s="54">
        <v>1</v>
      </c>
    </row>
    <row r="139" spans="3:8" s="41" customFormat="1" ht="18" customHeight="1" thickTop="1" thickBot="1">
      <c r="C139" s="54">
        <v>6</v>
      </c>
      <c r="D139" s="54">
        <v>5</v>
      </c>
      <c r="E139" s="54">
        <v>1</v>
      </c>
      <c r="F139" s="55" t="s">
        <v>91</v>
      </c>
      <c r="G139" s="168">
        <f t="shared" si="4"/>
        <v>0.83333333333333337</v>
      </c>
      <c r="H139" s="54">
        <v>1</v>
      </c>
    </row>
    <row r="140" spans="3:8" s="41" customFormat="1" ht="18" customHeight="1" thickTop="1" thickBot="1">
      <c r="C140" s="54">
        <v>7</v>
      </c>
      <c r="D140" s="54">
        <v>7</v>
      </c>
      <c r="E140" s="54">
        <v>0</v>
      </c>
      <c r="F140" s="55" t="s">
        <v>91</v>
      </c>
      <c r="G140" s="168">
        <f t="shared" si="4"/>
        <v>1</v>
      </c>
      <c r="H140" s="54">
        <v>1</v>
      </c>
    </row>
    <row r="141" spans="3:8" s="41" customFormat="1" ht="18" customHeight="1" thickTop="1" thickBot="1">
      <c r="C141" s="54">
        <v>7</v>
      </c>
      <c r="D141" s="54">
        <v>6</v>
      </c>
      <c r="E141" s="54">
        <v>1</v>
      </c>
      <c r="F141" s="55" t="s">
        <v>91</v>
      </c>
      <c r="G141" s="168">
        <f t="shared" si="4"/>
        <v>0.8571428571428571</v>
      </c>
      <c r="H141" s="54">
        <v>1</v>
      </c>
    </row>
    <row r="142" spans="3:8" s="41" customFormat="1" ht="18" customHeight="1" thickTop="1" thickBot="1">
      <c r="C142" s="54">
        <v>7</v>
      </c>
      <c r="D142" s="54">
        <v>5</v>
      </c>
      <c r="E142" s="54">
        <v>2</v>
      </c>
      <c r="F142" s="55" t="s">
        <v>91</v>
      </c>
      <c r="G142" s="168">
        <f t="shared" si="4"/>
        <v>0.7142857142857143</v>
      </c>
      <c r="H142" s="54">
        <v>1</v>
      </c>
    </row>
    <row r="143" spans="3:8" ht="16.5" thickTop="1" thickBot="1">
      <c r="C143" s="54">
        <v>8</v>
      </c>
      <c r="D143" s="54">
        <v>8</v>
      </c>
      <c r="E143" s="54">
        <v>0</v>
      </c>
      <c r="F143" s="55" t="s">
        <v>91</v>
      </c>
      <c r="G143" s="168">
        <f t="shared" si="4"/>
        <v>1</v>
      </c>
      <c r="H143" s="54">
        <v>1</v>
      </c>
    </row>
    <row r="144" spans="3:8" ht="16.5" thickTop="1" thickBot="1">
      <c r="C144" s="54">
        <v>8</v>
      </c>
      <c r="D144" s="54">
        <v>7</v>
      </c>
      <c r="E144" s="54">
        <v>1</v>
      </c>
      <c r="F144" s="55" t="s">
        <v>91</v>
      </c>
      <c r="G144" s="168">
        <f t="shared" si="4"/>
        <v>0.875</v>
      </c>
      <c r="H144" s="54">
        <v>1</v>
      </c>
    </row>
    <row r="145" spans="3:8" ht="16.5" thickTop="1" thickBot="1">
      <c r="C145" s="54">
        <v>8</v>
      </c>
      <c r="D145" s="54">
        <v>6</v>
      </c>
      <c r="E145" s="54">
        <v>2</v>
      </c>
      <c r="F145" s="55" t="s">
        <v>91</v>
      </c>
      <c r="G145" s="168">
        <f t="shared" si="4"/>
        <v>0.75</v>
      </c>
      <c r="H145" s="54">
        <v>1</v>
      </c>
    </row>
    <row r="146" spans="3:8" ht="15.75" thickTop="1">
      <c r="C146" s="39"/>
      <c r="D146" s="39"/>
    </row>
    <row r="147" spans="3:8">
      <c r="C147" s="39"/>
      <c r="D147" s="39"/>
    </row>
    <row r="148" spans="3:8">
      <c r="C148" s="39"/>
      <c r="D148" s="39"/>
    </row>
    <row r="149" spans="3:8">
      <c r="C149" s="39"/>
      <c r="D149" s="39"/>
    </row>
    <row r="150" spans="3:8">
      <c r="C150" s="39"/>
      <c r="D150" s="39"/>
    </row>
    <row r="151" spans="3:8">
      <c r="C151" s="39"/>
      <c r="D151" s="39"/>
    </row>
    <row r="152" spans="3:8">
      <c r="C152" s="39"/>
      <c r="D152" s="39"/>
    </row>
    <row r="153" spans="3:8" ht="29.1" customHeight="1">
      <c r="C153" s="39"/>
      <c r="D153" s="39"/>
    </row>
    <row r="154" spans="3:8" ht="29.1" customHeight="1">
      <c r="C154" s="39"/>
      <c r="D154" s="39"/>
    </row>
    <row r="155" spans="3:8">
      <c r="C155" s="39"/>
      <c r="D155" s="39"/>
    </row>
    <row r="156" spans="3:8">
      <c r="C156" s="39"/>
      <c r="D156" s="39"/>
    </row>
    <row r="157" spans="3:8">
      <c r="C157" s="39"/>
      <c r="D157" s="39"/>
    </row>
    <row r="158" spans="3:8">
      <c r="C158" s="39"/>
      <c r="D158" s="39"/>
    </row>
    <row r="159" spans="3:8">
      <c r="C159" s="39"/>
      <c r="D159" s="39"/>
    </row>
    <row r="160" spans="3:8">
      <c r="C160" s="39"/>
      <c r="D160" s="39"/>
    </row>
    <row r="161" spans="3:4">
      <c r="C161" s="39"/>
      <c r="D161" s="39"/>
    </row>
    <row r="162" spans="3:4">
      <c r="C162" s="39"/>
      <c r="D162" s="39"/>
    </row>
    <row r="163" spans="3:4">
      <c r="C163" s="39"/>
      <c r="D163" s="39"/>
    </row>
    <row r="164" spans="3:4">
      <c r="C164" s="39"/>
      <c r="D164" s="39"/>
    </row>
    <row r="165" spans="3:4">
      <c r="C165" s="39"/>
      <c r="D165" s="39"/>
    </row>
    <row r="166" spans="3:4">
      <c r="C166" s="39"/>
      <c r="D166" s="39"/>
    </row>
    <row r="167" spans="3:4">
      <c r="C167" s="39"/>
      <c r="D167" s="39"/>
    </row>
    <row r="168" spans="3:4">
      <c r="C168" s="39"/>
      <c r="D168" s="39"/>
    </row>
    <row r="169" spans="3:4">
      <c r="C169" s="39"/>
      <c r="D169" s="39"/>
    </row>
    <row r="170" spans="3:4">
      <c r="C170" s="39"/>
      <c r="D170" s="39"/>
    </row>
    <row r="171" spans="3:4">
      <c r="C171" s="39"/>
      <c r="D171" s="39"/>
    </row>
    <row r="172" spans="3:4">
      <c r="C172" s="39"/>
      <c r="D172" s="39"/>
    </row>
    <row r="173" spans="3:4">
      <c r="C173" s="39"/>
      <c r="D173" s="39"/>
    </row>
    <row r="174" spans="3:4">
      <c r="C174" s="39"/>
      <c r="D174" s="39"/>
    </row>
    <row r="175" spans="3:4">
      <c r="C175" s="39"/>
      <c r="D175" s="39"/>
    </row>
    <row r="176" spans="3:4">
      <c r="C176" s="39"/>
      <c r="D176" s="39"/>
    </row>
    <row r="177" spans="3:4">
      <c r="C177" s="39"/>
      <c r="D177" s="39"/>
    </row>
  </sheetData>
  <mergeCells count="17">
    <mergeCell ref="B54:C65"/>
    <mergeCell ref="B2:L2"/>
    <mergeCell ref="C8:L8"/>
    <mergeCell ref="B16:F16"/>
    <mergeCell ref="C32:E38"/>
    <mergeCell ref="B47:C49"/>
    <mergeCell ref="K106:O106"/>
    <mergeCell ref="C108:E108"/>
    <mergeCell ref="F108:G108"/>
    <mergeCell ref="J108:L108"/>
    <mergeCell ref="N108:O108"/>
    <mergeCell ref="D128:F128"/>
    <mergeCell ref="C129:E129"/>
    <mergeCell ref="F129:G129"/>
    <mergeCell ref="B76:F77"/>
    <mergeCell ref="C97:F97"/>
    <mergeCell ref="C102:F10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D04ACE57DE4D542B9E5C31E6EED5A3C" ma:contentTypeVersion="12" ma:contentTypeDescription="Crear nuevo documento." ma:contentTypeScope="" ma:versionID="124b940fef60b64d3940aba521c9b761">
  <xsd:schema xmlns:xsd="http://www.w3.org/2001/XMLSchema" xmlns:xs="http://www.w3.org/2001/XMLSchema" xmlns:p="http://schemas.microsoft.com/office/2006/metadata/properties" xmlns:ns2="dff2b73d-50ba-46a8-836e-e5cca1de02b2" xmlns:ns3="ef5ade0b-ccac-4c4b-9873-0b8ebc8646ed" targetNamespace="http://schemas.microsoft.com/office/2006/metadata/properties" ma:root="true" ma:fieldsID="1f79d4254ba577fd7c0cb395e01a7ed4" ns2:_="" ns3:_="">
    <xsd:import namespace="dff2b73d-50ba-46a8-836e-e5cca1de02b2"/>
    <xsd:import namespace="ef5ade0b-ccac-4c4b-9873-0b8ebc864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f2b73d-50ba-46a8-836e-e5cca1de02b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5ade0b-ccac-4c4b-9873-0b8ebc864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4BEF7B-BBF5-4402-9E0A-6DEFC9E11F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f2b73d-50ba-46a8-836e-e5cca1de02b2"/>
    <ds:schemaRef ds:uri="ef5ade0b-ccac-4c4b-9873-0b8ebc864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16BE76-47A9-4439-90EE-2B85221B85CB}">
  <ds:schemaRefs>
    <ds:schemaRef ds:uri="http://schemas.microsoft.com/sharepoint/v3/contenttype/forms"/>
  </ds:schemaRefs>
</ds:datastoreItem>
</file>

<file path=customXml/itemProps3.xml><?xml version="1.0" encoding="utf-8"?>
<ds:datastoreItem xmlns:ds="http://schemas.openxmlformats.org/officeDocument/2006/customXml" ds:itemID="{6A84E269-6602-46B8-9072-AC98D37DC960}">
  <ds:schemaRefs>
    <ds:schemaRef ds:uri="http://schemas.microsoft.com/office/2006/documentManagement/types"/>
    <ds:schemaRef ds:uri="http://purl.org/dc/elements/1.1/"/>
    <ds:schemaRef ds:uri="http://schemas.openxmlformats.org/package/2006/metadata/core-properties"/>
    <ds:schemaRef ds:uri="http://purl.org/dc/terms/"/>
    <ds:schemaRef ds:uri="http://schemas.microsoft.com/office/2006/metadata/properties"/>
    <ds:schemaRef ds:uri="http://purl.org/dc/dcmitype/"/>
    <ds:schemaRef ds:uri="ef5ade0b-ccac-4c4b-9873-0b8ebc8646ed"/>
    <ds:schemaRef ds:uri="http://schemas.microsoft.com/office/infopath/2007/PartnerControls"/>
    <ds:schemaRef ds:uri="dff2b73d-50ba-46a8-836e-e5cca1de02b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27</vt:i4>
      </vt:variant>
    </vt:vector>
  </HeadingPairs>
  <TitlesOfParts>
    <vt:vector size="31" baseType="lpstr">
      <vt:lpstr>MATRIZ</vt:lpstr>
      <vt:lpstr>IDENTIFICACIÓN</vt:lpstr>
      <vt:lpstr>VALORACIÓN</vt:lpstr>
      <vt:lpstr>CONTROLES</vt:lpstr>
      <vt:lpstr>ADECUADO</vt:lpstr>
      <vt:lpstr>ASIGNADO</vt:lpstr>
      <vt:lpstr>COMPLETA</vt:lpstr>
      <vt:lpstr>CONFIABLE</vt:lpstr>
      <vt:lpstr>DEBIL</vt:lpstr>
      <vt:lpstr>DESVIACIONES</vt:lpstr>
      <vt:lpstr>DETECTAR</vt:lpstr>
      <vt:lpstr>EJECUCIÓN</vt:lpstr>
      <vt:lpstr>EVIDENCIAS</vt:lpstr>
      <vt:lpstr>FUERTE</vt:lpstr>
      <vt:lpstr>FUNCIONES</vt:lpstr>
      <vt:lpstr>INADECUADO</vt:lpstr>
      <vt:lpstr>INCOMPLETA</vt:lpstr>
      <vt:lpstr>INOPORTUNA</vt:lpstr>
      <vt:lpstr>MODERADO</vt:lpstr>
      <vt:lpstr>NO_ASIGNADO</vt:lpstr>
      <vt:lpstr>NO_CONFIABLE</vt:lpstr>
      <vt:lpstr>NO_ES_CONTROL</vt:lpstr>
      <vt:lpstr>NO_EXISTE</vt:lpstr>
      <vt:lpstr>NO_SE_INVESTIGAN</vt:lpstr>
      <vt:lpstr>OPORTUNA</vt:lpstr>
      <vt:lpstr>PERIODICIDAD</vt:lpstr>
      <vt:lpstr>PREVENIR</vt:lpstr>
      <vt:lpstr>PROPOSITO</vt:lpstr>
      <vt:lpstr>RESPONSABLE</vt:lpstr>
      <vt:lpstr>SE_INVESTIGAN</vt:lpstr>
      <vt:lpstr>SOLIDEZ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Toshiba</cp:lastModifiedBy>
  <cp:revision/>
  <dcterms:created xsi:type="dcterms:W3CDTF">2019-05-24T15:19:43Z</dcterms:created>
  <dcterms:modified xsi:type="dcterms:W3CDTF">2020-05-15T00:34:31Z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0x0101000D04ACE57DE4D542B9E5C31E6EED5A3C</vt:lpwstr>
  </property>
</Properties>
</file>