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C:\Users\luz.palacios\Documents\UAESP\RIESGOS\RIESGOS 2023\Cuarto trimestre\"/>
    </mc:Choice>
  </mc:AlternateContent>
  <xr:revisionPtr revIDLastSave="0" documentId="13_ncr:1_{17CEAC17-9C37-4536-BDB5-90D926CDF3F5}" xr6:coauthVersionLast="47" xr6:coauthVersionMax="47" xr10:uidLastSave="{00000000-0000-0000-0000-000000000000}"/>
  <workbookProtection workbookAlgorithmName="SHA-512" workbookHashValue="3Rle2ih6h43AWs+EDYGNZsXAxWzqJE/nIQkIZorMtGz0CkfSAkIzIxOUmsOR006X0w11aUl1YL11FoE/KlBCrg==" workbookSaltValue="4KHMxSdIdClBRxLH0Wa+Gg==" workbookSpinCount="100000" lockStructure="1"/>
  <bookViews>
    <workbookView xWindow="-120" yWindow="-120" windowWidth="21840" windowHeight="13140" tabRatio="658" firstSheet="1" activeTab="2"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3" i="13" l="1"/>
  <c r="B222" i="13"/>
  <c r="F221" i="13"/>
  <c r="B221" i="13"/>
  <c r="F220" i="13"/>
  <c r="F219" i="13"/>
  <c r="F218" i="13"/>
  <c r="F217" i="13"/>
  <c r="F216" i="13"/>
  <c r="F215" i="13"/>
  <c r="F214" i="13"/>
  <c r="F213" i="13"/>
  <c r="F212" i="13"/>
  <c r="F211" i="13"/>
  <c r="H210" i="13"/>
  <c r="F210" i="13"/>
  <c r="N11" i="1" l="1"/>
  <c r="O11" i="1" s="1"/>
  <c r="Q11" i="1" s="1"/>
  <c r="N53" i="1"/>
  <c r="O53" i="1" s="1"/>
  <c r="Q53" i="1" s="1"/>
  <c r="N29" i="1"/>
  <c r="O29" i="1" s="1"/>
  <c r="Q29" i="1" s="1"/>
  <c r="N47" i="1"/>
  <c r="O47" i="1" s="1"/>
  <c r="Q47" i="1" s="1"/>
  <c r="N23" i="1"/>
  <c r="O23" i="1" s="1"/>
  <c r="Q23" i="1" s="1"/>
  <c r="N41" i="1"/>
  <c r="O41" i="1" s="1"/>
  <c r="Q41" i="1" s="1"/>
  <c r="N17" i="1"/>
  <c r="O17" i="1" s="1"/>
  <c r="Q17" i="1" s="1"/>
  <c r="N59" i="1"/>
  <c r="O59" i="1" s="1"/>
  <c r="Q59" i="1" s="1"/>
  <c r="N35" i="1"/>
  <c r="O35" i="1" s="1"/>
  <c r="Q35" i="1" s="1"/>
  <c r="L5" i="22" l="1"/>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AL63" i="24" s="1"/>
  <c r="AK63" i="24" s="1"/>
  <c r="W62" i="24"/>
  <c r="W61" i="24"/>
  <c r="AL62" i="24" s="1"/>
  <c r="AK62" i="24" s="1"/>
  <c r="W60" i="24"/>
  <c r="W59" i="24"/>
  <c r="AL60" i="24" s="1"/>
  <c r="AK60" i="24" s="1"/>
  <c r="N59" i="24"/>
  <c r="W58" i="24"/>
  <c r="W57" i="24"/>
  <c r="W56" i="24"/>
  <c r="W55" i="24"/>
  <c r="W54" i="24"/>
  <c r="W53" i="24"/>
  <c r="N53" i="24"/>
  <c r="O53" i="24" s="1"/>
  <c r="W52" i="24"/>
  <c r="W51" i="24"/>
  <c r="W50" i="24"/>
  <c r="W49" i="24"/>
  <c r="W48" i="24"/>
  <c r="W47" i="24"/>
  <c r="AH47" i="24" s="1"/>
  <c r="N47" i="24"/>
  <c r="W46" i="24"/>
  <c r="W45" i="24"/>
  <c r="AL46" i="24" s="1"/>
  <c r="AK46" i="24" s="1"/>
  <c r="W44" i="24"/>
  <c r="W43" i="24"/>
  <c r="AL44" i="24" s="1"/>
  <c r="AK44" i="24" s="1"/>
  <c r="W42" i="24"/>
  <c r="W41" i="24"/>
  <c r="AL42" i="24" s="1"/>
  <c r="AK42" i="24" s="1"/>
  <c r="N41" i="24"/>
  <c r="O41" i="24" s="1"/>
  <c r="W40" i="24"/>
  <c r="W39" i="24"/>
  <c r="AH39" i="24" s="1"/>
  <c r="AJ39" i="24" s="1"/>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AH22" i="24" s="1"/>
  <c r="AJ22" i="24" s="1"/>
  <c r="W21" i="24"/>
  <c r="W20" i="24"/>
  <c r="AL21" i="24" s="1"/>
  <c r="AK21" i="24" s="1"/>
  <c r="W19" i="24"/>
  <c r="W18" i="24"/>
  <c r="W17" i="24"/>
  <c r="N17" i="24"/>
  <c r="O17" i="24" s="1"/>
  <c r="W16" i="24"/>
  <c r="W15" i="24"/>
  <c r="AL15" i="24" s="1"/>
  <c r="AK15" i="24" s="1"/>
  <c r="W14" i="24"/>
  <c r="W13" i="24"/>
  <c r="AH14" i="24" s="1"/>
  <c r="W12" i="24"/>
  <c r="W11" i="24"/>
  <c r="AL12" i="24" s="1"/>
  <c r="AK12"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64" i="1"/>
  <c r="T64" i="1"/>
  <c r="AA63" i="1"/>
  <c r="T63" i="1"/>
  <c r="AA62" i="1"/>
  <c r="T62" i="1"/>
  <c r="AE63" i="1" s="1"/>
  <c r="AA61" i="1"/>
  <c r="T61" i="1"/>
  <c r="AA60" i="1"/>
  <c r="T60" i="1"/>
  <c r="AI61" i="1" s="1"/>
  <c r="AH61" i="1" s="1"/>
  <c r="AA59" i="1"/>
  <c r="T59" i="1"/>
  <c r="K59" i="1"/>
  <c r="L59" i="1" s="1"/>
  <c r="AA58" i="1"/>
  <c r="T58" i="1"/>
  <c r="AA57" i="1"/>
  <c r="T57" i="1"/>
  <c r="AI58" i="1" s="1"/>
  <c r="AH58" i="1" s="1"/>
  <c r="AA56" i="1"/>
  <c r="T56" i="1"/>
  <c r="AA55" i="1"/>
  <c r="T55" i="1"/>
  <c r="AI56" i="1" s="1"/>
  <c r="AH56" i="1" s="1"/>
  <c r="AA54" i="1"/>
  <c r="T54" i="1"/>
  <c r="AA53" i="1"/>
  <c r="T53" i="1"/>
  <c r="AI54" i="1" s="1"/>
  <c r="AH54" i="1" s="1"/>
  <c r="K53" i="1"/>
  <c r="AA52" i="1"/>
  <c r="T52" i="1"/>
  <c r="AA51" i="1"/>
  <c r="T51" i="1"/>
  <c r="AA50" i="1"/>
  <c r="T50" i="1"/>
  <c r="AA49" i="1"/>
  <c r="T49" i="1"/>
  <c r="AA48" i="1"/>
  <c r="T48" i="1"/>
  <c r="AA47" i="1"/>
  <c r="T47" i="1"/>
  <c r="AE47" i="1" s="1"/>
  <c r="K47" i="1"/>
  <c r="AA46" i="1"/>
  <c r="T46" i="1"/>
  <c r="AA45" i="1"/>
  <c r="T45" i="1"/>
  <c r="AA44" i="1"/>
  <c r="T44" i="1"/>
  <c r="AI45" i="1" s="1"/>
  <c r="AH45" i="1" s="1"/>
  <c r="AA43" i="1"/>
  <c r="T43" i="1"/>
  <c r="AA42" i="1"/>
  <c r="T42" i="1"/>
  <c r="AI43" i="1" s="1"/>
  <c r="AH43" i="1" s="1"/>
  <c r="AA41" i="1"/>
  <c r="T41" i="1"/>
  <c r="K41" i="1"/>
  <c r="AA40" i="1"/>
  <c r="T40" i="1"/>
  <c r="AA39" i="1"/>
  <c r="T39" i="1"/>
  <c r="AA38" i="1"/>
  <c r="T38" i="1"/>
  <c r="AA37" i="1"/>
  <c r="T37" i="1"/>
  <c r="AA36" i="1"/>
  <c r="T36" i="1"/>
  <c r="AI37" i="1" s="1"/>
  <c r="AH37" i="1" s="1"/>
  <c r="AA35" i="1"/>
  <c r="T35" i="1"/>
  <c r="K35" i="1"/>
  <c r="AA34" i="1"/>
  <c r="T34" i="1"/>
  <c r="AA33" i="1"/>
  <c r="T33" i="1"/>
  <c r="AE34" i="1" s="1"/>
  <c r="AA32" i="1"/>
  <c r="T32" i="1"/>
  <c r="AA31" i="1"/>
  <c r="T31" i="1"/>
  <c r="AI32" i="1" s="1"/>
  <c r="AH32" i="1" s="1"/>
  <c r="AA30" i="1"/>
  <c r="T30" i="1"/>
  <c r="AA29" i="1"/>
  <c r="T29" i="1"/>
  <c r="K29" i="1"/>
  <c r="AA28" i="1"/>
  <c r="T28" i="1"/>
  <c r="AA27" i="1"/>
  <c r="T27" i="1"/>
  <c r="AI28" i="1" s="1"/>
  <c r="AH28" i="1" s="1"/>
  <c r="AA26" i="1"/>
  <c r="T26" i="1"/>
  <c r="AA25" i="1"/>
  <c r="T25" i="1"/>
  <c r="AI26" i="1" s="1"/>
  <c r="AH26" i="1" s="1"/>
  <c r="AA24" i="1"/>
  <c r="T24" i="1"/>
  <c r="AA23" i="1"/>
  <c r="T23" i="1"/>
  <c r="AI23" i="1" s="1"/>
  <c r="AH23" i="1" s="1"/>
  <c r="K23" i="1"/>
  <c r="L23" i="1" s="1"/>
  <c r="AA22" i="1"/>
  <c r="T22" i="1"/>
  <c r="AA21" i="1"/>
  <c r="T21" i="1"/>
  <c r="AA20" i="1"/>
  <c r="T20" i="1"/>
  <c r="AI21" i="1" s="1"/>
  <c r="AH21" i="1" s="1"/>
  <c r="AA19" i="1"/>
  <c r="T19" i="1"/>
  <c r="AA18" i="1"/>
  <c r="T18" i="1"/>
  <c r="AA17" i="1"/>
  <c r="T17" i="1"/>
  <c r="K17" i="1"/>
  <c r="L17" i="1" s="1"/>
  <c r="AA16" i="1"/>
  <c r="T16" i="1"/>
  <c r="AA15" i="1"/>
  <c r="T15" i="1"/>
  <c r="AA14" i="1"/>
  <c r="T14" i="1"/>
  <c r="AA13" i="1"/>
  <c r="T13" i="1"/>
  <c r="AA12" i="1"/>
  <c r="T12" i="1"/>
  <c r="AA11" i="1"/>
  <c r="T11" i="1"/>
  <c r="K11" i="1"/>
  <c r="L11" i="1" s="1"/>
  <c r="AA10" i="1"/>
  <c r="T10" i="1"/>
  <c r="AA9" i="1"/>
  <c r="T9" i="1"/>
  <c r="AI10" i="1" s="1"/>
  <c r="AH10" i="1" s="1"/>
  <c r="AA8" i="1"/>
  <c r="T8" i="1"/>
  <c r="AA7" i="1"/>
  <c r="T7" i="1"/>
  <c r="AI8" i="1" s="1"/>
  <c r="AH8" i="1" s="1"/>
  <c r="AA6" i="1"/>
  <c r="T6" i="1"/>
  <c r="AA5" i="1"/>
  <c r="K5" i="1"/>
  <c r="L5" i="1" s="1"/>
  <c r="AE13" i="1" l="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M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E7" i="1"/>
  <c r="AG7" i="1" s="1"/>
  <c r="AI9" i="1"/>
  <c r="AH9" i="1" s="1"/>
  <c r="AE10" i="1"/>
  <c r="AF10" i="1" s="1"/>
  <c r="AJ10" i="1" s="1"/>
  <c r="AE14" i="1"/>
  <c r="AG14" i="1" s="1"/>
  <c r="AE16" i="1"/>
  <c r="AG16" i="1" s="1"/>
  <c r="AI22" i="1"/>
  <c r="AH22" i="1" s="1"/>
  <c r="AE27" i="1"/>
  <c r="AF27" i="1" s="1"/>
  <c r="AE28" i="1"/>
  <c r="AG28" i="1" s="1"/>
  <c r="AE30" i="1"/>
  <c r="AI31" i="1"/>
  <c r="AH31" i="1" s="1"/>
  <c r="AI33" i="1"/>
  <c r="AH33" i="1" s="1"/>
  <c r="AI39" i="1"/>
  <c r="AH39" i="1" s="1"/>
  <c r="AE40" i="1"/>
  <c r="AE44" i="1"/>
  <c r="AG44" i="1" s="1"/>
  <c r="AE45" i="1"/>
  <c r="AG45" i="1" s="1"/>
  <c r="AE46" i="1"/>
  <c r="AG46" i="1" s="1"/>
  <c r="AI47" i="1"/>
  <c r="AH47" i="1" s="1"/>
  <c r="AI48" i="1"/>
  <c r="AH48" i="1" s="1"/>
  <c r="AI50" i="1"/>
  <c r="AH50" i="1" s="1"/>
  <c r="AE52" i="1"/>
  <c r="AF52" i="1" s="1"/>
  <c r="AJ52" i="1" s="1"/>
  <c r="AE53" i="1"/>
  <c r="AI53" i="1"/>
  <c r="AH53" i="1" s="1"/>
  <c r="AI55" i="1"/>
  <c r="AH55" i="1" s="1"/>
  <c r="AE54" i="1"/>
  <c r="AE57" i="1"/>
  <c r="AG57" i="1" s="1"/>
  <c r="AE59" i="1"/>
  <c r="AG59" i="1" s="1"/>
  <c r="AI59" i="1"/>
  <c r="AH59" i="1" s="1"/>
  <c r="AE60" i="1"/>
  <c r="AG60" i="1" s="1"/>
  <c r="AE61" i="1"/>
  <c r="AG61" i="1" s="1"/>
  <c r="AE62" i="1"/>
  <c r="AG62" i="1" s="1"/>
  <c r="AI64" i="1"/>
  <c r="AH64" i="1" s="1"/>
  <c r="AJ63" i="24"/>
  <c r="AI63" i="24"/>
  <c r="AM63" i="24" s="1"/>
  <c r="AI30" i="24"/>
  <c r="AJ30" i="24"/>
  <c r="AJ14" i="24"/>
  <c r="AI14" i="24"/>
  <c r="AJ51" i="24"/>
  <c r="AI47" i="24"/>
  <c r="AJ47" i="24"/>
  <c r="AJ40" i="24"/>
  <c r="AI52" i="24"/>
  <c r="AJ49" i="24"/>
  <c r="AI49" i="24"/>
  <c r="AM49" i="24" s="1"/>
  <c r="AI24" i="24"/>
  <c r="AI41" i="24"/>
  <c r="AM41" i="24" s="1"/>
  <c r="AI45" i="24"/>
  <c r="AI62" i="24"/>
  <c r="AM62" i="24" s="1"/>
  <c r="AJ7" i="24"/>
  <c r="AH12" i="24"/>
  <c r="AH16" i="24"/>
  <c r="AI18" i="24"/>
  <c r="AM18" i="24" s="1"/>
  <c r="AL19" i="24"/>
  <c r="AK19" i="24" s="1"/>
  <c r="AI22" i="24"/>
  <c r="AH29" i="24"/>
  <c r="AH33" i="24"/>
  <c r="AI35" i="24"/>
  <c r="AM35" i="24" s="1"/>
  <c r="AL36" i="24"/>
  <c r="AK36" i="24" s="1"/>
  <c r="AI39" i="24"/>
  <c r="AM39" i="24" s="1"/>
  <c r="AL40" i="24"/>
  <c r="AK40" i="24" s="1"/>
  <c r="AH50" i="24"/>
  <c r="AL53" i="24"/>
  <c r="AK53" i="24" s="1"/>
  <c r="AI56" i="24"/>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H36" i="24"/>
  <c r="AI46" i="24"/>
  <c r="AM46" i="24" s="1"/>
  <c r="AH53" i="24"/>
  <c r="AH57" i="24"/>
  <c r="AI59" i="24"/>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30" i="1"/>
  <c r="AG30" i="1"/>
  <c r="AF57" i="1"/>
  <c r="AG52" i="1"/>
  <c r="AG63" i="1"/>
  <c r="AF63" i="1"/>
  <c r="AF47" i="1"/>
  <c r="AG47" i="1"/>
  <c r="AF31" i="1"/>
  <c r="AG31" i="1"/>
  <c r="AF34" i="1"/>
  <c r="AG34" i="1"/>
  <c r="AF17" i="1"/>
  <c r="AF51" i="1"/>
  <c r="AG51" i="1"/>
  <c r="AF13" i="1"/>
  <c r="AG13" i="1"/>
  <c r="AF16" i="1"/>
  <c r="AE18" i="1"/>
  <c r="AE22" i="1"/>
  <c r="AF24" i="1"/>
  <c r="AE39" i="1"/>
  <c r="AE56" i="1"/>
  <c r="AI63" i="1"/>
  <c r="AH63" i="1" s="1"/>
  <c r="AI34" i="1"/>
  <c r="AH34" i="1" s="1"/>
  <c r="AI51" i="1"/>
  <c r="AH51" i="1" s="1"/>
  <c r="L53" i="1"/>
  <c r="AE33" i="1"/>
  <c r="AI24" i="1"/>
  <c r="AH24" i="1" s="1"/>
  <c r="AE38" i="1"/>
  <c r="L47" i="1"/>
  <c r="AE55" i="1"/>
  <c r="AF61" i="1"/>
  <c r="AJ61" i="1" s="1"/>
  <c r="AE21" i="1"/>
  <c r="AE11" i="1"/>
  <c r="AE15" i="1"/>
  <c r="AI18" i="1"/>
  <c r="AH18" i="1" s="1"/>
  <c r="AE32" i="1"/>
  <c r="L41" i="1"/>
  <c r="AE49" i="1"/>
  <c r="AI12" i="1"/>
  <c r="AH12" i="1" s="1"/>
  <c r="AE26" i="1"/>
  <c r="AI29" i="1"/>
  <c r="AH29" i="1" s="1"/>
  <c r="AE43" i="1"/>
  <c r="AE64" i="1"/>
  <c r="AE50" i="1"/>
  <c r="AI13" i="1"/>
  <c r="AH13" i="1" s="1"/>
  <c r="AE6" i="1"/>
  <c r="AE9" i="1"/>
  <c r="AE20" i="1"/>
  <c r="L29" i="1"/>
  <c r="AE37" i="1"/>
  <c r="AE58" i="1"/>
  <c r="AI30" i="1"/>
  <c r="AH30" i="1" s="1"/>
  <c r="AE48" i="1"/>
  <c r="AE12" i="1"/>
  <c r="AE29" i="1"/>
  <c r="AE8" i="1"/>
  <c r="AE19" i="1"/>
  <c r="AM56" i="24" l="1"/>
  <c r="AM45" i="24"/>
  <c r="AM52" i="24"/>
  <c r="AM59" i="24"/>
  <c r="AM25" i="24"/>
  <c r="AJ47" i="1"/>
  <c r="AM22" i="24"/>
  <c r="AJ57" i="1"/>
  <c r="AJ16" i="1"/>
  <c r="AF14" i="1"/>
  <c r="AJ14" i="1" s="1"/>
  <c r="AJ27" i="1"/>
  <c r="AF42" i="1"/>
  <c r="AJ42" i="1" s="1"/>
  <c r="AG27" i="1"/>
  <c r="AF45" i="1"/>
  <c r="AJ45" i="1" s="1"/>
  <c r="AI8" i="24"/>
  <c r="AM8" i="24" s="1"/>
  <c r="AM14" i="24"/>
  <c r="AG10" i="1"/>
  <c r="AI15" i="24"/>
  <c r="AM15" i="24" s="1"/>
  <c r="AI28" i="24"/>
  <c r="AM28" i="24" s="1"/>
  <c r="AI34" i="24"/>
  <c r="AI13" i="24"/>
  <c r="AM13" i="24" s="1"/>
  <c r="AJ31" i="1"/>
  <c r="AI42" i="24"/>
  <c r="AM42" i="24" s="1"/>
  <c r="AI32" i="24"/>
  <c r="AM32" i="24" s="1"/>
  <c r="AI11" i="24"/>
  <c r="AM11" i="24" s="1"/>
  <c r="AG5" i="1"/>
  <c r="AF7" i="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9" i="1"/>
  <c r="AF9" i="1"/>
  <c r="AJ9" i="1" s="1"/>
  <c r="AG39" i="1"/>
  <c r="AF39" i="1"/>
  <c r="AJ39" i="1" s="1"/>
  <c r="AG6" i="1"/>
  <c r="AF6" i="1"/>
  <c r="AG38" i="1"/>
  <c r="AF38" i="1"/>
  <c r="AJ38" i="1" s="1"/>
  <c r="D49" i="11" l="1"/>
  <c r="C49" i="11"/>
  <c r="D48" i="11"/>
  <c r="D47" i="11"/>
  <c r="C48" i="11"/>
  <c r="C47" i="11"/>
  <c r="N5" i="1" l="1"/>
  <c r="O5" i="1" s="1"/>
  <c r="P5" i="1" s="1"/>
  <c r="Q5" i="24"/>
  <c r="R5" i="24" s="1"/>
  <c r="Q23" i="24"/>
  <c r="R23" i="24" s="1"/>
  <c r="Q35" i="24"/>
  <c r="Q47" i="24"/>
  <c r="R47" i="24" s="1"/>
  <c r="Q59" i="24"/>
  <c r="R59" i="24" s="1"/>
  <c r="Q17" i="24"/>
  <c r="R17" i="24" s="1"/>
  <c r="Q29" i="24"/>
  <c r="R29" i="24" s="1"/>
  <c r="Q41" i="24"/>
  <c r="R41" i="24" s="1"/>
  <c r="Q53" i="24"/>
  <c r="R53" i="24" s="1"/>
  <c r="Q11" i="24"/>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R35" i="24" l="1"/>
  <c r="T35" i="24" s="1"/>
  <c r="P41" i="1"/>
  <c r="P29" i="1"/>
  <c r="P17" i="1"/>
  <c r="AI17" i="1" s="1"/>
  <c r="AH17" i="1" s="1"/>
  <c r="AJ17" i="1" s="1"/>
  <c r="S17" i="24"/>
  <c r="T17" i="24"/>
  <c r="S47" i="24"/>
  <c r="T47" i="24"/>
  <c r="P59" i="1"/>
  <c r="P35" i="1"/>
  <c r="R11" i="24"/>
  <c r="T11" i="24" s="1"/>
  <c r="S53" i="24"/>
  <c r="T53" i="24"/>
  <c r="T41" i="24"/>
  <c r="S41" i="24"/>
  <c r="P53" i="1"/>
  <c r="S23" i="24"/>
  <c r="T23" i="24"/>
  <c r="P11" i="1"/>
  <c r="AI11" i="1" s="1"/>
  <c r="AH11" i="1" s="1"/>
  <c r="AJ11" i="1" s="1"/>
  <c r="S59" i="24"/>
  <c r="T59" i="24"/>
  <c r="T29" i="24"/>
  <c r="S29" i="24"/>
  <c r="P47"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I5" i="1" l="1"/>
  <c r="Q5" i="1"/>
  <c r="AH5" i="1" l="1"/>
  <c r="AJ5" i="1" s="1"/>
  <c r="AI6" i="1"/>
  <c r="S5" i="24"/>
  <c r="T5" i="24"/>
  <c r="AH6" i="1" l="1"/>
  <c r="AJ6" i="1" s="1"/>
  <c r="AI7" i="1"/>
  <c r="AH7" i="1" s="1"/>
  <c r="A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tc={F25F410C-F7A7-4A98-BBC3-79E0DF76CD4D}</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F25F410C-F7A7-4A98-BBC3-79E0DF76CD4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10
Incompleta: 5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sharedStrings.xml><?xml version="1.0" encoding="utf-8"?>
<sst xmlns="http://schemas.openxmlformats.org/spreadsheetml/2006/main" count="978" uniqueCount="566">
  <si>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</si>
  <si>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</si>
  <si>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</si>
  <si>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</si>
  <si>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</si>
  <si>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</si>
  <si>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</si>
  <si>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</si>
  <si>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</si>
  <si>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</si>
  <si>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</si>
  <si>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</si>
  <si>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</si>
  <si>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</si>
  <si>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</si>
  <si>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</si>
  <si>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</si>
  <si>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</si>
  <si>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</si>
  <si>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</si>
  <si>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</si>
  <si>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</si>
  <si>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</si>
  <si>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</si>
  <si>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</si>
  <si>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</si>
  <si>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</si>
  <si>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</si>
  <si>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</si>
  <si>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</si>
  <si>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</si>
  <si>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</si>
  <si>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</si>
  <si>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</si>
  <si>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</si>
  <si>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</si>
  <si>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</si>
  <si>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</si>
  <si>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</si>
  <si>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</si>
  <si>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</si>
  <si>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</si>
  <si>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</si>
  <si>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</si>
  <si>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</si>
  <si>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</si>
  <si>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</si>
  <si>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</si>
  <si>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</si>
  <si>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</si>
  <si>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</si>
  <si>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</si>
  <si>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</si>
  <si>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</si>
  <si>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</si>
  <si>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</si>
  <si>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</si>
  <si>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</si>
  <si>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</si>
  <si>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</si>
  <si>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</si>
  <si>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</si>
  <si>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</si>
  <si>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</si>
  <si>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</si>
  <si>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</si>
  <si>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</si>
  <si>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</si>
  <si>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</si>
  <si>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</si>
  <si>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</si>
  <si>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</si>
  <si>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 xml:space="preserve">Direccionamiento Estratégico </t>
  </si>
  <si>
    <t>FINANCIERO</t>
  </si>
  <si>
    <t xml:space="preserve">Asignación de recursos para la generación de lineamientos estratégicos y modelos de operación </t>
  </si>
  <si>
    <t>TECNOLÓGICOS</t>
  </si>
  <si>
    <t xml:space="preserve">Desarrollos tecnológicos disponibles para la gestión de la información </t>
  </si>
  <si>
    <t>PROCEDIMIENTOS ASOCIADOS</t>
  </si>
  <si>
    <t>Documentación de lineamientos a través de manuales, procedimientos instructivos y formatos en el marco de la implementación del SIG</t>
  </si>
  <si>
    <t>Posilibidad de inclumplimientos normativos por generación de lineamientos estratégicos o modelos de operación internos deficientes o fuera de los térmnos establecidos por ley debido al desconocimiento de la normativa aplicable, cambios de gobierno, legislación, políticas públicas, regulación o incumplimiento de los lineamientos establecidos en los documentos del SIG</t>
  </si>
  <si>
    <t>Investigaciones de los entes de control
Multas o sanciones
Afectación negativa de la imagen institucional
Disminución de la satisfacción de las necesidades y expectativas de los grupos de valor y de interés</t>
  </si>
  <si>
    <t>PERSONAL</t>
  </si>
  <si>
    <t>Equipo idóneo y suficiente para desarrollo de las actividades asociadas al proceso</t>
  </si>
  <si>
    <t>LEGALES Y REGLAMENTARIOS</t>
  </si>
  <si>
    <t xml:space="preserve">Normativa existente para la regulación de las actividades de planeación institucional incluyendo los lineamientos o protocolos para la elaboracion de instrumentos como el PGIRS, PIRE - EIR, PAAC, PAI, PEI, Proyectos de Inversión, Formulación,  ejecución y cierre presupuestal, MIPG - SID - SIG entre otros. </t>
  </si>
  <si>
    <t>DISEÑO DEL PROCESO</t>
  </si>
  <si>
    <t>Adopción del SIG al interior de la UAESP</t>
  </si>
  <si>
    <t>Capacidad operativa para la ejecución  de las actividades asociadas al proceso</t>
  </si>
  <si>
    <t xml:space="preserve">POLÍTICOS </t>
  </si>
  <si>
    <t>Cambios de gobierno, legislación, políticas públicas, regulación.</t>
  </si>
  <si>
    <t>RESPONSABLES DEL PROCESO</t>
  </si>
  <si>
    <t>Responsables de los procesos con autoridad y responsabilidad definida  frente al proceso.</t>
  </si>
  <si>
    <t xml:space="preserve">TECNOLOGÍA </t>
  </si>
  <si>
    <t>Existencia de servidores con capacidad y arquitectura tecnologíca para el cargue y almacenamiento de la información generada desde el proceso</t>
  </si>
  <si>
    <t>SOCIALES Y CULTURALES</t>
  </si>
  <si>
    <t>Caracterización de grupos de valor y de interés para la correcta identificación de necesidades y expectativas</t>
  </si>
  <si>
    <t>INTERACCIONES CON OTROS PROCESOS</t>
  </si>
  <si>
    <t>Existencia de lineamientos que definenen los responsables de la ejecución de las actividades de planeación, ejecucion de los  lineamientos estratégicos y modelos de operación y seguimiento de estos</t>
  </si>
  <si>
    <t>ESTRATÉGICOS</t>
  </si>
  <si>
    <t>Plan Estrategico Institucional, Plan de Acción Institucional y proyectos de inversión  definidos acorde a lo establecido en el Plan de Desarrollo Distrital</t>
  </si>
  <si>
    <t>AMBIENTALES</t>
  </si>
  <si>
    <t xml:space="preserve">Existencia de instrumentos para gestión ambiental tales como el PIGA y PACA y la norma ISO 14001:2015 </t>
  </si>
  <si>
    <t>TRANSVERSALIDAD</t>
  </si>
  <si>
    <t>Trazabilidad en el flujo de información definida para el desarrollo de las actividades de planeación, ejecucion de los  lineamientos estratégicos y modelos de operación y seguimiento de estos.</t>
  </si>
  <si>
    <t>COMUNICACIÓN INTERNA</t>
  </si>
  <si>
    <t>Uso de canales de comunicación para dar a conocer los lineamientos estratégicos y modelos de operación a los grupos de valor y de interés</t>
  </si>
  <si>
    <t>Aplicativos externos para la gestión de la informacion tales como STORM, SEGPLAN, MGA entre otros</t>
  </si>
  <si>
    <t>Personal idóneo y ético para el desarrollo de las actividades asociadas al proceso</t>
  </si>
  <si>
    <t>Uso de influencias de las partes interesadas o grupos de valor</t>
  </si>
  <si>
    <t xml:space="preserve">Controles existentes en los documentos del SIG </t>
  </si>
  <si>
    <t xml:space="preserve">Posibilidad de beneficio propio o de un tercero por el uso Inadecuado de la autoridad por falta de seguimiento a los controles establecidos, desconocimiento de las responsabilidades y autoridades y de los flujos de información </t>
  </si>
  <si>
    <t>Investigaciones de los entes de control
Multas o sanciones
Afectación negativa de la imagen institucional
Investigaciones internas de orden disciplinario</t>
  </si>
  <si>
    <t>OBJETIVO DEL PROCESO</t>
  </si>
  <si>
    <t>Definir los lineamientos estratégicos y el modelo de operación a corto, mediano y largo plazo acorde a las necesidades y espectativas de los grupos de interés.</t>
  </si>
  <si>
    <t>ECONOMICOS Y FINANCIEROS</t>
  </si>
  <si>
    <t>INFORMACION</t>
  </si>
  <si>
    <t>APLICACIONES</t>
  </si>
  <si>
    <t>HARDWARE</t>
  </si>
  <si>
    <t>COMUNICACIÓN ENTRE LOS PROCESOS</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</si>
  <si>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</si>
  <si>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</si>
  <si>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</si>
  <si>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</si>
  <si>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</si>
  <si>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</si>
  <si>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</si>
  <si>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</si>
  <si>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</si>
  <si>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</si>
  <si>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</si>
  <si>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</si>
  <si>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</si>
  <si>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</si>
  <si>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</si>
  <si>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</si>
  <si>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</si>
  <si>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</si>
  <si>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</si>
  <si>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</si>
  <si>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</si>
  <si>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</si>
  <si>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</si>
  <si>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</si>
  <si>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</si>
  <si>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</si>
  <si>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</si>
  <si>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</si>
  <si>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</si>
  <si>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</si>
  <si>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</si>
  <si>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</si>
  <si>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</si>
  <si>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</si>
  <si>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</si>
  <si>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</si>
  <si>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</si>
  <si>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</si>
  <si>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</si>
  <si>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</si>
  <si>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</si>
  <si>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</si>
  <si>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</si>
  <si>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</si>
  <si>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</si>
  <si>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</si>
  <si>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</si>
  <si>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</si>
  <si>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</si>
  <si>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responsabe asignado?</t>
  </si>
  <si>
    <t>¿El responsable tiene la autoridad y es adecuada?</t>
  </si>
  <si>
    <t>¿La fuente de información que se utiliza   confiable?</t>
  </si>
  <si>
    <t>¿Las observaciones, desviaciones o diferencias identificadas  investigadas y resueltas de manera oportuna?</t>
  </si>
  <si>
    <t>Implementación</t>
  </si>
  <si>
    <t>Calificación</t>
  </si>
  <si>
    <t>Documentación</t>
  </si>
  <si>
    <t>Frecuencia</t>
  </si>
  <si>
    <t>Inicia con la elaboración del  diagnóstico del contexto interno y externo y la Formulación del marco estratégico; y finaliza con el seguimiento y evaluación de la estrategia, recursos y la gestión y el  seguimiento al Modelo Integrado de Planeación y Gestión</t>
  </si>
  <si>
    <t>Económico y Reputacional</t>
  </si>
  <si>
    <t>Generación de lineamientos estratégicos o modelos de operación internos deficientes o fuera de los térmnos establecidos por ley</t>
  </si>
  <si>
    <t>Desconocimiento de la normativa aplicable, cambios de gobierno, legislación, políticas públicas, regulación o incumplimiento de los lineamientos establecidos en los documentos del SIG</t>
  </si>
  <si>
    <t>Ejecucion y Administracion de procesos</t>
  </si>
  <si>
    <t xml:space="preserve">     El riesgo afecta la imagen de la entidad con efecto publicitario sostenido a nivel de sector administrativo, nivel departamental o municipal</t>
  </si>
  <si>
    <t>Revisión y actualización mensual (cuando aplica) del normograma del proceso</t>
  </si>
  <si>
    <t>Si</t>
  </si>
  <si>
    <t>Preventivo</t>
  </si>
  <si>
    <t>Manual</t>
  </si>
  <si>
    <t>Documentado</t>
  </si>
  <si>
    <t>Continua</t>
  </si>
  <si>
    <t>Con registro</t>
  </si>
  <si>
    <t>Reducir (mitigar)</t>
  </si>
  <si>
    <t>Realizar los seguimientos a la implementacion adecuada de los lineamientos estratégicos y los modelos de operación establecidos por la OAP (Seguimiento PEI, PAI, PTEP, Indicadores, Riesgos, PAyS, SEGPLAN, PIGA)</t>
  </si>
  <si>
    <t>OAP</t>
  </si>
  <si>
    <t>Los informes de segunda linea de defensa de riesgos PAyS PAI SEGPLAN e indicadores s se realizan durante el mes de abril para lo pertinente al primer tirmestre de la vigencia el informe de PEI y PIGA se realizan en el mes de julio con corte al primer semestre</t>
  </si>
  <si>
    <t>04/05/2023
05/06/2023
05/07/2023</t>
  </si>
  <si>
    <t>Se realizó el informe de segunda línea de defensa de indicadores, riesgos y PAyS del primer trimestre. asi mismo se realizó el seguimiento de SEGPLAN  para el primer trimestre. Se realizó informe de segunda linea de defensa PAI primer trimestre.
Durante el mes de mayo no se realizó seguimiento por cuanto la segunda linea de defensa es trimestral
En el mes de junio se realizó el seguimiento del PEI para el primer cuatrimestre por solicitud de la Secretaría del hábitat</t>
  </si>
  <si>
    <t>05/08/2023
07/09/2023
10/10/2023</t>
  </si>
  <si>
    <t xml:space="preserve">Se realizó el informe de segunda línea de defensa de Riesgos, Indicadores y PAyS, y el informe de PAI 
Se presentó ante el CIGD los resultados de la segunda linea de defensa con corte 30 de junio (El acta esta en proceso de revisión y firma de los miembros del comité) se presentaron el Plan de Acción Institucional- PAI
Indicadores de Proceso
Seguimiento mapa y plan de manejo de Riesgos y oportunidades
Seguimiento al PAyS
Monitoreo al avance en el cumplimiento de metas proyecto de inversión, avance de la ejecución financiera y física
Plan Anticorrupción y de Atención al Ciudadano – PAAC
Política Transparencia, Acceso a la Información Pública y Lucha Contra la Corrupción
Durante el mes de septiembre se realizó el informe de empalme a las políticas del MIPG en el cual se hizo el seguimiento a la implementación de las mismas durante el cuatrenio
</t>
  </si>
  <si>
    <t>En curso</t>
  </si>
  <si>
    <t xml:space="preserve">Se realiza el reporte de actualización del normograma a la SAL </t>
  </si>
  <si>
    <t>Profesional juridico de la OAP</t>
  </si>
  <si>
    <t>Correos de envío</t>
  </si>
  <si>
    <t>Efectivo</t>
  </si>
  <si>
    <t>Se realizó el reporte del normograma para el mes de abril a la SAL
Se realizó el reporte del normograma para el mes de mayo a la SAL
Se realizó el reporte del normograma para el mes de junio a la SAL</t>
  </si>
  <si>
    <t>Se realizó el reporte del normograma para el mes de julio a la SAL
Se realizó el reporte del normograma para el mes de agosto a la SAL
Se realizó el reporte del normograma para el mes de septiembre a la SAL</t>
  </si>
  <si>
    <t>Comunicar a los lideres de proceso y gestores las inconsistencias generadas en los lineamientos estrategicos y modelos de operación entregados para las subsanaciones pertinentes</t>
  </si>
  <si>
    <t>26/04/2023
17/07/2023
17/10/2023</t>
  </si>
  <si>
    <t>Se realiza el seguimiento al control y se adjuntan las evidencias, se determina que el control ha sido efectivo
Se realiza el seguimiento al control y se adjuntan las evidencias, se determina que el control ha sido efectivo
Se realiza el seguimiento al control y se adjuntan las evidencias, se determina que el control ha sido efectivo</t>
  </si>
  <si>
    <t>Durante el primer trimestre no se requirió la ejecución de la acción ya que los informes se generan trimestre o semestre vencido
Se realizó el seguimiento y se adjuntan las evidencias que soportan la ejecución conforme a lo planeado
Se realizó el seguimiento y se adjuntan las evidencias que soportan la ejecución conforme a lo planeado</t>
  </si>
  <si>
    <t>19/05/2023
20/09/2023</t>
  </si>
  <si>
    <t>JAG - De acuerdo a la revisión se evidencia el cumplimiento del control con la remisión de los correos mensuales del normograma a la SAL. Aunque se recomienda que se complementen las evidencias con los archivos adjuntos que se envian en los correos.
20/09/2023 - OCL:  Con base en la revisión de las siguientes evidencias aportadas por el proceso:
- AGSTO 2023 RV_ Actualización Normograma - OAP_ Luz Mary Palacios Castillo - Outlook
- GAL-FM-20 V10 Normograma julio 2023_OAP
- GAL-FM-20 V10 Normograma_agosto_ OAP
- JULIO 2023 RV_ Actualización Normograma - OAP_ Luz Mary Palacios Castillo - Outlook
La OCI, verifica el cumplimiento del control.</t>
  </si>
  <si>
    <t xml:space="preserve">JAG - Con el reporte realizado y debido a la No materialización del riesgo se infiere que el control implementado por el proceso fue efectivo
20/09/2023 - OCL: Con base en el seguimiento realizado por el proceso y la revisión de las evidencias la OCI, determina que el control ha sido efectivo. </t>
  </si>
  <si>
    <t>JAG - De acuerdo con la verficación realizada se identifica que se presentan avances en la acción propuesta, se invita al proceso a continuar realizando los seguimientos para dar cumplimiento a todos los seguimientos propuestos.
20/09/2023 - OCL: Revisadas las evidencias siguientes evidencias aportadas por el proceso:
- 2. Informe segunda línea de defensa Indicadores, Riesgos, PAyS segundo trimestre
- Informe PAI Trimestre 2_agost 24
- Presentacion Comité ordinario 31 de agosto
 y con base en el seguimiento realizado por el proceso la OCI, verifica la ejecución de la acción de acuerdo con lo planeado.</t>
  </si>
  <si>
    <t>Análisis del riesgo residual</t>
  </si>
  <si>
    <t>Probabilidad</t>
  </si>
  <si>
    <t>Perfin del Riesgo</t>
  </si>
  <si>
    <t>Proposito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</si>
  <si>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</si>
  <si>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</si>
  <si>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</si>
  <si>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</si>
  <si>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</si>
  <si>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</si>
  <si>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</si>
  <si>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</si>
  <si>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</si>
  <si>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Accion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</si>
  <si>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</si>
  <si>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</si>
  <si>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</si>
  <si>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</si>
  <si>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</si>
  <si>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</si>
  <si>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</si>
  <si>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</si>
  <si>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Posibilidad de beneficio propio o de un tercero por el uso Inadecuado de la autoridad por falta de seguimiento a los controles establecidos, desconocimiento de las responsabilidades y autoridades y de los flujos de información</t>
  </si>
  <si>
    <t xml:space="preserve">Uso Inadecuado de la autoridad </t>
  </si>
  <si>
    <t>Falta de seguimiento a los controles establecidos, desconocimiento de las responsabilidades y autoridades y de los flujos de información</t>
  </si>
  <si>
    <t>Fraude Interno</t>
  </si>
  <si>
    <t>Socialización a los procesos de los lineamientos documentados en el marco del SIG</t>
  </si>
  <si>
    <t>FUERTE</t>
  </si>
  <si>
    <t>NA</t>
  </si>
  <si>
    <t>DIRECTAMENTE</t>
  </si>
  <si>
    <t>NO DISMINUYE</t>
  </si>
  <si>
    <t>Reducir</t>
  </si>
  <si>
    <t xml:space="preserve">Hacer la revision de los documentos del SIG asociados al proceso para determinar la necesidad de ajustar o documentar nuevos controles </t>
  </si>
  <si>
    <t>Se realizó la revisión y actualizacion de los siguientes documentos del proceso los cuales se encuentran publicados en el micrositio del MIPG- SIG https://www.uaesp.gov.co/mipg/sig.php : Procedimiento DES-PC-03 Formulación y Seguimiento Plan de Acción Institucional
Instructivo DES-PC-03 Lineamientos para el diligenciamiento del PAI
Formato DES-FM-05 Plan de Acción Institucional
Formato DES-FM-22 Informe de Revisión por la Dirección
Procedimiento DES-PC-15 Identificación de aspectos y valoración de impactos ambientales  e identificación y análisis de riesgos ambientales 
Formato DES-FM-37 Matriz de aspectos e impactos ambientales, e identificación y análisis de riesgos ambientales</t>
  </si>
  <si>
    <t xml:space="preserve">No se requirió la actualizacion documental en el mes de abril
No se requirió la actualizacion documental en el mes de mayo
Se realizó la revisión y actualizacion de los siguientes documentos del proceso los cuales se encuentran publicados en el micrositio del MIPG- SIG https://www.uaesp.gov.co/mipg/sig.php :
DES-PC-08 Indicadores de Gestión
DES-FM-10 Tablero General de Indicadores
DES-IN-01 Elaboración, actualización y control de la información documentada del SIG
DES-PT-01 Protocolo para la publicación de información en el botón de transparencia y acceso a la información pública
</t>
  </si>
  <si>
    <t xml:space="preserve">El 29 de julio se actualizó el siguiente documento: DES-MN-01 Manual de Sistema Integrado de Gestión 
Durante el mes de agosto se actualizaron los siguientes documentos: DES-MN-01 Manual de Sistema Integrado de Gestión 	
DES-PC-17 Plan anual de adquisiciones	
DES-FM-38 Formulación y modificación del plan anual de adquisiciones
Durante el mes de septiembre se actualizaron los siguientes documentos: DES-FM-12 Mapa y plan de manejo de Riesgos y oportunidades
DES-FM-16 Formato de Procedimientos
DES-PC-18 Seguimiento de la Huella de Carbono
 Los documentos se encuentran publicados en el micrositio del MIPG- SIG https://www.uaesp.gov.co/mipg/sig.php :	</t>
  </si>
  <si>
    <t>Se realizó la socialización de los documentos actualizado conforme a lo establecido en el procedimiento de control de la información documentada</t>
  </si>
  <si>
    <t>Profesionales OAP</t>
  </si>
  <si>
    <t>Correos</t>
  </si>
  <si>
    <t xml:space="preserve">Los días 24 y 25 de abril se realizó la socializacion de los aspectos basicos para la implementación del SARLAFT
Durante el mes de abril no se adelantaron socializaciones lideradas desde la OAP
Se realizó la socialización de los documentos actualizados del proceso  </t>
  </si>
  <si>
    <t>Correos
lista de asistencia virtual</t>
  </si>
  <si>
    <t>Se realizó la socializacion de los documetos actualizados del SIG en julio, asi mismo se realizó socializacion de los lineamiento de accesibilidad documentados en el instructivo de control e la información documentada (https://uaespdc-my.sharepoint.com/:v:/g/personal/erika_rendon_uaesp_gov_co/EdOxADdfvIJKsg3yceaZBygBCO_ddV9egJ841mnXzV11iQ)
Se realizó la socializacion de los documetos actualizados del SIG en agosto
Se realizó la socializacion de los documetos actualizados del SIG en septiembre</t>
  </si>
  <si>
    <t xml:space="preserve">Generar la alerta ante las instancias competentes   frente a la presunta existencia de actos de corrupción </t>
  </si>
  <si>
    <t xml:space="preserve">10/05/2023
12/09/2023
12/01/2024 </t>
  </si>
  <si>
    <r>
      <rPr>
        <b/>
        <sz val="12"/>
        <color rgb="FF000000"/>
        <rFont val="Arial Narrow"/>
      </rPr>
      <t>JAG:</t>
    </r>
    <r>
      <rPr>
        <sz val="12"/>
        <color rgb="FF000000"/>
        <rFont val="Arial Narrow"/>
      </rPr>
      <t xml:space="preserve"> Se evidencia el cumplimiento del control en el período evaluado. Esto se corrobora con los archivos que adjuntan indicando como se realizaron las socializaciones de SARLAFT
</t>
    </r>
    <r>
      <rPr>
        <b/>
        <sz val="12"/>
        <color rgb="FF000000"/>
        <rFont val="Arial Narrow"/>
      </rPr>
      <t xml:space="preserve">
12/09/2023 - OCL:</t>
    </r>
    <r>
      <rPr>
        <sz val="12"/>
        <color rgb="FF000000"/>
        <rFont val="Arial Narrow"/>
      </rPr>
      <t xml:space="preserve"> De acuerdo con la revisión de los siguientes documentos:
1. Socialización julio.pdf
2. Socialización septiembre.pdf,
La OCI, verificó el cumplimiento de lo descrito en el control.
</t>
    </r>
    <r>
      <rPr>
        <b/>
        <sz val="12"/>
        <color rgb="FF000000"/>
        <rFont val="Arial Narrow"/>
      </rPr>
      <t>12/01/2024 SLF:</t>
    </r>
    <r>
      <rPr>
        <sz val="12"/>
        <color rgb="FF000000"/>
        <rFont val="Arial Narrow"/>
      </rPr>
      <t xml:space="preserve"> De acuerdo a la revisión realiazada por la OCI, se verifica el cumplimiento del control, mediante las socializaciones a los procesos de los lineamientos enmarcados en SIG </t>
    </r>
  </si>
  <si>
    <r>
      <rPr>
        <b/>
        <sz val="12"/>
        <color rgb="FF000000"/>
        <rFont val="Arial Narrow"/>
      </rPr>
      <t>JAG:</t>
    </r>
    <r>
      <rPr>
        <sz val="12"/>
        <color rgb="FF000000"/>
        <rFont val="Arial Narrow"/>
      </rPr>
      <t xml:space="preserve"> El control fue efectivo y ayuda a la No materialización del riesgo de corrupción asociado al proceso
</t>
    </r>
    <r>
      <rPr>
        <b/>
        <sz val="12"/>
        <color rgb="FF000000"/>
        <rFont val="Arial Narrow"/>
      </rPr>
      <t xml:space="preserve">
12/09/2023 - OCL: </t>
    </r>
    <r>
      <rPr>
        <sz val="12"/>
        <color rgb="FF000000"/>
        <rFont val="Arial Narrow"/>
      </rPr>
      <t xml:space="preserve">De acuerdo con las evidencias aportadas por el proceso la OCI, evidenció que el riesgo no se materializó y el cumplimiento del control.
</t>
    </r>
    <r>
      <rPr>
        <b/>
        <sz val="12"/>
        <color rgb="FF000000"/>
        <rFont val="Arial Narrow"/>
      </rPr>
      <t xml:space="preserve">12/01/2024 SLF: </t>
    </r>
    <r>
      <rPr>
        <sz val="12"/>
        <color rgb="FF000000"/>
        <rFont val="Arial Narrow"/>
      </rPr>
      <t xml:space="preserve">De acuerdo a las evidencias verificadas, se evidenció la efectividad del control, toda vez que no se materializó el riego para el periodo evaluado. </t>
    </r>
  </si>
  <si>
    <r>
      <rPr>
        <b/>
        <sz val="12"/>
        <color rgb="FF000000"/>
        <rFont val="Arial Narrow"/>
      </rPr>
      <t xml:space="preserve">JAG: </t>
    </r>
    <r>
      <rPr>
        <sz val="12"/>
        <color rgb="FF000000"/>
        <rFont val="Arial Narrow"/>
      </rPr>
      <t xml:space="preserve">De acuerdo con la información reportada, se verifica la actualización de los dos procedimientos en el micrositio del SIG de la página web. Se recomienda documentar en el reporte, los criterios utilizados para realizar la actualización documental.
</t>
    </r>
    <r>
      <rPr>
        <b/>
        <sz val="12"/>
        <color rgb="FF000000"/>
        <rFont val="Arial Narrow"/>
      </rPr>
      <t xml:space="preserve">
12/09/2023 - OCL: </t>
    </r>
    <r>
      <rPr>
        <sz val="12"/>
        <color rgb="FF000000"/>
        <rFont val="Arial Narrow"/>
      </rPr>
      <t xml:space="preserve">Para el tercer trimestre, el proceso no presenta evidencias ni seguimiento a la acción. La acción continúa en ejecución.
</t>
    </r>
    <r>
      <rPr>
        <b/>
        <sz val="12"/>
        <color rgb="FF000000"/>
        <rFont val="Arial Narrow"/>
      </rPr>
      <t xml:space="preserve">12/01/2024 SLF: </t>
    </r>
    <r>
      <rPr>
        <sz val="12"/>
        <color rgb="FF000000"/>
        <rFont val="Arial Narrow"/>
      </rPr>
      <t xml:space="preserve">No se presentan evidencias de la acción para el periodo evaluado. </t>
    </r>
  </si>
  <si>
    <t xml:space="preserve">Solicitar a la instancia superior correspondiente la reasignación  de la responsabilidad de la ejecución de la actividad involucrada de manera provisional a otro responsable competente, mientras se esclarecen los hechos, cuando aplique </t>
  </si>
  <si>
    <t>Descripción Activos de Información</t>
  </si>
  <si>
    <t>Tipo de Activos / Grupo de Activos</t>
  </si>
  <si>
    <t>Amenaza</t>
  </si>
  <si>
    <t>Vulnerabilidad</t>
  </si>
  <si>
    <t>Tipo de Riesgo Digital</t>
  </si>
  <si>
    <t>¿Tiene responsabe asignbado?</t>
  </si>
  <si>
    <t>¿El responsable tiene la autoridad y adecuada?</t>
  </si>
  <si>
    <t>20/09/2023 - OCL: A la fecha de revisión el proceso no tiene identificados riesgos de seguridad de la información</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</si>
  <si>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</si>
  <si>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</si>
  <si>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</si>
  <si>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</si>
  <si>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</si>
  <si>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</si>
  <si>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</si>
  <si>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21/09/2023 - OCL: NA</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</si>
  <si>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</si>
  <si>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</si>
  <si>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</si>
  <si>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</si>
  <si>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</si>
  <si>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</si>
  <si>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</si>
  <si>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</si>
  <si>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</si>
  <si>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</si>
  <si>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</si>
  <si>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</si>
  <si>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</si>
  <si>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</si>
  <si>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</si>
  <si>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</si>
  <si>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</si>
  <si>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</si>
  <si>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</si>
  <si>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</si>
  <si>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</si>
  <si>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</si>
  <si>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</si>
  <si>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</si>
  <si>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</si>
  <si>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</si>
  <si>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</si>
  <si>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</si>
  <si>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</si>
  <si>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</si>
  <si>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</si>
  <si>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</si>
  <si>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</si>
  <si>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</si>
  <si>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</si>
  <si>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</si>
  <si>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</si>
  <si>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</si>
  <si>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</si>
  <si>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</si>
  <si>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</si>
  <si>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</si>
  <si>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</si>
  <si>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</si>
  <si>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</si>
  <si>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</si>
  <si>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</si>
  <si>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</si>
  <si>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</si>
  <si>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</si>
  <si>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</si>
  <si>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</si>
  <si>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</si>
  <si>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</si>
  <si>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</si>
  <si>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</si>
  <si>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</si>
  <si>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</si>
  <si>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</si>
  <si>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</si>
  <si>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</si>
  <si>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</si>
  <si>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</si>
  <si>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</si>
  <si>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</si>
  <si>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</si>
  <si>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</si>
  <si>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</si>
  <si>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</si>
  <si>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</si>
  <si>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</si>
  <si>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</si>
  <si>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</si>
  <si>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</si>
  <si>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</si>
  <si>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</si>
  <si>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</si>
  <si>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</si>
  <si>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</si>
  <si>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</si>
  <si>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</si>
  <si>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</si>
  <si>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</si>
  <si>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</si>
  <si>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</si>
  <si>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</si>
  <si>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</si>
  <si>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</si>
  <si>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</si>
  <si>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</si>
  <si>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</si>
  <si>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</si>
  <si>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</si>
  <si>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</si>
  <si>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</si>
  <si>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</si>
  <si>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</si>
  <si>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</si>
  <si>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</si>
  <si>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</si>
  <si>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</si>
  <si>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</si>
  <si>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</si>
  <si>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</si>
  <si>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</si>
  <si>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</si>
  <si>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</si>
  <si>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</si>
  <si>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</si>
  <si>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</si>
  <si>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</si>
  <si>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</si>
  <si>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</si>
  <si>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</si>
  <si>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</si>
  <si>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</si>
  <si>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</si>
  <si>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</si>
  <si>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</si>
  <si>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</si>
  <si>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</si>
  <si>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</si>
  <si>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</si>
  <si>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</si>
  <si>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</si>
  <si>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</si>
  <si>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</si>
  <si>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</si>
  <si>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</si>
  <si>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</si>
  <si>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</si>
  <si>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</si>
  <si>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</si>
  <si>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</si>
  <si>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</si>
  <si>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</si>
  <si>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</si>
  <si>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</si>
  <si>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</si>
  <si>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</si>
  <si>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</si>
  <si>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</si>
  <si>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</si>
  <si>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</si>
  <si>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</si>
  <si>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</si>
  <si>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</si>
  <si>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</si>
  <si>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</si>
  <si>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</si>
  <si>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</si>
  <si>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</si>
  <si>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</si>
  <si>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</si>
  <si>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</si>
  <si>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</si>
  <si>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</si>
  <si>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</si>
  <si>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</si>
  <si>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</si>
  <si>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</si>
  <si>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</si>
  <si>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</si>
  <si>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</si>
  <si>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</si>
  <si>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</si>
  <si>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</si>
  <si>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</si>
  <si>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</si>
  <si>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</si>
  <si>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</si>
  <si>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</si>
  <si>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</si>
  <si>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</si>
  <si>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</si>
  <si>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</si>
  <si>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</si>
  <si>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</si>
  <si>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</si>
  <si>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</si>
  <si>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</si>
  <si>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</si>
  <si>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</si>
  <si>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</si>
  <si>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</si>
  <si>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</si>
  <si>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</si>
  <si>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</si>
  <si>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</si>
  <si>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</si>
  <si>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</si>
  <si>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</si>
  <si>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</si>
  <si>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</si>
  <si>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</si>
  <si>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</si>
  <si>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</si>
  <si>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</si>
  <si>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</si>
  <si>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</si>
  <si>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</si>
  <si>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</si>
  <si>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</si>
  <si>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</si>
  <si>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</si>
  <si>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</si>
  <si>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</si>
  <si>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</si>
  <si>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</si>
  <si>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</si>
  <si>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</si>
  <si>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</si>
  <si>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</si>
  <si>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</si>
  <si>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</si>
  <si>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</si>
  <si>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</si>
  <si>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</si>
  <si>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</si>
  <si>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</si>
  <si>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</si>
  <si>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</si>
  <si>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</si>
  <si>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</si>
  <si>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</si>
  <si>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</si>
  <si>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</si>
  <si>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</si>
  <si>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</si>
  <si>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Aceptar</t>
  </si>
  <si>
    <t>Económico</t>
  </si>
  <si>
    <t>Evitar</t>
  </si>
  <si>
    <t>Reputacional</t>
  </si>
  <si>
    <t>Reducir (compartir)</t>
  </si>
  <si>
    <t>Plan de accion (solo para la opción reducir)</t>
  </si>
  <si>
    <t>Finalizado</t>
  </si>
  <si>
    <t>Daños Activos Fisicos</t>
  </si>
  <si>
    <t>Fallas Tecnologicas</t>
  </si>
  <si>
    <t>Relaciones Laborales</t>
  </si>
  <si>
    <t>Usuarios, productos y practicas , organizacionales</t>
  </si>
  <si>
    <t>Solicitud de cierre</t>
  </si>
  <si>
    <t>Solicitud de ajuste</t>
  </si>
  <si>
    <t>Fraude Externo</t>
  </si>
  <si>
    <t>Lavado de Activos</t>
  </si>
  <si>
    <t>Financiación del terrorismo</t>
  </si>
  <si>
    <t>No</t>
  </si>
  <si>
    <t>Sin registro</t>
  </si>
  <si>
    <t>No efectivo</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</si>
  <si>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</si>
  <si>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</si>
  <si>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</si>
  <si>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</si>
  <si>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</si>
  <si>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</si>
  <si>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</si>
  <si>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</si>
  <si>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</si>
  <si>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</si>
  <si>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</si>
  <si>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</si>
  <si>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</si>
  <si>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</si>
  <si>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</si>
  <si>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</si>
  <si>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 xml:space="preserve">Gestión de Apoyo Logístico </t>
  </si>
  <si>
    <t>Suministrar y controlar los recursos físicos y servicios de apoyo logístico de la UAESP</t>
  </si>
  <si>
    <t xml:space="preserve">Servicio al Ciudadano </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</si>
  <si>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</si>
  <si>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Tecnológica y de la Información </t>
  </si>
  <si>
    <t>Administrar y brindar soluciones tecnológicas asegurando la integridad, disponibilidad y confiabilidad de la información.</t>
  </si>
  <si>
    <t xml:space="preserve">Gestión Asuntos Legales </t>
  </si>
  <si>
    <t>Prestar asesoría jurídica a la UAESP para su adecuado funcionamiento.</t>
  </si>
  <si>
    <t xml:space="preserve">Gestión de Evaluación y Mejora </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</si>
  <si>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</si>
  <si>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MODERADO</t>
  </si>
  <si>
    <t>DEBIL</t>
  </si>
  <si>
    <t>INDIRECTAMENTE</t>
  </si>
  <si>
    <t>Compartir</t>
  </si>
  <si>
    <t xml:space="preserve">1/11/2023
10/12/2023
10/01/2023
</t>
  </si>
  <si>
    <t>Se presentó el informe de segunda linea de defensa del PEI para el primer semestre en el CIGD
Se elaboró el informe de segunda linea de defensa de indicadores, riesgos y PAyS del tercer trimestre
El 20 de noviembre se llevó al CIGD los Informes segunda línea de defensa III trimestre OAP
      a. Plan de Acción Institucional- PAI
      b. Indicadores de Proceso
      c. Seguimiento mapa y plan de manejo de Riesgos y oportunidades
      d. Seguimiento al PAyS
      e. Monitoreo al avance en el cumplimiento de metas proyecto de inversión, avance de la ejecución financiera y física
Se realiza el seguimiento de segunda linea de defensa del PAyS y el seguimiento al MIPG solicitado por la Secretaría del hábitat</t>
  </si>
  <si>
    <t>10/11/2023
11/12/2023
10/01/2024</t>
  </si>
  <si>
    <t>Se realizó el reporte del normograma para el mes de octubre a la SAL
Se realizó el reporte del normograma para el mes de noviembre a la SAL
Se realizó el reporte del normograma para el mes de diciembre a la SAL</t>
  </si>
  <si>
    <t>6/10/2023
24/11/2023
15/12/2023</t>
  </si>
  <si>
    <t>Se actualizó el siguiente documento: DES-FM-28 Seguimiento a la generación de residuos y almacenamiento temporal
Se actualizaron los siguientes documentos: Formulación, actualización y seguimiento a los proyectos de inversión DES-PC-02
Formulación proyectos de inversión DES-FM-04
Matriz programación y seguimiento de metas y presupuesto DES-FM-40
Seguimiento mensual DES-FM-41
Formulación y Seguimiento Plan de Acción Institucional DES-PC-03
Lineamientos para el diligenciamiento del PAI DES-IN-02
Plan de Acción Institucional DES-FM-05
Formulación y seguimiento al Plan de Adecuación y Sostenibilidad del MIPG DES-PC-19
Plan de Adecuación y Sostenibilidad del MIPG DES-FM-39
Se actualizaron los siguientes documentos: Estrategia Institucional de Respuesta EIR UAESP DES-PL-03
 Informe de Revisión por la Dirección DES-FM-22
Formulación y modificación del plan anual de adquisiciones DES-FM-38
Formulación y seguimiento Plan de Gestión Integral de Residuos Sólidos- PGIRS DES-PC-20
Tabla de Verificación PGIRS DES-FM-42</t>
  </si>
  <si>
    <t xml:space="preserve">
</t>
  </si>
  <si>
    <t>1/11/2023
07/12/2023
28/12/2023</t>
  </si>
  <si>
    <t>Se realizó la socializacion de los siguientes documentos actualizados por la OAP: DES	FM	28 Seguimiento a la generación de residuos y almacenamiento temporal, DES	FM	12 Mapa y plan de manejo de Riesgos y oportunidades	DES	FM	16
Formato de Procedimientos	
DES	PC	18 Seguimiento de la Huella de Carbono		
GCI	PC	01 Gestión de la Innovación	
GCI	FM	01 Experimentación y evaluación de la Iniciativa de Innovación	
GCI	FM	02 Priorización Iniciativas de Innovación	
GCI	PC	02 Gestión del Conocimiento	
GCI	IN	01 Lineamientos para uso de la plataforma MOODLE – NASA	
GCI	FM	04 Inventario de Conocimiento Explícito - Tácito	
GCI	FM	11 Eventos de transferencia del conocimiento	
GCI	FM	12 Mapa del Conocimiento Critico y Estratégico	
Se socializó la actualizacion de los siguientes documentos: 8. DES-FM-04 , DES-FM-39, DES-FM-40, DES-FM-41
Se socializó la actualizacion de los siguientes documentos: 9. DES-FM-22 V4,  DES-FM-38 V2, DES-FM-42 V1, DES-PC-20 V1 y politicas</t>
  </si>
  <si>
    <t>26/04/2023
17/07/2023
17/10/2023
15/01/2024</t>
  </si>
  <si>
    <t>Se realiza el seguimiento al control y se adjuntan las evidencias, se determina que el control ha sido efectivo
Se realiza el seguimiento al control y se adjuntan las evidencias, se determina que el control ha sido efectivo
Se realiza el seguimiento al control y se adjuntan las evidencias, se determina que el control ha sido efectivo
Se realiza el seguimiento al control y se adjuntan las evidencias, se determina que el control ha sido efectivo</t>
  </si>
  <si>
    <t>Se realiza el seguimiento a la acción y se adjuntan las evidencias, dando cumplimiento a lo programado
Se realiza el seguimiento a la acción y se adjuntan las evidencias, dando cumplimiento a lo programado
Se realiza el seguimiento a la acción y se adjuntan las evidencias, dando cumplimiento a lo programado
Se realiza el seguimiento a la acción y se adjuntan las evidencias, dando cumplimiento a lo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</si>
</sst>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6"/>
      <color rgb="FFFF0000"/>
      <name val="Arial Narrow"/>
      <family val="2"/>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b/>
      <sz val="26"/>
      <name val="Arial Narrow"/>
      <family val="2"/>
    </font>
    <font>
      <sz val="16"/>
      <color rgb="FFFF0000"/>
      <name val="Arial"/>
      <family val="2"/>
    </font>
    <font>
      <b/>
      <sz val="12"/>
      <color rgb="FF000000"/>
      <name val="Arial Narrow"/>
    </font>
    <font>
      <sz val="12"/>
      <color rgb="FF000000"/>
      <name val="Arial Narrow"/>
    </font>
  </fonts>
  <fills count="3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C000"/>
        <bgColor rgb="FFFFC000"/>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0000"/>
        <bgColor rgb="FFFF0000"/>
      </patternFill>
    </fill>
    <fill>
      <patternFill patternType="solid">
        <fgColor rgb="FFBFBFBF"/>
        <bgColor rgb="FFBFBFBF"/>
      </patternFill>
    </fill>
  </fills>
  <borders count="84">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13" fillId="0" borderId="0" applyFont="0" applyFill="0" applyBorder="0" applyAlignment="0" applyProtection="0"/>
    <xf numFmtId="0" fontId="43" fillId="0" borderId="0"/>
    <xf numFmtId="0" fontId="44" fillId="0" borderId="0"/>
    <xf numFmtId="0" fontId="5" fillId="0" borderId="0"/>
    <xf numFmtId="0" fontId="33" fillId="0" borderId="0"/>
  </cellStyleXfs>
  <cellXfs count="550">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27" fillId="0" borderId="0" xfId="0" applyFont="1"/>
    <xf numFmtId="0" fontId="30" fillId="0" borderId="2"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2" fillId="13" borderId="10" xfId="0" applyFont="1" applyFill="1" applyBorder="1" applyAlignment="1" applyProtection="1">
      <alignment horizontal="center" wrapText="1" readingOrder="1"/>
      <protection hidden="1"/>
    </xf>
    <xf numFmtId="0" fontId="0" fillId="3" borderId="0" xfId="0" applyFill="1"/>
    <xf numFmtId="0" fontId="45" fillId="3" borderId="37" xfId="2" applyFont="1" applyFill="1" applyBorder="1"/>
    <xf numFmtId="0" fontId="45" fillId="3" borderId="38" xfId="2" applyFont="1" applyFill="1" applyBorder="1"/>
    <xf numFmtId="0" fontId="45" fillId="3" borderId="39" xfId="2" applyFont="1" applyFill="1" applyBorder="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0" xfId="0" applyFont="1" applyFill="1" applyBorder="1" applyAlignment="1">
      <alignment horizontal="center" vertical="center" wrapText="1" readingOrder="1"/>
    </xf>
    <xf numFmtId="0" fontId="35" fillId="3" borderId="20" xfId="0" applyFont="1" applyFill="1" applyBorder="1" applyAlignment="1">
      <alignment horizontal="justify" vertical="center" wrapText="1" readingOrder="1"/>
    </xf>
    <xf numFmtId="9" fontId="34" fillId="3" borderId="29" xfId="0" applyNumberFormat="1"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5" fillId="3" borderId="19" xfId="0" applyFont="1" applyFill="1" applyBorder="1" applyAlignment="1">
      <alignment horizontal="justify" vertical="center" wrapText="1" readingOrder="1"/>
    </xf>
    <xf numFmtId="9" fontId="34" fillId="3" borderId="24" xfId="0" applyNumberFormat="1" applyFont="1" applyFill="1" applyBorder="1" applyAlignment="1">
      <alignment horizontal="center" vertical="center" wrapText="1" readingOrder="1"/>
    </xf>
    <xf numFmtId="0" fontId="35" fillId="3" borderId="24"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5" fillId="3" borderId="26" xfId="0" applyFont="1" applyFill="1" applyBorder="1" applyAlignment="1">
      <alignment horizontal="justify" vertical="center" wrapText="1" readingOrder="1"/>
    </xf>
    <xf numFmtId="0" fontId="35" fillId="3" borderId="27" xfId="0" applyFont="1" applyFill="1" applyBorder="1" applyAlignment="1">
      <alignment horizontal="center" vertical="center" wrapText="1" readingOrder="1"/>
    </xf>
    <xf numFmtId="0" fontId="42" fillId="3" borderId="0" xfId="0" applyFont="1" applyFill="1"/>
    <xf numFmtId="0" fontId="34" fillId="15" borderId="31" xfId="0" applyFont="1" applyFill="1" applyBorder="1" applyAlignment="1">
      <alignment horizontal="center" vertical="center" wrapText="1" readingOrder="1"/>
    </xf>
    <xf numFmtId="0" fontId="34" fillId="15" borderId="32" xfId="0" applyFont="1" applyFill="1" applyBorder="1" applyAlignment="1">
      <alignment horizontal="center" vertical="center" wrapText="1" readingOrder="1"/>
    </xf>
    <xf numFmtId="0" fontId="14" fillId="3" borderId="0" xfId="0" applyFont="1" applyFill="1"/>
    <xf numFmtId="0" fontId="4" fillId="3" borderId="0" xfId="0" applyFont="1" applyFill="1" applyAlignment="1">
      <alignment horizontal="left" vertical="center"/>
    </xf>
    <xf numFmtId="0" fontId="45" fillId="3" borderId="5" xfId="2" applyFont="1" applyFill="1" applyBorder="1"/>
    <xf numFmtId="0" fontId="50" fillId="3" borderId="0" xfId="0" applyFont="1" applyFill="1" applyAlignment="1">
      <alignment horizontal="left" vertical="center" wrapText="1"/>
    </xf>
    <xf numFmtId="0" fontId="51" fillId="3" borderId="0" xfId="0" applyFont="1" applyFill="1" applyAlignment="1">
      <alignment horizontal="left" vertical="top" wrapText="1"/>
    </xf>
    <xf numFmtId="0" fontId="45" fillId="3" borderId="0" xfId="2" applyFont="1" applyFill="1"/>
    <xf numFmtId="0" fontId="45" fillId="3" borderId="6" xfId="2" applyFont="1" applyFill="1" applyBorder="1"/>
    <xf numFmtId="0" fontId="45" fillId="3" borderId="7" xfId="2" applyFont="1" applyFill="1" applyBorder="1"/>
    <xf numFmtId="0" fontId="45" fillId="3" borderId="9" xfId="2" applyFont="1" applyFill="1" applyBorder="1"/>
    <xf numFmtId="0" fontId="45" fillId="3" borderId="8" xfId="2" applyFont="1" applyFill="1" applyBorder="1"/>
    <xf numFmtId="0" fontId="49" fillId="3" borderId="0" xfId="2" applyFont="1" applyFill="1" applyAlignment="1">
      <alignment horizontal="left" vertical="center" wrapText="1"/>
    </xf>
    <xf numFmtId="0" fontId="45" fillId="3" borderId="0" xfId="2" applyFont="1" applyFill="1" applyAlignment="1">
      <alignment horizontal="left" vertical="center" wrapText="1"/>
    </xf>
    <xf numFmtId="0" fontId="45" fillId="3" borderId="0" xfId="2" quotePrefix="1" applyFont="1" applyFill="1" applyAlignment="1">
      <alignment horizontal="left" vertical="center" wrapText="1"/>
    </xf>
    <xf numFmtId="0" fontId="47" fillId="3" borderId="5" xfId="2" quotePrefix="1" applyFont="1" applyFill="1" applyBorder="1" applyAlignment="1">
      <alignment horizontal="left" vertical="top" wrapText="1"/>
    </xf>
    <xf numFmtId="0" fontId="48" fillId="3" borderId="0" xfId="2" quotePrefix="1" applyFont="1" applyFill="1" applyAlignment="1">
      <alignment horizontal="left" vertical="top" wrapText="1"/>
    </xf>
    <xf numFmtId="0" fontId="48"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4" fillId="0" borderId="0" xfId="0" applyFont="1" applyAlignment="1">
      <alignment horizontal="justify" vertical="center"/>
    </xf>
    <xf numFmtId="0" fontId="54" fillId="0" borderId="0" xfId="0" applyFont="1" applyAlignment="1">
      <alignment vertical="center"/>
    </xf>
    <xf numFmtId="0" fontId="55" fillId="0" borderId="0" xfId="0" applyFont="1"/>
    <xf numFmtId="0" fontId="6" fillId="0" borderId="19" xfId="0" applyFont="1" applyBorder="1" applyAlignment="1" applyProtection="1">
      <alignment horizontal="justify" vertical="center" wrapText="1"/>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4" fillId="0" borderId="0" xfId="0" applyFont="1"/>
    <xf numFmtId="0" fontId="6" fillId="0" borderId="19" xfId="0" applyFont="1" applyBorder="1" applyAlignment="1" applyProtection="1">
      <alignment horizontal="center" vertical="center" wrapText="1"/>
      <protection hidden="1"/>
    </xf>
    <xf numFmtId="0" fontId="61" fillId="19" borderId="67" xfId="0" applyFont="1" applyFill="1" applyBorder="1" applyAlignment="1" applyProtection="1">
      <alignment horizontal="center" vertical="center" wrapText="1"/>
      <protection hidden="1"/>
    </xf>
    <xf numFmtId="0" fontId="49" fillId="0" borderId="19" xfId="0" applyFont="1" applyBorder="1" applyAlignment="1" applyProtection="1">
      <alignment horizontal="center" vertical="center" wrapText="1"/>
      <protection hidden="1"/>
    </xf>
    <xf numFmtId="0" fontId="66" fillId="24" borderId="30" xfId="0" applyFont="1" applyFill="1" applyBorder="1" applyAlignment="1">
      <alignment horizontal="center"/>
    </xf>
    <xf numFmtId="0" fontId="66" fillId="24" borderId="32" xfId="0" applyFont="1" applyFill="1" applyBorder="1" applyAlignment="1">
      <alignment horizontal="center"/>
    </xf>
    <xf numFmtId="0" fontId="67"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66" fillId="24" borderId="25" xfId="0" applyFont="1" applyFill="1" applyBorder="1" applyAlignment="1">
      <alignment horizontal="center" vertical="center"/>
    </xf>
    <xf numFmtId="0" fontId="66"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6"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6"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textRotation="90"/>
      <protection locked="0"/>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14" fontId="1"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2" fillId="3" borderId="0" xfId="0" applyFont="1" applyFill="1" applyProtection="1">
      <protection locked="0"/>
    </xf>
    <xf numFmtId="0" fontId="2" fillId="0" borderId="0" xfId="0" applyFont="1" applyProtection="1">
      <protection locked="0"/>
    </xf>
    <xf numFmtId="0" fontId="48" fillId="3" borderId="0" xfId="0" applyFont="1" applyFill="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56" fillId="18" borderId="19" xfId="0" applyFont="1" applyFill="1" applyBorder="1" applyAlignment="1">
      <alignment horizontal="center" vertical="center"/>
    </xf>
    <xf numFmtId="0" fontId="56" fillId="18" borderId="19" xfId="0" applyFont="1" applyFill="1" applyBorder="1" applyAlignment="1">
      <alignment horizontal="center" vertical="center" wrapText="1"/>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57" fillId="0" borderId="19" xfId="0" applyFont="1" applyBorder="1" applyAlignment="1">
      <alignment horizontal="center" vertical="center" wrapText="1"/>
    </xf>
    <xf numFmtId="0" fontId="4" fillId="4" borderId="19" xfId="0" applyFont="1" applyFill="1" applyBorder="1" applyAlignment="1" applyProtection="1">
      <alignment horizontal="center" vertical="center" textRotation="90" wrapText="1"/>
      <protection hidden="1"/>
    </xf>
    <xf numFmtId="0" fontId="4" fillId="4" borderId="19" xfId="0" applyFont="1" applyFill="1" applyBorder="1" applyAlignment="1" applyProtection="1">
      <alignment horizontal="center" vertical="center" textRotation="90"/>
      <protection hidden="1"/>
    </xf>
    <xf numFmtId="0" fontId="59" fillId="0" borderId="0" xfId="0" applyFont="1"/>
    <xf numFmtId="0" fontId="28" fillId="0" borderId="0" xfId="0" applyFont="1" applyAlignment="1">
      <alignment horizontal="center" vertical="center" wrapText="1"/>
    </xf>
    <xf numFmtId="0" fontId="29" fillId="31" borderId="0" xfId="0" applyFont="1" applyFill="1" applyAlignment="1">
      <alignment horizontal="center" vertical="center" wrapText="1" readingOrder="1"/>
    </xf>
    <xf numFmtId="0" fontId="30" fillId="27" borderId="2" xfId="0" applyFont="1" applyFill="1" applyBorder="1" applyAlignment="1">
      <alignment horizontal="center" vertical="center" wrapText="1" readingOrder="1"/>
    </xf>
    <xf numFmtId="0" fontId="30" fillId="0" borderId="2" xfId="0" applyFont="1" applyBorder="1" applyAlignment="1">
      <alignment horizontal="left" vertical="center" wrapText="1" readingOrder="1"/>
    </xf>
    <xf numFmtId="0" fontId="30" fillId="28" borderId="1" xfId="0" applyFont="1" applyFill="1" applyBorder="1" applyAlignment="1">
      <alignment horizontal="center" vertical="center" wrapText="1" readingOrder="1"/>
    </xf>
    <xf numFmtId="0" fontId="30" fillId="0" borderId="1" xfId="0" applyFont="1" applyBorder="1" applyAlignment="1">
      <alignment horizontal="left" vertical="center" wrapText="1" readingOrder="1"/>
    </xf>
    <xf numFmtId="0" fontId="30" fillId="29" borderId="1" xfId="0" applyFont="1" applyFill="1" applyBorder="1" applyAlignment="1">
      <alignment horizontal="center" vertical="center" wrapText="1" readingOrder="1"/>
    </xf>
    <xf numFmtId="0" fontId="30" fillId="26" borderId="1" xfId="0" applyFont="1" applyFill="1" applyBorder="1" applyAlignment="1">
      <alignment horizontal="center" vertical="center" wrapText="1" readingOrder="1"/>
    </xf>
    <xf numFmtId="0" fontId="31" fillId="30" borderId="1" xfId="0" applyFont="1" applyFill="1" applyBorder="1" applyAlignment="1">
      <alignment horizontal="center" vertical="center" wrapText="1" readingOrder="1"/>
    </xf>
    <xf numFmtId="0" fontId="12" fillId="0" borderId="0" xfId="0" applyFont="1" applyAlignment="1">
      <alignment horizontal="left" vertical="center" wrapText="1" readingOrder="1"/>
    </xf>
    <xf numFmtId="0" fontId="48" fillId="0" borderId="0" xfId="0" applyFont="1" applyAlignment="1">
      <alignment vertical="center"/>
    </xf>
    <xf numFmtId="0" fontId="26" fillId="0" borderId="0" xfId="0" applyFont="1" applyAlignment="1">
      <alignment vertical="center"/>
    </xf>
    <xf numFmtId="0" fontId="73" fillId="0" borderId="0" xfId="0" applyFont="1"/>
    <xf numFmtId="0" fontId="70" fillId="0" borderId="0" xfId="0" applyFont="1"/>
    <xf numFmtId="0" fontId="56" fillId="3" borderId="19" xfId="0" applyFont="1" applyFill="1" applyBorder="1" applyAlignment="1">
      <alignment horizontal="center" vertical="center" wrapText="1"/>
    </xf>
    <xf numFmtId="14" fontId="57" fillId="3" borderId="19" xfId="0" applyNumberFormat="1" applyFont="1" applyFill="1" applyBorder="1" applyAlignment="1">
      <alignment horizontal="center" vertical="center"/>
    </xf>
    <xf numFmtId="0" fontId="43" fillId="3" borderId="38" xfId="0" applyFont="1" applyFill="1" applyBorder="1"/>
    <xf numFmtId="0" fontId="43" fillId="0" borderId="0" xfId="0" applyFont="1"/>
    <xf numFmtId="0" fontId="43" fillId="0" borderId="0" xfId="0" applyFont="1" applyAlignment="1">
      <alignment horizontal="center"/>
    </xf>
    <xf numFmtId="0" fontId="43" fillId="0" borderId="19" xfId="0" applyFont="1" applyBorder="1" applyAlignment="1">
      <alignment horizontal="center" vertical="center" wrapText="1"/>
    </xf>
    <xf numFmtId="0" fontId="43" fillId="0" borderId="19" xfId="0" applyFont="1" applyBorder="1" applyAlignment="1">
      <alignment vertical="center" wrapText="1"/>
    </xf>
    <xf numFmtId="0" fontId="43" fillId="0" borderId="19" xfId="0" quotePrefix="1" applyFont="1" applyBorder="1" applyAlignment="1">
      <alignment vertical="center" wrapText="1"/>
    </xf>
    <xf numFmtId="0" fontId="43" fillId="0" borderId="19" xfId="0" applyFont="1" applyBorder="1" applyAlignment="1">
      <alignment horizontal="justify" vertical="center" wrapText="1"/>
    </xf>
    <xf numFmtId="0" fontId="43" fillId="0" borderId="62" xfId="0" quotePrefix="1" applyFont="1" applyBorder="1" applyAlignment="1">
      <alignment vertical="center" wrapText="1"/>
    </xf>
    <xf numFmtId="0" fontId="43" fillId="3" borderId="0" xfId="0" applyFont="1" applyFill="1"/>
    <xf numFmtId="0" fontId="43" fillId="0" borderId="62" xfId="0" applyFont="1" applyBorder="1" applyAlignment="1">
      <alignment vertical="center" wrapText="1"/>
    </xf>
    <xf numFmtId="0" fontId="43" fillId="0" borderId="64" xfId="0" applyFont="1" applyBorder="1" applyAlignment="1">
      <alignment vertical="center" wrapText="1"/>
    </xf>
    <xf numFmtId="0" fontId="43" fillId="0" borderId="62" xfId="0" applyFont="1" applyBorder="1" applyAlignment="1">
      <alignment wrapText="1"/>
    </xf>
    <xf numFmtId="0" fontId="43" fillId="0" borderId="78" xfId="0" applyFont="1" applyBorder="1" applyAlignment="1">
      <alignment vertical="center" wrapText="1"/>
    </xf>
    <xf numFmtId="0" fontId="43" fillId="0" borderId="82" xfId="0" applyFont="1" applyBorder="1" applyAlignment="1">
      <alignment vertical="center" wrapText="1"/>
    </xf>
    <xf numFmtId="0" fontId="43" fillId="0" borderId="83" xfId="0" applyFont="1" applyBorder="1" applyAlignment="1">
      <alignment vertical="center" wrapText="1"/>
    </xf>
    <xf numFmtId="0" fontId="43" fillId="0" borderId="78" xfId="0" applyFont="1" applyBorder="1" applyAlignment="1">
      <alignment horizontal="center" vertical="center" wrapText="1"/>
    </xf>
    <xf numFmtId="0" fontId="43" fillId="0" borderId="82" xfId="0" applyFont="1" applyBorder="1" applyAlignment="1">
      <alignment wrapText="1"/>
    </xf>
    <xf numFmtId="0" fontId="43" fillId="0" borderId="19" xfId="4" applyFont="1" applyBorder="1" applyAlignment="1">
      <alignment vertical="center" wrapText="1"/>
    </xf>
    <xf numFmtId="0" fontId="43" fillId="0" borderId="78" xfId="0" applyFont="1" applyBorder="1" applyAlignment="1">
      <alignment wrapText="1"/>
    </xf>
    <xf numFmtId="0" fontId="43" fillId="0" borderId="78" xfId="0" applyFont="1" applyBorder="1" applyAlignment="1">
      <alignment horizontal="left" vertical="center" wrapText="1"/>
    </xf>
    <xf numFmtId="0" fontId="43" fillId="0" borderId="19" xfId="0" applyFont="1" applyBorder="1" applyAlignment="1">
      <alignment horizontal="left" vertical="center" wrapText="1"/>
    </xf>
    <xf numFmtId="0" fontId="43" fillId="0" borderId="19" xfId="0" applyFont="1" applyBorder="1" applyAlignment="1">
      <alignment wrapText="1"/>
    </xf>
    <xf numFmtId="0" fontId="43" fillId="0" borderId="19" xfId="0" applyFont="1" applyBorder="1" applyAlignment="1">
      <alignment horizontal="center" vertical="center"/>
    </xf>
    <xf numFmtId="0" fontId="0" fillId="0" borderId="19" xfId="0" applyBorder="1" applyAlignment="1">
      <alignment vertical="center" wrapText="1"/>
    </xf>
    <xf numFmtId="0" fontId="43" fillId="0" borderId="19" xfId="0" applyFont="1" applyBorder="1" applyAlignment="1">
      <alignment vertical="center"/>
    </xf>
    <xf numFmtId="0" fontId="43" fillId="0" borderId="19" xfId="0" applyFont="1" applyBorder="1"/>
    <xf numFmtId="0" fontId="43" fillId="0" borderId="62" xfId="0" applyFont="1" applyBorder="1"/>
    <xf numFmtId="0" fontId="43" fillId="0" borderId="62" xfId="0" applyFont="1" applyBorder="1" applyAlignment="1">
      <alignment vertical="center"/>
    </xf>
    <xf numFmtId="0" fontId="43" fillId="0" borderId="19" xfId="0" quotePrefix="1" applyFont="1" applyBorder="1" applyAlignment="1">
      <alignment horizontal="justify" vertical="center" wrapText="1"/>
    </xf>
    <xf numFmtId="0" fontId="43" fillId="0" borderId="19" xfId="4" applyFont="1" applyBorder="1" applyAlignment="1">
      <alignment horizontal="justify" vertical="center" wrapText="1"/>
    </xf>
    <xf numFmtId="0" fontId="68" fillId="3" borderId="0" xfId="0" applyFont="1" applyFill="1"/>
    <xf numFmtId="0" fontId="69" fillId="3" borderId="0" xfId="0" applyFont="1" applyFill="1"/>
    <xf numFmtId="0" fontId="68" fillId="3" borderId="0" xfId="0" applyFont="1" applyFill="1" applyAlignment="1">
      <alignment horizontal="left" vertical="center" wrapText="1"/>
    </xf>
    <xf numFmtId="0" fontId="70" fillId="3" borderId="0" xfId="0" applyFont="1" applyFill="1" applyAlignment="1">
      <alignment vertical="center" wrapText="1"/>
    </xf>
    <xf numFmtId="0" fontId="68" fillId="3" borderId="0" xfId="0" applyFont="1" applyFill="1" applyAlignment="1">
      <alignment wrapText="1"/>
    </xf>
    <xf numFmtId="0" fontId="43" fillId="3" borderId="0" xfId="0" applyFont="1" applyFill="1" applyAlignment="1">
      <alignment horizontal="left" vertical="center" wrapText="1"/>
    </xf>
    <xf numFmtId="0" fontId="59" fillId="3" borderId="0" xfId="0" applyFont="1" applyFill="1" applyAlignment="1">
      <alignment vertical="center" wrapText="1"/>
    </xf>
    <xf numFmtId="0" fontId="43" fillId="3" borderId="0" xfId="0" applyFont="1" applyFill="1" applyAlignment="1">
      <alignment wrapText="1"/>
    </xf>
    <xf numFmtId="0" fontId="59" fillId="3" borderId="0" xfId="0" applyFont="1" applyFill="1"/>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left" vertical="center"/>
    </xf>
    <xf numFmtId="0" fontId="1" fillId="3" borderId="0" xfId="0" applyFont="1" applyFill="1" applyAlignment="1">
      <alignment horizontal="center"/>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6" fillId="0" borderId="19" xfId="0" applyFont="1" applyBorder="1" applyAlignment="1">
      <alignment horizontal="justify" vertical="center" wrapText="1"/>
    </xf>
    <xf numFmtId="0" fontId="1" fillId="0" borderId="19" xfId="0" applyFont="1" applyBorder="1" applyAlignment="1">
      <alignment horizontal="center" vertical="center" textRotation="90"/>
    </xf>
    <xf numFmtId="0" fontId="45" fillId="0" borderId="78" xfId="0" applyFont="1" applyBorder="1" applyAlignment="1">
      <alignment horizontal="left" vertical="center" wrapText="1"/>
    </xf>
    <xf numFmtId="0" fontId="2" fillId="0" borderId="78" xfId="0" applyFont="1" applyBorder="1" applyAlignment="1">
      <alignment horizontal="center" vertical="center"/>
    </xf>
    <xf numFmtId="0" fontId="2" fillId="0" borderId="78" xfId="0" applyFont="1" applyBorder="1" applyAlignment="1">
      <alignment horizontal="center" vertical="center" textRotation="90"/>
    </xf>
    <xf numFmtId="0" fontId="1" fillId="0" borderId="19" xfId="0" applyFont="1" applyBorder="1" applyAlignment="1">
      <alignment horizontal="justify" vertical="center" wrapText="1"/>
    </xf>
    <xf numFmtId="0" fontId="1" fillId="0" borderId="0" xfId="0" applyFont="1" applyAlignment="1">
      <alignment horizontal="center"/>
    </xf>
    <xf numFmtId="14" fontId="1" fillId="0" borderId="19" xfId="0" applyNumberFormat="1" applyFont="1" applyBorder="1" applyAlignment="1">
      <alignment horizontal="center" vertical="center"/>
    </xf>
    <xf numFmtId="14" fontId="2" fillId="0" borderId="19" xfId="0" applyNumberFormat="1" applyFont="1" applyBorder="1" applyAlignment="1">
      <alignment horizontal="center" vertical="center" wrapText="1"/>
    </xf>
    <xf numFmtId="14" fontId="71" fillId="0" borderId="19" xfId="0" applyNumberFormat="1" applyFont="1" applyBorder="1" applyAlignment="1">
      <alignment horizontal="center" vertical="center" wrapText="1"/>
    </xf>
    <xf numFmtId="14" fontId="1" fillId="0" borderId="19" xfId="0" applyNumberFormat="1" applyFont="1" applyBorder="1" applyAlignment="1">
      <alignment horizontal="center" vertical="center" wrapText="1"/>
    </xf>
    <xf numFmtId="14" fontId="2" fillId="0" borderId="78" xfId="0" applyNumberFormat="1" applyFont="1" applyBorder="1" applyAlignment="1">
      <alignment horizontal="center" vertical="center"/>
    </xf>
    <xf numFmtId="0" fontId="2" fillId="0" borderId="19" xfId="0" applyFont="1" applyBorder="1" applyAlignment="1">
      <alignment horizontal="center" vertical="center" wrapText="1"/>
    </xf>
    <xf numFmtId="0" fontId="4" fillId="19" borderId="19" xfId="0" applyFont="1" applyFill="1" applyBorder="1" applyAlignment="1">
      <alignment horizontal="center" vertical="center"/>
    </xf>
    <xf numFmtId="0" fontId="4" fillId="0" borderId="0" xfId="0" applyFont="1"/>
    <xf numFmtId="0" fontId="48" fillId="0" borderId="0" xfId="0" applyFont="1"/>
    <xf numFmtId="0" fontId="6" fillId="0" borderId="19" xfId="0" applyFont="1" applyBorder="1" applyAlignment="1">
      <alignment horizontal="center" vertical="center" wrapText="1"/>
    </xf>
    <xf numFmtId="0" fontId="65" fillId="0" borderId="19" xfId="0" applyFont="1" applyBorder="1" applyAlignment="1">
      <alignment horizontal="center" vertical="center" wrapText="1"/>
    </xf>
    <xf numFmtId="0" fontId="1" fillId="0" borderId="19" xfId="0" applyFont="1" applyBorder="1" applyAlignment="1">
      <alignment horizontal="justify" vertical="center"/>
    </xf>
    <xf numFmtId="0" fontId="71" fillId="0" borderId="19" xfId="0" applyFont="1" applyBorder="1" applyAlignment="1">
      <alignment horizontal="center" vertical="center" wrapText="1"/>
    </xf>
    <xf numFmtId="0" fontId="2" fillId="0" borderId="78" xfId="0" applyFont="1" applyBorder="1" applyAlignment="1">
      <alignment horizontal="center" vertical="center" wrapText="1"/>
    </xf>
    <xf numFmtId="14" fontId="67" fillId="0" borderId="19" xfId="0" applyNumberFormat="1" applyFont="1" applyBorder="1" applyAlignment="1" applyProtection="1">
      <alignment horizontal="center" vertical="center" wrapText="1"/>
      <protection locked="0"/>
    </xf>
    <xf numFmtId="0" fontId="67" fillId="0" borderId="19" xfId="0" applyFont="1" applyBorder="1" applyAlignment="1" applyProtection="1">
      <alignment horizontal="center" vertical="center" wrapText="1"/>
      <protection locked="0"/>
    </xf>
    <xf numFmtId="0" fontId="67" fillId="0" borderId="64" xfId="0" applyFont="1" applyBorder="1" applyAlignment="1" applyProtection="1">
      <alignment vertical="top" wrapText="1"/>
      <protection locked="0"/>
    </xf>
    <xf numFmtId="0" fontId="35" fillId="0" borderId="19" xfId="0" applyFont="1" applyBorder="1" applyAlignment="1" applyProtection="1">
      <alignment horizontal="center" vertical="center" wrapText="1"/>
      <protection locked="0"/>
    </xf>
    <xf numFmtId="0" fontId="67" fillId="0" borderId="64" xfId="0" applyFont="1" applyBorder="1" applyAlignment="1" applyProtection="1">
      <alignment vertical="center" wrapText="1"/>
      <protection locked="0"/>
    </xf>
    <xf numFmtId="14" fontId="67" fillId="0" borderId="19" xfId="0" applyNumberFormat="1" applyFont="1" applyBorder="1" applyAlignment="1" applyProtection="1">
      <alignment horizontal="center" vertical="center"/>
      <protection locked="0"/>
    </xf>
    <xf numFmtId="14" fontId="67" fillId="0" borderId="19" xfId="0" applyNumberFormat="1" applyFont="1" applyBorder="1" applyAlignment="1">
      <alignment horizontal="center" vertical="center"/>
    </xf>
    <xf numFmtId="0" fontId="67" fillId="0" borderId="64" xfId="0" applyFont="1" applyBorder="1" applyAlignment="1">
      <alignment horizontal="center" vertical="center" wrapText="1"/>
    </xf>
    <xf numFmtId="0" fontId="67" fillId="0" borderId="64" xfId="0" applyFont="1" applyBorder="1" applyAlignment="1">
      <alignment horizontal="center" vertical="center"/>
    </xf>
    <xf numFmtId="0" fontId="74" fillId="0" borderId="64" xfId="0" applyFont="1" applyBorder="1" applyAlignment="1" applyProtection="1">
      <alignment vertical="top" wrapText="1"/>
      <protection locked="0"/>
    </xf>
    <xf numFmtId="0" fontId="51" fillId="3" borderId="50" xfId="2" applyFont="1" applyFill="1" applyBorder="1" applyAlignment="1">
      <alignment horizontal="justify" vertical="center" wrapText="1"/>
    </xf>
    <xf numFmtId="0" fontId="51" fillId="3" borderId="51" xfId="2" applyFont="1" applyFill="1" applyBorder="1" applyAlignment="1">
      <alignment horizontal="justify" vertical="center" wrapText="1"/>
    </xf>
    <xf numFmtId="0" fontId="50" fillId="3" borderId="57" xfId="0" applyFont="1" applyFill="1" applyBorder="1" applyAlignment="1">
      <alignment horizontal="left" vertical="center" wrapText="1"/>
    </xf>
    <xf numFmtId="0" fontId="50" fillId="3" borderId="58" xfId="0" applyFont="1" applyFill="1" applyBorder="1" applyAlignment="1">
      <alignment horizontal="left" vertical="center" wrapText="1"/>
    </xf>
    <xf numFmtId="0" fontId="50" fillId="3" borderId="44" xfId="3" applyFont="1" applyFill="1" applyBorder="1" applyAlignment="1">
      <alignment horizontal="left" vertical="top" wrapText="1" readingOrder="1"/>
    </xf>
    <xf numFmtId="0" fontId="50" fillId="3" borderId="45" xfId="3" applyFont="1" applyFill="1" applyBorder="1" applyAlignment="1">
      <alignment horizontal="left" vertical="top" wrapText="1" readingOrder="1"/>
    </xf>
    <xf numFmtId="0" fontId="51" fillId="3" borderId="46" xfId="2" applyFont="1" applyFill="1" applyBorder="1" applyAlignment="1">
      <alignment horizontal="justify" vertical="center" wrapText="1"/>
    </xf>
    <xf numFmtId="0" fontId="51" fillId="3" borderId="47" xfId="2" applyFont="1" applyFill="1" applyBorder="1" applyAlignment="1">
      <alignment horizontal="justify" vertical="center" wrapText="1"/>
    </xf>
    <xf numFmtId="0" fontId="50" fillId="3" borderId="48" xfId="0" applyFont="1" applyFill="1" applyBorder="1" applyAlignment="1">
      <alignment horizontal="left" vertical="center" wrapText="1"/>
    </xf>
    <xf numFmtId="0" fontId="50" fillId="3" borderId="49" xfId="0" applyFont="1" applyFill="1" applyBorder="1" applyAlignment="1">
      <alignment horizontal="left" vertical="center" wrapText="1"/>
    </xf>
    <xf numFmtId="0" fontId="45" fillId="3" borderId="5" xfId="2" applyFont="1" applyFill="1" applyBorder="1" applyAlignment="1">
      <alignment horizontal="left" vertical="top" wrapText="1"/>
    </xf>
    <xf numFmtId="0" fontId="45" fillId="3" borderId="0" xfId="2" applyFont="1" applyFill="1" applyAlignment="1">
      <alignment horizontal="left" vertical="top" wrapText="1"/>
    </xf>
    <xf numFmtId="0" fontId="45" fillId="3" borderId="6" xfId="2" applyFont="1" applyFill="1" applyBorder="1" applyAlignment="1">
      <alignment horizontal="left" vertical="top" wrapText="1"/>
    </xf>
    <xf numFmtId="0" fontId="50" fillId="3" borderId="59" xfId="0" applyFont="1" applyFill="1" applyBorder="1" applyAlignment="1">
      <alignment horizontal="left" vertical="center" wrapText="1"/>
    </xf>
    <xf numFmtId="0" fontId="50" fillId="3" borderId="60" xfId="0" applyFont="1" applyFill="1" applyBorder="1" applyAlignment="1">
      <alignment horizontal="left" vertical="center" wrapText="1"/>
    </xf>
    <xf numFmtId="0" fontId="51" fillId="3" borderId="52" xfId="0" applyFont="1" applyFill="1" applyBorder="1" applyAlignment="1">
      <alignment horizontal="justify" vertical="center" wrapText="1"/>
    </xf>
    <xf numFmtId="0" fontId="51" fillId="3" borderId="53" xfId="0" applyFont="1" applyFill="1" applyBorder="1" applyAlignment="1">
      <alignment horizontal="justify" vertical="center" wrapText="1"/>
    </xf>
    <xf numFmtId="0" fontId="46" fillId="14" borderId="34" xfId="2" applyFont="1" applyFill="1" applyBorder="1" applyAlignment="1">
      <alignment horizontal="center" vertical="center" wrapText="1"/>
    </xf>
    <xf numFmtId="0" fontId="46" fillId="14" borderId="35" xfId="2" applyFont="1" applyFill="1" applyBorder="1" applyAlignment="1">
      <alignment horizontal="center" vertical="center" wrapText="1"/>
    </xf>
    <xf numFmtId="0" fontId="46" fillId="14" borderId="36" xfId="2" applyFont="1" applyFill="1" applyBorder="1" applyAlignment="1">
      <alignment horizontal="center" vertical="center" wrapText="1"/>
    </xf>
    <xf numFmtId="0" fontId="45" fillId="0" borderId="5" xfId="2" quotePrefix="1" applyFont="1" applyBorder="1" applyAlignment="1">
      <alignment horizontal="left" vertical="center" wrapText="1"/>
    </xf>
    <xf numFmtId="0" fontId="45" fillId="0" borderId="0" xfId="2" quotePrefix="1" applyFont="1" applyAlignment="1">
      <alignment horizontal="left" vertical="center" wrapText="1"/>
    </xf>
    <xf numFmtId="0" fontId="45" fillId="0" borderId="6" xfId="2" quotePrefix="1" applyFont="1" applyBorder="1" applyAlignment="1">
      <alignment horizontal="left" vertical="center" wrapText="1"/>
    </xf>
    <xf numFmtId="0" fontId="45" fillId="0" borderId="54" xfId="2" quotePrefix="1" applyFont="1" applyBorder="1" applyAlignment="1">
      <alignment horizontal="left" vertical="center" wrapText="1"/>
    </xf>
    <xf numFmtId="0" fontId="45" fillId="0" borderId="55" xfId="2" quotePrefix="1" applyFont="1" applyBorder="1" applyAlignment="1">
      <alignment horizontal="left" vertical="center" wrapText="1"/>
    </xf>
    <xf numFmtId="0" fontId="45" fillId="0" borderId="56" xfId="2" quotePrefix="1" applyFont="1" applyBorder="1" applyAlignment="1">
      <alignment horizontal="left" vertical="center" wrapText="1"/>
    </xf>
    <xf numFmtId="0" fontId="47" fillId="3" borderId="37" xfId="2" quotePrefix="1" applyFont="1" applyFill="1" applyBorder="1" applyAlignment="1">
      <alignment horizontal="left" vertical="top" wrapText="1"/>
    </xf>
    <xf numFmtId="0" fontId="48" fillId="3" borderId="38" xfId="2" quotePrefix="1" applyFont="1" applyFill="1" applyBorder="1" applyAlignment="1">
      <alignment horizontal="left" vertical="top" wrapText="1"/>
    </xf>
    <xf numFmtId="0" fontId="48" fillId="3" borderId="39" xfId="2" quotePrefix="1" applyFont="1" applyFill="1" applyBorder="1" applyAlignment="1">
      <alignment horizontal="left" vertical="top" wrapText="1"/>
    </xf>
    <xf numFmtId="0" fontId="45" fillId="0" borderId="5" xfId="2" quotePrefix="1" applyFont="1" applyBorder="1" applyAlignment="1">
      <alignment horizontal="left" vertical="top" wrapText="1"/>
    </xf>
    <xf numFmtId="0" fontId="45" fillId="0" borderId="0" xfId="2" quotePrefix="1" applyFont="1" applyAlignment="1">
      <alignment horizontal="left" vertical="top" wrapText="1"/>
    </xf>
    <xf numFmtId="0" fontId="45" fillId="0" borderId="6" xfId="2" quotePrefix="1" applyFont="1" applyBorder="1" applyAlignment="1">
      <alignment horizontal="left" vertical="top" wrapText="1"/>
    </xf>
    <xf numFmtId="0" fontId="50" fillId="14" borderId="40" xfId="3" applyFont="1" applyFill="1" applyBorder="1" applyAlignment="1">
      <alignment horizontal="center" vertical="center" wrapText="1"/>
    </xf>
    <xf numFmtId="0" fontId="50" fillId="14" borderId="41" xfId="3" applyFont="1" applyFill="1" applyBorder="1" applyAlignment="1">
      <alignment horizontal="center" vertical="center" wrapText="1"/>
    </xf>
    <xf numFmtId="0" fontId="50" fillId="14" borderId="42" xfId="2" applyFont="1" applyFill="1" applyBorder="1" applyAlignment="1">
      <alignment horizontal="center" vertical="center"/>
    </xf>
    <xf numFmtId="0" fontId="50"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14" fontId="58" fillId="3" borderId="19" xfId="0" applyNumberFormat="1" applyFont="1" applyFill="1" applyBorder="1" applyAlignment="1">
      <alignment horizontal="center" vertical="center"/>
    </xf>
    <xf numFmtId="0" fontId="56" fillId="16" borderId="61" xfId="0" applyFont="1" applyFill="1" applyBorder="1" applyAlignment="1">
      <alignment horizontal="center" vertical="center" wrapText="1"/>
    </xf>
    <xf numFmtId="0" fontId="56" fillId="16" borderId="65" xfId="0" applyFont="1" applyFill="1" applyBorder="1" applyAlignment="1">
      <alignment horizontal="center" vertical="center" wrapText="1"/>
    </xf>
    <xf numFmtId="0" fontId="56" fillId="16" borderId="20" xfId="0" applyFont="1" applyFill="1" applyBorder="1" applyAlignment="1">
      <alignment horizontal="center" vertical="center" wrapText="1"/>
    </xf>
    <xf numFmtId="0" fontId="56" fillId="16" borderId="62" xfId="0" applyFont="1" applyFill="1" applyBorder="1" applyAlignment="1">
      <alignment horizontal="center" vertical="center" wrapText="1"/>
    </xf>
    <xf numFmtId="0" fontId="56" fillId="16" borderId="63" xfId="0" applyFont="1" applyFill="1" applyBorder="1" applyAlignment="1">
      <alignment horizontal="center" vertical="center" wrapText="1"/>
    </xf>
    <xf numFmtId="0" fontId="56" fillId="16" borderId="64" xfId="0" applyFont="1" applyFill="1" applyBorder="1" applyAlignment="1">
      <alignment horizontal="center" vertical="center" wrapText="1"/>
    </xf>
    <xf numFmtId="0" fontId="56" fillId="17" borderId="19" xfId="0" applyFont="1" applyFill="1" applyBorder="1" applyAlignment="1">
      <alignment horizontal="center" vertical="center" wrapText="1"/>
    </xf>
    <xf numFmtId="0" fontId="56" fillId="0" borderId="19" xfId="0" applyFont="1" applyBorder="1" applyAlignment="1">
      <alignment horizontal="justify" vertical="center" wrapText="1"/>
    </xf>
    <xf numFmtId="0" fontId="43" fillId="0" borderId="61" xfId="4" applyFont="1" applyBorder="1" applyAlignment="1">
      <alignment horizontal="center" vertical="center" wrapText="1"/>
    </xf>
    <xf numFmtId="0" fontId="43" fillId="0" borderId="65" xfId="4" applyFont="1" applyBorder="1" applyAlignment="1">
      <alignment horizontal="center" vertical="center" wrapText="1"/>
    </xf>
    <xf numFmtId="0" fontId="43" fillId="0" borderId="20" xfId="4" applyFont="1" applyBorder="1" applyAlignment="1">
      <alignment horizontal="center" vertical="center" wrapText="1"/>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lignment horizontal="center" vertical="center" textRotation="90"/>
    </xf>
    <xf numFmtId="0" fontId="59" fillId="0" borderId="80" xfId="0" applyFont="1" applyBorder="1"/>
    <xf numFmtId="0" fontId="59" fillId="0" borderId="81" xfId="0" applyFont="1" applyBorder="1"/>
    <xf numFmtId="0" fontId="1" fillId="0" borderId="61" xfId="0" applyFont="1" applyBorder="1" applyAlignment="1">
      <alignment horizontal="center" vertical="center" textRotation="90" wrapText="1"/>
    </xf>
    <xf numFmtId="0" fontId="1" fillId="0" borderId="6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4" fillId="21" borderId="19"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9" fontId="2" fillId="0" borderId="79" xfId="0" applyNumberFormat="1" applyFont="1" applyBorder="1" applyAlignment="1">
      <alignment horizontal="center" vertical="center" wrapText="1"/>
    </xf>
    <xf numFmtId="0" fontId="48" fillId="0" borderId="79" xfId="0" applyFont="1" applyBorder="1" applyAlignment="1">
      <alignment horizontal="center" vertical="center" wrapText="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19" xfId="0" applyFont="1" applyBorder="1" applyAlignment="1">
      <alignment horizontal="center" vertical="center" wrapText="1"/>
    </xf>
    <xf numFmtId="0" fontId="4" fillId="0" borderId="19" xfId="0" applyFont="1" applyBorder="1" applyAlignment="1" applyProtection="1">
      <alignment horizontal="center" vertical="center" wrapText="1"/>
      <protection hidden="1"/>
    </xf>
    <xf numFmtId="0" fontId="2" fillId="0" borderId="79" xfId="0" applyFont="1" applyBorder="1" applyAlignment="1">
      <alignment horizontal="center" vertical="center" wrapText="1"/>
    </xf>
    <xf numFmtId="0" fontId="25" fillId="19" borderId="19" xfId="0" applyFont="1" applyFill="1" applyBorder="1" applyAlignment="1">
      <alignment horizontal="center" vertical="center" textRotation="90"/>
    </xf>
    <xf numFmtId="0" fontId="4" fillId="19" borderId="19" xfId="0" applyFont="1" applyFill="1" applyBorder="1" applyAlignment="1">
      <alignment horizontal="center" vertical="center" wrapText="1"/>
    </xf>
    <xf numFmtId="0" fontId="48"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0" fontId="2" fillId="0" borderId="19" xfId="0" applyFont="1" applyBorder="1" applyAlignment="1">
      <alignment horizontal="center" vertical="center"/>
    </xf>
    <xf numFmtId="0" fontId="4" fillId="4" borderId="19" xfId="0" applyFont="1" applyFill="1" applyBorder="1" applyAlignment="1" applyProtection="1">
      <alignment horizontal="center" vertical="center"/>
      <protection hidden="1"/>
    </xf>
    <xf numFmtId="0" fontId="4" fillId="17" borderId="19" xfId="0" applyFont="1" applyFill="1" applyBorder="1" applyAlignment="1">
      <alignment horizontal="center" vertical="center"/>
    </xf>
    <xf numFmtId="0" fontId="4" fillId="17" borderId="19" xfId="0" applyFont="1" applyFill="1" applyBorder="1" applyAlignment="1">
      <alignment horizontal="center" vertical="center" wrapText="1"/>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63" fillId="19" borderId="66" xfId="0" applyFont="1" applyFill="1" applyBorder="1" applyAlignment="1">
      <alignment horizontal="center" vertical="center"/>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61" fillId="22" borderId="66" xfId="0" applyFont="1" applyFill="1" applyBorder="1" applyAlignment="1" applyProtection="1">
      <alignment horizontal="center" vertical="center" wrapText="1"/>
      <protection hidden="1"/>
    </xf>
    <xf numFmtId="0" fontId="60" fillId="22" borderId="66" xfId="0" applyFont="1" applyFill="1" applyBorder="1" applyAlignment="1">
      <alignment horizontal="center" vertical="center" textRotation="90" wrapText="1"/>
    </xf>
    <xf numFmtId="0" fontId="62" fillId="22" borderId="66" xfId="0" applyFont="1" applyFill="1" applyBorder="1" applyAlignment="1" applyProtection="1">
      <alignment horizontal="center" vertical="center" wrapText="1"/>
      <protection hidden="1"/>
    </xf>
    <xf numFmtId="0" fontId="6" fillId="0" borderId="61"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0" xfId="0" applyFont="1" applyBorder="1" applyAlignment="1">
      <alignment horizontal="center" vertical="center" wrapText="1"/>
    </xf>
    <xf numFmtId="0" fontId="48" fillId="19" borderId="61" xfId="0" applyFont="1" applyFill="1" applyBorder="1" applyAlignment="1">
      <alignment horizontal="center" vertical="center" wrapText="1"/>
    </xf>
    <xf numFmtId="0" fontId="48" fillId="19" borderId="20" xfId="0" applyFont="1" applyFill="1" applyBorder="1" applyAlignment="1">
      <alignment horizontal="center" vertical="center" wrapText="1"/>
    </xf>
    <xf numFmtId="0" fontId="48" fillId="17" borderId="19" xfId="0" applyFont="1" applyFill="1" applyBorder="1" applyAlignment="1">
      <alignment horizontal="center" vertical="center" wrapText="1"/>
    </xf>
    <xf numFmtId="0" fontId="48" fillId="19" borderId="19" xfId="0" applyFont="1" applyFill="1" applyBorder="1" applyAlignment="1">
      <alignment horizontal="center" vertical="center" textRotation="90" wrapText="1"/>
    </xf>
    <xf numFmtId="0" fontId="48" fillId="19" borderId="68" xfId="0" applyFont="1" applyFill="1" applyBorder="1" applyAlignment="1">
      <alignment horizontal="center" vertical="center" wrapText="1"/>
    </xf>
    <xf numFmtId="0" fontId="48" fillId="19" borderId="69" xfId="0" applyFont="1" applyFill="1" applyBorder="1" applyAlignment="1">
      <alignment horizontal="center" vertical="center" wrapText="1"/>
    </xf>
    <xf numFmtId="0" fontId="48" fillId="19" borderId="70" xfId="0" applyFont="1" applyFill="1" applyBorder="1" applyAlignment="1">
      <alignment horizontal="center" vertical="center" wrapText="1"/>
    </xf>
    <xf numFmtId="0" fontId="48" fillId="19" borderId="71" xfId="0" applyFont="1" applyFill="1" applyBorder="1" applyAlignment="1">
      <alignment horizontal="center" vertical="center" wrapText="1"/>
    </xf>
    <xf numFmtId="0" fontId="46" fillId="19" borderId="19" xfId="0" applyFont="1" applyFill="1" applyBorder="1" applyAlignment="1">
      <alignment horizontal="center" vertical="center" textRotation="90"/>
    </xf>
    <xf numFmtId="0" fontId="48" fillId="19" borderId="19" xfId="0" applyFont="1" applyFill="1" applyBorder="1" applyAlignment="1">
      <alignment horizontal="center" vertical="center"/>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4" fillId="15" borderId="19" xfId="0" applyFont="1" applyFill="1" applyBorder="1" applyAlignment="1">
      <alignment horizontal="center" vertical="center"/>
    </xf>
    <xf numFmtId="0" fontId="17" fillId="10" borderId="0" xfId="0" applyFont="1" applyFill="1" applyAlignment="1">
      <alignment horizontal="center" vertical="center" textRotation="90" wrapText="1" readingOrder="1"/>
    </xf>
    <xf numFmtId="0" fontId="17" fillId="10" borderId="6" xfId="0" applyFont="1" applyFill="1" applyBorder="1" applyAlignment="1">
      <alignment horizontal="center" vertical="center" textRotation="90" wrapText="1" readingOrder="1"/>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16" fillId="0" borderId="3" xfId="0" applyFont="1" applyBorder="1" applyAlignment="1">
      <alignment horizontal="center"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0" xfId="0" applyFont="1" applyBorder="1" applyAlignment="1">
      <alignment horizontal="center" vertical="center" wrapText="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9" fillId="11" borderId="11" xfId="0" applyFont="1" applyFill="1" applyBorder="1" applyAlignment="1">
      <alignment horizontal="center" vertical="center" wrapText="1" readingOrder="1"/>
    </xf>
    <xf numFmtId="0" fontId="39" fillId="11" borderId="12" xfId="0" applyFont="1" applyFill="1" applyBorder="1" applyAlignment="1">
      <alignment horizontal="center" vertical="center" wrapText="1" readingOrder="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40" fillId="0" borderId="3" xfId="0" applyFont="1" applyBorder="1" applyAlignment="1">
      <alignment horizontal="center" vertical="center" wrapText="1"/>
    </xf>
    <xf numFmtId="0" fontId="40" fillId="0" borderId="10" xfId="0" applyFont="1" applyBorder="1" applyAlignment="1">
      <alignment horizontal="center" vertical="center"/>
    </xf>
    <xf numFmtId="0" fontId="40" fillId="0" borderId="5" xfId="0" applyFont="1" applyBorder="1" applyAlignment="1">
      <alignment horizontal="center" vertical="center" wrapText="1"/>
    </xf>
    <xf numFmtId="0" fontId="40" fillId="0" borderId="0" xfId="0" applyFont="1" applyAlignment="1">
      <alignment horizontal="center" vertical="center"/>
    </xf>
    <xf numFmtId="0" fontId="40" fillId="0" borderId="5" xfId="0" applyFont="1" applyBorder="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39" fillId="12" borderId="11" xfId="0" applyFont="1" applyFill="1" applyBorder="1" applyAlignment="1">
      <alignment horizontal="center" vertical="center" wrapText="1" readingOrder="1"/>
    </xf>
    <xf numFmtId="0" fontId="39" fillId="12" borderId="12" xfId="0" applyFont="1" applyFill="1" applyBorder="1" applyAlignment="1">
      <alignment horizontal="center" vertical="center" wrapText="1" readingOrder="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8" xfId="0" applyFont="1" applyBorder="1" applyAlignment="1">
      <alignment horizontal="center" vertical="center"/>
    </xf>
    <xf numFmtId="0" fontId="39" fillId="5" borderId="11" xfId="0" applyFont="1" applyFill="1" applyBorder="1" applyAlignment="1">
      <alignment horizontal="center" vertical="center" wrapText="1" readingOrder="1"/>
    </xf>
    <xf numFmtId="0" fontId="39" fillId="5" borderId="12" xfId="0" applyFont="1" applyFill="1" applyBorder="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13" borderId="11" xfId="0" applyFont="1" applyFill="1" applyBorder="1" applyAlignment="1">
      <alignment horizontal="center" vertical="center" wrapText="1" readingOrder="1"/>
    </xf>
    <xf numFmtId="0" fontId="39" fillId="13" borderId="12"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40" fillId="0" borderId="10" xfId="0" applyFont="1" applyBorder="1" applyAlignment="1">
      <alignment horizontal="center" vertical="center" wrapText="1"/>
    </xf>
    <xf numFmtId="0" fontId="23" fillId="0" borderId="0" xfId="0" applyFont="1" applyAlignment="1">
      <alignment horizontal="center" vertical="center"/>
    </xf>
    <xf numFmtId="0" fontId="72" fillId="0" borderId="0" xfId="0" applyFont="1" applyAlignment="1">
      <alignment horizontal="center" vertical="center"/>
    </xf>
    <xf numFmtId="0" fontId="0" fillId="0" borderId="0" xfId="0"/>
    <xf numFmtId="0" fontId="37" fillId="15" borderId="21" xfId="0" applyFont="1" applyFill="1" applyBorder="1" applyAlignment="1">
      <alignment horizontal="center" vertical="center" wrapText="1" readingOrder="1"/>
    </xf>
    <xf numFmtId="0" fontId="37" fillId="15" borderId="22" xfId="0" applyFont="1" applyFill="1" applyBorder="1" applyAlignment="1">
      <alignment horizontal="center" vertical="center" wrapText="1" readingOrder="1"/>
    </xf>
    <xf numFmtId="0" fontId="37" fillId="15" borderId="33"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0" xfId="0" applyFont="1" applyFill="1" applyBorder="1" applyAlignment="1">
      <alignment horizontal="center" vertical="center" wrapText="1" readingOrder="1"/>
    </xf>
    <xf numFmtId="0" fontId="34" fillId="15" borderId="31"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0" xfId="0"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66" fillId="24" borderId="72" xfId="0" applyFont="1" applyFill="1" applyBorder="1" applyAlignment="1">
      <alignment horizontal="center" vertical="center"/>
    </xf>
    <xf numFmtId="0" fontId="66"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defaultTableStyle="TableStyleMedium2" defaultPivotStyle="PivotStyleLight16">
    <tableStyle name="Tabla Impacto-style" pivot="0" count="3" xr9:uid="{CFC88290-355B-4406-94B8-5B3CEE2E2F8D}">
      <tableStyleElement type="headerRow" dxfId="208"/>
      <tableStyleElement type="firstRowStripe" dxfId="207"/>
      <tableStyleElement type="secondRowStripe" dxfId="206"/>
    </tableStyle>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06506C-C073-4A5D-BA48-FECB517DC0B4}" name="Table_1" displayName="Table_1" ref="B209:C219">
  <tableColumns count="2">
    <tableColumn id="1" xr3:uid="{814CDF81-DD28-4FEC-BF6E-18F22F98577D}" name="Criterios"/>
    <tableColumn id="2" xr3:uid="{1040E189-A860-4B17-B740-A87A36944901}" name="Subcriterios"/>
  </tableColumns>
  <tableStyleInfo name="Tabla Impacto-style" showFirstColumn="1"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2-01-21T16:06:32.21" personId="{9B9E531B-8500-4308-9BEB-65DE703B6A2F}" id="{F25F410C-F7A7-4A98-BBC3-79E0DF76CD4D}">
    <text>¿Se deja evidencia o rastro de la ejecución del control que permita a cualquier tercero con la evidencia llegar a la misma conclusión?
Completa: 10
Incompleta: 5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ColWidth="11.42578125" defaultRowHeight="15" x14ac:dyDescent="0.25"/>
  <cols>
    <col min="1" max="1" width="2.85546875" style="57" customWidth="1"/>
    <col min="2" max="3" width="24.7109375" style="57" customWidth="1"/>
    <col min="4" max="4" width="16" style="57" customWidth="1"/>
    <col min="5" max="5" width="24.7109375" style="57" customWidth="1"/>
    <col min="6" max="6" width="27.7109375" style="57" customWidth="1"/>
    <col min="7" max="8" width="24.7109375" style="57" customWidth="1"/>
    <col min="9" max="16384" width="11.42578125" style="57"/>
  </cols>
  <sheetData>
    <row r="1" spans="2:8" ht="15.75" thickBot="1" x14ac:dyDescent="0.3"/>
    <row r="2" spans="2:8" ht="18" x14ac:dyDescent="0.25">
      <c r="B2" s="281" t="s">
        <v>0</v>
      </c>
      <c r="C2" s="282"/>
      <c r="D2" s="282"/>
      <c r="E2" s="282"/>
      <c r="F2" s="282"/>
      <c r="G2" s="282"/>
      <c r="H2" s="283"/>
    </row>
    <row r="3" spans="2:8" x14ac:dyDescent="0.25">
      <c r="B3" s="58"/>
      <c r="C3" s="59"/>
      <c r="D3" s="59"/>
      <c r="E3" s="59"/>
      <c r="F3" s="59"/>
      <c r="G3" s="59"/>
      <c r="H3" s="60"/>
    </row>
    <row r="4" spans="2:8" ht="63" customHeight="1" x14ac:dyDescent="0.25">
      <c r="B4" s="284" t="s">
        <v>1</v>
      </c>
      <c r="C4" s="285"/>
      <c r="D4" s="285"/>
      <c r="E4" s="285"/>
      <c r="F4" s="285"/>
      <c r="G4" s="285"/>
      <c r="H4" s="286"/>
    </row>
    <row r="5" spans="2:8" ht="63" customHeight="1" x14ac:dyDescent="0.25">
      <c r="B5" s="287"/>
      <c r="C5" s="288"/>
      <c r="D5" s="288"/>
      <c r="E5" s="288"/>
      <c r="F5" s="288"/>
      <c r="G5" s="288"/>
      <c r="H5" s="289"/>
    </row>
    <row r="6" spans="2:8" ht="16.5" x14ac:dyDescent="0.25">
      <c r="B6" s="290" t="s">
        <v>2</v>
      </c>
      <c r="C6" s="291"/>
      <c r="D6" s="291"/>
      <c r="E6" s="291"/>
      <c r="F6" s="291"/>
      <c r="G6" s="291"/>
      <c r="H6" s="292"/>
    </row>
    <row r="7" spans="2:8" ht="95.25" customHeight="1" x14ac:dyDescent="0.25">
      <c r="B7" s="300" t="s">
        <v>3</v>
      </c>
      <c r="C7" s="301"/>
      <c r="D7" s="301"/>
      <c r="E7" s="301"/>
      <c r="F7" s="301"/>
      <c r="G7" s="301"/>
      <c r="H7" s="302"/>
    </row>
    <row r="8" spans="2:8" ht="16.5" x14ac:dyDescent="0.25">
      <c r="B8" s="90"/>
      <c r="C8" s="91"/>
      <c r="D8" s="91"/>
      <c r="E8" s="91"/>
      <c r="F8" s="91"/>
      <c r="G8" s="91"/>
      <c r="H8" s="92"/>
    </row>
    <row r="9" spans="2:8" ht="16.5" customHeight="1" x14ac:dyDescent="0.25">
      <c r="B9" s="293" t="s">
        <v>4</v>
      </c>
      <c r="C9" s="294"/>
      <c r="D9" s="294"/>
      <c r="E9" s="294"/>
      <c r="F9" s="294"/>
      <c r="G9" s="294"/>
      <c r="H9" s="295"/>
    </row>
    <row r="10" spans="2:8" ht="44.25" customHeight="1" x14ac:dyDescent="0.25">
      <c r="B10" s="293"/>
      <c r="C10" s="294"/>
      <c r="D10" s="294"/>
      <c r="E10" s="294"/>
      <c r="F10" s="294"/>
      <c r="G10" s="294"/>
      <c r="H10" s="295"/>
    </row>
    <row r="11" spans="2:8" ht="15.75" thickBot="1" x14ac:dyDescent="0.3">
      <c r="B11" s="79"/>
      <c r="C11" s="82"/>
      <c r="D11" s="87"/>
      <c r="E11" s="88"/>
      <c r="F11" s="88"/>
      <c r="G11" s="89"/>
      <c r="H11" s="83"/>
    </row>
    <row r="12" spans="2:8" ht="15.75" thickTop="1" x14ac:dyDescent="0.25">
      <c r="B12" s="79"/>
      <c r="C12" s="296" t="s">
        <v>5</v>
      </c>
      <c r="D12" s="297"/>
      <c r="E12" s="298" t="s">
        <v>6</v>
      </c>
      <c r="F12" s="299"/>
      <c r="G12" s="82"/>
      <c r="H12" s="83"/>
    </row>
    <row r="13" spans="2:8" ht="35.25" customHeight="1" x14ac:dyDescent="0.25">
      <c r="B13" s="79"/>
      <c r="C13" s="268" t="s">
        <v>7</v>
      </c>
      <c r="D13" s="269"/>
      <c r="E13" s="270" t="s">
        <v>8</v>
      </c>
      <c r="F13" s="271"/>
      <c r="G13" s="82"/>
      <c r="H13" s="83"/>
    </row>
    <row r="14" spans="2:8" ht="17.25" customHeight="1" x14ac:dyDescent="0.25">
      <c r="B14" s="79"/>
      <c r="C14" s="268" t="s">
        <v>9</v>
      </c>
      <c r="D14" s="269"/>
      <c r="E14" s="270" t="s">
        <v>10</v>
      </c>
      <c r="F14" s="271"/>
      <c r="G14" s="82"/>
      <c r="H14" s="83"/>
    </row>
    <row r="15" spans="2:8" ht="19.5" customHeight="1" x14ac:dyDescent="0.25">
      <c r="B15" s="79"/>
      <c r="C15" s="268" t="s">
        <v>11</v>
      </c>
      <c r="D15" s="269"/>
      <c r="E15" s="270" t="s">
        <v>12</v>
      </c>
      <c r="F15" s="271"/>
      <c r="G15" s="82"/>
      <c r="H15" s="83"/>
    </row>
    <row r="16" spans="2:8" ht="69.75" customHeight="1" x14ac:dyDescent="0.25">
      <c r="B16" s="79"/>
      <c r="C16" s="268" t="s">
        <v>13</v>
      </c>
      <c r="D16" s="269"/>
      <c r="E16" s="270" t="s">
        <v>14</v>
      </c>
      <c r="F16" s="271"/>
      <c r="G16" s="82"/>
      <c r="H16" s="83"/>
    </row>
    <row r="17" spans="2:8" ht="34.5" customHeight="1" x14ac:dyDescent="0.25">
      <c r="B17" s="79"/>
      <c r="C17" s="272" t="s">
        <v>15</v>
      </c>
      <c r="D17" s="273"/>
      <c r="E17" s="264" t="s">
        <v>16</v>
      </c>
      <c r="F17" s="265"/>
      <c r="G17" s="82"/>
      <c r="H17" s="83"/>
    </row>
    <row r="18" spans="2:8" ht="27.75" customHeight="1" x14ac:dyDescent="0.25">
      <c r="B18" s="79"/>
      <c r="C18" s="272" t="s">
        <v>17</v>
      </c>
      <c r="D18" s="273"/>
      <c r="E18" s="264" t="s">
        <v>18</v>
      </c>
      <c r="F18" s="265"/>
      <c r="G18" s="82"/>
      <c r="H18" s="83"/>
    </row>
    <row r="19" spans="2:8" ht="28.5" customHeight="1" x14ac:dyDescent="0.25">
      <c r="B19" s="79"/>
      <c r="C19" s="272" t="s">
        <v>19</v>
      </c>
      <c r="D19" s="273"/>
      <c r="E19" s="264" t="s">
        <v>20</v>
      </c>
      <c r="F19" s="265"/>
      <c r="G19" s="82"/>
      <c r="H19" s="83"/>
    </row>
    <row r="20" spans="2:8" ht="72.75" customHeight="1" x14ac:dyDescent="0.25">
      <c r="B20" s="79"/>
      <c r="C20" s="272" t="s">
        <v>21</v>
      </c>
      <c r="D20" s="273"/>
      <c r="E20" s="264" t="s">
        <v>22</v>
      </c>
      <c r="F20" s="265"/>
      <c r="G20" s="82"/>
      <c r="H20" s="83"/>
    </row>
    <row r="21" spans="2:8" ht="64.5" customHeight="1" x14ac:dyDescent="0.25">
      <c r="B21" s="79"/>
      <c r="C21" s="272" t="s">
        <v>23</v>
      </c>
      <c r="D21" s="273"/>
      <c r="E21" s="264" t="s">
        <v>24</v>
      </c>
      <c r="F21" s="265"/>
      <c r="G21" s="82"/>
      <c r="H21" s="83"/>
    </row>
    <row r="22" spans="2:8" ht="71.25" customHeight="1" x14ac:dyDescent="0.25">
      <c r="B22" s="79"/>
      <c r="C22" s="272" t="s">
        <v>25</v>
      </c>
      <c r="D22" s="273"/>
      <c r="E22" s="264" t="s">
        <v>26</v>
      </c>
      <c r="F22" s="265"/>
      <c r="G22" s="82"/>
      <c r="H22" s="83"/>
    </row>
    <row r="23" spans="2:8" ht="55.5" customHeight="1" x14ac:dyDescent="0.25">
      <c r="B23" s="79"/>
      <c r="C23" s="266" t="s">
        <v>27</v>
      </c>
      <c r="D23" s="267"/>
      <c r="E23" s="264" t="s">
        <v>28</v>
      </c>
      <c r="F23" s="265"/>
      <c r="G23" s="82"/>
      <c r="H23" s="83"/>
    </row>
    <row r="24" spans="2:8" ht="42" customHeight="1" x14ac:dyDescent="0.25">
      <c r="B24" s="79"/>
      <c r="C24" s="266" t="s">
        <v>29</v>
      </c>
      <c r="D24" s="267"/>
      <c r="E24" s="264" t="s">
        <v>30</v>
      </c>
      <c r="F24" s="265"/>
      <c r="G24" s="82"/>
      <c r="H24" s="83"/>
    </row>
    <row r="25" spans="2:8" ht="59.25" customHeight="1" x14ac:dyDescent="0.25">
      <c r="B25" s="79"/>
      <c r="C25" s="266" t="s">
        <v>31</v>
      </c>
      <c r="D25" s="267"/>
      <c r="E25" s="264" t="s">
        <v>32</v>
      </c>
      <c r="F25" s="265"/>
      <c r="G25" s="82"/>
      <c r="H25" s="83"/>
    </row>
    <row r="26" spans="2:8" ht="23.25" customHeight="1" x14ac:dyDescent="0.25">
      <c r="B26" s="79"/>
      <c r="C26" s="266" t="s">
        <v>33</v>
      </c>
      <c r="D26" s="267"/>
      <c r="E26" s="264" t="s">
        <v>34</v>
      </c>
      <c r="F26" s="265"/>
      <c r="G26" s="82"/>
      <c r="H26" s="83"/>
    </row>
    <row r="27" spans="2:8" ht="30.75" customHeight="1" x14ac:dyDescent="0.25">
      <c r="B27" s="79"/>
      <c r="C27" s="266" t="s">
        <v>35</v>
      </c>
      <c r="D27" s="267"/>
      <c r="E27" s="264" t="s">
        <v>36</v>
      </c>
      <c r="F27" s="265"/>
      <c r="G27" s="82"/>
      <c r="H27" s="83"/>
    </row>
    <row r="28" spans="2:8" ht="35.25" customHeight="1" x14ac:dyDescent="0.25">
      <c r="B28" s="79"/>
      <c r="C28" s="266" t="s">
        <v>37</v>
      </c>
      <c r="D28" s="267"/>
      <c r="E28" s="264" t="s">
        <v>38</v>
      </c>
      <c r="F28" s="265"/>
      <c r="G28" s="82"/>
      <c r="H28" s="83"/>
    </row>
    <row r="29" spans="2:8" ht="33" customHeight="1" x14ac:dyDescent="0.25">
      <c r="B29" s="79"/>
      <c r="C29" s="266" t="s">
        <v>37</v>
      </c>
      <c r="D29" s="267"/>
      <c r="E29" s="264" t="s">
        <v>38</v>
      </c>
      <c r="F29" s="265"/>
      <c r="G29" s="82"/>
      <c r="H29" s="83"/>
    </row>
    <row r="30" spans="2:8" ht="30" customHeight="1" x14ac:dyDescent="0.25">
      <c r="B30" s="79"/>
      <c r="C30" s="266" t="s">
        <v>39</v>
      </c>
      <c r="D30" s="267"/>
      <c r="E30" s="264" t="s">
        <v>40</v>
      </c>
      <c r="F30" s="265"/>
      <c r="G30" s="82"/>
      <c r="H30" s="83"/>
    </row>
    <row r="31" spans="2:8" ht="35.25" customHeight="1" x14ac:dyDescent="0.25">
      <c r="B31" s="79"/>
      <c r="C31" s="266" t="s">
        <v>41</v>
      </c>
      <c r="D31" s="267"/>
      <c r="E31" s="264" t="s">
        <v>42</v>
      </c>
      <c r="F31" s="265"/>
      <c r="G31" s="82"/>
      <c r="H31" s="83"/>
    </row>
    <row r="32" spans="2:8" ht="31.5" customHeight="1" x14ac:dyDescent="0.25">
      <c r="B32" s="79"/>
      <c r="C32" s="266" t="s">
        <v>43</v>
      </c>
      <c r="D32" s="267"/>
      <c r="E32" s="264" t="s">
        <v>44</v>
      </c>
      <c r="F32" s="265"/>
      <c r="G32" s="82"/>
      <c r="H32" s="83"/>
    </row>
    <row r="33" spans="2:8" ht="35.25" customHeight="1" x14ac:dyDescent="0.25">
      <c r="B33" s="79"/>
      <c r="C33" s="266" t="s">
        <v>45</v>
      </c>
      <c r="D33" s="267"/>
      <c r="E33" s="264" t="s">
        <v>46</v>
      </c>
      <c r="F33" s="265"/>
      <c r="G33" s="82"/>
      <c r="H33" s="83"/>
    </row>
    <row r="34" spans="2:8" ht="59.25" customHeight="1" x14ac:dyDescent="0.25">
      <c r="B34" s="79"/>
      <c r="C34" s="266" t="s">
        <v>47</v>
      </c>
      <c r="D34" s="267"/>
      <c r="E34" s="264" t="s">
        <v>48</v>
      </c>
      <c r="F34" s="265"/>
      <c r="G34" s="82"/>
      <c r="H34" s="83"/>
    </row>
    <row r="35" spans="2:8" ht="29.25" customHeight="1" x14ac:dyDescent="0.25">
      <c r="B35" s="79"/>
      <c r="C35" s="266" t="s">
        <v>49</v>
      </c>
      <c r="D35" s="267"/>
      <c r="E35" s="264" t="s">
        <v>50</v>
      </c>
      <c r="F35" s="265"/>
      <c r="G35" s="82"/>
      <c r="H35" s="83"/>
    </row>
    <row r="36" spans="2:8" ht="82.5" customHeight="1" x14ac:dyDescent="0.25">
      <c r="B36" s="79"/>
      <c r="C36" s="266" t="s">
        <v>51</v>
      </c>
      <c r="D36" s="267"/>
      <c r="E36" s="264" t="s">
        <v>52</v>
      </c>
      <c r="F36" s="265"/>
      <c r="G36" s="82"/>
      <c r="H36" s="83"/>
    </row>
    <row r="37" spans="2:8" ht="46.5" customHeight="1" x14ac:dyDescent="0.25">
      <c r="B37" s="79"/>
      <c r="C37" s="266" t="s">
        <v>53</v>
      </c>
      <c r="D37" s="267"/>
      <c r="E37" s="264" t="s">
        <v>54</v>
      </c>
      <c r="F37" s="265"/>
      <c r="G37" s="82"/>
      <c r="H37" s="83"/>
    </row>
    <row r="38" spans="2:8" ht="6.75" customHeight="1" thickBot="1" x14ac:dyDescent="0.3">
      <c r="B38" s="79"/>
      <c r="C38" s="277"/>
      <c r="D38" s="278"/>
      <c r="E38" s="279"/>
      <c r="F38" s="280"/>
      <c r="G38" s="82"/>
      <c r="H38" s="83"/>
    </row>
    <row r="39" spans="2:8" ht="15.75" thickTop="1" x14ac:dyDescent="0.25">
      <c r="B39" s="79"/>
      <c r="C39" s="80"/>
      <c r="D39" s="80"/>
      <c r="E39" s="81"/>
      <c r="F39" s="81"/>
      <c r="G39" s="82"/>
      <c r="H39" s="83"/>
    </row>
    <row r="40" spans="2:8" ht="21" customHeight="1" x14ac:dyDescent="0.25">
      <c r="B40" s="274" t="s">
        <v>55</v>
      </c>
      <c r="C40" s="275"/>
      <c r="D40" s="275"/>
      <c r="E40" s="275"/>
      <c r="F40" s="275"/>
      <c r="G40" s="275"/>
      <c r="H40" s="276"/>
    </row>
    <row r="41" spans="2:8" ht="20.25" customHeight="1" x14ac:dyDescent="0.25">
      <c r="B41" s="274" t="s">
        <v>56</v>
      </c>
      <c r="C41" s="275"/>
      <c r="D41" s="275"/>
      <c r="E41" s="275"/>
      <c r="F41" s="275"/>
      <c r="G41" s="275"/>
      <c r="H41" s="276"/>
    </row>
    <row r="42" spans="2:8" ht="20.25" customHeight="1" x14ac:dyDescent="0.25">
      <c r="B42" s="274" t="s">
        <v>57</v>
      </c>
      <c r="C42" s="275"/>
      <c r="D42" s="275"/>
      <c r="E42" s="275"/>
      <c r="F42" s="275"/>
      <c r="G42" s="275"/>
      <c r="H42" s="276"/>
    </row>
    <row r="43" spans="2:8" ht="20.25" customHeight="1" x14ac:dyDescent="0.25">
      <c r="B43" s="274" t="s">
        <v>58</v>
      </c>
      <c r="C43" s="275"/>
      <c r="D43" s="275"/>
      <c r="E43" s="275"/>
      <c r="F43" s="275"/>
      <c r="G43" s="275"/>
      <c r="H43" s="276"/>
    </row>
    <row r="44" spans="2:8" x14ac:dyDescent="0.25">
      <c r="B44" s="274" t="s">
        <v>59</v>
      </c>
      <c r="C44" s="275"/>
      <c r="D44" s="275"/>
      <c r="E44" s="275"/>
      <c r="F44" s="275"/>
      <c r="G44" s="275"/>
      <c r="H44" s="276"/>
    </row>
    <row r="45" spans="2:8" ht="15.75" thickBot="1" x14ac:dyDescent="0.3">
      <c r="B45" s="84"/>
      <c r="C45" s="85"/>
      <c r="D45" s="85"/>
      <c r="E45" s="85"/>
      <c r="F45" s="85"/>
      <c r="G45" s="85"/>
      <c r="H45" s="8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zoomScale="60" zoomScaleNormal="60" workbookViewId="0">
      <selection activeCell="D15" sqref="D15"/>
    </sheetView>
  </sheetViews>
  <sheetFormatPr baseColWidth="10" defaultColWidth="16.42578125" defaultRowHeight="15" x14ac:dyDescent="0.25"/>
  <cols>
    <col min="1" max="1" width="12.28515625" customWidth="1"/>
    <col min="2" max="2" width="46.140625" customWidth="1"/>
    <col min="3" max="3" width="85.5703125" customWidth="1"/>
    <col min="4" max="4" width="154.28515625" customWidth="1"/>
    <col min="5" max="5" width="165.42578125" customWidth="1"/>
    <col min="6" max="21" width="12.28515625" customWidth="1"/>
  </cols>
  <sheetData>
    <row r="1" spans="1:21" ht="33.75" x14ac:dyDescent="0.25">
      <c r="A1" s="171"/>
      <c r="B1" s="524" t="s">
        <v>304</v>
      </c>
      <c r="C1" s="525"/>
      <c r="D1" s="525"/>
      <c r="E1" s="171"/>
      <c r="F1" s="171"/>
      <c r="G1" s="171"/>
      <c r="H1" s="171"/>
      <c r="I1" s="171"/>
      <c r="J1" s="171"/>
      <c r="K1" s="171"/>
      <c r="L1" s="171"/>
      <c r="M1" s="171"/>
      <c r="N1" s="171"/>
      <c r="O1" s="171"/>
      <c r="P1" s="171"/>
      <c r="Q1" s="171"/>
      <c r="R1" s="171"/>
      <c r="S1" s="171"/>
      <c r="T1" s="171"/>
      <c r="U1" s="171"/>
    </row>
    <row r="2" spans="1:21" x14ac:dyDescent="0.25">
      <c r="A2" s="171"/>
      <c r="B2" s="171"/>
      <c r="C2" s="171"/>
      <c r="D2" s="171"/>
      <c r="E2" s="171"/>
      <c r="F2" s="171"/>
      <c r="G2" s="171"/>
      <c r="H2" s="171"/>
      <c r="I2" s="171"/>
      <c r="J2" s="171"/>
      <c r="K2" s="171"/>
      <c r="L2" s="171"/>
      <c r="M2" s="171"/>
      <c r="N2" s="171"/>
      <c r="O2" s="171"/>
      <c r="P2" s="171"/>
      <c r="Q2" s="171"/>
      <c r="R2" s="171"/>
      <c r="S2" s="171"/>
      <c r="T2" s="171"/>
      <c r="U2" s="171"/>
    </row>
    <row r="3" spans="1:21" ht="30" x14ac:dyDescent="0.25">
      <c r="A3" s="171"/>
      <c r="B3" s="172"/>
      <c r="C3" s="173" t="s">
        <v>305</v>
      </c>
      <c r="D3" s="173" t="s">
        <v>306</v>
      </c>
      <c r="E3" s="171"/>
      <c r="F3" s="171"/>
      <c r="G3" s="171"/>
      <c r="H3" s="171"/>
      <c r="I3" s="171"/>
      <c r="J3" s="171"/>
      <c r="K3" s="171"/>
      <c r="L3" s="171"/>
      <c r="M3" s="171"/>
      <c r="N3" s="171"/>
      <c r="O3" s="171"/>
      <c r="P3" s="171"/>
      <c r="Q3" s="171"/>
      <c r="R3" s="171"/>
      <c r="S3" s="171"/>
      <c r="T3" s="171"/>
      <c r="U3" s="171"/>
    </row>
    <row r="4" spans="1:21" ht="33.75" x14ac:dyDescent="0.25">
      <c r="A4" s="171" t="s">
        <v>307</v>
      </c>
      <c r="B4" s="174" t="s">
        <v>308</v>
      </c>
      <c r="C4" s="18" t="s">
        <v>309</v>
      </c>
      <c r="D4" s="175" t="s">
        <v>310</v>
      </c>
      <c r="E4" s="171"/>
      <c r="F4" s="171"/>
      <c r="G4" s="171"/>
      <c r="H4" s="171"/>
      <c r="I4" s="171"/>
      <c r="J4" s="171"/>
      <c r="K4" s="171"/>
      <c r="L4" s="171"/>
      <c r="M4" s="171"/>
      <c r="N4" s="171"/>
      <c r="O4" s="171"/>
      <c r="P4" s="171"/>
      <c r="Q4" s="171"/>
      <c r="R4" s="171"/>
      <c r="S4" s="171"/>
      <c r="T4" s="171"/>
      <c r="U4" s="171"/>
    </row>
    <row r="5" spans="1:21" ht="67.5" x14ac:dyDescent="0.25">
      <c r="A5" s="171" t="s">
        <v>311</v>
      </c>
      <c r="B5" s="176" t="s">
        <v>312</v>
      </c>
      <c r="C5" s="19" t="s">
        <v>313</v>
      </c>
      <c r="D5" s="177" t="s">
        <v>314</v>
      </c>
      <c r="E5" s="171"/>
      <c r="F5" s="171"/>
      <c r="G5" s="171"/>
      <c r="H5" s="171"/>
      <c r="I5" s="171"/>
      <c r="J5" s="171"/>
      <c r="K5" s="171"/>
      <c r="L5" s="171"/>
      <c r="M5" s="171"/>
      <c r="N5" s="171"/>
      <c r="O5" s="171"/>
      <c r="P5" s="171"/>
      <c r="Q5" s="171"/>
      <c r="R5" s="171"/>
      <c r="S5" s="171"/>
      <c r="T5" s="171"/>
      <c r="U5" s="171"/>
    </row>
    <row r="6" spans="1:21" ht="67.5" x14ac:dyDescent="0.25">
      <c r="A6" s="171" t="s">
        <v>282</v>
      </c>
      <c r="B6" s="178" t="s">
        <v>315</v>
      </c>
      <c r="C6" s="19" t="s">
        <v>316</v>
      </c>
      <c r="D6" s="177" t="s">
        <v>317</v>
      </c>
      <c r="E6" s="171"/>
      <c r="F6" s="171"/>
      <c r="G6" s="171"/>
      <c r="H6" s="171"/>
      <c r="I6" s="171"/>
      <c r="J6" s="171"/>
      <c r="K6" s="171"/>
      <c r="L6" s="171"/>
      <c r="M6" s="171"/>
      <c r="N6" s="171"/>
      <c r="O6" s="171"/>
      <c r="P6" s="171"/>
      <c r="Q6" s="171"/>
      <c r="R6" s="171"/>
      <c r="S6" s="171"/>
      <c r="T6" s="171"/>
      <c r="U6" s="171"/>
    </row>
    <row r="7" spans="1:21" ht="67.5" x14ac:dyDescent="0.25">
      <c r="A7" s="171" t="s">
        <v>318</v>
      </c>
      <c r="B7" s="179" t="s">
        <v>319</v>
      </c>
      <c r="C7" s="19" t="s">
        <v>320</v>
      </c>
      <c r="D7" s="177" t="s">
        <v>321</v>
      </c>
      <c r="E7" s="171"/>
      <c r="F7" s="171"/>
      <c r="G7" s="171"/>
      <c r="H7" s="171"/>
      <c r="I7" s="171"/>
      <c r="J7" s="171"/>
      <c r="K7" s="171"/>
      <c r="L7" s="171"/>
      <c r="M7" s="171"/>
      <c r="N7" s="171"/>
      <c r="O7" s="171"/>
      <c r="P7" s="171"/>
      <c r="Q7" s="171"/>
      <c r="R7" s="171"/>
      <c r="S7" s="171"/>
      <c r="T7" s="171"/>
      <c r="U7" s="171"/>
    </row>
    <row r="8" spans="1:21" ht="67.5" x14ac:dyDescent="0.25">
      <c r="A8" s="171" t="s">
        <v>322</v>
      </c>
      <c r="B8" s="180" t="s">
        <v>323</v>
      </c>
      <c r="C8" s="19" t="s">
        <v>324</v>
      </c>
      <c r="D8" s="177" t="s">
        <v>325</v>
      </c>
      <c r="E8" s="171"/>
      <c r="F8" s="171"/>
      <c r="G8" s="171"/>
      <c r="H8" s="171"/>
      <c r="I8" s="171"/>
      <c r="J8" s="171"/>
      <c r="K8" s="171"/>
      <c r="L8" s="171"/>
      <c r="M8" s="171"/>
      <c r="N8" s="171"/>
      <c r="O8" s="171"/>
      <c r="P8" s="171"/>
      <c r="Q8" s="171"/>
      <c r="R8" s="171"/>
      <c r="S8" s="171"/>
      <c r="T8" s="171"/>
      <c r="U8" s="171"/>
    </row>
    <row r="9" spans="1:21" ht="20.25" x14ac:dyDescent="0.25">
      <c r="A9" s="171"/>
      <c r="B9" s="171"/>
      <c r="C9" s="181"/>
      <c r="D9" s="181"/>
      <c r="E9" s="171"/>
      <c r="F9" s="171"/>
      <c r="G9" s="171"/>
      <c r="H9" s="171"/>
      <c r="I9" s="171"/>
      <c r="J9" s="171"/>
      <c r="K9" s="171"/>
      <c r="L9" s="171"/>
      <c r="M9" s="171"/>
      <c r="N9" s="171"/>
      <c r="O9" s="171"/>
      <c r="P9" s="171"/>
      <c r="Q9" s="171"/>
      <c r="R9" s="171"/>
      <c r="S9" s="171"/>
      <c r="T9" s="171"/>
      <c r="U9" s="171"/>
    </row>
    <row r="10" spans="1:21" ht="16.5" x14ac:dyDescent="0.25">
      <c r="A10" s="171"/>
      <c r="B10" s="182"/>
      <c r="C10" s="182"/>
      <c r="D10" s="182"/>
      <c r="E10" s="171"/>
      <c r="F10" s="171"/>
      <c r="G10" s="171"/>
      <c r="H10" s="171"/>
      <c r="I10" s="171"/>
      <c r="J10" s="171"/>
      <c r="K10" s="171"/>
      <c r="L10" s="171"/>
      <c r="M10" s="171"/>
      <c r="N10" s="171"/>
      <c r="O10" s="171"/>
      <c r="P10" s="171"/>
      <c r="Q10" s="171"/>
      <c r="R10" s="171"/>
      <c r="S10" s="171"/>
      <c r="T10" s="171"/>
      <c r="U10" s="171"/>
    </row>
    <row r="11" spans="1:21" x14ac:dyDescent="0.25">
      <c r="A11" s="171"/>
      <c r="B11" s="171" t="s">
        <v>326</v>
      </c>
      <c r="C11" s="171" t="s">
        <v>327</v>
      </c>
      <c r="D11" s="171" t="s">
        <v>328</v>
      </c>
      <c r="E11" s="171"/>
      <c r="F11" s="171"/>
      <c r="G11" s="171"/>
      <c r="H11" s="171"/>
      <c r="I11" s="171"/>
      <c r="J11" s="171"/>
      <c r="K11" s="171"/>
      <c r="L11" s="171"/>
      <c r="M11" s="171"/>
      <c r="N11" s="171"/>
      <c r="O11" s="171"/>
      <c r="P11" s="171"/>
      <c r="Q11" s="171"/>
      <c r="R11" s="171"/>
      <c r="S11" s="171"/>
      <c r="T11" s="171"/>
      <c r="U11" s="171"/>
    </row>
    <row r="12" spans="1:21" x14ac:dyDescent="0.25">
      <c r="A12" s="171"/>
      <c r="B12" s="171" t="s">
        <v>329</v>
      </c>
      <c r="C12" s="171" t="s">
        <v>330</v>
      </c>
      <c r="D12" s="171" t="s">
        <v>331</v>
      </c>
      <c r="E12" s="171"/>
      <c r="F12" s="171"/>
      <c r="G12" s="171"/>
      <c r="H12" s="171"/>
      <c r="I12" s="171"/>
      <c r="J12" s="171"/>
      <c r="K12" s="171"/>
      <c r="L12" s="171"/>
      <c r="M12" s="171"/>
      <c r="N12" s="171"/>
      <c r="O12" s="171"/>
      <c r="P12" s="171"/>
      <c r="Q12" s="171"/>
      <c r="R12" s="171"/>
      <c r="S12" s="171"/>
      <c r="T12" s="171"/>
      <c r="U12" s="171"/>
    </row>
    <row r="13" spans="1:21" x14ac:dyDescent="0.25">
      <c r="A13" s="171"/>
      <c r="B13" s="171"/>
      <c r="C13" s="171" t="s">
        <v>332</v>
      </c>
      <c r="D13" s="171" t="s">
        <v>333</v>
      </c>
      <c r="E13" s="171"/>
      <c r="F13" s="171"/>
      <c r="G13" s="171"/>
      <c r="H13" s="171"/>
      <c r="I13" s="171"/>
      <c r="J13" s="171"/>
      <c r="K13" s="171"/>
      <c r="L13" s="171"/>
      <c r="M13" s="171"/>
      <c r="N13" s="171"/>
      <c r="O13" s="171"/>
      <c r="P13" s="171"/>
      <c r="Q13" s="171"/>
      <c r="R13" s="171"/>
      <c r="S13" s="171"/>
      <c r="T13" s="171"/>
      <c r="U13" s="171"/>
    </row>
    <row r="14" spans="1:21" x14ac:dyDescent="0.25">
      <c r="A14" s="171"/>
      <c r="B14" s="171"/>
      <c r="C14" s="171" t="s">
        <v>334</v>
      </c>
      <c r="D14" s="171" t="s">
        <v>181</v>
      </c>
      <c r="E14" s="171"/>
      <c r="F14" s="171"/>
      <c r="G14" s="171"/>
      <c r="H14" s="171"/>
      <c r="I14" s="171"/>
      <c r="J14" s="171"/>
      <c r="K14" s="171"/>
      <c r="L14" s="171"/>
      <c r="M14" s="171"/>
      <c r="N14" s="171"/>
      <c r="O14" s="171"/>
      <c r="P14" s="171"/>
      <c r="Q14" s="171"/>
      <c r="R14" s="171"/>
      <c r="S14" s="171"/>
      <c r="T14" s="171"/>
      <c r="U14" s="171"/>
    </row>
    <row r="15" spans="1:21" x14ac:dyDescent="0.25">
      <c r="A15" s="171"/>
      <c r="B15" s="171"/>
      <c r="C15" s="171" t="s">
        <v>335</v>
      </c>
      <c r="D15" s="171" t="s">
        <v>336</v>
      </c>
      <c r="E15" s="171"/>
      <c r="F15" s="171"/>
      <c r="G15" s="171"/>
      <c r="H15" s="171"/>
      <c r="I15" s="171"/>
      <c r="J15" s="171"/>
      <c r="K15" s="171"/>
      <c r="L15" s="171"/>
      <c r="M15" s="171"/>
      <c r="N15" s="171"/>
      <c r="O15" s="171"/>
      <c r="P15" s="171"/>
      <c r="Q15" s="171"/>
      <c r="R15" s="171"/>
      <c r="S15" s="171"/>
      <c r="T15" s="171"/>
      <c r="U15" s="171"/>
    </row>
    <row r="16" spans="1:21" x14ac:dyDescent="0.25">
      <c r="A16" s="171"/>
      <c r="B16" s="171"/>
      <c r="C16" s="171"/>
      <c r="D16" s="171"/>
      <c r="E16" s="171"/>
      <c r="F16" s="171"/>
      <c r="G16" s="171"/>
      <c r="H16" s="171"/>
      <c r="I16" s="171"/>
      <c r="J16" s="171"/>
      <c r="K16" s="171"/>
      <c r="L16" s="171"/>
      <c r="M16" s="171"/>
      <c r="N16" s="171"/>
      <c r="O16" s="171"/>
    </row>
    <row r="17" spans="1:15" x14ac:dyDescent="0.25">
      <c r="A17" s="171"/>
      <c r="B17" s="171"/>
      <c r="C17" s="171"/>
      <c r="D17" s="171"/>
      <c r="E17" s="171"/>
      <c r="F17" s="171"/>
      <c r="G17" s="171"/>
      <c r="H17" s="171"/>
      <c r="I17" s="171"/>
      <c r="J17" s="171"/>
      <c r="K17" s="171"/>
      <c r="L17" s="171"/>
      <c r="M17" s="171"/>
      <c r="N17" s="171"/>
      <c r="O17" s="171"/>
    </row>
    <row r="18" spans="1:15" x14ac:dyDescent="0.25">
      <c r="A18" s="171"/>
      <c r="B18" s="171"/>
      <c r="C18" s="171"/>
      <c r="D18" s="171"/>
      <c r="E18" s="171"/>
      <c r="F18" s="171"/>
      <c r="G18" s="171"/>
      <c r="H18" s="171"/>
      <c r="I18" s="171"/>
      <c r="J18" s="171"/>
      <c r="K18" s="171"/>
      <c r="L18" s="171"/>
      <c r="M18" s="171"/>
      <c r="N18" s="171"/>
      <c r="O18" s="171"/>
    </row>
    <row r="19" spans="1:15" x14ac:dyDescent="0.25">
      <c r="A19" s="171"/>
      <c r="B19" s="171"/>
      <c r="C19" s="171"/>
      <c r="D19" s="171"/>
      <c r="E19" s="171"/>
      <c r="F19" s="171"/>
      <c r="G19" s="171"/>
      <c r="H19" s="171"/>
      <c r="I19" s="171"/>
      <c r="J19" s="171"/>
      <c r="K19" s="171"/>
      <c r="L19" s="171"/>
      <c r="M19" s="171"/>
      <c r="N19" s="171"/>
      <c r="O19" s="171"/>
    </row>
    <row r="20" spans="1:15" x14ac:dyDescent="0.25">
      <c r="A20" s="171"/>
      <c r="B20" s="171"/>
      <c r="C20" s="171"/>
      <c r="D20" s="171"/>
      <c r="E20" s="171"/>
      <c r="F20" s="171"/>
      <c r="G20" s="171"/>
      <c r="H20" s="171"/>
      <c r="I20" s="171"/>
      <c r="J20" s="171"/>
      <c r="K20" s="171"/>
      <c r="L20" s="171"/>
      <c r="M20" s="171"/>
      <c r="N20" s="171"/>
      <c r="O20" s="171"/>
    </row>
    <row r="21" spans="1:15" ht="15.75" customHeight="1" x14ac:dyDescent="0.25">
      <c r="A21" s="171"/>
      <c r="B21" s="171"/>
      <c r="C21" s="171"/>
      <c r="D21" s="171"/>
      <c r="E21" s="171"/>
      <c r="F21" s="171"/>
      <c r="G21" s="171"/>
      <c r="H21" s="171"/>
      <c r="I21" s="171"/>
      <c r="J21" s="171"/>
      <c r="K21" s="171"/>
      <c r="L21" s="171"/>
      <c r="M21" s="171"/>
      <c r="N21" s="171"/>
      <c r="O21" s="171"/>
    </row>
    <row r="22" spans="1:15" ht="15.75" customHeight="1" x14ac:dyDescent="0.25">
      <c r="A22" s="171"/>
      <c r="B22" s="171"/>
      <c r="C22" s="181"/>
      <c r="D22" s="181"/>
      <c r="E22" s="171"/>
      <c r="F22" s="171"/>
      <c r="G22" s="171"/>
      <c r="H22" s="171"/>
      <c r="I22" s="171"/>
      <c r="J22" s="171"/>
      <c r="K22" s="171"/>
      <c r="L22" s="171"/>
      <c r="M22" s="171"/>
      <c r="N22" s="171"/>
      <c r="O22" s="171"/>
    </row>
    <row r="23" spans="1:15" ht="15.75" customHeight="1" x14ac:dyDescent="0.25">
      <c r="A23" s="171"/>
      <c r="B23" s="171"/>
      <c r="C23" s="181"/>
      <c r="D23" s="181"/>
      <c r="E23" s="171"/>
      <c r="F23" s="171"/>
      <c r="G23" s="171"/>
      <c r="H23" s="171"/>
      <c r="I23" s="171"/>
      <c r="J23" s="171"/>
      <c r="K23" s="171"/>
      <c r="L23" s="171"/>
      <c r="M23" s="171"/>
      <c r="N23" s="171"/>
      <c r="O23" s="171"/>
    </row>
    <row r="24" spans="1:15" ht="15.75" customHeight="1" x14ac:dyDescent="0.25">
      <c r="A24" s="171"/>
      <c r="B24" s="171"/>
      <c r="C24" s="181"/>
      <c r="D24" s="181"/>
      <c r="E24" s="171"/>
      <c r="F24" s="171"/>
      <c r="G24" s="171"/>
      <c r="H24" s="171"/>
      <c r="I24" s="171"/>
      <c r="J24" s="171"/>
      <c r="K24" s="171"/>
      <c r="L24" s="171"/>
      <c r="M24" s="171"/>
      <c r="N24" s="171"/>
      <c r="O24" s="171"/>
    </row>
    <row r="25" spans="1:15" ht="15.75" customHeight="1" x14ac:dyDescent="0.25">
      <c r="A25" s="171"/>
      <c r="B25" s="171"/>
      <c r="C25" s="181"/>
      <c r="D25" s="181"/>
      <c r="E25" s="171"/>
      <c r="F25" s="171"/>
      <c r="G25" s="171"/>
      <c r="H25" s="171"/>
      <c r="I25" s="171"/>
      <c r="J25" s="171"/>
      <c r="K25" s="171"/>
      <c r="L25" s="171"/>
      <c r="M25" s="171"/>
      <c r="N25" s="171"/>
      <c r="O25" s="171"/>
    </row>
    <row r="26" spans="1:15" ht="15.75" customHeight="1" x14ac:dyDescent="0.25">
      <c r="A26" s="171"/>
      <c r="B26" s="171"/>
      <c r="C26" s="181"/>
      <c r="D26" s="181"/>
      <c r="E26" s="171"/>
      <c r="F26" s="171"/>
      <c r="G26" s="171"/>
      <c r="H26" s="171"/>
      <c r="I26" s="171"/>
      <c r="J26" s="171"/>
      <c r="K26" s="171"/>
      <c r="L26" s="171"/>
      <c r="M26" s="171"/>
      <c r="N26" s="171"/>
      <c r="O26" s="171"/>
    </row>
    <row r="27" spans="1:15" ht="15.75" customHeight="1" x14ac:dyDescent="0.25">
      <c r="A27" s="171"/>
      <c r="B27" s="171"/>
      <c r="C27" s="181"/>
      <c r="D27" s="181"/>
      <c r="E27" s="171"/>
      <c r="F27" s="171"/>
      <c r="G27" s="171"/>
      <c r="H27" s="171"/>
      <c r="I27" s="171"/>
      <c r="J27" s="171"/>
      <c r="K27" s="171"/>
      <c r="L27" s="171"/>
      <c r="M27" s="171"/>
      <c r="N27" s="171"/>
      <c r="O27" s="171"/>
    </row>
    <row r="28" spans="1:15" ht="15.75" customHeight="1" x14ac:dyDescent="0.25">
      <c r="A28" s="171"/>
      <c r="B28" s="171"/>
      <c r="C28" s="181"/>
      <c r="D28" s="181"/>
      <c r="E28" s="171"/>
      <c r="F28" s="171"/>
      <c r="G28" s="171"/>
      <c r="H28" s="171"/>
      <c r="I28" s="171"/>
      <c r="J28" s="171"/>
      <c r="K28" s="171"/>
      <c r="L28" s="171"/>
      <c r="M28" s="171"/>
      <c r="N28" s="171"/>
      <c r="O28" s="171"/>
    </row>
    <row r="29" spans="1:15" ht="15.75" customHeight="1" x14ac:dyDescent="0.25">
      <c r="A29" s="171"/>
      <c r="B29" s="171"/>
      <c r="C29" s="181"/>
      <c r="D29" s="181"/>
      <c r="E29" s="171"/>
      <c r="F29" s="171"/>
      <c r="G29" s="171"/>
      <c r="H29" s="171"/>
      <c r="I29" s="171"/>
      <c r="J29" s="171"/>
      <c r="K29" s="171"/>
      <c r="L29" s="171"/>
      <c r="M29" s="171"/>
      <c r="N29" s="171"/>
      <c r="O29" s="171"/>
    </row>
    <row r="30" spans="1:15" ht="15.75" customHeight="1" x14ac:dyDescent="0.25">
      <c r="A30" s="171"/>
      <c r="B30" s="171"/>
      <c r="C30" s="181"/>
      <c r="D30" s="181"/>
      <c r="E30" s="171"/>
      <c r="F30" s="171"/>
      <c r="G30" s="171"/>
      <c r="H30" s="171"/>
      <c r="I30" s="171"/>
      <c r="J30" s="171"/>
      <c r="K30" s="171"/>
      <c r="L30" s="171"/>
      <c r="M30" s="171"/>
      <c r="N30" s="171"/>
      <c r="O30" s="171"/>
    </row>
    <row r="31" spans="1:15" ht="15.75" customHeight="1" x14ac:dyDescent="0.25">
      <c r="A31" s="171"/>
      <c r="B31" s="171"/>
      <c r="C31" s="181"/>
      <c r="D31" s="181"/>
      <c r="E31" s="171"/>
      <c r="F31" s="171"/>
      <c r="G31" s="171"/>
      <c r="H31" s="171"/>
      <c r="I31" s="171"/>
      <c r="J31" s="171"/>
      <c r="K31" s="171"/>
      <c r="L31" s="171"/>
      <c r="M31" s="171"/>
      <c r="N31" s="171"/>
      <c r="O31" s="171"/>
    </row>
    <row r="32" spans="1:15" ht="15.75" customHeight="1" x14ac:dyDescent="0.25">
      <c r="A32" s="171"/>
      <c r="B32" s="171"/>
      <c r="C32" s="181"/>
      <c r="D32" s="181"/>
      <c r="E32" s="171"/>
      <c r="F32" s="171"/>
      <c r="G32" s="171"/>
      <c r="H32" s="171"/>
      <c r="I32" s="171"/>
      <c r="J32" s="171"/>
      <c r="K32" s="171"/>
      <c r="L32" s="171"/>
      <c r="M32" s="171"/>
      <c r="N32" s="171"/>
      <c r="O32" s="171"/>
    </row>
    <row r="33" spans="1:15" ht="15.75" customHeight="1" x14ac:dyDescent="0.25">
      <c r="A33" s="171"/>
      <c r="B33" s="171"/>
      <c r="C33" s="181"/>
      <c r="D33" s="181"/>
      <c r="E33" s="171"/>
      <c r="F33" s="171"/>
      <c r="G33" s="171"/>
      <c r="H33" s="171"/>
      <c r="I33" s="171"/>
      <c r="J33" s="171"/>
      <c r="K33" s="171"/>
      <c r="L33" s="171"/>
      <c r="M33" s="171"/>
      <c r="N33" s="171"/>
      <c r="O33" s="171"/>
    </row>
    <row r="34" spans="1:15" ht="15.75" customHeight="1" x14ac:dyDescent="0.25">
      <c r="A34" s="171"/>
      <c r="B34" s="171"/>
      <c r="C34" s="181"/>
      <c r="D34" s="181"/>
      <c r="E34" s="171"/>
      <c r="F34" s="171"/>
      <c r="G34" s="171"/>
      <c r="H34" s="171"/>
      <c r="I34" s="171"/>
      <c r="J34" s="171"/>
      <c r="K34" s="171"/>
      <c r="L34" s="171"/>
      <c r="M34" s="171"/>
      <c r="N34" s="171"/>
      <c r="O34" s="171"/>
    </row>
    <row r="35" spans="1:15" ht="15.75" customHeight="1" x14ac:dyDescent="0.25">
      <c r="A35" s="171"/>
      <c r="B35" s="171"/>
      <c r="C35" s="181"/>
      <c r="D35" s="181"/>
      <c r="E35" s="171"/>
      <c r="F35" s="171"/>
      <c r="G35" s="171"/>
      <c r="H35" s="171"/>
      <c r="I35" s="171"/>
      <c r="J35" s="171"/>
      <c r="K35" s="171"/>
      <c r="L35" s="171"/>
      <c r="M35" s="171"/>
      <c r="N35" s="171"/>
      <c r="O35" s="171"/>
    </row>
    <row r="36" spans="1:15" ht="15.75" customHeight="1" x14ac:dyDescent="0.25">
      <c r="A36" s="171"/>
      <c r="B36" s="171"/>
      <c r="C36" s="181"/>
      <c r="D36" s="181"/>
      <c r="E36" s="171"/>
      <c r="F36" s="171"/>
      <c r="G36" s="171"/>
      <c r="H36" s="171"/>
      <c r="I36" s="171"/>
      <c r="J36" s="171"/>
      <c r="K36" s="171"/>
      <c r="L36" s="171"/>
      <c r="M36" s="171"/>
      <c r="N36" s="171"/>
      <c r="O36" s="171"/>
    </row>
    <row r="37" spans="1:15" ht="15.75" customHeight="1" x14ac:dyDescent="0.25">
      <c r="A37" s="171"/>
      <c r="B37" s="171"/>
      <c r="C37" s="181"/>
      <c r="D37" s="181"/>
      <c r="E37" s="171"/>
      <c r="F37" s="171"/>
      <c r="G37" s="171"/>
      <c r="H37" s="171"/>
      <c r="I37" s="171"/>
      <c r="J37" s="171"/>
      <c r="K37" s="171"/>
      <c r="L37" s="171"/>
      <c r="M37" s="171"/>
      <c r="N37" s="171"/>
      <c r="O37" s="171"/>
    </row>
    <row r="38" spans="1:15" ht="15.75" customHeight="1" x14ac:dyDescent="0.25">
      <c r="A38" s="171"/>
      <c r="B38" s="171"/>
      <c r="C38" s="181"/>
      <c r="D38" s="181"/>
      <c r="E38" s="171"/>
      <c r="F38" s="171"/>
      <c r="G38" s="171"/>
      <c r="H38" s="171"/>
      <c r="I38" s="171"/>
      <c r="J38" s="171"/>
      <c r="K38" s="171"/>
      <c r="L38" s="171"/>
      <c r="M38" s="171"/>
      <c r="N38" s="171"/>
      <c r="O38" s="171"/>
    </row>
    <row r="39" spans="1:15" ht="15.75" customHeight="1" x14ac:dyDescent="0.25">
      <c r="A39" s="171"/>
      <c r="B39" s="171"/>
      <c r="C39" s="181"/>
      <c r="D39" s="181"/>
      <c r="E39" s="171"/>
      <c r="F39" s="171"/>
      <c r="G39" s="171"/>
      <c r="H39" s="171"/>
      <c r="I39" s="171"/>
      <c r="J39" s="171"/>
      <c r="K39" s="171"/>
      <c r="L39" s="171"/>
      <c r="M39" s="171"/>
      <c r="N39" s="171"/>
      <c r="O39" s="171"/>
    </row>
    <row r="40" spans="1:15" ht="15.75" customHeight="1" x14ac:dyDescent="0.25">
      <c r="A40" s="171"/>
      <c r="B40" s="171"/>
      <c r="C40" s="181"/>
      <c r="D40" s="181"/>
      <c r="E40" s="171"/>
      <c r="F40" s="171"/>
      <c r="G40" s="171"/>
      <c r="H40" s="171"/>
      <c r="I40" s="171"/>
      <c r="J40" s="171"/>
      <c r="K40" s="171"/>
      <c r="L40" s="171"/>
      <c r="M40" s="171"/>
      <c r="N40" s="171"/>
      <c r="O40" s="171"/>
    </row>
    <row r="41" spans="1:15" ht="15.75" customHeight="1" x14ac:dyDescent="0.25">
      <c r="A41" s="171"/>
      <c r="B41" s="171"/>
      <c r="C41" s="181"/>
      <c r="D41" s="181"/>
      <c r="E41" s="171"/>
      <c r="F41" s="171"/>
      <c r="G41" s="171"/>
      <c r="H41" s="171"/>
      <c r="I41" s="171"/>
      <c r="J41" s="171"/>
      <c r="K41" s="171"/>
      <c r="L41" s="171"/>
      <c r="M41" s="171"/>
      <c r="N41" s="171"/>
      <c r="O41" s="171"/>
    </row>
    <row r="42" spans="1:15" ht="15.75" customHeight="1" x14ac:dyDescent="0.25">
      <c r="A42" s="171"/>
      <c r="B42" s="171"/>
      <c r="C42" s="181"/>
      <c r="D42" s="181"/>
      <c r="E42" s="171"/>
      <c r="F42" s="171"/>
      <c r="G42" s="171"/>
      <c r="H42" s="171"/>
      <c r="I42" s="171"/>
      <c r="J42" s="171"/>
      <c r="K42" s="171"/>
      <c r="L42" s="171"/>
      <c r="M42" s="171"/>
      <c r="N42" s="171"/>
      <c r="O42" s="171"/>
    </row>
    <row r="43" spans="1:15" ht="15.75" customHeight="1" x14ac:dyDescent="0.25">
      <c r="A43" s="171"/>
      <c r="B43" s="171"/>
      <c r="C43" s="181"/>
      <c r="D43" s="181"/>
      <c r="E43" s="171"/>
      <c r="F43" s="171"/>
      <c r="G43" s="171"/>
      <c r="H43" s="171"/>
      <c r="I43" s="171"/>
      <c r="J43" s="171"/>
      <c r="K43" s="171"/>
      <c r="L43" s="171"/>
      <c r="M43" s="171"/>
      <c r="N43" s="171"/>
      <c r="O43" s="171"/>
    </row>
    <row r="44" spans="1:15" ht="15.75" customHeight="1" x14ac:dyDescent="0.25">
      <c r="A44" s="171"/>
      <c r="B44" s="171"/>
      <c r="C44" s="181"/>
      <c r="D44" s="181"/>
      <c r="E44" s="171"/>
      <c r="F44" s="171"/>
      <c r="G44" s="171"/>
      <c r="H44" s="171"/>
      <c r="I44" s="171"/>
      <c r="J44" s="171"/>
      <c r="K44" s="171"/>
      <c r="L44" s="171"/>
      <c r="M44" s="171"/>
      <c r="N44" s="171"/>
      <c r="O44" s="171"/>
    </row>
    <row r="45" spans="1:15" ht="15.75" customHeight="1" x14ac:dyDescent="0.25">
      <c r="A45" s="171"/>
      <c r="B45" s="171"/>
      <c r="C45" s="181"/>
      <c r="D45" s="181"/>
      <c r="E45" s="171"/>
      <c r="F45" s="171"/>
      <c r="G45" s="171"/>
      <c r="H45" s="171"/>
      <c r="I45" s="171"/>
      <c r="J45" s="171"/>
      <c r="K45" s="171"/>
      <c r="L45" s="171"/>
      <c r="M45" s="171"/>
      <c r="N45" s="171"/>
      <c r="O45" s="171"/>
    </row>
    <row r="46" spans="1:15" ht="15.75" customHeight="1" x14ac:dyDescent="0.25">
      <c r="A46" s="171"/>
      <c r="B46" s="171"/>
      <c r="C46" s="181"/>
      <c r="D46" s="181"/>
      <c r="E46" s="171"/>
      <c r="F46" s="171"/>
      <c r="G46" s="171"/>
      <c r="H46" s="171"/>
      <c r="I46" s="171"/>
      <c r="J46" s="171"/>
      <c r="K46" s="171"/>
      <c r="L46" s="171"/>
      <c r="M46" s="171"/>
      <c r="N46" s="171"/>
      <c r="O46" s="171"/>
    </row>
    <row r="47" spans="1:15" ht="15.75" customHeight="1" x14ac:dyDescent="0.25">
      <c r="A47" s="171"/>
      <c r="B47" s="171"/>
      <c r="C47" s="181"/>
      <c r="D47" s="181"/>
      <c r="E47" s="171"/>
      <c r="F47" s="171"/>
      <c r="G47" s="171"/>
      <c r="H47" s="171"/>
      <c r="I47" s="171"/>
      <c r="J47" s="171"/>
      <c r="K47" s="171"/>
      <c r="L47" s="171"/>
      <c r="M47" s="171"/>
      <c r="N47" s="171"/>
      <c r="O47" s="171"/>
    </row>
    <row r="48" spans="1:15" ht="15.75" customHeight="1" x14ac:dyDescent="0.25">
      <c r="A48" s="171"/>
      <c r="B48" s="171"/>
      <c r="C48" s="181"/>
      <c r="D48" s="181"/>
      <c r="E48" s="171"/>
      <c r="F48" s="171"/>
      <c r="G48" s="171"/>
      <c r="H48" s="171"/>
      <c r="I48" s="171"/>
      <c r="J48" s="171"/>
      <c r="K48" s="171"/>
      <c r="L48" s="171"/>
      <c r="M48" s="171"/>
      <c r="N48" s="171"/>
      <c r="O48" s="171"/>
    </row>
    <row r="49" spans="1:15" ht="15.75" customHeight="1" x14ac:dyDescent="0.25">
      <c r="A49" s="171"/>
      <c r="B49" s="171"/>
      <c r="C49" s="181"/>
      <c r="D49" s="181"/>
      <c r="E49" s="171"/>
      <c r="F49" s="171"/>
      <c r="G49" s="171"/>
      <c r="H49" s="171"/>
      <c r="I49" s="171"/>
      <c r="J49" s="171"/>
      <c r="K49" s="171"/>
      <c r="L49" s="171"/>
      <c r="M49" s="171"/>
      <c r="N49" s="171"/>
      <c r="O49" s="171"/>
    </row>
    <row r="50" spans="1:15" ht="15.75" customHeight="1" x14ac:dyDescent="0.25">
      <c r="A50" s="171"/>
      <c r="B50" s="171"/>
      <c r="C50" s="181"/>
      <c r="D50" s="181"/>
      <c r="E50" s="171"/>
      <c r="F50" s="171"/>
      <c r="G50" s="171"/>
      <c r="H50" s="171"/>
      <c r="I50" s="171"/>
      <c r="J50" s="171"/>
      <c r="K50" s="171"/>
      <c r="L50" s="171"/>
      <c r="M50" s="171"/>
      <c r="N50" s="171"/>
      <c r="O50" s="171"/>
    </row>
    <row r="51" spans="1:15" ht="15.75" customHeight="1" x14ac:dyDescent="0.25">
      <c r="A51" s="171"/>
      <c r="B51" s="171"/>
      <c r="C51" s="181"/>
      <c r="D51" s="181"/>
      <c r="E51" s="171"/>
      <c r="F51" s="171"/>
      <c r="G51" s="171"/>
      <c r="H51" s="171"/>
      <c r="I51" s="171"/>
      <c r="J51" s="171"/>
      <c r="K51" s="171"/>
      <c r="L51" s="171"/>
      <c r="M51" s="171"/>
      <c r="N51" s="171"/>
      <c r="O51" s="171"/>
    </row>
    <row r="52" spans="1:15" ht="15.75" customHeight="1" x14ac:dyDescent="0.25">
      <c r="A52" s="171"/>
      <c r="B52" s="171"/>
      <c r="C52" s="181"/>
      <c r="D52" s="181"/>
    </row>
    <row r="53" spans="1:15" ht="15.75" customHeight="1" x14ac:dyDescent="0.25">
      <c r="A53" s="171"/>
      <c r="B53" s="171"/>
      <c r="C53" s="181"/>
      <c r="D53" s="181"/>
    </row>
    <row r="54" spans="1:15" ht="15.75" customHeight="1" x14ac:dyDescent="0.25">
      <c r="A54" s="171"/>
      <c r="B54" s="171"/>
      <c r="C54" s="181"/>
      <c r="D54" s="181"/>
    </row>
    <row r="55" spans="1:15" ht="15.75" customHeight="1" x14ac:dyDescent="0.25">
      <c r="A55" s="171"/>
      <c r="B55" s="171"/>
      <c r="C55" s="181"/>
      <c r="D55" s="181"/>
    </row>
    <row r="56" spans="1:15" ht="15.75" customHeight="1" x14ac:dyDescent="0.25">
      <c r="A56" s="171"/>
      <c r="B56" s="171"/>
      <c r="C56" s="181"/>
      <c r="D56" s="181"/>
    </row>
    <row r="57" spans="1:15" ht="15.75" customHeight="1" x14ac:dyDescent="0.25">
      <c r="A57" s="171"/>
      <c r="B57" s="171"/>
      <c r="C57" s="181"/>
      <c r="D57" s="181"/>
    </row>
    <row r="58" spans="1:15" ht="15.75" customHeight="1" x14ac:dyDescent="0.25">
      <c r="A58" s="171"/>
      <c r="B58" s="171"/>
      <c r="C58" s="181"/>
      <c r="D58" s="181"/>
    </row>
    <row r="59" spans="1:15" ht="15.75" customHeight="1" x14ac:dyDescent="0.25">
      <c r="A59" s="171"/>
      <c r="B59" s="171"/>
      <c r="C59" s="181"/>
      <c r="D59" s="181"/>
    </row>
    <row r="60" spans="1:15" ht="15.75" customHeight="1" x14ac:dyDescent="0.25">
      <c r="A60" s="171"/>
      <c r="B60" s="171"/>
      <c r="C60" s="181"/>
      <c r="D60" s="181"/>
    </row>
    <row r="61" spans="1:15" ht="15.75" customHeight="1" x14ac:dyDescent="0.25">
      <c r="A61" s="171"/>
      <c r="B61" s="171"/>
      <c r="C61" s="181"/>
      <c r="D61" s="181"/>
    </row>
    <row r="62" spans="1:15" ht="15.75" customHeight="1" x14ac:dyDescent="0.25">
      <c r="A62" s="171"/>
      <c r="B62" s="171"/>
      <c r="C62" s="181"/>
      <c r="D62" s="181"/>
    </row>
    <row r="63" spans="1:15" ht="15.75" customHeight="1" x14ac:dyDescent="0.25">
      <c r="A63" s="171"/>
      <c r="B63" s="171"/>
      <c r="C63" s="181"/>
      <c r="D63" s="181"/>
    </row>
    <row r="64" spans="1:15" ht="15.75" customHeight="1" x14ac:dyDescent="0.25">
      <c r="A64" s="171"/>
      <c r="B64" s="171"/>
      <c r="C64" s="181"/>
      <c r="D64" s="181"/>
    </row>
    <row r="65" spans="1:4" ht="15.75" customHeight="1" x14ac:dyDescent="0.25">
      <c r="A65" s="171"/>
      <c r="B65" s="171"/>
      <c r="C65" s="181"/>
      <c r="D65" s="181"/>
    </row>
    <row r="66" spans="1:4" ht="15.75" customHeight="1" x14ac:dyDescent="0.25">
      <c r="A66" s="171"/>
      <c r="B66" s="171"/>
      <c r="C66" s="181"/>
      <c r="D66" s="181"/>
    </row>
    <row r="67" spans="1:4" ht="15.75" customHeight="1" x14ac:dyDescent="0.25">
      <c r="A67" s="171"/>
      <c r="B67" s="171"/>
      <c r="C67" s="181"/>
      <c r="D67" s="181"/>
    </row>
    <row r="68" spans="1:4" ht="15.75" customHeight="1" x14ac:dyDescent="0.25">
      <c r="A68" s="171"/>
      <c r="B68" s="171"/>
      <c r="C68" s="181"/>
      <c r="D68" s="181"/>
    </row>
    <row r="69" spans="1:4" ht="15.75" customHeight="1" x14ac:dyDescent="0.25">
      <c r="A69" s="171"/>
      <c r="B69" s="171"/>
      <c r="C69" s="181"/>
      <c r="D69" s="181"/>
    </row>
    <row r="70" spans="1:4" ht="15.75" customHeight="1" x14ac:dyDescent="0.25">
      <c r="A70" s="171"/>
      <c r="B70" s="171"/>
      <c r="C70" s="181"/>
      <c r="D70" s="181"/>
    </row>
    <row r="71" spans="1:4" ht="15.75" customHeight="1" x14ac:dyDescent="0.25">
      <c r="A71" s="171"/>
      <c r="B71" s="171"/>
      <c r="C71" s="181"/>
      <c r="D71" s="181"/>
    </row>
    <row r="72" spans="1:4" ht="15.75" customHeight="1" x14ac:dyDescent="0.25">
      <c r="A72" s="171"/>
      <c r="B72" s="171"/>
      <c r="C72" s="181"/>
      <c r="D72" s="181"/>
    </row>
    <row r="73" spans="1:4" ht="15.75" customHeight="1" x14ac:dyDescent="0.25">
      <c r="A73" s="171"/>
      <c r="B73" s="171"/>
      <c r="C73" s="181"/>
      <c r="D73" s="181"/>
    </row>
    <row r="74" spans="1:4" ht="15.75" customHeight="1" x14ac:dyDescent="0.25">
      <c r="A74" s="171"/>
      <c r="B74" s="171"/>
      <c r="C74" s="181"/>
      <c r="D74" s="181"/>
    </row>
    <row r="75" spans="1:4" ht="15.75" customHeight="1" x14ac:dyDescent="0.25">
      <c r="A75" s="171"/>
      <c r="B75" s="171"/>
      <c r="C75" s="181"/>
      <c r="D75" s="181"/>
    </row>
    <row r="76" spans="1:4" ht="15.75" customHeight="1" x14ac:dyDescent="0.25">
      <c r="A76" s="171"/>
      <c r="B76" s="171"/>
      <c r="C76" s="181"/>
      <c r="D76" s="181"/>
    </row>
    <row r="77" spans="1:4" ht="15.75" customHeight="1" x14ac:dyDescent="0.25">
      <c r="A77" s="171"/>
      <c r="B77" s="171"/>
      <c r="C77" s="181"/>
      <c r="D77" s="181"/>
    </row>
    <row r="78" spans="1:4" ht="15.75" customHeight="1" x14ac:dyDescent="0.25">
      <c r="A78" s="171"/>
      <c r="B78" s="171"/>
      <c r="C78" s="181"/>
      <c r="D78" s="181"/>
    </row>
    <row r="79" spans="1:4" ht="15.75" customHeight="1" x14ac:dyDescent="0.25">
      <c r="A79" s="171"/>
      <c r="B79" s="171"/>
      <c r="C79" s="181"/>
      <c r="D79" s="181"/>
    </row>
    <row r="80" spans="1:4" ht="15.75" customHeight="1" x14ac:dyDescent="0.25">
      <c r="A80" s="171"/>
      <c r="B80" s="171"/>
      <c r="C80" s="181"/>
      <c r="D80" s="181"/>
    </row>
    <row r="81" spans="1:4" ht="15.75" customHeight="1" x14ac:dyDescent="0.25">
      <c r="A81" s="171"/>
      <c r="B81" s="171"/>
      <c r="C81" s="181"/>
      <c r="D81" s="181"/>
    </row>
    <row r="82" spans="1:4" ht="15.75" customHeight="1" x14ac:dyDescent="0.25">
      <c r="A82" s="171"/>
      <c r="B82" s="171"/>
      <c r="C82" s="181"/>
      <c r="D82" s="181"/>
    </row>
    <row r="83" spans="1:4" ht="15.75" customHeight="1" x14ac:dyDescent="0.25">
      <c r="A83" s="171"/>
      <c r="B83" s="171"/>
      <c r="C83" s="181"/>
      <c r="D83" s="181"/>
    </row>
    <row r="84" spans="1:4" ht="15.75" customHeight="1" x14ac:dyDescent="0.25">
      <c r="A84" s="171"/>
      <c r="B84" s="171"/>
      <c r="C84" s="181"/>
      <c r="D84" s="181"/>
    </row>
    <row r="85" spans="1:4" ht="15.75" customHeight="1" x14ac:dyDescent="0.25">
      <c r="A85" s="171"/>
      <c r="B85" s="171"/>
      <c r="C85" s="181"/>
      <c r="D85" s="181"/>
    </row>
    <row r="86" spans="1:4" ht="15.75" customHeight="1" x14ac:dyDescent="0.25">
      <c r="A86" s="171"/>
      <c r="B86" s="171"/>
      <c r="C86" s="181"/>
      <c r="D86" s="181"/>
    </row>
    <row r="87" spans="1:4" ht="15.75" customHeight="1" x14ac:dyDescent="0.25">
      <c r="A87" s="171"/>
      <c r="B87" s="171"/>
      <c r="C87" s="181"/>
      <c r="D87" s="181"/>
    </row>
    <row r="88" spans="1:4" ht="15.75" customHeight="1" x14ac:dyDescent="0.25">
      <c r="A88" s="171"/>
      <c r="B88" s="171"/>
      <c r="C88" s="181"/>
      <c r="D88" s="181"/>
    </row>
    <row r="89" spans="1:4" ht="15.75" customHeight="1" x14ac:dyDescent="0.25">
      <c r="A89" s="171"/>
      <c r="B89" s="171"/>
      <c r="C89" s="181"/>
      <c r="D89" s="181"/>
    </row>
    <row r="90" spans="1:4" ht="15.75" customHeight="1" x14ac:dyDescent="0.25">
      <c r="A90" s="171"/>
      <c r="B90" s="171"/>
      <c r="C90" s="181"/>
      <c r="D90" s="181"/>
    </row>
    <row r="91" spans="1:4" ht="15.75" customHeight="1" x14ac:dyDescent="0.25">
      <c r="A91" s="171"/>
      <c r="B91" s="171"/>
      <c r="C91" s="181"/>
      <c r="D91" s="181"/>
    </row>
    <row r="92" spans="1:4" ht="15.75" customHeight="1" x14ac:dyDescent="0.25">
      <c r="A92" s="171"/>
      <c r="B92" s="171"/>
      <c r="C92" s="181"/>
      <c r="D92" s="181"/>
    </row>
    <row r="93" spans="1:4" ht="15.75" customHeight="1" x14ac:dyDescent="0.25">
      <c r="A93" s="171"/>
      <c r="B93" s="171"/>
      <c r="C93" s="181"/>
      <c r="D93" s="181"/>
    </row>
    <row r="94" spans="1:4" ht="15.75" customHeight="1" x14ac:dyDescent="0.25">
      <c r="A94" s="171"/>
      <c r="B94" s="171"/>
      <c r="C94" s="181"/>
      <c r="D94" s="181"/>
    </row>
    <row r="95" spans="1:4" ht="15.75" customHeight="1" x14ac:dyDescent="0.25">
      <c r="A95" s="171"/>
      <c r="B95" s="171"/>
      <c r="C95" s="181"/>
      <c r="D95" s="181"/>
    </row>
    <row r="96" spans="1:4" ht="15.75" customHeight="1" x14ac:dyDescent="0.25">
      <c r="A96" s="171"/>
      <c r="B96" s="171"/>
      <c r="C96" s="181"/>
      <c r="D96" s="181"/>
    </row>
    <row r="97" spans="1:4" ht="15.75" customHeight="1" x14ac:dyDescent="0.25">
      <c r="A97" s="171"/>
      <c r="B97" s="171"/>
      <c r="C97" s="181"/>
      <c r="D97" s="181"/>
    </row>
    <row r="98" spans="1:4" ht="15.75" customHeight="1" x14ac:dyDescent="0.25">
      <c r="A98" s="171"/>
      <c r="B98" s="171"/>
      <c r="C98" s="181"/>
      <c r="D98" s="181"/>
    </row>
    <row r="99" spans="1:4" ht="15.75" customHeight="1" x14ac:dyDescent="0.25">
      <c r="A99" s="171"/>
      <c r="B99" s="171"/>
      <c r="C99" s="181"/>
      <c r="D99" s="181"/>
    </row>
    <row r="100" spans="1:4" ht="15.75" customHeight="1" x14ac:dyDescent="0.25">
      <c r="A100" s="171"/>
      <c r="B100" s="171"/>
      <c r="C100" s="181"/>
      <c r="D100" s="181"/>
    </row>
    <row r="101" spans="1:4" ht="15.75" customHeight="1" x14ac:dyDescent="0.25">
      <c r="A101" s="171"/>
      <c r="B101" s="171"/>
      <c r="C101" s="181"/>
      <c r="D101" s="181"/>
    </row>
    <row r="102" spans="1:4" ht="15.75" customHeight="1" x14ac:dyDescent="0.25">
      <c r="A102" s="171"/>
      <c r="B102" s="171"/>
      <c r="C102" s="181"/>
      <c r="D102" s="181"/>
    </row>
    <row r="103" spans="1:4" ht="15.75" customHeight="1" x14ac:dyDescent="0.25">
      <c r="A103" s="171"/>
      <c r="B103" s="171"/>
      <c r="C103" s="181"/>
      <c r="D103" s="181"/>
    </row>
    <row r="104" spans="1:4" ht="15.75" customHeight="1" x14ac:dyDescent="0.25">
      <c r="A104" s="171"/>
      <c r="B104" s="171"/>
      <c r="C104" s="181"/>
      <c r="D104" s="181"/>
    </row>
    <row r="105" spans="1:4" ht="15.75" customHeight="1" x14ac:dyDescent="0.25">
      <c r="A105" s="171"/>
      <c r="B105" s="171"/>
      <c r="C105" s="181"/>
      <c r="D105" s="181"/>
    </row>
    <row r="106" spans="1:4" ht="15.75" customHeight="1" x14ac:dyDescent="0.25">
      <c r="A106" s="171"/>
      <c r="B106" s="171"/>
      <c r="C106" s="181"/>
      <c r="D106" s="181"/>
    </row>
    <row r="107" spans="1:4" ht="15.75" customHeight="1" x14ac:dyDescent="0.25">
      <c r="A107" s="171"/>
      <c r="B107" s="171"/>
      <c r="C107" s="181"/>
      <c r="D107" s="181"/>
    </row>
    <row r="108" spans="1:4" ht="15.75" customHeight="1" x14ac:dyDescent="0.25">
      <c r="A108" s="171"/>
      <c r="B108" s="171"/>
      <c r="C108" s="181"/>
      <c r="D108" s="181"/>
    </row>
    <row r="109" spans="1:4" ht="15.75" customHeight="1" x14ac:dyDescent="0.25">
      <c r="A109" s="171"/>
      <c r="B109" s="171"/>
      <c r="C109" s="181"/>
      <c r="D109" s="181"/>
    </row>
    <row r="110" spans="1:4" ht="15.75" customHeight="1" x14ac:dyDescent="0.25">
      <c r="A110" s="171"/>
      <c r="B110" s="171"/>
      <c r="C110" s="181"/>
      <c r="D110" s="181"/>
    </row>
    <row r="111" spans="1:4" ht="15.75" customHeight="1" x14ac:dyDescent="0.25">
      <c r="A111" s="171"/>
      <c r="B111" s="171"/>
      <c r="C111" s="181"/>
      <c r="D111" s="181"/>
    </row>
    <row r="112" spans="1:4" ht="15.75" customHeight="1" x14ac:dyDescent="0.25">
      <c r="A112" s="171"/>
      <c r="B112" s="171"/>
      <c r="C112" s="181"/>
      <c r="D112" s="181"/>
    </row>
    <row r="113" spans="1:4" ht="15.75" customHeight="1" x14ac:dyDescent="0.25">
      <c r="A113" s="171"/>
      <c r="B113" s="171"/>
      <c r="C113" s="181"/>
      <c r="D113" s="181"/>
    </row>
    <row r="114" spans="1:4" ht="15.75" customHeight="1" x14ac:dyDescent="0.25">
      <c r="A114" s="171"/>
      <c r="B114" s="171"/>
      <c r="C114" s="181"/>
      <c r="D114" s="181"/>
    </row>
    <row r="115" spans="1:4" ht="15.75" customHeight="1" x14ac:dyDescent="0.25">
      <c r="A115" s="171"/>
      <c r="B115" s="171"/>
      <c r="C115" s="181"/>
      <c r="D115" s="181"/>
    </row>
    <row r="116" spans="1:4" ht="15.75" customHeight="1" x14ac:dyDescent="0.25">
      <c r="A116" s="171"/>
      <c r="B116" s="171"/>
      <c r="C116" s="181"/>
      <c r="D116" s="181"/>
    </row>
    <row r="117" spans="1:4" ht="15.75" customHeight="1" x14ac:dyDescent="0.25">
      <c r="A117" s="171"/>
      <c r="B117" s="171"/>
      <c r="C117" s="181"/>
      <c r="D117" s="181"/>
    </row>
    <row r="118" spans="1:4" ht="15.75" customHeight="1" x14ac:dyDescent="0.25">
      <c r="A118" s="171"/>
      <c r="B118" s="171"/>
      <c r="C118" s="181"/>
      <c r="D118" s="181"/>
    </row>
    <row r="119" spans="1:4" ht="15.75" customHeight="1" x14ac:dyDescent="0.25">
      <c r="A119" s="171"/>
      <c r="B119" s="171"/>
      <c r="C119" s="181"/>
      <c r="D119" s="181"/>
    </row>
    <row r="120" spans="1:4" ht="15.75" customHeight="1" x14ac:dyDescent="0.25">
      <c r="A120" s="171"/>
      <c r="B120" s="171"/>
      <c r="C120" s="181"/>
      <c r="D120" s="181"/>
    </row>
    <row r="121" spans="1:4" ht="15.75" customHeight="1" x14ac:dyDescent="0.25">
      <c r="A121" s="171"/>
      <c r="B121" s="171"/>
      <c r="C121" s="181"/>
      <c r="D121" s="181"/>
    </row>
    <row r="122" spans="1:4" ht="15.75" customHeight="1" x14ac:dyDescent="0.25">
      <c r="A122" s="171"/>
      <c r="B122" s="171"/>
      <c r="C122" s="181"/>
      <c r="D122" s="181"/>
    </row>
    <row r="123" spans="1:4" ht="15.75" customHeight="1" x14ac:dyDescent="0.25">
      <c r="A123" s="171"/>
      <c r="B123" s="171"/>
      <c r="C123" s="181"/>
      <c r="D123" s="181"/>
    </row>
    <row r="124" spans="1:4" ht="15.75" customHeight="1" x14ac:dyDescent="0.25">
      <c r="A124" s="171"/>
      <c r="B124" s="171"/>
      <c r="C124" s="181"/>
      <c r="D124" s="181"/>
    </row>
    <row r="125" spans="1:4" ht="15.75" customHeight="1" x14ac:dyDescent="0.25">
      <c r="A125" s="171"/>
      <c r="B125" s="171"/>
      <c r="C125" s="181"/>
      <c r="D125" s="181"/>
    </row>
    <row r="126" spans="1:4" ht="15.75" customHeight="1" x14ac:dyDescent="0.25">
      <c r="A126" s="171"/>
      <c r="B126" s="171"/>
      <c r="C126" s="181"/>
      <c r="D126" s="181"/>
    </row>
    <row r="127" spans="1:4" ht="15.75" customHeight="1" x14ac:dyDescent="0.25">
      <c r="A127" s="171"/>
      <c r="B127" s="171"/>
      <c r="C127" s="181"/>
      <c r="D127" s="181"/>
    </row>
    <row r="128" spans="1:4" ht="15.75" customHeight="1" x14ac:dyDescent="0.25">
      <c r="A128" s="171"/>
      <c r="B128" s="171"/>
      <c r="C128" s="181"/>
      <c r="D128" s="181"/>
    </row>
    <row r="129" spans="1:4" ht="15.75" customHeight="1" x14ac:dyDescent="0.25">
      <c r="A129" s="171"/>
      <c r="B129" s="171"/>
      <c r="C129" s="181"/>
      <c r="D129" s="181"/>
    </row>
    <row r="130" spans="1:4" ht="15.75" customHeight="1" x14ac:dyDescent="0.25">
      <c r="A130" s="171"/>
      <c r="B130" s="171"/>
      <c r="C130" s="181"/>
      <c r="D130" s="181"/>
    </row>
    <row r="131" spans="1:4" ht="15.75" customHeight="1" x14ac:dyDescent="0.25">
      <c r="A131" s="171"/>
      <c r="B131" s="171"/>
      <c r="C131" s="181"/>
      <c r="D131" s="181"/>
    </row>
    <row r="132" spans="1:4" ht="15.75" customHeight="1" x14ac:dyDescent="0.25">
      <c r="A132" s="171"/>
      <c r="B132" s="171"/>
      <c r="C132" s="181"/>
      <c r="D132" s="181"/>
    </row>
    <row r="133" spans="1:4" ht="15.75" customHeight="1" x14ac:dyDescent="0.25">
      <c r="A133" s="171"/>
      <c r="B133" s="171"/>
      <c r="C133" s="181"/>
      <c r="D133" s="181"/>
    </row>
    <row r="134" spans="1:4" ht="15.75" customHeight="1" x14ac:dyDescent="0.25">
      <c r="A134" s="171"/>
      <c r="B134" s="171"/>
      <c r="C134" s="181"/>
      <c r="D134" s="181"/>
    </row>
    <row r="135" spans="1:4" ht="15.75" customHeight="1" x14ac:dyDescent="0.25">
      <c r="A135" s="171"/>
      <c r="B135" s="171"/>
      <c r="C135" s="181"/>
      <c r="D135" s="181"/>
    </row>
    <row r="136" spans="1:4" ht="15.75" customHeight="1" x14ac:dyDescent="0.25">
      <c r="A136" s="171"/>
      <c r="B136" s="171"/>
      <c r="C136" s="181"/>
      <c r="D136" s="181"/>
    </row>
    <row r="137" spans="1:4" ht="15.75" customHeight="1" x14ac:dyDescent="0.25">
      <c r="A137" s="171"/>
      <c r="B137" s="171"/>
      <c r="C137" s="181"/>
      <c r="D137" s="181"/>
    </row>
    <row r="138" spans="1:4" ht="15.75" customHeight="1" x14ac:dyDescent="0.25">
      <c r="A138" s="171"/>
      <c r="B138" s="171"/>
      <c r="C138" s="181"/>
      <c r="D138" s="181"/>
    </row>
    <row r="139" spans="1:4" ht="15.75" customHeight="1" x14ac:dyDescent="0.25">
      <c r="A139" s="171"/>
      <c r="B139" s="171"/>
      <c r="C139" s="181"/>
      <c r="D139" s="181"/>
    </row>
    <row r="140" spans="1:4" ht="15.75" customHeight="1" x14ac:dyDescent="0.25">
      <c r="A140" s="171"/>
      <c r="B140" s="171"/>
      <c r="C140" s="181"/>
      <c r="D140" s="181"/>
    </row>
    <row r="141" spans="1:4" ht="15.75" customHeight="1" x14ac:dyDescent="0.25">
      <c r="A141" s="171"/>
      <c r="B141" s="171"/>
      <c r="C141" s="181"/>
      <c r="D141" s="181"/>
    </row>
    <row r="142" spans="1:4" ht="15.75" customHeight="1" x14ac:dyDescent="0.25">
      <c r="A142" s="171"/>
      <c r="B142" s="171"/>
      <c r="C142" s="181"/>
      <c r="D142" s="181"/>
    </row>
    <row r="143" spans="1:4" ht="15.75" customHeight="1" x14ac:dyDescent="0.25">
      <c r="A143" s="171"/>
      <c r="B143" s="171"/>
      <c r="C143" s="181"/>
      <c r="D143" s="181"/>
    </row>
    <row r="144" spans="1:4" ht="15.75" customHeight="1" x14ac:dyDescent="0.25">
      <c r="A144" s="171"/>
      <c r="B144" s="171"/>
      <c r="C144" s="181"/>
      <c r="D144" s="181"/>
    </row>
    <row r="145" spans="1:4" ht="15.75" customHeight="1" x14ac:dyDescent="0.25">
      <c r="A145" s="171"/>
      <c r="B145" s="171"/>
      <c r="C145" s="181"/>
      <c r="D145" s="181"/>
    </row>
    <row r="146" spans="1:4" ht="15.75" customHeight="1" x14ac:dyDescent="0.25">
      <c r="A146" s="171"/>
      <c r="B146" s="171"/>
      <c r="C146" s="181"/>
      <c r="D146" s="181"/>
    </row>
    <row r="147" spans="1:4" ht="15.75" customHeight="1" x14ac:dyDescent="0.25">
      <c r="A147" s="171"/>
      <c r="B147" s="171"/>
      <c r="C147" s="181"/>
      <c r="D147" s="181"/>
    </row>
    <row r="148" spans="1:4" ht="15.75" customHeight="1" x14ac:dyDescent="0.25">
      <c r="A148" s="171"/>
      <c r="B148" s="171"/>
      <c r="C148" s="181"/>
      <c r="D148" s="181"/>
    </row>
    <row r="149" spans="1:4" ht="15.75" customHeight="1" x14ac:dyDescent="0.25">
      <c r="A149" s="171"/>
      <c r="B149" s="171"/>
      <c r="C149" s="181"/>
      <c r="D149" s="181"/>
    </row>
    <row r="150" spans="1:4" ht="15.75" customHeight="1" x14ac:dyDescent="0.25">
      <c r="A150" s="171"/>
      <c r="B150" s="171"/>
      <c r="C150" s="181"/>
      <c r="D150" s="181"/>
    </row>
    <row r="151" spans="1:4" ht="15.75" customHeight="1" x14ac:dyDescent="0.25">
      <c r="A151" s="171"/>
      <c r="B151" s="171"/>
      <c r="C151" s="181"/>
      <c r="D151" s="181"/>
    </row>
    <row r="152" spans="1:4" ht="15.75" customHeight="1" x14ac:dyDescent="0.25">
      <c r="A152" s="171"/>
      <c r="B152" s="171"/>
      <c r="C152" s="181"/>
      <c r="D152" s="181"/>
    </row>
    <row r="153" spans="1:4" ht="15.75" customHeight="1" x14ac:dyDescent="0.25">
      <c r="A153" s="171"/>
      <c r="B153" s="171"/>
      <c r="C153" s="181"/>
      <c r="D153" s="181"/>
    </row>
    <row r="154" spans="1:4" ht="15.75" customHeight="1" x14ac:dyDescent="0.25">
      <c r="A154" s="171"/>
      <c r="B154" s="171"/>
      <c r="C154" s="181"/>
      <c r="D154" s="181"/>
    </row>
    <row r="155" spans="1:4" ht="15.75" customHeight="1" x14ac:dyDescent="0.25">
      <c r="A155" s="171"/>
      <c r="B155" s="171"/>
      <c r="C155" s="181"/>
      <c r="D155" s="181"/>
    </row>
    <row r="156" spans="1:4" ht="15.75" customHeight="1" x14ac:dyDescent="0.25">
      <c r="A156" s="171"/>
      <c r="B156" s="171"/>
      <c r="C156" s="181"/>
      <c r="D156" s="181"/>
    </row>
    <row r="157" spans="1:4" ht="15.75" customHeight="1" x14ac:dyDescent="0.25">
      <c r="A157" s="171"/>
      <c r="B157" s="171"/>
      <c r="C157" s="181"/>
      <c r="D157" s="181"/>
    </row>
    <row r="158" spans="1:4" ht="15.75" customHeight="1" x14ac:dyDescent="0.25">
      <c r="A158" s="171"/>
      <c r="B158" s="171"/>
      <c r="C158" s="181"/>
      <c r="D158" s="181"/>
    </row>
    <row r="159" spans="1:4" ht="15.75" customHeight="1" x14ac:dyDescent="0.25">
      <c r="A159" s="171"/>
      <c r="B159" s="171"/>
      <c r="C159" s="181"/>
      <c r="D159" s="181"/>
    </row>
    <row r="160" spans="1:4" ht="15.75" customHeight="1" x14ac:dyDescent="0.25">
      <c r="A160" s="171"/>
      <c r="B160" s="171"/>
      <c r="C160" s="181"/>
      <c r="D160" s="181"/>
    </row>
    <row r="161" spans="1:4" ht="15.75" customHeight="1" x14ac:dyDescent="0.25">
      <c r="A161" s="171"/>
      <c r="B161" s="171"/>
      <c r="C161" s="181"/>
      <c r="D161" s="181"/>
    </row>
    <row r="162" spans="1:4" ht="15.75" customHeight="1" x14ac:dyDescent="0.25">
      <c r="A162" s="171"/>
      <c r="B162" s="171"/>
      <c r="C162" s="181"/>
      <c r="D162" s="181"/>
    </row>
    <row r="163" spans="1:4" ht="15.75" customHeight="1" x14ac:dyDescent="0.25">
      <c r="A163" s="171"/>
      <c r="B163" s="171"/>
      <c r="C163" s="181"/>
      <c r="D163" s="181"/>
    </row>
    <row r="164" spans="1:4" ht="15.75" customHeight="1" x14ac:dyDescent="0.25">
      <c r="A164" s="171"/>
      <c r="B164" s="171"/>
      <c r="C164" s="181"/>
      <c r="D164" s="181"/>
    </row>
    <row r="165" spans="1:4" ht="15.75" customHeight="1" x14ac:dyDescent="0.25">
      <c r="A165" s="171"/>
      <c r="B165" s="171"/>
      <c r="C165" s="181"/>
      <c r="D165" s="181"/>
    </row>
    <row r="166" spans="1:4" ht="15.75" customHeight="1" x14ac:dyDescent="0.25">
      <c r="A166" s="171"/>
      <c r="B166" s="171"/>
      <c r="C166" s="181"/>
      <c r="D166" s="181"/>
    </row>
    <row r="167" spans="1:4" ht="15.75" customHeight="1" x14ac:dyDescent="0.25">
      <c r="A167" s="171"/>
      <c r="B167" s="171"/>
      <c r="C167" s="181"/>
      <c r="D167" s="181"/>
    </row>
    <row r="168" spans="1:4" ht="15.75" customHeight="1" x14ac:dyDescent="0.25">
      <c r="A168" s="171"/>
      <c r="B168" s="171"/>
      <c r="C168" s="181"/>
      <c r="D168" s="181"/>
    </row>
    <row r="169" spans="1:4" ht="15.75" customHeight="1" x14ac:dyDescent="0.25">
      <c r="A169" s="171"/>
      <c r="B169" s="171"/>
      <c r="C169" s="181"/>
      <c r="D169" s="181"/>
    </row>
    <row r="170" spans="1:4" ht="15.75" customHeight="1" x14ac:dyDescent="0.25">
      <c r="A170" s="171"/>
      <c r="B170" s="171"/>
      <c r="C170" s="181"/>
      <c r="D170" s="181"/>
    </row>
    <row r="171" spans="1:4" ht="15.75" customHeight="1" x14ac:dyDescent="0.25">
      <c r="A171" s="171"/>
      <c r="B171" s="171"/>
      <c r="C171" s="181"/>
      <c r="D171" s="181"/>
    </row>
    <row r="172" spans="1:4" ht="15.75" customHeight="1" x14ac:dyDescent="0.25">
      <c r="A172" s="171"/>
      <c r="B172" s="171"/>
      <c r="C172" s="181"/>
      <c r="D172" s="181"/>
    </row>
    <row r="173" spans="1:4" ht="15.75" customHeight="1" x14ac:dyDescent="0.25">
      <c r="A173" s="171"/>
      <c r="B173" s="171"/>
      <c r="C173" s="181"/>
      <c r="D173" s="181"/>
    </row>
    <row r="174" spans="1:4" ht="15.75" customHeight="1" x14ac:dyDescent="0.25">
      <c r="A174" s="171"/>
      <c r="B174" s="171"/>
      <c r="C174" s="181"/>
      <c r="D174" s="181"/>
    </row>
    <row r="175" spans="1:4" ht="15.75" customHeight="1" x14ac:dyDescent="0.25">
      <c r="A175" s="171"/>
      <c r="B175" s="171"/>
      <c r="C175" s="181"/>
      <c r="D175" s="181"/>
    </row>
    <row r="176" spans="1:4" ht="15.75" customHeight="1" x14ac:dyDescent="0.25">
      <c r="A176" s="171"/>
      <c r="B176" s="171"/>
      <c r="C176" s="181"/>
      <c r="D176" s="181"/>
    </row>
    <row r="177" spans="1:4" ht="15.75" customHeight="1" x14ac:dyDescent="0.25">
      <c r="A177" s="171"/>
      <c r="B177" s="171"/>
      <c r="C177" s="181"/>
      <c r="D177" s="181"/>
    </row>
    <row r="178" spans="1:4" ht="15.75" customHeight="1" x14ac:dyDescent="0.25">
      <c r="A178" s="171"/>
      <c r="B178" s="171"/>
      <c r="C178" s="181"/>
      <c r="D178" s="181"/>
    </row>
    <row r="179" spans="1:4" ht="15.75" customHeight="1" x14ac:dyDescent="0.25">
      <c r="A179" s="171"/>
      <c r="B179" s="171"/>
      <c r="C179" s="181"/>
      <c r="D179" s="181"/>
    </row>
    <row r="180" spans="1:4" ht="20.25" x14ac:dyDescent="0.25">
      <c r="A180" s="171"/>
      <c r="B180" s="171"/>
      <c r="C180" s="181"/>
      <c r="D180" s="181"/>
    </row>
    <row r="181" spans="1:4" ht="20.25" x14ac:dyDescent="0.25">
      <c r="A181" s="171"/>
      <c r="B181" s="171"/>
      <c r="C181" s="181"/>
      <c r="D181" s="181"/>
    </row>
    <row r="182" spans="1:4" ht="20.25" x14ac:dyDescent="0.25">
      <c r="A182" s="171"/>
      <c r="B182" s="171"/>
      <c r="C182" s="181"/>
      <c r="D182" s="181"/>
    </row>
    <row r="183" spans="1:4" ht="20.25" x14ac:dyDescent="0.25">
      <c r="A183" s="171"/>
      <c r="B183" s="171"/>
      <c r="C183" s="181"/>
      <c r="D183" s="181"/>
    </row>
    <row r="184" spans="1:4" ht="20.25" x14ac:dyDescent="0.25">
      <c r="A184" s="171"/>
      <c r="B184" s="171"/>
      <c r="C184" s="181"/>
      <c r="D184" s="181"/>
    </row>
    <row r="185" spans="1:4" ht="20.25" x14ac:dyDescent="0.25">
      <c r="A185" s="171"/>
      <c r="B185" s="171"/>
      <c r="C185" s="181"/>
      <c r="D185" s="181"/>
    </row>
    <row r="186" spans="1:4" ht="20.25" x14ac:dyDescent="0.25">
      <c r="A186" s="171"/>
      <c r="B186" s="171"/>
      <c r="C186" s="181"/>
      <c r="D186" s="181"/>
    </row>
    <row r="187" spans="1:4" ht="20.25" x14ac:dyDescent="0.25">
      <c r="A187" s="171"/>
      <c r="B187" s="171"/>
      <c r="C187" s="181"/>
      <c r="D187" s="181"/>
    </row>
    <row r="188" spans="1:4" ht="20.25" x14ac:dyDescent="0.25">
      <c r="A188" s="171"/>
      <c r="B188" s="171"/>
      <c r="C188" s="181"/>
      <c r="D188" s="181"/>
    </row>
    <row r="189" spans="1:4" ht="20.25" x14ac:dyDescent="0.25">
      <c r="A189" s="171"/>
      <c r="B189" s="171"/>
      <c r="C189" s="181"/>
      <c r="D189" s="181"/>
    </row>
    <row r="190" spans="1:4" ht="20.25" x14ac:dyDescent="0.25">
      <c r="A190" s="171"/>
      <c r="B190" s="171"/>
      <c r="C190" s="181"/>
      <c r="D190" s="181"/>
    </row>
    <row r="191" spans="1:4" ht="20.25" x14ac:dyDescent="0.25">
      <c r="A191" s="171"/>
      <c r="B191" s="171"/>
      <c r="C191" s="181"/>
      <c r="D191" s="181"/>
    </row>
    <row r="192" spans="1:4" ht="20.25" x14ac:dyDescent="0.25">
      <c r="A192" s="171"/>
      <c r="B192" s="171"/>
      <c r="C192" s="181"/>
      <c r="D192" s="181"/>
    </row>
    <row r="193" spans="1:4" ht="20.25" x14ac:dyDescent="0.25">
      <c r="A193" s="171"/>
      <c r="B193" s="171"/>
      <c r="C193" s="181"/>
      <c r="D193" s="181"/>
    </row>
    <row r="194" spans="1:4" ht="20.25" x14ac:dyDescent="0.25">
      <c r="A194" s="171"/>
      <c r="B194" s="171"/>
      <c r="C194" s="181"/>
      <c r="D194" s="181"/>
    </row>
    <row r="195" spans="1:4" ht="20.25" x14ac:dyDescent="0.25">
      <c r="A195" s="171"/>
      <c r="B195" s="171"/>
      <c r="C195" s="181"/>
      <c r="D195" s="181"/>
    </row>
    <row r="196" spans="1:4" ht="20.25" x14ac:dyDescent="0.25">
      <c r="A196" s="171"/>
      <c r="B196" s="171"/>
      <c r="C196" s="181"/>
      <c r="D196" s="181"/>
    </row>
    <row r="197" spans="1:4" ht="20.25" x14ac:dyDescent="0.25">
      <c r="A197" s="171"/>
      <c r="B197" s="171"/>
      <c r="C197" s="181"/>
      <c r="D197" s="181"/>
    </row>
    <row r="198" spans="1:4" ht="20.25" x14ac:dyDescent="0.25">
      <c r="A198" s="171"/>
      <c r="B198" s="171"/>
      <c r="C198" s="181"/>
      <c r="D198" s="181"/>
    </row>
    <row r="199" spans="1:4" ht="20.25" x14ac:dyDescent="0.25">
      <c r="A199" s="171"/>
      <c r="B199" s="171"/>
      <c r="C199" s="181"/>
      <c r="D199" s="181"/>
    </row>
    <row r="200" spans="1:4" ht="20.25" x14ac:dyDescent="0.25">
      <c r="A200" s="171"/>
      <c r="B200" s="171"/>
      <c r="C200" s="181"/>
      <c r="D200" s="181"/>
    </row>
    <row r="201" spans="1:4" ht="20.25" x14ac:dyDescent="0.25">
      <c r="A201" s="171"/>
      <c r="B201" s="171"/>
      <c r="C201" s="181"/>
      <c r="D201" s="181"/>
    </row>
    <row r="202" spans="1:4" ht="20.25" x14ac:dyDescent="0.25">
      <c r="A202" s="171"/>
      <c r="B202" s="171"/>
      <c r="C202" s="181"/>
      <c r="D202" s="181"/>
    </row>
    <row r="203" spans="1:4" ht="20.25" x14ac:dyDescent="0.25">
      <c r="A203" s="171"/>
      <c r="B203" s="171"/>
      <c r="C203" s="181"/>
      <c r="D203" s="181"/>
    </row>
    <row r="204" spans="1:4" ht="20.25" x14ac:dyDescent="0.25">
      <c r="A204" s="171"/>
      <c r="B204" s="171"/>
      <c r="C204" s="181"/>
      <c r="D204" s="181"/>
    </row>
    <row r="205" spans="1:4" ht="20.25" x14ac:dyDescent="0.25">
      <c r="A205" s="171"/>
      <c r="B205" s="171"/>
      <c r="C205" s="181"/>
      <c r="D205" s="181"/>
    </row>
    <row r="206" spans="1:4" ht="20.25" x14ac:dyDescent="0.25">
      <c r="A206" s="171"/>
      <c r="B206" s="171"/>
      <c r="C206" s="181"/>
      <c r="D206" s="181"/>
    </row>
    <row r="207" spans="1:4" ht="20.25" x14ac:dyDescent="0.25">
      <c r="A207" s="171"/>
      <c r="B207" s="171"/>
      <c r="C207" s="181"/>
      <c r="D207" s="181"/>
    </row>
    <row r="208" spans="1:4" x14ac:dyDescent="0.25">
      <c r="A208" s="171"/>
      <c r="B208" s="171"/>
      <c r="C208" s="171"/>
      <c r="D208" s="171"/>
    </row>
    <row r="209" spans="1:8" ht="20.25" x14ac:dyDescent="0.25">
      <c r="A209" s="171"/>
      <c r="B209" s="183" t="s">
        <v>337</v>
      </c>
      <c r="C209" s="183" t="s">
        <v>338</v>
      </c>
      <c r="D209" s="171" t="s">
        <v>337</v>
      </c>
      <c r="E209" s="171" t="s">
        <v>338</v>
      </c>
    </row>
    <row r="210" spans="1:8" ht="20.25" x14ac:dyDescent="0.3">
      <c r="A210" s="171"/>
      <c r="B210" s="184" t="s">
        <v>339</v>
      </c>
      <c r="C210" s="184" t="s">
        <v>340</v>
      </c>
      <c r="D210" t="s">
        <v>339</v>
      </c>
      <c r="F210" t="str">
        <f t="shared" ref="F210:F221" si="0">IF(NOT(ISBLANK(D210)),D210,IF(NOT(ISBLANK(E210)),"     "&amp;E210,FALSE))</f>
        <v>Afectación Económica o presupuestal</v>
      </c>
      <c r="G210" t="s">
        <v>339</v>
      </c>
      <c r="H210" t="str">
        <f ca="1">IF(NOT(ISERROR(MATCH(G210,ANCHORARRAY(B221),0))),F223&amp;"Por favor no seleccionar los criterios de impacto",G210)</f>
        <v>Afectación Económica o presupuestal</v>
      </c>
    </row>
    <row r="211" spans="1:8" ht="20.25" x14ac:dyDescent="0.3">
      <c r="A211" s="171"/>
      <c r="B211" s="184" t="s">
        <v>339</v>
      </c>
      <c r="C211" s="184" t="s">
        <v>313</v>
      </c>
      <c r="E211" t="s">
        <v>340</v>
      </c>
      <c r="F211" t="str">
        <f t="shared" si="0"/>
        <v xml:space="preserve">     Afectación menor a 10 SMLMV .</v>
      </c>
    </row>
    <row r="212" spans="1:8" ht="20.25" x14ac:dyDescent="0.3">
      <c r="A212" s="171"/>
      <c r="B212" s="184" t="s">
        <v>339</v>
      </c>
      <c r="C212" s="184" t="s">
        <v>316</v>
      </c>
      <c r="E212" t="s">
        <v>313</v>
      </c>
      <c r="F212" t="str">
        <f t="shared" si="0"/>
        <v xml:space="preserve">     Entre 10 y 50 SMLMV </v>
      </c>
    </row>
    <row r="213" spans="1:8" ht="20.25" x14ac:dyDescent="0.3">
      <c r="A213" s="171"/>
      <c r="B213" s="184" t="s">
        <v>339</v>
      </c>
      <c r="C213" s="184" t="s">
        <v>320</v>
      </c>
      <c r="E213" t="s">
        <v>316</v>
      </c>
      <c r="F213" t="str">
        <f t="shared" si="0"/>
        <v xml:space="preserve">     Entre 50 y 100 SMLMV </v>
      </c>
    </row>
    <row r="214" spans="1:8" ht="20.25" x14ac:dyDescent="0.3">
      <c r="A214" s="171"/>
      <c r="B214" s="184" t="s">
        <v>339</v>
      </c>
      <c r="C214" s="184" t="s">
        <v>324</v>
      </c>
      <c r="E214" t="s">
        <v>320</v>
      </c>
      <c r="F214" t="str">
        <f t="shared" si="0"/>
        <v xml:space="preserve">     Entre 100 y 500 SMLMV </v>
      </c>
    </row>
    <row r="215" spans="1:8" ht="20.25" x14ac:dyDescent="0.3">
      <c r="A215" s="171"/>
      <c r="B215" s="184" t="s">
        <v>306</v>
      </c>
      <c r="C215" s="184" t="s">
        <v>310</v>
      </c>
      <c r="E215" t="s">
        <v>324</v>
      </c>
      <c r="F215" t="str">
        <f t="shared" si="0"/>
        <v xml:space="preserve">     Mayor a 500 SMLMV </v>
      </c>
    </row>
    <row r="216" spans="1:8" ht="20.25" x14ac:dyDescent="0.3">
      <c r="A216" s="171"/>
      <c r="B216" s="184" t="s">
        <v>306</v>
      </c>
      <c r="C216" s="184" t="s">
        <v>314</v>
      </c>
      <c r="D216" t="s">
        <v>306</v>
      </c>
      <c r="F216" t="str">
        <f t="shared" si="0"/>
        <v>Pérdida Reputacional</v>
      </c>
    </row>
    <row r="217" spans="1:8" ht="20.25" x14ac:dyDescent="0.3">
      <c r="A217" s="171"/>
      <c r="B217" s="184" t="s">
        <v>306</v>
      </c>
      <c r="C217" s="184" t="s">
        <v>317</v>
      </c>
      <c r="E217" t="s">
        <v>310</v>
      </c>
      <c r="F217" t="str">
        <f t="shared" si="0"/>
        <v xml:space="preserve">     El riesgo afecta la imagen de alguna área de la organización</v>
      </c>
    </row>
    <row r="218" spans="1:8" ht="20.25" x14ac:dyDescent="0.3">
      <c r="A218" s="171"/>
      <c r="B218" s="184" t="s">
        <v>306</v>
      </c>
      <c r="C218" s="184" t="s">
        <v>321</v>
      </c>
      <c r="E218" t="s">
        <v>314</v>
      </c>
      <c r="F218" t="str">
        <f t="shared" si="0"/>
        <v xml:space="preserve">     El riesgo afecta la imagen de la entidad internamente, de conocimiento general, nivel interno, de junta dircetiva y accionistas y/o de provedores</v>
      </c>
    </row>
    <row r="219" spans="1:8" ht="20.25" x14ac:dyDescent="0.3">
      <c r="A219" s="171"/>
      <c r="B219" s="184" t="s">
        <v>306</v>
      </c>
      <c r="C219" s="184" t="s">
        <v>325</v>
      </c>
      <c r="E219" t="s">
        <v>317</v>
      </c>
      <c r="F219" t="str">
        <f t="shared" si="0"/>
        <v xml:space="preserve">     El riesgo afecta la imagen de la entidad con algunos usuarios de relevancia frente al logro de los objetivos</v>
      </c>
    </row>
    <row r="220" spans="1:8" x14ac:dyDescent="0.25">
      <c r="A220" s="171"/>
      <c r="B220" s="185"/>
      <c r="C220" s="185"/>
      <c r="E220" t="s">
        <v>341</v>
      </c>
      <c r="F220" t="str">
        <f t="shared" si="0"/>
        <v xml:space="preserve">     El riesgo afecta la imagen de la entidad con efecto publicitario sostenido a nivel de sector administrativo, nivel departamental o municipal</v>
      </c>
    </row>
    <row r="221" spans="1:8" x14ac:dyDescent="0.25">
      <c r="A221" s="171"/>
      <c r="B221" s="185" t="str">
        <f ca="1">IFERROR(__xludf.DUMMYFUNCTION("ARRAY_CONSTRAIN(ARRAYFORMULA(UNIQUE('Tabla Impacto'!$B$209:$B$219)), 3, 1)"),"Criterios")</f>
        <v>Criterios</v>
      </c>
      <c r="C221" s="185"/>
      <c r="E221" t="s">
        <v>325</v>
      </c>
      <c r="F221" t="str">
        <f t="shared" si="0"/>
        <v xml:space="preserve">     El riesgo afecta la imagen de la entidad a nivel nacional, con efecto publicitarios sostenible a nivel país</v>
      </c>
    </row>
    <row r="222" spans="1:8" x14ac:dyDescent="0.25">
      <c r="A222" s="171"/>
      <c r="B222" s="185" t="str">
        <f ca="1">IFERROR(__xludf.DUMMYFUNCTION("""COMPUTED_VALUE"""),"Afectación Económica o presupuestal")</f>
        <v>Afectación Económica o presupuestal</v>
      </c>
      <c r="C222" s="185"/>
    </row>
    <row r="223" spans="1:8" x14ac:dyDescent="0.25">
      <c r="B223" s="185" t="str">
        <f ca="1">IFERROR(__xludf.DUMMYFUNCTION("""COMPUTED_VALUE"""),"Pérdida Reputacional")</f>
        <v>Pérdida Reputacional</v>
      </c>
      <c r="C223" s="185"/>
      <c r="F223" s="17" t="s">
        <v>342</v>
      </c>
    </row>
    <row r="224" spans="1:8" x14ac:dyDescent="0.25">
      <c r="B224" s="171"/>
      <c r="C224" s="171"/>
      <c r="F224" s="17" t="s">
        <v>343</v>
      </c>
    </row>
    <row r="225" spans="2:4" x14ac:dyDescent="0.25">
      <c r="B225" s="171"/>
      <c r="C225" s="171"/>
    </row>
    <row r="226" spans="2:4" x14ac:dyDescent="0.25">
      <c r="B226" s="171"/>
      <c r="C226" s="171"/>
    </row>
    <row r="227" spans="2:4" x14ac:dyDescent="0.25">
      <c r="B227" s="171"/>
      <c r="C227" s="171"/>
      <c r="D227" s="171"/>
    </row>
    <row r="228" spans="2:4" x14ac:dyDescent="0.25">
      <c r="B228" s="171"/>
      <c r="C228" s="171"/>
      <c r="D228" s="171"/>
    </row>
    <row r="229" spans="2:4" x14ac:dyDescent="0.25">
      <c r="B229" s="171"/>
      <c r="C229" s="171"/>
      <c r="D229" s="171"/>
    </row>
    <row r="230" spans="2:4" x14ac:dyDescent="0.25">
      <c r="B230" s="171"/>
      <c r="C230" s="171"/>
      <c r="D230" s="171"/>
    </row>
    <row r="231" spans="2:4" x14ac:dyDescent="0.25">
      <c r="B231" s="171"/>
      <c r="C231" s="171"/>
      <c r="D231" s="171"/>
    </row>
    <row r="232" spans="2:4" x14ac:dyDescent="0.25">
      <c r="B232" s="171"/>
      <c r="C232" s="171"/>
      <c r="D232" s="171"/>
    </row>
  </sheetData>
  <mergeCells count="1">
    <mergeCell ref="B1:D1"/>
  </mergeCells>
  <dataValidations disablePrompts="1" count="1">
    <dataValidation type="list" allowBlank="1" showErrorMessage="1" sqref="G210" xr:uid="{46207671-8EF8-4B76-A443-8C67C5B8D3DA}">
      <formula1>$F$210:$F$221</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baseColWidth="10" defaultColWidth="14.28515625" defaultRowHeight="12.75" x14ac:dyDescent="0.2"/>
  <cols>
    <col min="1" max="2" width="14.28515625" style="62"/>
    <col min="3" max="3" width="17" style="62" customWidth="1"/>
    <col min="4" max="4" width="14.28515625" style="62"/>
    <col min="5" max="5" width="46" style="62" customWidth="1"/>
    <col min="6" max="16384" width="14.28515625" style="62"/>
  </cols>
  <sheetData>
    <row r="1" spans="2:6" ht="24" customHeight="1" thickBot="1" x14ac:dyDescent="0.25">
      <c r="B1" s="526" t="s">
        <v>344</v>
      </c>
      <c r="C1" s="527"/>
      <c r="D1" s="527"/>
      <c r="E1" s="527"/>
      <c r="F1" s="528"/>
    </row>
    <row r="2" spans="2:6" ht="16.5" thickBot="1" x14ac:dyDescent="0.3">
      <c r="B2" s="63"/>
      <c r="C2" s="63"/>
      <c r="D2" s="63"/>
      <c r="E2" s="63"/>
      <c r="F2" s="63"/>
    </row>
    <row r="3" spans="2:6" ht="16.5" thickBot="1" x14ac:dyDescent="0.25">
      <c r="B3" s="530" t="s">
        <v>345</v>
      </c>
      <c r="C3" s="531"/>
      <c r="D3" s="531"/>
      <c r="E3" s="75" t="s">
        <v>346</v>
      </c>
      <c r="F3" s="76" t="s">
        <v>347</v>
      </c>
    </row>
    <row r="4" spans="2:6" ht="31.5" x14ac:dyDescent="0.2">
      <c r="B4" s="532" t="s">
        <v>348</v>
      </c>
      <c r="C4" s="534" t="s">
        <v>70</v>
      </c>
      <c r="D4" s="64" t="s">
        <v>184</v>
      </c>
      <c r="E4" s="65" t="s">
        <v>349</v>
      </c>
      <c r="F4" s="66">
        <v>0.25</v>
      </c>
    </row>
    <row r="5" spans="2:6" ht="47.25" x14ac:dyDescent="0.2">
      <c r="B5" s="533"/>
      <c r="C5" s="535"/>
      <c r="D5" s="67" t="s">
        <v>350</v>
      </c>
      <c r="E5" s="68" t="s">
        <v>351</v>
      </c>
      <c r="F5" s="69">
        <v>0.15</v>
      </c>
    </row>
    <row r="6" spans="2:6" ht="47.25" x14ac:dyDescent="0.2">
      <c r="B6" s="533"/>
      <c r="C6" s="535"/>
      <c r="D6" s="67" t="s">
        <v>352</v>
      </c>
      <c r="E6" s="68" t="s">
        <v>353</v>
      </c>
      <c r="F6" s="69">
        <v>0.1</v>
      </c>
    </row>
    <row r="7" spans="2:6" ht="63" x14ac:dyDescent="0.2">
      <c r="B7" s="533"/>
      <c r="C7" s="535" t="s">
        <v>172</v>
      </c>
      <c r="D7" s="67" t="s">
        <v>354</v>
      </c>
      <c r="E7" s="68" t="s">
        <v>355</v>
      </c>
      <c r="F7" s="69">
        <v>0.25</v>
      </c>
    </row>
    <row r="8" spans="2:6" ht="31.5" x14ac:dyDescent="0.2">
      <c r="B8" s="533"/>
      <c r="C8" s="535"/>
      <c r="D8" s="67" t="s">
        <v>185</v>
      </c>
      <c r="E8" s="68" t="s">
        <v>356</v>
      </c>
      <c r="F8" s="69">
        <v>0.15</v>
      </c>
    </row>
    <row r="9" spans="2:6" ht="47.25" x14ac:dyDescent="0.2">
      <c r="B9" s="533" t="s">
        <v>357</v>
      </c>
      <c r="C9" s="535" t="s">
        <v>174</v>
      </c>
      <c r="D9" s="67" t="s">
        <v>186</v>
      </c>
      <c r="E9" s="68" t="s">
        <v>358</v>
      </c>
      <c r="F9" s="70" t="s">
        <v>359</v>
      </c>
    </row>
    <row r="10" spans="2:6" ht="63" x14ac:dyDescent="0.2">
      <c r="B10" s="533"/>
      <c r="C10" s="535"/>
      <c r="D10" s="67" t="s">
        <v>360</v>
      </c>
      <c r="E10" s="68" t="s">
        <v>361</v>
      </c>
      <c r="F10" s="70" t="s">
        <v>359</v>
      </c>
    </row>
    <row r="11" spans="2:6" ht="47.25" x14ac:dyDescent="0.2">
      <c r="B11" s="533"/>
      <c r="C11" s="535" t="s">
        <v>175</v>
      </c>
      <c r="D11" s="67" t="s">
        <v>187</v>
      </c>
      <c r="E11" s="68" t="s">
        <v>362</v>
      </c>
      <c r="F11" s="70" t="s">
        <v>359</v>
      </c>
    </row>
    <row r="12" spans="2:6" ht="47.25" x14ac:dyDescent="0.2">
      <c r="B12" s="533"/>
      <c r="C12" s="535"/>
      <c r="D12" s="67" t="s">
        <v>363</v>
      </c>
      <c r="E12" s="68" t="s">
        <v>364</v>
      </c>
      <c r="F12" s="70" t="s">
        <v>359</v>
      </c>
    </row>
    <row r="13" spans="2:6" ht="31.5" x14ac:dyDescent="0.2">
      <c r="B13" s="533"/>
      <c r="C13" s="535" t="s">
        <v>157</v>
      </c>
      <c r="D13" s="67" t="s">
        <v>365</v>
      </c>
      <c r="E13" s="68" t="s">
        <v>366</v>
      </c>
      <c r="F13" s="70" t="s">
        <v>359</v>
      </c>
    </row>
    <row r="14" spans="2:6" ht="32.25" thickBot="1" x14ac:dyDescent="0.25">
      <c r="B14" s="536"/>
      <c r="C14" s="537"/>
      <c r="D14" s="71" t="s">
        <v>367</v>
      </c>
      <c r="E14" s="72" t="s">
        <v>368</v>
      </c>
      <c r="F14" s="73" t="s">
        <v>359</v>
      </c>
    </row>
    <row r="15" spans="2:6" ht="49.5" customHeight="1" x14ac:dyDescent="0.2">
      <c r="B15" s="529" t="s">
        <v>369</v>
      </c>
      <c r="C15" s="529"/>
      <c r="D15" s="529"/>
      <c r="E15" s="529"/>
      <c r="F15" s="529"/>
    </row>
    <row r="16" spans="2:6" ht="27" customHeight="1" x14ac:dyDescent="0.25">
      <c r="B16" s="7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baseColWidth="10" defaultColWidth="11.42578125" defaultRowHeight="16.5" x14ac:dyDescent="0.3"/>
  <cols>
    <col min="1" max="1" width="36.42578125" style="108" customWidth="1"/>
    <col min="2" max="2" width="155.5703125" style="108" customWidth="1"/>
    <col min="3" max="16384" width="11.42578125" style="108"/>
  </cols>
  <sheetData>
    <row r="1" spans="1:2" ht="17.25" thickBot="1" x14ac:dyDescent="0.35">
      <c r="A1" s="106" t="s">
        <v>370</v>
      </c>
      <c r="B1" s="107" t="s">
        <v>371</v>
      </c>
    </row>
    <row r="2" spans="1:2" ht="41.25" customHeight="1" x14ac:dyDescent="0.3">
      <c r="A2" s="109" t="s">
        <v>372</v>
      </c>
      <c r="B2" s="110" t="s">
        <v>373</v>
      </c>
    </row>
    <row r="3" spans="1:2" x14ac:dyDescent="0.3">
      <c r="A3" s="111" t="s">
        <v>374</v>
      </c>
      <c r="B3" s="112" t="s">
        <v>375</v>
      </c>
    </row>
    <row r="4" spans="1:2" x14ac:dyDescent="0.3">
      <c r="A4" s="111" t="s">
        <v>376</v>
      </c>
      <c r="B4" s="113" t="s">
        <v>377</v>
      </c>
    </row>
    <row r="5" spans="1:2" ht="31.5" customHeight="1" x14ac:dyDescent="0.3">
      <c r="A5" s="111" t="s">
        <v>378</v>
      </c>
      <c r="B5" s="112" t="s">
        <v>379</v>
      </c>
    </row>
    <row r="6" spans="1:2" ht="25.5" x14ac:dyDescent="0.3">
      <c r="A6" s="111" t="s">
        <v>380</v>
      </c>
      <c r="B6" s="112" t="s">
        <v>381</v>
      </c>
    </row>
    <row r="7" spans="1:2" ht="33.75" customHeight="1" x14ac:dyDescent="0.3">
      <c r="A7" s="111" t="s">
        <v>382</v>
      </c>
      <c r="B7" s="112" t="s">
        <v>383</v>
      </c>
    </row>
    <row r="8" spans="1:2" ht="25.5" x14ac:dyDescent="0.3">
      <c r="A8" s="111" t="s">
        <v>384</v>
      </c>
      <c r="B8" s="112" t="s">
        <v>385</v>
      </c>
    </row>
    <row r="9" spans="1:2" ht="17.25" thickBot="1" x14ac:dyDescent="0.35">
      <c r="A9" s="114" t="s">
        <v>386</v>
      </c>
      <c r="B9" s="115" t="s">
        <v>387</v>
      </c>
    </row>
    <row r="10" spans="1:2" ht="17.25" thickBot="1" x14ac:dyDescent="0.35"/>
    <row r="11" spans="1:2" x14ac:dyDescent="0.3">
      <c r="A11" s="541" t="s">
        <v>388</v>
      </c>
      <c r="B11" s="542"/>
    </row>
    <row r="12" spans="1:2" ht="17.25" thickBot="1" x14ac:dyDescent="0.35">
      <c r="A12" s="116" t="s">
        <v>389</v>
      </c>
      <c r="B12" s="117" t="s">
        <v>390</v>
      </c>
    </row>
    <row r="13" spans="1:2" x14ac:dyDescent="0.3">
      <c r="A13" s="543" t="s">
        <v>391</v>
      </c>
      <c r="B13" s="118" t="s">
        <v>392</v>
      </c>
    </row>
    <row r="14" spans="1:2" ht="17.25" thickBot="1" x14ac:dyDescent="0.35">
      <c r="A14" s="544"/>
      <c r="B14" s="119" t="s">
        <v>393</v>
      </c>
    </row>
    <row r="15" spans="1:2" x14ac:dyDescent="0.3">
      <c r="A15" s="545" t="s">
        <v>394</v>
      </c>
      <c r="B15" s="118" t="s">
        <v>395</v>
      </c>
    </row>
    <row r="16" spans="1:2" ht="17.25" thickBot="1" x14ac:dyDescent="0.35">
      <c r="A16" s="546"/>
      <c r="B16" s="119" t="s">
        <v>396</v>
      </c>
    </row>
    <row r="17" spans="1:2" x14ac:dyDescent="0.3">
      <c r="A17" s="538" t="s">
        <v>397</v>
      </c>
      <c r="B17" s="118" t="s">
        <v>398</v>
      </c>
    </row>
    <row r="18" spans="1:2" x14ac:dyDescent="0.3">
      <c r="A18" s="539"/>
      <c r="B18" s="120" t="s">
        <v>399</v>
      </c>
    </row>
    <row r="19" spans="1:2" ht="17.25" thickBot="1" x14ac:dyDescent="0.35">
      <c r="A19" s="540"/>
      <c r="B19" s="119" t="s">
        <v>400</v>
      </c>
    </row>
    <row r="20" spans="1:2" x14ac:dyDescent="0.3">
      <c r="A20" s="545" t="s">
        <v>401</v>
      </c>
      <c r="B20" s="118" t="s">
        <v>402</v>
      </c>
    </row>
    <row r="21" spans="1:2" x14ac:dyDescent="0.3">
      <c r="A21" s="547"/>
      <c r="B21" s="120" t="s">
        <v>403</v>
      </c>
    </row>
    <row r="22" spans="1:2" x14ac:dyDescent="0.3">
      <c r="A22" s="547"/>
      <c r="B22" s="120" t="s">
        <v>404</v>
      </c>
    </row>
    <row r="23" spans="1:2" x14ac:dyDescent="0.3">
      <c r="A23" s="547"/>
      <c r="B23" s="120" t="s">
        <v>405</v>
      </c>
    </row>
    <row r="24" spans="1:2" x14ac:dyDescent="0.3">
      <c r="A24" s="547"/>
      <c r="B24" s="120" t="s">
        <v>406</v>
      </c>
    </row>
    <row r="25" spans="1:2" x14ac:dyDescent="0.3">
      <c r="A25" s="547"/>
      <c r="B25" s="120" t="s">
        <v>407</v>
      </c>
    </row>
    <row r="26" spans="1:2" x14ac:dyDescent="0.3">
      <c r="A26" s="547"/>
      <c r="B26" s="120" t="s">
        <v>408</v>
      </c>
    </row>
    <row r="27" spans="1:2" x14ac:dyDescent="0.3">
      <c r="A27" s="547"/>
      <c r="B27" s="120" t="s">
        <v>409</v>
      </c>
    </row>
    <row r="28" spans="1:2" x14ac:dyDescent="0.3">
      <c r="A28" s="547"/>
      <c r="B28" s="120" t="s">
        <v>410</v>
      </c>
    </row>
    <row r="29" spans="1:2" x14ac:dyDescent="0.3">
      <c r="A29" s="547"/>
      <c r="B29" s="120" t="s">
        <v>411</v>
      </c>
    </row>
    <row r="30" spans="1:2" ht="17.25" thickBot="1" x14ac:dyDescent="0.35">
      <c r="A30" s="546"/>
      <c r="B30" s="119" t="s">
        <v>412</v>
      </c>
    </row>
    <row r="31" spans="1:2" x14ac:dyDescent="0.3">
      <c r="A31" s="538" t="s">
        <v>413</v>
      </c>
      <c r="B31" s="118" t="s">
        <v>414</v>
      </c>
    </row>
    <row r="32" spans="1:2" x14ac:dyDescent="0.3">
      <c r="A32" s="539"/>
      <c r="B32" s="120" t="s">
        <v>415</v>
      </c>
    </row>
    <row r="33" spans="1:2" x14ac:dyDescent="0.3">
      <c r="A33" s="539"/>
      <c r="B33" s="120" t="s">
        <v>416</v>
      </c>
    </row>
    <row r="34" spans="1:2" x14ac:dyDescent="0.3">
      <c r="A34" s="539"/>
      <c r="B34" s="120" t="s">
        <v>417</v>
      </c>
    </row>
    <row r="35" spans="1:2" x14ac:dyDescent="0.3">
      <c r="A35" s="539"/>
      <c r="B35" s="120" t="s">
        <v>418</v>
      </c>
    </row>
    <row r="36" spans="1:2" x14ac:dyDescent="0.3">
      <c r="A36" s="539"/>
      <c r="B36" s="120" t="s">
        <v>419</v>
      </c>
    </row>
    <row r="37" spans="1:2" x14ac:dyDescent="0.3">
      <c r="A37" s="539"/>
      <c r="B37" s="120" t="s">
        <v>420</v>
      </c>
    </row>
    <row r="38" spans="1:2" x14ac:dyDescent="0.3">
      <c r="A38" s="539"/>
      <c r="B38" s="120" t="s">
        <v>421</v>
      </c>
    </row>
    <row r="39" spans="1:2" x14ac:dyDescent="0.3">
      <c r="A39" s="539"/>
      <c r="B39" s="120" t="s">
        <v>422</v>
      </c>
    </row>
    <row r="40" spans="1:2" x14ac:dyDescent="0.3">
      <c r="A40" s="539"/>
      <c r="B40" s="120" t="s">
        <v>423</v>
      </c>
    </row>
    <row r="41" spans="1:2" x14ac:dyDescent="0.3">
      <c r="A41" s="539"/>
      <c r="B41" s="120" t="s">
        <v>424</v>
      </c>
    </row>
    <row r="42" spans="1:2" x14ac:dyDescent="0.3">
      <c r="A42" s="539"/>
      <c r="B42" s="120" t="s">
        <v>425</v>
      </c>
    </row>
    <row r="43" spans="1:2" x14ac:dyDescent="0.3">
      <c r="A43" s="539"/>
      <c r="B43" s="120" t="s">
        <v>426</v>
      </c>
    </row>
    <row r="44" spans="1:2" x14ac:dyDescent="0.3">
      <c r="A44" s="539"/>
      <c r="B44" s="120" t="s">
        <v>427</v>
      </c>
    </row>
    <row r="45" spans="1:2" ht="17.25" thickBot="1" x14ac:dyDescent="0.35">
      <c r="A45" s="540"/>
      <c r="B45" s="119" t="s">
        <v>428</v>
      </c>
    </row>
    <row r="46" spans="1:2" x14ac:dyDescent="0.3">
      <c r="A46" s="538" t="s">
        <v>429</v>
      </c>
      <c r="B46" s="118" t="s">
        <v>430</v>
      </c>
    </row>
    <row r="47" spans="1:2" ht="17.25" thickBot="1" x14ac:dyDescent="0.35">
      <c r="A47" s="540"/>
      <c r="B47" s="119" t="s">
        <v>431</v>
      </c>
    </row>
    <row r="48" spans="1:2" x14ac:dyDescent="0.3">
      <c r="A48" s="543" t="s">
        <v>432</v>
      </c>
      <c r="B48" s="121" t="s">
        <v>433</v>
      </c>
    </row>
    <row r="49" spans="1:2" ht="17.25" thickBot="1" x14ac:dyDescent="0.35">
      <c r="A49" s="544"/>
      <c r="B49" s="122" t="s">
        <v>434</v>
      </c>
    </row>
    <row r="50" spans="1:2" x14ac:dyDescent="0.3">
      <c r="A50" s="548" t="s">
        <v>435</v>
      </c>
      <c r="B50" s="121" t="s">
        <v>436</v>
      </c>
    </row>
    <row r="51" spans="1:2" ht="17.25" thickBot="1" x14ac:dyDescent="0.35">
      <c r="A51" s="549"/>
      <c r="B51" s="122" t="s">
        <v>437</v>
      </c>
    </row>
    <row r="52" spans="1:2" ht="17.25" thickBot="1" x14ac:dyDescent="0.35"/>
    <row r="53" spans="1:2" x14ac:dyDescent="0.3">
      <c r="A53" s="541" t="s">
        <v>438</v>
      </c>
      <c r="B53" s="542"/>
    </row>
    <row r="54" spans="1:2" ht="17.25" thickBot="1" x14ac:dyDescent="0.35">
      <c r="A54" s="116" t="s">
        <v>389</v>
      </c>
      <c r="B54" s="123" t="s">
        <v>439</v>
      </c>
    </row>
    <row r="55" spans="1:2" x14ac:dyDescent="0.3">
      <c r="A55" s="545" t="s">
        <v>117</v>
      </c>
      <c r="B55" s="121" t="s">
        <v>440</v>
      </c>
    </row>
    <row r="56" spans="1:2" x14ac:dyDescent="0.3">
      <c r="A56" s="547"/>
      <c r="B56" s="124" t="s">
        <v>441</v>
      </c>
    </row>
    <row r="57" spans="1:2" x14ac:dyDescent="0.3">
      <c r="A57" s="547"/>
      <c r="B57" s="124" t="s">
        <v>442</v>
      </c>
    </row>
    <row r="58" spans="1:2" x14ac:dyDescent="0.3">
      <c r="A58" s="547"/>
      <c r="B58" s="124" t="s">
        <v>443</v>
      </c>
    </row>
    <row r="59" spans="1:2" x14ac:dyDescent="0.3">
      <c r="A59" s="547"/>
      <c r="B59" s="124" t="s">
        <v>444</v>
      </c>
    </row>
    <row r="60" spans="1:2" x14ac:dyDescent="0.3">
      <c r="A60" s="547"/>
      <c r="B60" s="124" t="s">
        <v>445</v>
      </c>
    </row>
    <row r="61" spans="1:2" x14ac:dyDescent="0.3">
      <c r="A61" s="547"/>
      <c r="B61" s="124" t="s">
        <v>446</v>
      </c>
    </row>
    <row r="62" spans="1:2" x14ac:dyDescent="0.3">
      <c r="A62" s="547"/>
      <c r="B62" s="124" t="s">
        <v>447</v>
      </c>
    </row>
    <row r="63" spans="1:2" x14ac:dyDescent="0.3">
      <c r="A63" s="547"/>
      <c r="B63" s="124" t="s">
        <v>448</v>
      </c>
    </row>
    <row r="64" spans="1:2" x14ac:dyDescent="0.3">
      <c r="A64" s="547"/>
      <c r="B64" s="124" t="s">
        <v>449</v>
      </c>
    </row>
    <row r="65" spans="1:2" x14ac:dyDescent="0.3">
      <c r="A65" s="547"/>
      <c r="B65" s="124" t="s">
        <v>450</v>
      </c>
    </row>
    <row r="66" spans="1:2" x14ac:dyDescent="0.3">
      <c r="A66" s="547"/>
      <c r="B66" s="124" t="s">
        <v>451</v>
      </c>
    </row>
    <row r="67" spans="1:2" x14ac:dyDescent="0.3">
      <c r="A67" s="547"/>
      <c r="B67" s="124" t="s">
        <v>452</v>
      </c>
    </row>
    <row r="68" spans="1:2" ht="17.25" thickBot="1" x14ac:dyDescent="0.35">
      <c r="A68" s="546"/>
      <c r="B68" s="122" t="s">
        <v>453</v>
      </c>
    </row>
    <row r="69" spans="1:2" x14ac:dyDescent="0.3">
      <c r="A69" s="545" t="s">
        <v>454</v>
      </c>
      <c r="B69" s="121" t="s">
        <v>455</v>
      </c>
    </row>
    <row r="70" spans="1:2" x14ac:dyDescent="0.3">
      <c r="A70" s="547"/>
      <c r="B70" s="124" t="s">
        <v>456</v>
      </c>
    </row>
    <row r="71" spans="1:2" x14ac:dyDescent="0.3">
      <c r="A71" s="547"/>
      <c r="B71" s="124" t="s">
        <v>457</v>
      </c>
    </row>
    <row r="72" spans="1:2" x14ac:dyDescent="0.3">
      <c r="A72" s="547"/>
      <c r="B72" s="124" t="s">
        <v>458</v>
      </c>
    </row>
    <row r="73" spans="1:2" x14ac:dyDescent="0.3">
      <c r="A73" s="547"/>
      <c r="B73" s="124" t="s">
        <v>459</v>
      </c>
    </row>
    <row r="74" spans="1:2" x14ac:dyDescent="0.3">
      <c r="A74" s="547"/>
      <c r="B74" s="124" t="s">
        <v>460</v>
      </c>
    </row>
    <row r="75" spans="1:2" x14ac:dyDescent="0.3">
      <c r="A75" s="547"/>
      <c r="B75" s="124" t="s">
        <v>461</v>
      </c>
    </row>
    <row r="76" spans="1:2" x14ac:dyDescent="0.3">
      <c r="A76" s="547"/>
      <c r="B76" s="124" t="s">
        <v>462</v>
      </c>
    </row>
    <row r="77" spans="1:2" x14ac:dyDescent="0.3">
      <c r="A77" s="547"/>
      <c r="B77" s="124" t="s">
        <v>463</v>
      </c>
    </row>
    <row r="78" spans="1:2" x14ac:dyDescent="0.3">
      <c r="A78" s="547"/>
      <c r="B78" s="124" t="s">
        <v>464</v>
      </c>
    </row>
    <row r="79" spans="1:2" x14ac:dyDescent="0.3">
      <c r="A79" s="547"/>
      <c r="B79" s="124" t="s">
        <v>465</v>
      </c>
    </row>
    <row r="80" spans="1:2" x14ac:dyDescent="0.3">
      <c r="A80" s="547"/>
      <c r="B80" s="124" t="s">
        <v>466</v>
      </c>
    </row>
    <row r="81" spans="1:2" x14ac:dyDescent="0.3">
      <c r="A81" s="547"/>
      <c r="B81" s="124" t="s">
        <v>467</v>
      </c>
    </row>
    <row r="82" spans="1:2" x14ac:dyDescent="0.3">
      <c r="A82" s="547"/>
      <c r="B82" s="124" t="s">
        <v>468</v>
      </c>
    </row>
    <row r="83" spans="1:2" x14ac:dyDescent="0.3">
      <c r="A83" s="547"/>
      <c r="B83" s="124" t="s">
        <v>469</v>
      </c>
    </row>
    <row r="84" spans="1:2" ht="17.25" thickBot="1" x14ac:dyDescent="0.35">
      <c r="A84" s="546"/>
      <c r="B84" s="122" t="s">
        <v>470</v>
      </c>
    </row>
    <row r="85" spans="1:2" x14ac:dyDescent="0.3">
      <c r="A85" s="545" t="s">
        <v>471</v>
      </c>
      <c r="B85" s="121" t="s">
        <v>472</v>
      </c>
    </row>
    <row r="86" spans="1:2" x14ac:dyDescent="0.3">
      <c r="A86" s="547"/>
      <c r="B86" s="124" t="s">
        <v>473</v>
      </c>
    </row>
    <row r="87" spans="1:2" x14ac:dyDescent="0.3">
      <c r="A87" s="547"/>
      <c r="B87" s="124" t="s">
        <v>474</v>
      </c>
    </row>
    <row r="88" spans="1:2" x14ac:dyDescent="0.3">
      <c r="A88" s="547"/>
      <c r="B88" s="124" t="s">
        <v>475</v>
      </c>
    </row>
    <row r="89" spans="1:2" x14ac:dyDescent="0.3">
      <c r="A89" s="547"/>
      <c r="B89" s="124" t="s">
        <v>476</v>
      </c>
    </row>
    <row r="90" spans="1:2" ht="16.5" customHeight="1" x14ac:dyDescent="0.3">
      <c r="A90" s="547"/>
      <c r="B90" s="125" t="s">
        <v>477</v>
      </c>
    </row>
    <row r="91" spans="1:2" ht="17.25" thickBot="1" x14ac:dyDescent="0.35">
      <c r="A91" s="546"/>
      <c r="B91" s="122" t="s">
        <v>478</v>
      </c>
    </row>
    <row r="92" spans="1:2" x14ac:dyDescent="0.3">
      <c r="A92" s="545" t="s">
        <v>81</v>
      </c>
      <c r="B92" s="121" t="s">
        <v>479</v>
      </c>
    </row>
    <row r="93" spans="1:2" ht="15" customHeight="1" x14ac:dyDescent="0.3">
      <c r="A93" s="547"/>
      <c r="B93" s="125" t="s">
        <v>480</v>
      </c>
    </row>
    <row r="94" spans="1:2" ht="16.5" customHeight="1" x14ac:dyDescent="0.3">
      <c r="A94" s="547"/>
      <c r="B94" s="125" t="s">
        <v>481</v>
      </c>
    </row>
    <row r="95" spans="1:2" x14ac:dyDescent="0.3">
      <c r="A95" s="547"/>
      <c r="B95" s="124" t="s">
        <v>482</v>
      </c>
    </row>
    <row r="96" spans="1:2" x14ac:dyDescent="0.3">
      <c r="A96" s="547"/>
      <c r="B96" s="124" t="s">
        <v>483</v>
      </c>
    </row>
    <row r="97" spans="1:2" ht="17.25" thickBot="1" x14ac:dyDescent="0.35">
      <c r="A97" s="546"/>
      <c r="B97" s="122" t="s">
        <v>484</v>
      </c>
    </row>
    <row r="98" spans="1:2" x14ac:dyDescent="0.3">
      <c r="A98" s="545" t="s">
        <v>485</v>
      </c>
      <c r="B98" s="126" t="s">
        <v>486</v>
      </c>
    </row>
    <row r="99" spans="1:2" x14ac:dyDescent="0.3">
      <c r="A99" s="547"/>
      <c r="B99" s="124" t="s">
        <v>487</v>
      </c>
    </row>
    <row r="100" spans="1:2" x14ac:dyDescent="0.3">
      <c r="A100" s="547"/>
      <c r="B100" s="124" t="s">
        <v>488</v>
      </c>
    </row>
    <row r="101" spans="1:2" x14ac:dyDescent="0.3">
      <c r="A101" s="547"/>
      <c r="B101" s="124" t="s">
        <v>489</v>
      </c>
    </row>
    <row r="102" spans="1:2" x14ac:dyDescent="0.3">
      <c r="A102" s="547"/>
      <c r="B102" s="124" t="s">
        <v>490</v>
      </c>
    </row>
    <row r="103" spans="1:2" ht="17.25" thickBot="1" x14ac:dyDescent="0.35">
      <c r="A103" s="546"/>
      <c r="B103" s="127" t="s">
        <v>491</v>
      </c>
    </row>
    <row r="104" spans="1:2" x14ac:dyDescent="0.3">
      <c r="A104" s="545" t="s">
        <v>492</v>
      </c>
      <c r="B104" s="126" t="s">
        <v>493</v>
      </c>
    </row>
    <row r="105" spans="1:2" x14ac:dyDescent="0.3">
      <c r="A105" s="547"/>
      <c r="B105" s="124" t="s">
        <v>494</v>
      </c>
    </row>
    <row r="106" spans="1:2" x14ac:dyDescent="0.3">
      <c r="A106" s="547"/>
      <c r="B106" s="124" t="s">
        <v>495</v>
      </c>
    </row>
    <row r="107" spans="1:2" x14ac:dyDescent="0.3">
      <c r="A107" s="547"/>
      <c r="B107" s="124" t="s">
        <v>496</v>
      </c>
    </row>
    <row r="108" spans="1:2" x14ac:dyDescent="0.3">
      <c r="A108" s="547"/>
      <c r="B108" s="124" t="s">
        <v>497</v>
      </c>
    </row>
    <row r="109" spans="1:2" ht="17.25" thickBot="1" x14ac:dyDescent="0.35">
      <c r="A109" s="546"/>
      <c r="B109" s="127" t="s">
        <v>498</v>
      </c>
    </row>
    <row r="110" spans="1:2" ht="17.25" thickBot="1" x14ac:dyDescent="0.35">
      <c r="A110" s="128" t="s">
        <v>499</v>
      </c>
      <c r="B110" s="129" t="s">
        <v>500</v>
      </c>
    </row>
    <row r="111" spans="1:2" ht="15" customHeight="1" x14ac:dyDescent="0.3"/>
    <row r="112" spans="1:2" x14ac:dyDescent="0.3">
      <c r="A112" s="130" t="s">
        <v>501</v>
      </c>
    </row>
    <row r="113" spans="1:1" x14ac:dyDescent="0.3">
      <c r="A113" s="131" t="s">
        <v>502</v>
      </c>
    </row>
    <row r="114" spans="1:1" x14ac:dyDescent="0.3">
      <c r="A114" s="131" t="s">
        <v>503</v>
      </c>
    </row>
    <row r="115" spans="1:1" x14ac:dyDescent="0.3">
      <c r="A115" s="131" t="s">
        <v>504</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baseColWidth="10" defaultColWidth="11.42578125" defaultRowHeight="15" x14ac:dyDescent="0.25"/>
  <sheetData>
    <row r="2" spans="2:5" x14ac:dyDescent="0.25">
      <c r="B2" t="s">
        <v>505</v>
      </c>
      <c r="E2" t="s">
        <v>506</v>
      </c>
    </row>
    <row r="3" spans="2:5" x14ac:dyDescent="0.25">
      <c r="B3" t="s">
        <v>507</v>
      </c>
      <c r="E3" t="s">
        <v>508</v>
      </c>
    </row>
    <row r="4" spans="2:5" x14ac:dyDescent="0.25">
      <c r="B4" t="s">
        <v>509</v>
      </c>
      <c r="E4" t="s">
        <v>177</v>
      </c>
    </row>
    <row r="5" spans="2:5" x14ac:dyDescent="0.25">
      <c r="B5" t="s">
        <v>189</v>
      </c>
    </row>
    <row r="8" spans="2:5" x14ac:dyDescent="0.25">
      <c r="B8" t="s">
        <v>510</v>
      </c>
    </row>
    <row r="9" spans="2:5" x14ac:dyDescent="0.25">
      <c r="B9" t="s">
        <v>511</v>
      </c>
    </row>
    <row r="10" spans="2:5" x14ac:dyDescent="0.25">
      <c r="B10" t="s">
        <v>197</v>
      </c>
    </row>
    <row r="13" spans="2:5" x14ac:dyDescent="0.25">
      <c r="B13" t="s">
        <v>512</v>
      </c>
    </row>
    <row r="14" spans="2:5" x14ac:dyDescent="0.25">
      <c r="B14" t="s">
        <v>180</v>
      </c>
    </row>
    <row r="15" spans="2:5" x14ac:dyDescent="0.25">
      <c r="B15" t="s">
        <v>513</v>
      </c>
    </row>
    <row r="16" spans="2:5" x14ac:dyDescent="0.25">
      <c r="B16" t="s">
        <v>514</v>
      </c>
    </row>
    <row r="17" spans="2:2" x14ac:dyDescent="0.25">
      <c r="B17" t="s">
        <v>515</v>
      </c>
    </row>
    <row r="20" spans="2:2" x14ac:dyDescent="0.25">
      <c r="B20" t="s">
        <v>197</v>
      </c>
    </row>
    <row r="21" spans="2:2" x14ac:dyDescent="0.25">
      <c r="B21" t="s">
        <v>516</v>
      </c>
    </row>
    <row r="22" spans="2:2" x14ac:dyDescent="0.25">
      <c r="B22" t="s">
        <v>517</v>
      </c>
    </row>
    <row r="24" spans="2:2" x14ac:dyDescent="0.25">
      <c r="B24" t="s">
        <v>518</v>
      </c>
    </row>
    <row r="25" spans="2:2" x14ac:dyDescent="0.25">
      <c r="B25" t="s">
        <v>237</v>
      </c>
    </row>
    <row r="26" spans="2:2" x14ac:dyDescent="0.25">
      <c r="B26" t="s">
        <v>519</v>
      </c>
    </row>
    <row r="27" spans="2:2" x14ac:dyDescent="0.25">
      <c r="B27" t="s">
        <v>520</v>
      </c>
    </row>
    <row r="28" spans="2:2" x14ac:dyDescent="0.25">
      <c r="B28" t="s">
        <v>183</v>
      </c>
    </row>
    <row r="29" spans="2:2" x14ac:dyDescent="0.25">
      <c r="B29" t="s">
        <v>521</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baseColWidth="10" defaultColWidth="11.42578125" defaultRowHeight="12.75" x14ac:dyDescent="0.2"/>
  <cols>
    <col min="1" max="1" width="32.85546875" style="4" customWidth="1"/>
    <col min="2" max="16384" width="11.42578125" style="4"/>
  </cols>
  <sheetData>
    <row r="3" spans="1:1" x14ac:dyDescent="0.2">
      <c r="A3" s="5" t="s">
        <v>184</v>
      </c>
    </row>
    <row r="4" spans="1:1" x14ac:dyDescent="0.2">
      <c r="A4" s="5" t="s">
        <v>350</v>
      </c>
    </row>
    <row r="5" spans="1:1" x14ac:dyDescent="0.2">
      <c r="A5" s="5" t="s">
        <v>352</v>
      </c>
    </row>
    <row r="6" spans="1:1" x14ac:dyDescent="0.2">
      <c r="A6" s="5" t="s">
        <v>354</v>
      </c>
    </row>
    <row r="7" spans="1:1" x14ac:dyDescent="0.2">
      <c r="A7" s="5" t="s">
        <v>185</v>
      </c>
    </row>
    <row r="8" spans="1:1" x14ac:dyDescent="0.2">
      <c r="A8" s="5" t="s">
        <v>186</v>
      </c>
    </row>
    <row r="9" spans="1:1" x14ac:dyDescent="0.2">
      <c r="A9" s="5" t="s">
        <v>360</v>
      </c>
    </row>
    <row r="10" spans="1:1" x14ac:dyDescent="0.2">
      <c r="A10" s="5" t="s">
        <v>187</v>
      </c>
    </row>
    <row r="11" spans="1:1" x14ac:dyDescent="0.2">
      <c r="A11" s="5" t="s">
        <v>363</v>
      </c>
    </row>
    <row r="12" spans="1:1" x14ac:dyDescent="0.2">
      <c r="A12" s="5" t="s">
        <v>188</v>
      </c>
    </row>
    <row r="13" spans="1:1" x14ac:dyDescent="0.2">
      <c r="A13" s="5" t="s">
        <v>522</v>
      </c>
    </row>
    <row r="14" spans="1:1" x14ac:dyDescent="0.2">
      <c r="A14" s="5"/>
    </row>
    <row r="16" spans="1:1" x14ac:dyDescent="0.2">
      <c r="A16" s="5" t="s">
        <v>243</v>
      </c>
    </row>
    <row r="17" spans="1:2" x14ac:dyDescent="0.2">
      <c r="A17" s="5" t="s">
        <v>505</v>
      </c>
    </row>
    <row r="18" spans="1:2" x14ac:dyDescent="0.2">
      <c r="A18" s="5" t="s">
        <v>507</v>
      </c>
    </row>
    <row r="20" spans="1:2" x14ac:dyDescent="0.2">
      <c r="A20" s="5" t="s">
        <v>511</v>
      </c>
    </row>
    <row r="21" spans="1:2" x14ac:dyDescent="0.2">
      <c r="A21" s="5" t="s">
        <v>197</v>
      </c>
    </row>
    <row r="23" spans="1:2" x14ac:dyDescent="0.2">
      <c r="A23" s="4" t="s">
        <v>201</v>
      </c>
    </row>
    <row r="24" spans="1:2" x14ac:dyDescent="0.2">
      <c r="A24" s="4" t="s">
        <v>523</v>
      </c>
    </row>
    <row r="26" spans="1:2" x14ac:dyDescent="0.2">
      <c r="A26" s="94" t="s">
        <v>72</v>
      </c>
      <c r="B26" s="96" t="s">
        <v>113</v>
      </c>
    </row>
    <row r="27" spans="1:2" x14ac:dyDescent="0.2">
      <c r="A27" s="94" t="s">
        <v>524</v>
      </c>
      <c r="B27" s="96" t="s">
        <v>525</v>
      </c>
    </row>
    <row r="28" spans="1:2" ht="25.5" x14ac:dyDescent="0.2">
      <c r="A28" s="94" t="s">
        <v>526</v>
      </c>
      <c r="B28" s="96" t="s">
        <v>527</v>
      </c>
    </row>
    <row r="29" spans="1:2" x14ac:dyDescent="0.2">
      <c r="A29" s="95" t="s">
        <v>528</v>
      </c>
      <c r="B29" s="96" t="s">
        <v>529</v>
      </c>
    </row>
    <row r="30" spans="1:2" x14ac:dyDescent="0.2">
      <c r="A30" s="94" t="s">
        <v>530</v>
      </c>
      <c r="B30" s="96" t="s">
        <v>531</v>
      </c>
    </row>
    <row r="31" spans="1:2" x14ac:dyDescent="0.2">
      <c r="A31" s="94" t="s">
        <v>532</v>
      </c>
      <c r="B31" s="96" t="s">
        <v>533</v>
      </c>
    </row>
    <row r="32" spans="1:2" x14ac:dyDescent="0.2">
      <c r="A32" s="94" t="s">
        <v>534</v>
      </c>
      <c r="B32" s="96" t="s">
        <v>535</v>
      </c>
    </row>
    <row r="33" spans="1:4" x14ac:dyDescent="0.2">
      <c r="A33" s="94" t="s">
        <v>536</v>
      </c>
      <c r="B33" s="96" t="s">
        <v>537</v>
      </c>
    </row>
    <row r="34" spans="1:4" x14ac:dyDescent="0.2">
      <c r="A34" s="94" t="s">
        <v>538</v>
      </c>
      <c r="B34" s="96" t="s">
        <v>539</v>
      </c>
    </row>
    <row r="35" spans="1:4" x14ac:dyDescent="0.2">
      <c r="A35" s="94" t="s">
        <v>540</v>
      </c>
      <c r="B35" s="96" t="s">
        <v>541</v>
      </c>
    </row>
    <row r="36" spans="1:4" x14ac:dyDescent="0.2">
      <c r="A36" s="94" t="s">
        <v>542</v>
      </c>
      <c r="B36" s="96" t="s">
        <v>543</v>
      </c>
    </row>
    <row r="37" spans="1:4" ht="15.75" customHeight="1" x14ac:dyDescent="0.2">
      <c r="A37" s="94" t="s">
        <v>544</v>
      </c>
      <c r="B37" s="96" t="s">
        <v>545</v>
      </c>
    </row>
    <row r="38" spans="1:4" x14ac:dyDescent="0.2">
      <c r="A38" s="94" t="s">
        <v>546</v>
      </c>
      <c r="B38" s="96" t="s">
        <v>547</v>
      </c>
    </row>
    <row r="39" spans="1:4" x14ac:dyDescent="0.2">
      <c r="A39" s="94" t="s">
        <v>548</v>
      </c>
      <c r="B39" s="96" t="s">
        <v>549</v>
      </c>
    </row>
    <row r="43" spans="1:4" x14ac:dyDescent="0.2">
      <c r="A43" s="4">
        <v>1</v>
      </c>
    </row>
    <row r="44" spans="1:4" x14ac:dyDescent="0.2">
      <c r="A44" s="4">
        <v>2</v>
      </c>
    </row>
    <row r="45" spans="1:4" x14ac:dyDescent="0.2">
      <c r="A45" s="4">
        <v>3</v>
      </c>
      <c r="B45" s="4">
        <v>3</v>
      </c>
    </row>
    <row r="46" spans="1:4" x14ac:dyDescent="0.2">
      <c r="A46" s="4">
        <v>4</v>
      </c>
      <c r="B46" s="4">
        <v>4</v>
      </c>
    </row>
    <row r="47" spans="1:4" x14ac:dyDescent="0.2">
      <c r="A47" s="4">
        <v>5</v>
      </c>
      <c r="B47" s="4">
        <v>5</v>
      </c>
      <c r="C47" s="4">
        <f>25*4</f>
        <v>100</v>
      </c>
      <c r="D47" s="4">
        <f>5*4</f>
        <v>20</v>
      </c>
    </row>
    <row r="48" spans="1:4" x14ac:dyDescent="0.2">
      <c r="C48" s="4">
        <f>12*4</f>
        <v>48</v>
      </c>
      <c r="D48" s="4">
        <f>4*4</f>
        <v>16</v>
      </c>
    </row>
    <row r="49" spans="1:4" x14ac:dyDescent="0.2">
      <c r="C49" s="4">
        <f>6*4</f>
        <v>24</v>
      </c>
      <c r="D49" s="4">
        <f>3*4</f>
        <v>12</v>
      </c>
    </row>
    <row r="52" spans="1:4" x14ac:dyDescent="0.2">
      <c r="A52" s="4">
        <v>0</v>
      </c>
      <c r="B52" s="4">
        <v>15</v>
      </c>
      <c r="C52" s="4">
        <v>0</v>
      </c>
    </row>
    <row r="53" spans="1:4" x14ac:dyDescent="0.2">
      <c r="A53" s="4">
        <v>10</v>
      </c>
      <c r="B53" s="4">
        <v>0</v>
      </c>
      <c r="C53" s="4">
        <v>5</v>
      </c>
    </row>
    <row r="54" spans="1:4" x14ac:dyDescent="0.2">
      <c r="A54" s="4">
        <v>15</v>
      </c>
      <c r="C54" s="4">
        <v>10</v>
      </c>
    </row>
    <row r="56" spans="1:4" x14ac:dyDescent="0.2">
      <c r="A56" s="102" t="s">
        <v>239</v>
      </c>
    </row>
    <row r="57" spans="1:4" x14ac:dyDescent="0.2">
      <c r="A57" s="102" t="s">
        <v>550</v>
      </c>
    </row>
    <row r="58" spans="1:4" x14ac:dyDescent="0.2">
      <c r="A58" s="102" t="s">
        <v>551</v>
      </c>
    </row>
    <row r="60" spans="1:4" x14ac:dyDescent="0.2">
      <c r="A60" s="4" t="s">
        <v>241</v>
      </c>
      <c r="B60" s="4" t="s">
        <v>241</v>
      </c>
    </row>
    <row r="61" spans="1:4" x14ac:dyDescent="0.2">
      <c r="A61" s="4" t="s">
        <v>242</v>
      </c>
      <c r="B61" s="4" t="s">
        <v>552</v>
      </c>
    </row>
    <row r="62" spans="1:4" x14ac:dyDescent="0.2">
      <c r="B62" s="4" t="s">
        <v>242</v>
      </c>
    </row>
    <row r="64" spans="1:4" x14ac:dyDescent="0.2">
      <c r="A64" s="4" t="s">
        <v>243</v>
      </c>
    </row>
    <row r="65" spans="1:1" x14ac:dyDescent="0.2">
      <c r="A65" s="4" t="s">
        <v>507</v>
      </c>
    </row>
    <row r="66" spans="1:1" x14ac:dyDescent="0.2">
      <c r="A66" s="4" t="s">
        <v>553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topLeftCell="E5" zoomScale="115" zoomScaleNormal="115" zoomScalePageLayoutView="55" workbookViewId="0">
      <selection activeCell="E5" sqref="E5"/>
    </sheetView>
  </sheetViews>
  <sheetFormatPr baseColWidth="10" defaultColWidth="17.42578125" defaultRowHeight="12.75" x14ac:dyDescent="0.2"/>
  <cols>
    <col min="1" max="1" width="17.42578125" style="196"/>
    <col min="2" max="2" width="36.28515625" style="196" customWidth="1"/>
    <col min="3" max="3" width="23" style="196" customWidth="1"/>
    <col min="4" max="4" width="38.7109375" style="196" customWidth="1"/>
    <col min="5" max="5" width="22.42578125" style="196" customWidth="1"/>
    <col min="6" max="6" width="30.42578125" style="196" customWidth="1"/>
    <col min="7" max="7" width="22.42578125" style="196" customWidth="1"/>
    <col min="8" max="8" width="41.42578125" style="196" customWidth="1"/>
    <col min="9" max="10" width="17.42578125" style="196"/>
    <col min="11" max="11" width="44.5703125" style="196" customWidth="1"/>
    <col min="12" max="16384" width="17.42578125" style="196"/>
  </cols>
  <sheetData>
    <row r="1" spans="1:11" s="188" customFormat="1" ht="39" customHeight="1" x14ac:dyDescent="0.2">
      <c r="A1" s="186" t="s">
        <v>60</v>
      </c>
      <c r="B1" s="187">
        <v>44582</v>
      </c>
      <c r="C1" s="303" t="s">
        <v>61</v>
      </c>
      <c r="D1" s="303"/>
      <c r="E1" s="303"/>
      <c r="F1" s="303"/>
      <c r="G1" s="303"/>
      <c r="H1" s="303"/>
      <c r="I1" s="303"/>
      <c r="J1" s="303"/>
      <c r="K1" s="303"/>
    </row>
    <row r="2" spans="1:11" s="189" customFormat="1" ht="25.5" customHeight="1" x14ac:dyDescent="0.2">
      <c r="A2" s="304" t="s">
        <v>62</v>
      </c>
      <c r="B2" s="307" t="s">
        <v>63</v>
      </c>
      <c r="C2" s="308"/>
      <c r="D2" s="308"/>
      <c r="E2" s="308"/>
      <c r="F2" s="308"/>
      <c r="G2" s="308"/>
      <c r="H2" s="308"/>
      <c r="I2" s="309"/>
      <c r="J2" s="304" t="s">
        <v>64</v>
      </c>
      <c r="K2" s="304" t="s">
        <v>65</v>
      </c>
    </row>
    <row r="3" spans="1:11" s="189" customFormat="1" ht="22.5" customHeight="1" x14ac:dyDescent="0.2">
      <c r="A3" s="305"/>
      <c r="B3" s="310" t="s">
        <v>66</v>
      </c>
      <c r="C3" s="310"/>
      <c r="D3" s="310" t="s">
        <v>67</v>
      </c>
      <c r="E3" s="310"/>
      <c r="F3" s="310" t="s">
        <v>68</v>
      </c>
      <c r="G3" s="310"/>
      <c r="H3" s="310" t="s">
        <v>69</v>
      </c>
      <c r="I3" s="310"/>
      <c r="J3" s="305"/>
      <c r="K3" s="305"/>
    </row>
    <row r="4" spans="1:11" s="190" customFormat="1" ht="27" customHeight="1" x14ac:dyDescent="0.2">
      <c r="A4" s="306"/>
      <c r="B4" s="163" t="s">
        <v>70</v>
      </c>
      <c r="C4" s="164" t="s">
        <v>71</v>
      </c>
      <c r="D4" s="163" t="s">
        <v>70</v>
      </c>
      <c r="E4" s="164" t="s">
        <v>71</v>
      </c>
      <c r="F4" s="163" t="s">
        <v>70</v>
      </c>
      <c r="G4" s="164" t="s">
        <v>71</v>
      </c>
      <c r="H4" s="163" t="s">
        <v>70</v>
      </c>
      <c r="I4" s="164" t="s">
        <v>71</v>
      </c>
      <c r="J4" s="306"/>
      <c r="K4" s="306"/>
    </row>
    <row r="5" spans="1:11" ht="106.5" customHeight="1" x14ac:dyDescent="0.2">
      <c r="A5" s="191" t="s">
        <v>72</v>
      </c>
      <c r="B5" s="192" t="s">
        <v>73</v>
      </c>
      <c r="C5" s="193" t="s">
        <v>74</v>
      </c>
      <c r="D5" s="192" t="s">
        <v>75</v>
      </c>
      <c r="E5" s="194" t="s">
        <v>76</v>
      </c>
      <c r="F5" s="192" t="s">
        <v>77</v>
      </c>
      <c r="G5" s="193" t="s">
        <v>78</v>
      </c>
      <c r="H5" s="191"/>
      <c r="I5" s="195"/>
      <c r="J5" s="312" t="s">
        <v>79</v>
      </c>
      <c r="K5" s="312" t="s">
        <v>80</v>
      </c>
    </row>
    <row r="6" spans="1:11" ht="191.25" x14ac:dyDescent="0.2">
      <c r="A6" s="191" t="s">
        <v>72</v>
      </c>
      <c r="B6" s="192" t="s">
        <v>81</v>
      </c>
      <c r="C6" s="192" t="s">
        <v>82</v>
      </c>
      <c r="D6" s="192" t="s">
        <v>83</v>
      </c>
      <c r="E6" s="194" t="s">
        <v>84</v>
      </c>
      <c r="F6" s="192" t="s">
        <v>85</v>
      </c>
      <c r="G6" s="192" t="s">
        <v>86</v>
      </c>
      <c r="H6" s="191"/>
      <c r="I6" s="197"/>
      <c r="J6" s="313"/>
      <c r="K6" s="313"/>
    </row>
    <row r="7" spans="1:11" ht="129" customHeight="1" x14ac:dyDescent="0.2">
      <c r="A7" s="191" t="s">
        <v>72</v>
      </c>
      <c r="B7" s="192" t="s">
        <v>68</v>
      </c>
      <c r="C7" s="192" t="s">
        <v>87</v>
      </c>
      <c r="D7" s="192" t="s">
        <v>88</v>
      </c>
      <c r="E7" s="194" t="s">
        <v>89</v>
      </c>
      <c r="F7" s="192" t="s">
        <v>90</v>
      </c>
      <c r="G7" s="192" t="s">
        <v>91</v>
      </c>
      <c r="H7" s="191"/>
      <c r="I7" s="197"/>
      <c r="J7" s="313"/>
      <c r="K7" s="313"/>
    </row>
    <row r="8" spans="1:11" ht="140.25" x14ac:dyDescent="0.2">
      <c r="A8" s="191" t="s">
        <v>72</v>
      </c>
      <c r="B8" s="192" t="s">
        <v>92</v>
      </c>
      <c r="C8" s="193" t="s">
        <v>93</v>
      </c>
      <c r="D8" s="197" t="s">
        <v>94</v>
      </c>
      <c r="E8" s="194" t="s">
        <v>95</v>
      </c>
      <c r="F8" s="198" t="s">
        <v>96</v>
      </c>
      <c r="G8" s="192" t="s">
        <v>97</v>
      </c>
      <c r="H8" s="191"/>
      <c r="I8" s="199"/>
      <c r="J8" s="313"/>
      <c r="K8" s="313"/>
    </row>
    <row r="9" spans="1:11" ht="116.25" customHeight="1" x14ac:dyDescent="0.2">
      <c r="A9" s="191" t="s">
        <v>72</v>
      </c>
      <c r="B9" s="200" t="s">
        <v>98</v>
      </c>
      <c r="C9" s="200" t="s">
        <v>99</v>
      </c>
      <c r="D9" s="201" t="s">
        <v>100</v>
      </c>
      <c r="E9" s="194" t="s">
        <v>101</v>
      </c>
      <c r="F9" s="202" t="s">
        <v>102</v>
      </c>
      <c r="G9" s="200" t="s">
        <v>103</v>
      </c>
      <c r="H9" s="203"/>
      <c r="I9" s="201"/>
      <c r="J9" s="313"/>
      <c r="K9" s="313"/>
    </row>
    <row r="10" spans="1:11" ht="86.25" customHeight="1" x14ac:dyDescent="0.2">
      <c r="A10" s="191" t="s">
        <v>72</v>
      </c>
      <c r="B10" s="200" t="s">
        <v>104</v>
      </c>
      <c r="C10" s="200" t="s">
        <v>105</v>
      </c>
      <c r="D10" s="201" t="s">
        <v>75</v>
      </c>
      <c r="E10" s="194" t="s">
        <v>106</v>
      </c>
      <c r="F10" s="202"/>
      <c r="G10" s="200"/>
      <c r="H10" s="203"/>
      <c r="I10" s="201"/>
      <c r="J10" s="314"/>
      <c r="K10" s="314"/>
    </row>
    <row r="11" spans="1:11" ht="129.75" customHeight="1" x14ac:dyDescent="0.2">
      <c r="A11" s="203" t="s">
        <v>72</v>
      </c>
      <c r="B11" s="200" t="s">
        <v>81</v>
      </c>
      <c r="C11" s="192" t="s">
        <v>107</v>
      </c>
      <c r="D11" s="200" t="s">
        <v>94</v>
      </c>
      <c r="E11" s="194" t="s">
        <v>108</v>
      </c>
      <c r="F11" s="200" t="s">
        <v>77</v>
      </c>
      <c r="G11" s="200" t="s">
        <v>109</v>
      </c>
      <c r="H11" s="203"/>
      <c r="I11" s="201"/>
      <c r="J11" s="312" t="s">
        <v>110</v>
      </c>
      <c r="K11" s="312" t="s">
        <v>111</v>
      </c>
    </row>
    <row r="12" spans="1:11" ht="114.75" x14ac:dyDescent="0.2">
      <c r="A12" s="203"/>
      <c r="B12" s="200"/>
      <c r="C12" s="200"/>
      <c r="D12" s="200"/>
      <c r="E12" s="194"/>
      <c r="F12" s="200" t="s">
        <v>102</v>
      </c>
      <c r="G12" s="200" t="s">
        <v>103</v>
      </c>
      <c r="H12" s="203"/>
      <c r="I12" s="204"/>
      <c r="J12" s="313"/>
      <c r="K12" s="313"/>
    </row>
    <row r="13" spans="1:11" ht="57.75" customHeight="1" x14ac:dyDescent="0.2">
      <c r="A13" s="203"/>
      <c r="B13" s="200"/>
      <c r="C13" s="200"/>
      <c r="D13" s="200"/>
      <c r="E13" s="194"/>
      <c r="F13" s="192" t="s">
        <v>90</v>
      </c>
      <c r="G13" s="192" t="s">
        <v>91</v>
      </c>
      <c r="H13" s="203"/>
      <c r="I13" s="201"/>
      <c r="J13" s="314"/>
      <c r="K13" s="314"/>
    </row>
    <row r="14" spans="1:11" x14ac:dyDescent="0.2">
      <c r="A14" s="203"/>
      <c r="B14" s="200"/>
      <c r="C14" s="200"/>
      <c r="D14" s="200"/>
      <c r="E14" s="194"/>
      <c r="F14" s="200"/>
      <c r="G14" s="200"/>
      <c r="H14" s="203"/>
      <c r="I14" s="201"/>
      <c r="J14" s="205"/>
      <c r="K14" s="205"/>
    </row>
    <row r="15" spans="1:11" x14ac:dyDescent="0.2">
      <c r="A15" s="203"/>
      <c r="B15" s="200"/>
      <c r="C15" s="200"/>
      <c r="D15" s="200"/>
      <c r="E15" s="194"/>
      <c r="F15" s="200"/>
      <c r="G15" s="200"/>
      <c r="H15" s="203"/>
      <c r="I15" s="201"/>
      <c r="J15" s="205"/>
      <c r="K15" s="205"/>
    </row>
    <row r="16" spans="1:11" ht="91.5" customHeight="1" x14ac:dyDescent="0.2">
      <c r="A16" s="203"/>
      <c r="B16" s="200"/>
      <c r="C16" s="200"/>
      <c r="D16" s="200"/>
      <c r="E16" s="194"/>
      <c r="F16" s="200"/>
      <c r="G16" s="206"/>
      <c r="H16" s="207"/>
      <c r="I16" s="204"/>
      <c r="J16" s="205"/>
      <c r="K16" s="205"/>
    </row>
    <row r="17" spans="1:11" ht="38.1" customHeight="1" x14ac:dyDescent="0.2">
      <c r="A17" s="203"/>
      <c r="B17" s="200"/>
      <c r="C17" s="200"/>
      <c r="D17" s="200"/>
      <c r="E17" s="194"/>
      <c r="F17" s="200"/>
      <c r="G17" s="200"/>
      <c r="H17" s="203"/>
      <c r="I17" s="201"/>
      <c r="J17" s="192"/>
      <c r="K17" s="208"/>
    </row>
    <row r="18" spans="1:11" x14ac:dyDescent="0.2">
      <c r="A18" s="203"/>
      <c r="B18" s="200"/>
      <c r="C18" s="200"/>
      <c r="D18" s="200"/>
      <c r="E18" s="194"/>
      <c r="F18" s="200"/>
      <c r="G18" s="200"/>
      <c r="H18" s="203"/>
      <c r="I18" s="201"/>
      <c r="J18" s="192"/>
      <c r="K18" s="208"/>
    </row>
    <row r="19" spans="1:11" x14ac:dyDescent="0.2">
      <c r="A19" s="203"/>
      <c r="B19" s="200"/>
      <c r="C19" s="200"/>
      <c r="D19" s="200"/>
      <c r="E19" s="194"/>
      <c r="F19" s="200"/>
      <c r="G19" s="200"/>
      <c r="H19" s="203"/>
      <c r="I19" s="201"/>
      <c r="J19" s="192"/>
      <c r="K19" s="208"/>
    </row>
    <row r="20" spans="1:11" x14ac:dyDescent="0.2">
      <c r="A20" s="203"/>
      <c r="B20" s="200"/>
      <c r="C20" s="200"/>
      <c r="D20" s="200"/>
      <c r="E20" s="194"/>
      <c r="F20" s="200"/>
      <c r="G20" s="200"/>
      <c r="H20" s="207"/>
      <c r="I20" s="204"/>
      <c r="J20" s="192"/>
      <c r="K20" s="208"/>
    </row>
    <row r="21" spans="1:11" ht="36.950000000000003" customHeight="1" x14ac:dyDescent="0.2">
      <c r="A21" s="191"/>
      <c r="B21" s="200"/>
      <c r="C21" s="193"/>
      <c r="D21" s="200"/>
      <c r="F21" s="200"/>
      <c r="G21" s="193"/>
      <c r="H21" s="207"/>
      <c r="I21" s="195"/>
      <c r="J21" s="205"/>
      <c r="K21" s="192"/>
    </row>
    <row r="22" spans="1:11" ht="36.950000000000003" customHeight="1" x14ac:dyDescent="0.2">
      <c r="A22" s="191"/>
      <c r="B22" s="200"/>
      <c r="C22" s="192"/>
      <c r="D22" s="200"/>
      <c r="E22" s="194"/>
      <c r="F22" s="200"/>
      <c r="G22" s="192"/>
      <c r="H22" s="207"/>
      <c r="I22" s="197"/>
      <c r="J22" s="205"/>
      <c r="K22" s="192"/>
    </row>
    <row r="23" spans="1:11" ht="36.950000000000003" customHeight="1" x14ac:dyDescent="0.2">
      <c r="A23" s="191"/>
      <c r="B23" s="200"/>
      <c r="C23" s="192"/>
      <c r="D23" s="200"/>
      <c r="F23" s="200"/>
      <c r="G23" s="192"/>
      <c r="H23" s="207"/>
      <c r="I23" s="197"/>
      <c r="J23" s="205"/>
      <c r="K23" s="192"/>
    </row>
    <row r="24" spans="1:11" ht="36.950000000000003" customHeight="1" x14ac:dyDescent="0.2">
      <c r="A24" s="191"/>
      <c r="B24" s="200"/>
      <c r="C24" s="193"/>
      <c r="D24" s="200"/>
      <c r="E24" s="194"/>
      <c r="F24" s="200"/>
      <c r="G24" s="209"/>
      <c r="H24" s="207"/>
      <c r="I24" s="199"/>
      <c r="J24" s="205"/>
      <c r="K24" s="192"/>
    </row>
    <row r="25" spans="1:11" ht="36.950000000000003" customHeight="1" x14ac:dyDescent="0.2">
      <c r="A25" s="191"/>
      <c r="B25" s="200"/>
      <c r="C25" s="192"/>
      <c r="D25" s="200"/>
      <c r="F25" s="200"/>
      <c r="G25" s="192"/>
      <c r="H25" s="207"/>
      <c r="I25" s="197"/>
      <c r="J25" s="205"/>
      <c r="K25" s="192"/>
    </row>
    <row r="26" spans="1:11" ht="47.25" customHeight="1" x14ac:dyDescent="0.2">
      <c r="A26" s="191"/>
      <c r="B26" s="200"/>
      <c r="C26" s="192"/>
      <c r="D26" s="200"/>
      <c r="E26" s="194"/>
      <c r="F26" s="200"/>
      <c r="G26" s="192"/>
      <c r="H26" s="207"/>
      <c r="I26" s="199"/>
      <c r="J26" s="205"/>
      <c r="K26" s="192"/>
    </row>
    <row r="27" spans="1:11" ht="36.950000000000003" customHeight="1" x14ac:dyDescent="0.2">
      <c r="A27" s="191"/>
      <c r="B27" s="200"/>
      <c r="C27" s="192"/>
      <c r="D27" s="200"/>
      <c r="E27" s="194"/>
      <c r="F27" s="200"/>
      <c r="H27" s="207"/>
      <c r="I27" s="197"/>
      <c r="J27" s="205"/>
      <c r="K27" s="192"/>
    </row>
    <row r="28" spans="1:11" ht="36.950000000000003" customHeight="1" x14ac:dyDescent="0.2">
      <c r="A28" s="191"/>
      <c r="B28" s="192"/>
      <c r="C28" s="193"/>
      <c r="D28" s="200"/>
      <c r="E28" s="193"/>
      <c r="F28" s="200"/>
      <c r="G28" s="193"/>
      <c r="H28" s="210"/>
      <c r="I28" s="195"/>
      <c r="J28" s="205"/>
      <c r="K28" s="192"/>
    </row>
    <row r="29" spans="1:11" ht="36.950000000000003" customHeight="1" x14ac:dyDescent="0.2">
      <c r="A29" s="191"/>
      <c r="B29" s="192"/>
      <c r="C29" s="192"/>
      <c r="D29" s="200"/>
      <c r="E29" s="194"/>
      <c r="F29" s="200"/>
      <c r="G29" s="192"/>
      <c r="H29" s="210"/>
      <c r="I29" s="197"/>
      <c r="J29" s="211"/>
      <c r="K29" s="211"/>
    </row>
    <row r="30" spans="1:11" ht="36.950000000000003" customHeight="1" x14ac:dyDescent="0.2">
      <c r="A30" s="191"/>
      <c r="B30" s="192"/>
      <c r="C30" s="192"/>
      <c r="D30" s="200"/>
      <c r="E30" s="194"/>
      <c r="F30" s="200"/>
      <c r="G30" s="192"/>
      <c r="H30" s="210"/>
      <c r="I30" s="197"/>
      <c r="J30" s="211"/>
      <c r="K30" s="211"/>
    </row>
    <row r="31" spans="1:11" ht="36.950000000000003" customHeight="1" x14ac:dyDescent="0.2">
      <c r="A31" s="191"/>
      <c r="B31" s="192"/>
      <c r="C31" s="193"/>
      <c r="D31" s="212"/>
      <c r="E31" s="194"/>
      <c r="F31" s="200"/>
      <c r="G31" s="213"/>
      <c r="H31" s="210"/>
      <c r="I31" s="214"/>
      <c r="J31" s="211"/>
      <c r="K31" s="211"/>
    </row>
    <row r="32" spans="1:11" ht="36.950000000000003" customHeight="1" x14ac:dyDescent="0.2">
      <c r="A32" s="191"/>
      <c r="B32" s="192"/>
      <c r="C32" s="192"/>
      <c r="D32" s="212"/>
      <c r="E32" s="194"/>
      <c r="F32" s="200"/>
      <c r="G32" s="192"/>
      <c r="H32" s="210"/>
      <c r="I32" s="215"/>
      <c r="J32" s="192"/>
      <c r="K32" s="192"/>
    </row>
    <row r="33" spans="1:11" ht="36.950000000000003" customHeight="1" x14ac:dyDescent="0.2">
      <c r="A33" s="191"/>
      <c r="B33" s="192"/>
      <c r="C33" s="192"/>
      <c r="D33" s="212"/>
      <c r="E33" s="194"/>
      <c r="F33" s="200"/>
      <c r="G33" s="192"/>
      <c r="H33" s="210"/>
      <c r="I33" s="214"/>
      <c r="J33" s="211"/>
      <c r="K33" s="211"/>
    </row>
    <row r="34" spans="1:11" ht="36.950000000000003" customHeight="1" x14ac:dyDescent="0.2">
      <c r="A34" s="191"/>
      <c r="B34" s="200"/>
      <c r="C34" s="216"/>
      <c r="D34" s="192"/>
      <c r="E34" s="194"/>
      <c r="F34" s="200"/>
      <c r="G34" s="209"/>
      <c r="H34" s="209"/>
      <c r="I34" s="199"/>
      <c r="J34" s="217"/>
      <c r="K34" s="194"/>
    </row>
    <row r="35" spans="1:11" ht="36.950000000000003" customHeight="1" x14ac:dyDescent="0.2">
      <c r="A35" s="191"/>
      <c r="B35" s="200"/>
      <c r="C35" s="216"/>
      <c r="D35" s="192"/>
      <c r="E35" s="194"/>
      <c r="F35" s="192"/>
      <c r="G35" s="209"/>
      <c r="H35" s="209"/>
      <c r="I35" s="199"/>
      <c r="J35" s="217"/>
      <c r="K35" s="194"/>
    </row>
    <row r="36" spans="1:11" ht="36.950000000000003" customHeight="1" x14ac:dyDescent="0.2">
      <c r="A36" s="191"/>
      <c r="B36" s="200"/>
      <c r="C36" s="216"/>
      <c r="D36" s="192"/>
      <c r="E36" s="194"/>
      <c r="F36" s="192"/>
      <c r="G36" s="209"/>
      <c r="H36" s="209"/>
      <c r="I36" s="199"/>
      <c r="J36" s="217"/>
      <c r="K36" s="194"/>
    </row>
    <row r="37" spans="1:11" ht="36.950000000000003" customHeight="1" x14ac:dyDescent="0.2">
      <c r="A37" s="191"/>
      <c r="B37" s="200"/>
      <c r="C37" s="216"/>
      <c r="D37" s="192"/>
      <c r="E37" s="194"/>
      <c r="F37" s="192"/>
      <c r="G37" s="209"/>
      <c r="H37" s="209"/>
      <c r="I37" s="199"/>
      <c r="J37" s="217"/>
      <c r="K37" s="194"/>
    </row>
    <row r="38" spans="1:11" ht="36.950000000000003" customHeight="1" x14ac:dyDescent="0.2">
      <c r="A38" s="191"/>
      <c r="B38" s="200"/>
      <c r="C38" s="216"/>
      <c r="D38" s="192"/>
      <c r="E38" s="194"/>
      <c r="F38" s="192"/>
      <c r="G38" s="209"/>
      <c r="H38" s="209"/>
      <c r="I38" s="199"/>
      <c r="J38" s="217"/>
      <c r="K38" s="194"/>
    </row>
    <row r="39" spans="1:11" ht="36.950000000000003" customHeight="1" x14ac:dyDescent="0.2">
      <c r="A39" s="191"/>
      <c r="B39" s="200"/>
      <c r="C39" s="216"/>
      <c r="D39" s="192"/>
      <c r="E39" s="194"/>
      <c r="F39" s="192"/>
      <c r="G39" s="209"/>
      <c r="H39" s="209"/>
      <c r="I39" s="199"/>
      <c r="J39" s="217"/>
      <c r="K39" s="194"/>
    </row>
    <row r="40" spans="1:11" ht="36.950000000000003" customHeight="1" x14ac:dyDescent="0.2">
      <c r="A40" s="191"/>
      <c r="B40" s="200"/>
      <c r="C40" s="216"/>
      <c r="D40" s="192"/>
      <c r="E40" s="194"/>
      <c r="F40" s="192"/>
      <c r="G40" s="209"/>
      <c r="H40" s="209"/>
      <c r="I40" s="199"/>
      <c r="J40" s="217"/>
      <c r="K40" s="194"/>
    </row>
    <row r="41" spans="1:11" ht="36.950000000000003" customHeight="1" x14ac:dyDescent="0.2">
      <c r="A41" s="191"/>
      <c r="B41" s="200"/>
      <c r="C41" s="216"/>
      <c r="D41" s="192"/>
      <c r="E41" s="194"/>
      <c r="F41" s="192"/>
      <c r="G41" s="209"/>
      <c r="H41" s="209"/>
      <c r="I41" s="199"/>
      <c r="J41" s="217"/>
      <c r="K41" s="194"/>
    </row>
    <row r="42" spans="1:11" ht="36.950000000000003" customHeight="1" x14ac:dyDescent="0.2">
      <c r="A42" s="191"/>
      <c r="B42" s="200"/>
      <c r="C42" s="216"/>
      <c r="D42" s="192"/>
      <c r="E42" s="194"/>
      <c r="F42" s="192"/>
      <c r="G42" s="209"/>
      <c r="H42" s="209"/>
      <c r="I42" s="199"/>
      <c r="J42" s="217"/>
      <c r="K42" s="194"/>
    </row>
    <row r="43" spans="1:11" ht="36.950000000000003" customHeight="1" x14ac:dyDescent="0.2">
      <c r="A43" s="191"/>
      <c r="B43" s="200"/>
      <c r="C43" s="216"/>
      <c r="D43" s="192"/>
      <c r="E43" s="194"/>
      <c r="F43" s="192"/>
      <c r="G43" s="209"/>
      <c r="H43" s="209"/>
      <c r="I43" s="199"/>
      <c r="J43" s="217"/>
      <c r="K43" s="194"/>
    </row>
    <row r="44" spans="1:11" ht="36.950000000000003" customHeight="1" x14ac:dyDescent="0.2">
      <c r="A44" s="191"/>
      <c r="B44" s="200"/>
      <c r="C44" s="216"/>
      <c r="D44" s="192"/>
      <c r="E44" s="194"/>
      <c r="F44" s="192"/>
      <c r="G44" s="209"/>
      <c r="H44" s="209"/>
      <c r="I44" s="199"/>
      <c r="J44" s="217"/>
      <c r="K44" s="194"/>
    </row>
    <row r="45" spans="1:11" ht="42.95" customHeight="1" x14ac:dyDescent="0.2">
      <c r="A45" s="168" t="s">
        <v>112</v>
      </c>
      <c r="B45" s="311" t="s">
        <v>113</v>
      </c>
      <c r="C45" s="311"/>
      <c r="D45" s="311"/>
      <c r="E45" s="311"/>
      <c r="F45" s="311"/>
      <c r="G45" s="311"/>
      <c r="H45" s="311"/>
      <c r="I45" s="311"/>
      <c r="J45" s="311"/>
      <c r="K45" s="311"/>
    </row>
    <row r="49" spans="1:8" hidden="1" x14ac:dyDescent="0.2">
      <c r="A49" s="196" t="s">
        <v>114</v>
      </c>
      <c r="B49" s="196" t="s">
        <v>73</v>
      </c>
      <c r="C49" s="196" t="s">
        <v>85</v>
      </c>
      <c r="D49" s="196" t="s">
        <v>115</v>
      </c>
      <c r="F49" s="196" t="s">
        <v>115</v>
      </c>
      <c r="H49" s="196" t="s">
        <v>115</v>
      </c>
    </row>
    <row r="50" spans="1:8" hidden="1" x14ac:dyDescent="0.2">
      <c r="A50" s="196" t="s">
        <v>88</v>
      </c>
      <c r="B50" s="196" t="s">
        <v>81</v>
      </c>
      <c r="C50" s="196" t="s">
        <v>96</v>
      </c>
      <c r="D50" s="196" t="s">
        <v>116</v>
      </c>
      <c r="F50" s="196" t="s">
        <v>116</v>
      </c>
      <c r="H50" s="196" t="s">
        <v>116</v>
      </c>
    </row>
    <row r="51" spans="1:8" hidden="1" x14ac:dyDescent="0.2">
      <c r="A51" s="196" t="s">
        <v>94</v>
      </c>
      <c r="B51" s="196" t="s">
        <v>68</v>
      </c>
      <c r="C51" s="196" t="s">
        <v>102</v>
      </c>
      <c r="D51" s="196" t="s">
        <v>117</v>
      </c>
      <c r="F51" s="196" t="s">
        <v>117</v>
      </c>
      <c r="H51" s="196" t="s">
        <v>117</v>
      </c>
    </row>
    <row r="52" spans="1:8" hidden="1" x14ac:dyDescent="0.2">
      <c r="A52" s="196" t="s">
        <v>75</v>
      </c>
      <c r="B52" s="196" t="s">
        <v>92</v>
      </c>
      <c r="C52" s="196" t="s">
        <v>77</v>
      </c>
    </row>
    <row r="53" spans="1:8" hidden="1" x14ac:dyDescent="0.2">
      <c r="A53" s="196" t="s">
        <v>100</v>
      </c>
      <c r="B53" s="196" t="s">
        <v>98</v>
      </c>
      <c r="C53" s="196" t="s">
        <v>90</v>
      </c>
    </row>
    <row r="54" spans="1:8" hidden="1" x14ac:dyDescent="0.2">
      <c r="A54" s="196" t="s">
        <v>83</v>
      </c>
      <c r="B54" s="196" t="s">
        <v>104</v>
      </c>
      <c r="C54" s="196" t="s">
        <v>118</v>
      </c>
    </row>
    <row r="55" spans="1:8" hidden="1" x14ac:dyDescent="0.2"/>
    <row r="56" spans="1:8" s="218" customFormat="1" x14ac:dyDescent="0.2"/>
    <row r="57" spans="1:8" s="218" customFormat="1" x14ac:dyDescent="0.2"/>
    <row r="58" spans="1:8" s="218" customFormat="1" ht="15" x14ac:dyDescent="0.25">
      <c r="A58" s="219"/>
      <c r="B58" s="219"/>
      <c r="C58" s="219"/>
    </row>
    <row r="59" spans="1:8" s="218" customFormat="1" ht="14.25" x14ac:dyDescent="0.2">
      <c r="A59" s="220"/>
      <c r="B59" s="221"/>
      <c r="C59" s="222"/>
    </row>
    <row r="60" spans="1:8" s="218" customFormat="1" ht="14.25" x14ac:dyDescent="0.2">
      <c r="A60" s="220"/>
      <c r="B60" s="221"/>
      <c r="C60" s="222"/>
    </row>
    <row r="61" spans="1:8" s="218" customFormat="1" ht="14.25" x14ac:dyDescent="0.2">
      <c r="A61" s="220"/>
      <c r="B61" s="221"/>
      <c r="C61" s="222"/>
    </row>
    <row r="62" spans="1:8" s="218" customFormat="1" ht="14.25" x14ac:dyDescent="0.2">
      <c r="A62" s="220"/>
      <c r="B62" s="221"/>
      <c r="C62" s="222"/>
    </row>
    <row r="63" spans="1:8" s="218" customFormat="1" ht="14.25" x14ac:dyDescent="0.2">
      <c r="A63" s="220"/>
      <c r="B63" s="221"/>
      <c r="C63" s="222"/>
    </row>
    <row r="64" spans="1:8" ht="14.25" x14ac:dyDescent="0.2">
      <c r="A64" s="223"/>
      <c r="B64" s="224"/>
      <c r="C64" s="225"/>
    </row>
    <row r="65" spans="1:3" ht="14.25" x14ac:dyDescent="0.2">
      <c r="A65" s="223"/>
      <c r="B65" s="224"/>
      <c r="C65" s="225"/>
    </row>
    <row r="66" spans="1:3" ht="14.25" x14ac:dyDescent="0.2">
      <c r="A66" s="223"/>
      <c r="B66" s="224"/>
      <c r="C66" s="225"/>
    </row>
    <row r="67" spans="1:3" ht="14.25" x14ac:dyDescent="0.2">
      <c r="A67" s="223"/>
      <c r="B67" s="224"/>
      <c r="C67" s="225"/>
    </row>
    <row r="68" spans="1:3" ht="14.25" x14ac:dyDescent="0.2">
      <c r="A68" s="223"/>
      <c r="B68" s="224"/>
      <c r="C68" s="225"/>
    </row>
    <row r="69" spans="1:3" ht="14.25" x14ac:dyDescent="0.2">
      <c r="A69" s="223"/>
      <c r="B69" s="224"/>
      <c r="C69" s="225"/>
    </row>
    <row r="70" spans="1:3" ht="14.25" x14ac:dyDescent="0.2">
      <c r="A70" s="223"/>
      <c r="B70" s="224"/>
    </row>
    <row r="71" spans="1:3" ht="14.25" x14ac:dyDescent="0.2">
      <c r="A71" s="223"/>
      <c r="B71" s="224"/>
    </row>
    <row r="72" spans="1:3" ht="14.25" x14ac:dyDescent="0.2">
      <c r="A72" s="223"/>
      <c r="B72" s="224"/>
    </row>
    <row r="144" s="226" customFormat="1" ht="25.5" customHeight="1" x14ac:dyDescent="0.2"/>
    <row r="145" s="226" customFormat="1" ht="24" customHeight="1" x14ac:dyDescent="0.2"/>
    <row r="146" s="226" customFormat="1" ht="22.5" customHeight="1" x14ac:dyDescent="0.2"/>
    <row r="147" s="196" customFormat="1" ht="31.5" customHeight="1" x14ac:dyDescent="0.2"/>
  </sheetData>
  <sheetProtection algorithmName="SHA-512" hashValue="EnscV+vP4Hgh6wwyAv6B59uuvJdbTxcy12Mx0VVXOIEM3IIYDYu1yqyNMX3vti/wctaNxNQM9WmyDyx+cJkkqw==" saltValue="HUhqsaA4Q6lW5ClXpYXsRw==" spinCount="100000" sheet="1" formatCells="0" formatColumns="0" formatRows="0"/>
  <mergeCells count="14">
    <mergeCell ref="B45:K45"/>
    <mergeCell ref="J2:J4"/>
    <mergeCell ref="K2:K4"/>
    <mergeCell ref="J5:J10"/>
    <mergeCell ref="K5:K10"/>
    <mergeCell ref="J11:J13"/>
    <mergeCell ref="K11:K13"/>
    <mergeCell ref="C1:K1"/>
    <mergeCell ref="A2:A4"/>
    <mergeCell ref="B2:I2"/>
    <mergeCell ref="B3:C3"/>
    <mergeCell ref="D3:E3"/>
    <mergeCell ref="F3:G3"/>
    <mergeCell ref="H3:I3"/>
  </mergeCells>
  <dataValidations count="7">
    <dataValidation type="list" allowBlank="1" showInputMessage="1" showErrorMessage="1" sqref="H5:H27 H34:H44" xr:uid="{2D34C4E7-9D48-4FFB-841A-82D68755C1EA}">
      <formula1>$D$49:$D$51</formula1>
    </dataValidation>
    <dataValidation type="list" allowBlank="1" showInputMessage="1" showErrorMessage="1" sqref="B5:B27 B34:B44" xr:uid="{698B2120-12C5-4352-A2BA-F3891FCBE2FC}">
      <formula1>$B$49:$B$54</formula1>
    </dataValidation>
    <dataValidation type="list" allowBlank="1" showInputMessage="1" showErrorMessage="1" sqref="D5:D30 D34:D44"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tabSelected="1" view="pageBreakPreview" topLeftCell="BU1" zoomScaleNormal="100" zoomScaleSheetLayoutView="100" zoomScalePageLayoutView="55" workbookViewId="0">
      <selection activeCell="BZ5" sqref="BZ5"/>
    </sheetView>
  </sheetViews>
  <sheetFormatPr baseColWidth="10" defaultColWidth="11.42578125" defaultRowHeight="16.5" customHeight="1" x14ac:dyDescent="0.3"/>
  <cols>
    <col min="1" max="1" width="4" style="2" bestFit="1" customWidth="1"/>
    <col min="2" max="4" width="18.7109375" style="93" customWidth="1"/>
    <col min="5" max="5" width="32.42578125" style="1" customWidth="1"/>
    <col min="6" max="6" width="18.42578125" style="2" customWidth="1"/>
    <col min="7" max="7" width="16.42578125" style="2" customWidth="1"/>
    <col min="8" max="8" width="16.140625" style="2" customWidth="1"/>
    <col min="9" max="9" width="19" style="239" customWidth="1"/>
    <col min="10" max="10" width="24.42578125" style="1" customWidth="1"/>
    <col min="11" max="11" width="16.5703125" style="1" customWidth="1"/>
    <col min="12" max="12" width="6.28515625" style="1" bestFit="1" customWidth="1"/>
    <col min="13" max="13" width="27" style="1" customWidth="1"/>
    <col min="14" max="14" width="11" style="1" hidden="1" customWidth="1"/>
    <col min="15" max="15" width="17.5703125" style="1" customWidth="1"/>
    <col min="16" max="16" width="6.28515625" style="1" bestFit="1" customWidth="1"/>
    <col min="17" max="17" width="20.42578125" style="1" customWidth="1"/>
    <col min="18" max="18" width="5.85546875" style="1" customWidth="1"/>
    <col min="19" max="19" width="31" style="1" customWidth="1"/>
    <col min="20" max="20" width="15.140625" style="1" hidden="1" customWidth="1"/>
    <col min="21" max="21" width="18.42578125" style="1" hidden="1" customWidth="1"/>
    <col min="22" max="22" width="21" style="1" hidden="1" customWidth="1"/>
    <col min="23" max="23" width="19.28515625" style="1" hidden="1" customWidth="1"/>
    <col min="24" max="24" width="28.42578125" style="1" hidden="1" customWidth="1"/>
    <col min="25" max="25" width="6.85546875" style="1" hidden="1" customWidth="1"/>
    <col min="26" max="26" width="5" style="1" hidden="1" customWidth="1"/>
    <col min="27" max="27" width="5.5703125" style="1" hidden="1" customWidth="1"/>
    <col min="28" max="28" width="7.140625" style="1" hidden="1" customWidth="1"/>
    <col min="29" max="29" width="6.7109375" style="1" hidden="1" customWidth="1"/>
    <col min="30" max="30" width="7.5703125" style="1" hidden="1" customWidth="1"/>
    <col min="31" max="31" width="15.28515625" style="1" hidden="1" customWidth="1"/>
    <col min="32" max="32" width="12" style="1" hidden="1" customWidth="1"/>
    <col min="33" max="33" width="10.42578125" style="1" hidden="1" customWidth="1"/>
    <col min="34" max="34" width="9.28515625" style="1" hidden="1" customWidth="1"/>
    <col min="35" max="35" width="9.140625" style="1" hidden="1" customWidth="1"/>
    <col min="36" max="36" width="11.42578125" style="1" hidden="1" customWidth="1"/>
    <col min="37" max="37" width="16.28515625" style="1" hidden="1" customWidth="1"/>
    <col min="38" max="38" width="23" style="1" customWidth="1"/>
    <col min="39" max="39" width="18.85546875" style="1" hidden="1" customWidth="1"/>
    <col min="40" max="40" width="22.140625" style="1" hidden="1" customWidth="1"/>
    <col min="41" max="41" width="20.5703125" style="143" hidden="1" customWidth="1"/>
    <col min="42" max="42" width="18.5703125" style="143" hidden="1" customWidth="1"/>
    <col min="43" max="43" width="20.5703125" style="143" hidden="1" customWidth="1"/>
    <col min="44" max="44" width="18.5703125" style="143" hidden="1" customWidth="1"/>
    <col min="45" max="45" width="20.5703125" style="143" customWidth="1"/>
    <col min="46" max="46" width="18.5703125" style="143" customWidth="1"/>
    <col min="47" max="47" width="20.5703125" style="143" customWidth="1"/>
    <col min="48" max="48" width="18.5703125" style="143" customWidth="1"/>
    <col min="49" max="49" width="21" style="143" customWidth="1"/>
    <col min="50" max="51" width="23" style="143" hidden="1" customWidth="1"/>
    <col min="52" max="52" width="18.85546875" style="143" hidden="1" customWidth="1"/>
    <col min="53" max="53" width="16.85546875" style="143" hidden="1" customWidth="1"/>
    <col min="54" max="54" width="19.5703125" style="143" hidden="1" customWidth="1"/>
    <col min="55" max="56" width="23" style="143" hidden="1" customWidth="1"/>
    <col min="57" max="57" width="18.85546875" style="143" hidden="1" customWidth="1"/>
    <col min="58" max="58" width="16.85546875" style="143" hidden="1" customWidth="1"/>
    <col min="59" max="59" width="19.5703125" style="143" hidden="1" customWidth="1"/>
    <col min="60" max="61" width="23" style="143" customWidth="1"/>
    <col min="62" max="62" width="18.85546875" style="143" customWidth="1"/>
    <col min="63" max="63" width="16.85546875" style="143" customWidth="1"/>
    <col min="64" max="64" width="19.5703125" style="143" customWidth="1"/>
    <col min="65" max="66" width="23" style="143" customWidth="1"/>
    <col min="67" max="67" width="18.85546875" style="143" customWidth="1"/>
    <col min="68" max="68" width="16.85546875" style="143" customWidth="1"/>
    <col min="69" max="69" width="19.5703125" style="143" customWidth="1"/>
    <col min="70" max="70" width="20.5703125" style="162" customWidth="1"/>
    <col min="71" max="72" width="23" style="143" customWidth="1"/>
    <col min="73" max="73" width="18.5703125" style="143" customWidth="1"/>
    <col min="74" max="74" width="20.5703125" style="143" customWidth="1"/>
    <col min="75" max="75" width="23" style="143" customWidth="1"/>
    <col min="76" max="76" width="18.5703125" style="143" customWidth="1"/>
    <col min="77" max="77" width="20.5703125" style="143" customWidth="1"/>
    <col min="78" max="78" width="56.42578125" style="143" customWidth="1"/>
    <col min="79" max="79" width="47.5703125" style="143" customWidth="1"/>
    <col min="80" max="80" width="75" style="143" customWidth="1"/>
    <col min="81" max="16384" width="11.42578125" style="143"/>
  </cols>
  <sheetData>
    <row r="1" spans="1:106" ht="16.5" customHeight="1" x14ac:dyDescent="0.3">
      <c r="A1" s="227"/>
      <c r="B1" s="228"/>
      <c r="C1" s="228"/>
      <c r="E1" s="3"/>
      <c r="F1" s="229"/>
      <c r="G1" s="227"/>
      <c r="H1" s="227"/>
      <c r="I1" s="230"/>
      <c r="J1" s="3"/>
      <c r="K1" s="3"/>
      <c r="L1" s="3"/>
      <c r="M1" s="3"/>
      <c r="N1" s="3"/>
      <c r="O1" s="3"/>
      <c r="P1" s="3"/>
      <c r="Q1" s="3"/>
      <c r="R1" s="3"/>
      <c r="S1" s="3"/>
      <c r="T1" s="3"/>
      <c r="U1" s="3"/>
      <c r="V1" s="3"/>
      <c r="W1" s="3"/>
      <c r="X1" s="3"/>
      <c r="Y1" s="3"/>
      <c r="Z1" s="3"/>
      <c r="AA1" s="3"/>
      <c r="AB1" s="3"/>
      <c r="AC1" s="3"/>
      <c r="AD1" s="3"/>
      <c r="AE1" s="3"/>
      <c r="AF1" s="3"/>
      <c r="AG1" s="3"/>
      <c r="AH1" s="3"/>
      <c r="AI1" s="3"/>
      <c r="AJ1" s="3"/>
      <c r="AK1" s="3"/>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61"/>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row>
    <row r="2" spans="1:106" ht="16.5" customHeight="1" x14ac:dyDescent="0.3">
      <c r="A2" s="322" t="s">
        <v>119</v>
      </c>
      <c r="B2" s="323"/>
      <c r="C2" s="323"/>
      <c r="D2" s="323"/>
      <c r="E2" s="323"/>
      <c r="F2" s="323"/>
      <c r="G2" s="323"/>
      <c r="H2" s="323"/>
      <c r="I2" s="324"/>
      <c r="J2" s="322" t="s">
        <v>120</v>
      </c>
      <c r="K2" s="323"/>
      <c r="L2" s="323"/>
      <c r="M2" s="323"/>
      <c r="N2" s="323"/>
      <c r="O2" s="323"/>
      <c r="P2" s="323"/>
      <c r="Q2" s="324"/>
      <c r="R2" s="350" t="s">
        <v>121</v>
      </c>
      <c r="S2" s="350"/>
      <c r="T2" s="350"/>
      <c r="U2" s="350"/>
      <c r="V2" s="350"/>
      <c r="W2" s="350"/>
      <c r="X2" s="350"/>
      <c r="Y2" s="350"/>
      <c r="Z2" s="350"/>
      <c r="AA2" s="350"/>
      <c r="AB2" s="350"/>
      <c r="AC2" s="350"/>
      <c r="AD2" s="350"/>
      <c r="AE2" s="350" t="s">
        <v>122</v>
      </c>
      <c r="AF2" s="350"/>
      <c r="AG2" s="350"/>
      <c r="AH2" s="350"/>
      <c r="AI2" s="350"/>
      <c r="AJ2" s="350"/>
      <c r="AK2" s="350"/>
      <c r="AL2" s="358" t="s">
        <v>123</v>
      </c>
      <c r="AM2" s="358"/>
      <c r="AN2" s="358"/>
      <c r="AO2" s="358"/>
      <c r="AP2" s="358"/>
      <c r="AQ2" s="358"/>
      <c r="AR2" s="358"/>
      <c r="AS2" s="358"/>
      <c r="AT2" s="358"/>
      <c r="AU2" s="358"/>
      <c r="AV2" s="358"/>
      <c r="AW2" s="358"/>
      <c r="AX2" s="315" t="s">
        <v>124</v>
      </c>
      <c r="AY2" s="315"/>
      <c r="AZ2" s="315"/>
      <c r="BA2" s="315"/>
      <c r="BB2" s="315"/>
      <c r="BC2" s="315" t="s">
        <v>125</v>
      </c>
      <c r="BD2" s="315"/>
      <c r="BE2" s="315"/>
      <c r="BF2" s="315"/>
      <c r="BG2" s="315"/>
      <c r="BH2" s="315" t="s">
        <v>126</v>
      </c>
      <c r="BI2" s="315"/>
      <c r="BJ2" s="315"/>
      <c r="BK2" s="315"/>
      <c r="BL2" s="315"/>
      <c r="BM2" s="315" t="s">
        <v>127</v>
      </c>
      <c r="BN2" s="315"/>
      <c r="BO2" s="315"/>
      <c r="BP2" s="315"/>
      <c r="BQ2" s="315"/>
      <c r="BR2" s="356" t="s">
        <v>128</v>
      </c>
      <c r="BS2" s="356"/>
      <c r="BT2" s="356"/>
      <c r="BU2" s="356"/>
      <c r="BV2" s="328" t="s">
        <v>129</v>
      </c>
      <c r="BW2" s="328"/>
      <c r="BX2" s="328"/>
      <c r="BY2" s="319" t="s">
        <v>130</v>
      </c>
      <c r="BZ2" s="320"/>
      <c r="CA2" s="320"/>
      <c r="CB2" s="321"/>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row>
    <row r="3" spans="1:106" ht="16.5" customHeight="1" x14ac:dyDescent="0.3">
      <c r="A3" s="346" t="s">
        <v>131</v>
      </c>
      <c r="B3" s="347" t="s">
        <v>7</v>
      </c>
      <c r="C3" s="347" t="s">
        <v>9</v>
      </c>
      <c r="D3" s="348" t="s">
        <v>132</v>
      </c>
      <c r="E3" s="348" t="s">
        <v>21</v>
      </c>
      <c r="F3" s="350" t="s">
        <v>15</v>
      </c>
      <c r="G3" s="347" t="s">
        <v>17</v>
      </c>
      <c r="H3" s="347" t="s">
        <v>133</v>
      </c>
      <c r="I3" s="347" t="s">
        <v>23</v>
      </c>
      <c r="J3" s="347" t="s">
        <v>134</v>
      </c>
      <c r="K3" s="347" t="s">
        <v>135</v>
      </c>
      <c r="L3" s="348" t="s">
        <v>136</v>
      </c>
      <c r="M3" s="347" t="s">
        <v>137</v>
      </c>
      <c r="N3" s="359" t="s">
        <v>138</v>
      </c>
      <c r="O3" s="347" t="s">
        <v>139</v>
      </c>
      <c r="P3" s="350" t="s">
        <v>136</v>
      </c>
      <c r="Q3" s="347" t="s">
        <v>29</v>
      </c>
      <c r="R3" s="349" t="s">
        <v>140</v>
      </c>
      <c r="S3" s="347" t="s">
        <v>31</v>
      </c>
      <c r="T3" s="347" t="s">
        <v>33</v>
      </c>
      <c r="U3" s="351" t="s">
        <v>141</v>
      </c>
      <c r="V3" s="352"/>
      <c r="W3" s="352"/>
      <c r="X3" s="353"/>
      <c r="Y3" s="347" t="s">
        <v>142</v>
      </c>
      <c r="Z3" s="347"/>
      <c r="AA3" s="347"/>
      <c r="AB3" s="347"/>
      <c r="AC3" s="347"/>
      <c r="AD3" s="347"/>
      <c r="AE3" s="349" t="s">
        <v>143</v>
      </c>
      <c r="AF3" s="349" t="s">
        <v>144</v>
      </c>
      <c r="AG3" s="349" t="s">
        <v>136</v>
      </c>
      <c r="AH3" s="349" t="s">
        <v>145</v>
      </c>
      <c r="AI3" s="349" t="s">
        <v>136</v>
      </c>
      <c r="AJ3" s="349" t="s">
        <v>146</v>
      </c>
      <c r="AK3" s="349" t="s">
        <v>49</v>
      </c>
      <c r="AL3" s="336" t="s">
        <v>147</v>
      </c>
      <c r="AM3" s="336" t="s">
        <v>148</v>
      </c>
      <c r="AN3" s="336" t="s">
        <v>149</v>
      </c>
      <c r="AO3" s="336" t="s">
        <v>150</v>
      </c>
      <c r="AP3" s="336" t="s">
        <v>151</v>
      </c>
      <c r="AQ3" s="336" t="s">
        <v>150</v>
      </c>
      <c r="AR3" s="337" t="s">
        <v>152</v>
      </c>
      <c r="AS3" s="336" t="s">
        <v>150</v>
      </c>
      <c r="AT3" s="336" t="s">
        <v>153</v>
      </c>
      <c r="AU3" s="336" t="s">
        <v>150</v>
      </c>
      <c r="AV3" s="337" t="s">
        <v>154</v>
      </c>
      <c r="AW3" s="336" t="s">
        <v>53</v>
      </c>
      <c r="AX3" s="316" t="s">
        <v>155</v>
      </c>
      <c r="AY3" s="316" t="s">
        <v>156</v>
      </c>
      <c r="AZ3" s="316" t="s">
        <v>148</v>
      </c>
      <c r="BA3" s="316" t="s">
        <v>157</v>
      </c>
      <c r="BB3" s="316" t="s">
        <v>158</v>
      </c>
      <c r="BC3" s="316" t="s">
        <v>155</v>
      </c>
      <c r="BD3" s="316" t="s">
        <v>156</v>
      </c>
      <c r="BE3" s="316" t="s">
        <v>148</v>
      </c>
      <c r="BF3" s="316" t="s">
        <v>157</v>
      </c>
      <c r="BG3" s="316" t="s">
        <v>158</v>
      </c>
      <c r="BH3" s="316" t="s">
        <v>155</v>
      </c>
      <c r="BI3" s="316" t="s">
        <v>156</v>
      </c>
      <c r="BJ3" s="316" t="s">
        <v>148</v>
      </c>
      <c r="BK3" s="316" t="s">
        <v>157</v>
      </c>
      <c r="BL3" s="316" t="s">
        <v>158</v>
      </c>
      <c r="BM3" s="316" t="s">
        <v>155</v>
      </c>
      <c r="BN3" s="316" t="s">
        <v>156</v>
      </c>
      <c r="BO3" s="316" t="s">
        <v>148</v>
      </c>
      <c r="BP3" s="316" t="s">
        <v>157</v>
      </c>
      <c r="BQ3" s="316" t="s">
        <v>158</v>
      </c>
      <c r="BR3" s="357" t="s">
        <v>159</v>
      </c>
      <c r="BS3" s="357" t="s">
        <v>160</v>
      </c>
      <c r="BT3" s="357" t="s">
        <v>161</v>
      </c>
      <c r="BU3" s="357" t="s">
        <v>156</v>
      </c>
      <c r="BV3" s="329" t="s">
        <v>150</v>
      </c>
      <c r="BW3" s="329" t="s">
        <v>162</v>
      </c>
      <c r="BX3" s="329" t="s">
        <v>163</v>
      </c>
      <c r="BY3" s="361" t="s">
        <v>164</v>
      </c>
      <c r="BZ3" s="361" t="s">
        <v>165</v>
      </c>
      <c r="CA3" s="361" t="s">
        <v>166</v>
      </c>
      <c r="CB3" s="361" t="s">
        <v>167</v>
      </c>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row>
    <row r="4" spans="1:106" s="145" customFormat="1" ht="67.5" customHeight="1" x14ac:dyDescent="0.25">
      <c r="A4" s="346"/>
      <c r="B4" s="347"/>
      <c r="C4" s="347"/>
      <c r="D4" s="348"/>
      <c r="E4" s="348"/>
      <c r="F4" s="350"/>
      <c r="G4" s="347"/>
      <c r="H4" s="347"/>
      <c r="I4" s="347"/>
      <c r="J4" s="347"/>
      <c r="K4" s="347"/>
      <c r="L4" s="348"/>
      <c r="M4" s="347"/>
      <c r="N4" s="360"/>
      <c r="O4" s="350"/>
      <c r="P4" s="350"/>
      <c r="Q4" s="347"/>
      <c r="R4" s="349"/>
      <c r="S4" s="347"/>
      <c r="T4" s="347"/>
      <c r="U4" s="152" t="s">
        <v>168</v>
      </c>
      <c r="V4" s="152" t="s">
        <v>169</v>
      </c>
      <c r="W4" s="152" t="s">
        <v>170</v>
      </c>
      <c r="X4" s="152" t="s">
        <v>171</v>
      </c>
      <c r="Y4" s="153" t="s">
        <v>70</v>
      </c>
      <c r="Z4" s="153" t="s">
        <v>172</v>
      </c>
      <c r="AA4" s="153" t="s">
        <v>173</v>
      </c>
      <c r="AB4" s="153" t="s">
        <v>174</v>
      </c>
      <c r="AC4" s="153" t="s">
        <v>175</v>
      </c>
      <c r="AD4" s="153" t="s">
        <v>157</v>
      </c>
      <c r="AE4" s="349"/>
      <c r="AF4" s="349"/>
      <c r="AG4" s="349"/>
      <c r="AH4" s="349"/>
      <c r="AI4" s="349"/>
      <c r="AJ4" s="349"/>
      <c r="AK4" s="349"/>
      <c r="AL4" s="336"/>
      <c r="AM4" s="336"/>
      <c r="AN4" s="336"/>
      <c r="AO4" s="336"/>
      <c r="AP4" s="336"/>
      <c r="AQ4" s="336"/>
      <c r="AR4" s="338"/>
      <c r="AS4" s="336"/>
      <c r="AT4" s="336"/>
      <c r="AU4" s="336"/>
      <c r="AV4" s="338"/>
      <c r="AW4" s="336"/>
      <c r="AX4" s="316"/>
      <c r="AY4" s="316"/>
      <c r="AZ4" s="316"/>
      <c r="BA4" s="316"/>
      <c r="BB4" s="316"/>
      <c r="BC4" s="316"/>
      <c r="BD4" s="316"/>
      <c r="BE4" s="316"/>
      <c r="BF4" s="316"/>
      <c r="BG4" s="316"/>
      <c r="BH4" s="316"/>
      <c r="BI4" s="316"/>
      <c r="BJ4" s="316"/>
      <c r="BK4" s="316"/>
      <c r="BL4" s="316"/>
      <c r="BM4" s="316"/>
      <c r="BN4" s="316"/>
      <c r="BO4" s="316"/>
      <c r="BP4" s="316"/>
      <c r="BQ4" s="316"/>
      <c r="BR4" s="357"/>
      <c r="BS4" s="357"/>
      <c r="BT4" s="357"/>
      <c r="BU4" s="357"/>
      <c r="BV4" s="329"/>
      <c r="BW4" s="329"/>
      <c r="BX4" s="329"/>
      <c r="BY4" s="361"/>
      <c r="BZ4" s="361"/>
      <c r="CA4" s="361"/>
      <c r="CB4" s="361"/>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row>
    <row r="5" spans="1:106" s="148" customFormat="1" ht="271.5" customHeight="1" x14ac:dyDescent="0.25">
      <c r="A5" s="317">
        <v>1</v>
      </c>
      <c r="B5" s="318" t="s">
        <v>72</v>
      </c>
      <c r="C5" s="318" t="s">
        <v>113</v>
      </c>
      <c r="D5" s="318" t="s">
        <v>176</v>
      </c>
      <c r="E5" s="343" t="s">
        <v>79</v>
      </c>
      <c r="F5" s="318" t="s">
        <v>177</v>
      </c>
      <c r="G5" s="318" t="s">
        <v>178</v>
      </c>
      <c r="H5" s="318" t="s">
        <v>179</v>
      </c>
      <c r="I5" s="318" t="s">
        <v>180</v>
      </c>
      <c r="J5" s="354">
        <v>25</v>
      </c>
      <c r="K5" s="344" t="str">
        <f>IF(J5&lt;=0,"",IF(J5&lt;=2,"Muy Baja",IF(J5&lt;=24,"Baja",IF(J5&lt;=500,"Media",IF(J5&lt;=5000,"Alta","Muy Alta")))))</f>
        <v>Media</v>
      </c>
      <c r="L5" s="341">
        <f>IF(K5="","",IF(K5="Muy Baja",0.2,IF(K5="Baja",0.4,IF(K5="Media",0.6,IF(K5="Alta",0.8,IF(K5="Muy Alta",1,))))))</f>
        <v>0.6</v>
      </c>
      <c r="M5" s="339" t="s">
        <v>181</v>
      </c>
      <c r="N5" s="339" t="str">
        <f ca="1">IF(NOT(ISERROR(MATCH(M5,'Tabla Impacto'!$B$221:$B$223,0))),'Tabla Impacto'!$F$223&amp;"Por favor no seleccionar los criterios de impacto(Afectación Económica o presupuestal y Pérdida Reputacional)",M5)</f>
        <v xml:space="preserve">     El riesgo afecta la imagen de la entidad con efecto publicitario sostenido a nivel de sector administrativo, nivel departamental o municipal</v>
      </c>
      <c r="O5" s="340" t="str">
        <f ca="1">IF(OR(N5='Tabla Impacto'!$C$11,N5='Tabla Impacto'!$D$11),"Leve",IF(OR(N5='Tabla Impacto'!$C$12,N5='Tabla Impacto'!$D$12),"Menor",IF(OR(N5='Tabla Impacto'!$C$13,N5='Tabla Impacto'!$D$13),"Moderado",IF(OR(N5='Tabla Impacto'!$C$14,N5='Tabla Impacto'!$D$14),"Mayor",IF(OR(N5='Tabla Impacto'!$C$15,N5='Tabla Impacto'!$D$15),"Catastrófico","")))))</f>
        <v>Mayor</v>
      </c>
      <c r="P5" s="339">
        <f ca="1">IF(O5="","",IF(O5="Leve",0.2,IF(O5="Menor",0.4,IF(O5="Moderado",0.6,IF(O5="Mayor",0.8,IF(O5="Catastrófico",1,))))))</f>
        <v>0.8</v>
      </c>
      <c r="Q5" s="355" t="str">
        <f ca="1">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231">
        <v>1</v>
      </c>
      <c r="S5" s="233" t="s">
        <v>182</v>
      </c>
      <c r="T5" s="136" t="str">
        <f t="shared" ref="T5:T37" si="0">IF(OR(Y5="Preventivo",Y5="Detectivo"),"Probabilidad",IF(Y5="Correctivo","Impacto",""))</f>
        <v>Probabilidad</v>
      </c>
      <c r="U5" s="136" t="s">
        <v>183</v>
      </c>
      <c r="V5" s="136" t="s">
        <v>183</v>
      </c>
      <c r="W5" s="136" t="s">
        <v>183</v>
      </c>
      <c r="X5" s="136" t="s">
        <v>183</v>
      </c>
      <c r="Y5" s="234" t="s">
        <v>184</v>
      </c>
      <c r="Z5" s="234" t="s">
        <v>185</v>
      </c>
      <c r="AA5" s="98" t="str">
        <f t="shared" ref="AA5:AA36" si="1">IF(AND(Y5="Preventivo",Z5="Automático"),"50%",IF(AND(Y5="Preventivo",Z5="Manual"),"40%",IF(AND(Y5="Detectivo",Z5="Automático"),"40%",IF(AND(Y5="Detectivo",Z5="Manual"),"30%",IF(AND(Y5="Correctivo",Z5="Automático"),"35%",IF(AND(Y5="Correctivo",Z5="Manual"),"25%",""))))))</f>
        <v>40%</v>
      </c>
      <c r="AB5" s="234" t="s">
        <v>186</v>
      </c>
      <c r="AC5" s="234" t="s">
        <v>187</v>
      </c>
      <c r="AD5" s="234" t="s">
        <v>188</v>
      </c>
      <c r="AE5" s="159">
        <f>IFERROR(IF(T5="Probabilidad",(L5-(+L5*AA5)),IF(T5="Impacto",L5,"")),"")</f>
        <v>0.36</v>
      </c>
      <c r="AF5" s="132" t="str">
        <f>IFERROR(IF(AE5="","",IF(AE5&lt;=0.2,"Muy Baja",IF(AE5&lt;=0.4,"Baja",IF(AE5&lt;=0.6,"Media",IF(AE5&lt;=0.8,"Alta","Muy Alta"))))),"")</f>
        <v>Baja</v>
      </c>
      <c r="AG5" s="98">
        <f t="shared" ref="AG5:AG36" si="2">+AE5</f>
        <v>0.36</v>
      </c>
      <c r="AH5" s="169" t="str">
        <f ca="1">IFERROR(IF(AI5="","",IF(AI5&lt;=0.2,"Leve",IF(AI5&lt;=0.4,"Menor",IF(AI5&lt;=0.6,"Moderado",IF(AI5&lt;=0.8,"Mayor","Catastrófico"))))),"")</f>
        <v>Mayor</v>
      </c>
      <c r="AI5" s="98">
        <f ca="1">IFERROR(IF(T5="Impacto",(P5-(+P5*AA5)),IF(T5="Probabilidad",P5,"")),"")</f>
        <v>0.8</v>
      </c>
      <c r="AJ5" s="170" t="str">
        <f t="shared" ref="AJ5:AJ36" ca="1"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Alto</v>
      </c>
      <c r="AK5" s="325" t="s">
        <v>189</v>
      </c>
      <c r="AL5" s="245" t="s">
        <v>190</v>
      </c>
      <c r="AM5" s="231" t="s">
        <v>191</v>
      </c>
      <c r="AN5" s="240">
        <v>45291</v>
      </c>
      <c r="AO5" s="241">
        <v>45015</v>
      </c>
      <c r="AP5" s="245" t="s">
        <v>192</v>
      </c>
      <c r="AQ5" s="254" t="s">
        <v>193</v>
      </c>
      <c r="AR5" s="255" t="s">
        <v>194</v>
      </c>
      <c r="AS5" s="134" t="s">
        <v>195</v>
      </c>
      <c r="AT5" s="134" t="s">
        <v>196</v>
      </c>
      <c r="AU5" s="137" t="s">
        <v>554</v>
      </c>
      <c r="AV5" s="134" t="s">
        <v>555</v>
      </c>
      <c r="AW5" s="135" t="s">
        <v>197</v>
      </c>
      <c r="AX5" s="243">
        <v>45015</v>
      </c>
      <c r="AY5" s="232" t="s">
        <v>198</v>
      </c>
      <c r="AZ5" s="232" t="s">
        <v>199</v>
      </c>
      <c r="BA5" s="240" t="s">
        <v>200</v>
      </c>
      <c r="BB5" s="240" t="s">
        <v>201</v>
      </c>
      <c r="BC5" s="137" t="s">
        <v>193</v>
      </c>
      <c r="BD5" s="134" t="s">
        <v>202</v>
      </c>
      <c r="BE5" s="232" t="s">
        <v>199</v>
      </c>
      <c r="BF5" s="240" t="s">
        <v>200</v>
      </c>
      <c r="BG5" s="240" t="s">
        <v>201</v>
      </c>
      <c r="BH5" s="134" t="s">
        <v>556</v>
      </c>
      <c r="BI5" s="134" t="s">
        <v>557</v>
      </c>
      <c r="BJ5" s="134" t="s">
        <v>199</v>
      </c>
      <c r="BK5" s="100" t="s">
        <v>200</v>
      </c>
      <c r="BL5" s="100" t="s">
        <v>201</v>
      </c>
      <c r="BM5" s="134" t="s">
        <v>195</v>
      </c>
      <c r="BN5" s="134" t="s">
        <v>203</v>
      </c>
      <c r="BO5" s="134" t="s">
        <v>199</v>
      </c>
      <c r="BP5" s="100" t="s">
        <v>200</v>
      </c>
      <c r="BQ5" s="100" t="s">
        <v>201</v>
      </c>
      <c r="BR5" s="241" t="s">
        <v>204</v>
      </c>
      <c r="BS5" s="134"/>
      <c r="BT5" s="134"/>
      <c r="BU5" s="134"/>
      <c r="BV5" s="137" t="s">
        <v>205</v>
      </c>
      <c r="BW5" s="134" t="s">
        <v>206</v>
      </c>
      <c r="BX5" s="134" t="s">
        <v>207</v>
      </c>
      <c r="BY5" s="255" t="s">
        <v>208</v>
      </c>
      <c r="BZ5" s="256" t="s">
        <v>209</v>
      </c>
      <c r="CA5" s="256" t="s">
        <v>210</v>
      </c>
      <c r="CB5" s="256" t="s">
        <v>211</v>
      </c>
    </row>
    <row r="6" spans="1:106" ht="62.25" customHeight="1" x14ac:dyDescent="0.3">
      <c r="A6" s="317"/>
      <c r="B6" s="318"/>
      <c r="C6" s="318"/>
      <c r="D6" s="318"/>
      <c r="E6" s="343"/>
      <c r="F6" s="318"/>
      <c r="G6" s="318"/>
      <c r="H6" s="318"/>
      <c r="I6" s="318"/>
      <c r="J6" s="354"/>
      <c r="K6" s="344"/>
      <c r="L6" s="341"/>
      <c r="M6" s="331"/>
      <c r="N6" s="331"/>
      <c r="O6" s="331"/>
      <c r="P6" s="331"/>
      <c r="Q6" s="355"/>
      <c r="R6" s="231">
        <v>2</v>
      </c>
      <c r="S6" s="233"/>
      <c r="T6" s="136" t="str">
        <f t="shared" si="0"/>
        <v/>
      </c>
      <c r="U6" s="136"/>
      <c r="V6" s="136"/>
      <c r="W6" s="136"/>
      <c r="X6" s="136"/>
      <c r="Y6" s="234"/>
      <c r="Z6" s="234"/>
      <c r="AA6" s="98" t="str">
        <f t="shared" si="1"/>
        <v/>
      </c>
      <c r="AB6" s="234"/>
      <c r="AC6" s="234"/>
      <c r="AD6" s="234"/>
      <c r="AE6" s="159" t="str">
        <f>IFERROR(IF(AND(T5="Probabilidad",T6="Probabilidad"),(AG5-(+AG5*AA6)),IF(T6="Probabilidad",(L5-(+L5*AA6)),IF(T6="Impacto",AG5,""))),"")</f>
        <v/>
      </c>
      <c r="AF6" s="132" t="str">
        <f t="shared" ref="AF6:AF64" si="4">IFERROR(IF(AE6="","",IF(AE6&lt;=0.2,"Muy Baja",IF(AE6&lt;=0.4,"Baja",IF(AE6&lt;=0.6,"Media",IF(AE6&lt;=0.8,"Alta","Muy Alta"))))),"")</f>
        <v/>
      </c>
      <c r="AG6" s="98" t="str">
        <f t="shared" si="2"/>
        <v/>
      </c>
      <c r="AH6" s="132" t="str">
        <f t="shared" ref="AH6:AH64" si="5">IFERROR(IF(AI6="","",IF(AI6&lt;=0.2,"Leve",IF(AI6&lt;=0.4,"Menor",IF(AI6&lt;=0.6,"Moderado",IF(AI6&lt;=0.8,"Mayor","Catastrófico"))))),"")</f>
        <v/>
      </c>
      <c r="AI6" s="98" t="str">
        <f>IFERROR(IF(AND(T5="Impacto",T6="Impacto"),(AI5-(+AI5*AA6)),IF(T6="Impacto",($P$5-(+$P$5*AA6)),IF(T6="Probabilidad",AI5,""))),"")</f>
        <v/>
      </c>
      <c r="AJ6" s="99" t="str">
        <f t="shared" si="3"/>
        <v/>
      </c>
      <c r="AK6" s="326"/>
      <c r="AL6" s="252"/>
      <c r="AM6" s="231"/>
      <c r="AN6" s="240"/>
      <c r="AO6" s="100"/>
      <c r="AP6" s="134"/>
      <c r="AQ6" s="100"/>
      <c r="AR6" s="134"/>
      <c r="AS6" s="100"/>
      <c r="AT6" s="134"/>
      <c r="AU6" s="100"/>
      <c r="AV6" s="134"/>
      <c r="AW6" s="135"/>
      <c r="AX6" s="134"/>
      <c r="AY6" s="134"/>
      <c r="AZ6" s="135"/>
      <c r="BA6" s="100"/>
      <c r="BB6" s="100"/>
      <c r="BC6" s="134"/>
      <c r="BD6" s="134"/>
      <c r="BE6" s="135"/>
      <c r="BF6" s="100"/>
      <c r="BG6" s="100"/>
      <c r="BH6" s="134"/>
      <c r="BI6" s="134"/>
      <c r="BJ6" s="135"/>
      <c r="BK6" s="100"/>
      <c r="BL6" s="100"/>
      <c r="BM6" s="134"/>
      <c r="BN6" s="134"/>
      <c r="BO6" s="135"/>
      <c r="BP6" s="100"/>
      <c r="BQ6" s="100"/>
      <c r="BR6" s="242"/>
      <c r="BS6" s="134"/>
      <c r="BT6" s="134"/>
      <c r="BU6" s="134"/>
      <c r="BV6" s="100"/>
      <c r="BW6" s="134"/>
      <c r="BX6" s="134"/>
      <c r="BY6" s="100"/>
      <c r="BZ6" s="134"/>
      <c r="CA6" s="135"/>
      <c r="CB6" s="134"/>
    </row>
    <row r="7" spans="1:106" ht="48" customHeight="1" x14ac:dyDescent="0.3">
      <c r="A7" s="317"/>
      <c r="B7" s="318"/>
      <c r="C7" s="318"/>
      <c r="D7" s="318"/>
      <c r="E7" s="343"/>
      <c r="F7" s="318"/>
      <c r="G7" s="318"/>
      <c r="H7" s="318"/>
      <c r="I7" s="318"/>
      <c r="J7" s="354"/>
      <c r="K7" s="344"/>
      <c r="L7" s="341"/>
      <c r="M7" s="331"/>
      <c r="N7" s="331"/>
      <c r="O7" s="331"/>
      <c r="P7" s="331"/>
      <c r="Q7" s="355"/>
      <c r="R7" s="231">
        <v>3</v>
      </c>
      <c r="S7" s="233"/>
      <c r="T7" s="136" t="str">
        <f t="shared" si="0"/>
        <v/>
      </c>
      <c r="U7" s="136"/>
      <c r="V7" s="136"/>
      <c r="W7" s="136"/>
      <c r="X7" s="136"/>
      <c r="Y7" s="234"/>
      <c r="Z7" s="234"/>
      <c r="AA7" s="98" t="str">
        <f t="shared" si="1"/>
        <v/>
      </c>
      <c r="AB7" s="234"/>
      <c r="AC7" s="234"/>
      <c r="AD7" s="234"/>
      <c r="AE7" s="159" t="str">
        <f>IFERROR(IF(AND(T6="Probabilidad",T7="Probabilidad"),(AG6-(+AG6*AA7)),IF(AND(T6="Impacto",T7="Probabilidad"),(AG5-(+AG5*AA7)),IF(T7="Impacto",AG6,""))),"")</f>
        <v/>
      </c>
      <c r="AF7" s="132" t="str">
        <f t="shared" si="4"/>
        <v/>
      </c>
      <c r="AG7" s="98" t="str">
        <f t="shared" si="2"/>
        <v/>
      </c>
      <c r="AH7" s="132" t="str">
        <f t="shared" si="5"/>
        <v/>
      </c>
      <c r="AI7" s="98" t="str">
        <f>IFERROR(IF(AND(T6="Impacto",T7="Impacto"),(AI6-(+AI6*AA7)),IF(AND(T6="Probabilidad",T7="Impacto"),(AI5-(+AI5*AA7)),IF(T7="Probabilidad",AI6,""))),"")</f>
        <v/>
      </c>
      <c r="AJ7" s="99" t="str">
        <f t="shared" si="3"/>
        <v/>
      </c>
      <c r="AK7" s="326"/>
      <c r="AL7" s="252"/>
      <c r="AM7" s="231"/>
      <c r="AN7" s="240"/>
      <c r="AO7" s="100"/>
      <c r="AP7" s="134"/>
      <c r="AQ7" s="100"/>
      <c r="AR7" s="134"/>
      <c r="AS7" s="100"/>
      <c r="AT7" s="134"/>
      <c r="AU7" s="100"/>
      <c r="AV7" s="134"/>
      <c r="AW7" s="135"/>
      <c r="AX7" s="134"/>
      <c r="AY7" s="134"/>
      <c r="AZ7" s="135"/>
      <c r="BA7" s="100"/>
      <c r="BB7" s="100"/>
      <c r="BC7" s="134"/>
      <c r="BD7" s="134"/>
      <c r="BE7" s="135"/>
      <c r="BF7" s="100"/>
      <c r="BG7" s="100"/>
      <c r="BH7" s="134"/>
      <c r="BI7" s="134"/>
      <c r="BJ7" s="135"/>
      <c r="BK7" s="100"/>
      <c r="BL7" s="100"/>
      <c r="BM7" s="134"/>
      <c r="BN7" s="134"/>
      <c r="BO7" s="135"/>
      <c r="BP7" s="100"/>
      <c r="BQ7" s="100"/>
      <c r="BR7" s="243"/>
      <c r="BS7" s="134"/>
      <c r="BT7" s="134"/>
      <c r="BU7" s="134"/>
      <c r="BV7" s="100"/>
      <c r="BW7" s="134"/>
      <c r="BX7" s="134"/>
      <c r="BY7" s="100"/>
      <c r="BZ7" s="134"/>
      <c r="CA7" s="135"/>
      <c r="CB7" s="134"/>
    </row>
    <row r="8" spans="1:106" ht="36" customHeight="1" x14ac:dyDescent="0.3">
      <c r="A8" s="317"/>
      <c r="B8" s="318"/>
      <c r="C8" s="318"/>
      <c r="D8" s="318"/>
      <c r="E8" s="343"/>
      <c r="F8" s="318"/>
      <c r="G8" s="318"/>
      <c r="H8" s="318"/>
      <c r="I8" s="318"/>
      <c r="J8" s="354"/>
      <c r="K8" s="344"/>
      <c r="L8" s="341"/>
      <c r="M8" s="331"/>
      <c r="N8" s="331"/>
      <c r="O8" s="331"/>
      <c r="P8" s="331"/>
      <c r="Q8" s="355"/>
      <c r="R8" s="231">
        <v>4</v>
      </c>
      <c r="S8" s="233"/>
      <c r="T8" s="136" t="str">
        <f t="shared" si="0"/>
        <v/>
      </c>
      <c r="U8" s="136"/>
      <c r="V8" s="136"/>
      <c r="W8" s="136"/>
      <c r="X8" s="136"/>
      <c r="Y8" s="234"/>
      <c r="Z8" s="234"/>
      <c r="AA8" s="98" t="str">
        <f t="shared" si="1"/>
        <v/>
      </c>
      <c r="AB8" s="234"/>
      <c r="AC8" s="234"/>
      <c r="AD8" s="234"/>
      <c r="AE8" s="159" t="str">
        <f>IFERROR(IF(AND(T7="Probabilidad",T8="Probabilidad"),(AG7-(+AG7*AA8)),IF(AND(T7="Impacto",T8="Probabilidad"),(AG6-(+AG6*AA8)),IF(T8="Impacto",AG7,""))),"")</f>
        <v/>
      </c>
      <c r="AF8" s="132" t="str">
        <f t="shared" si="4"/>
        <v/>
      </c>
      <c r="AG8" s="98" t="str">
        <f t="shared" si="2"/>
        <v/>
      </c>
      <c r="AH8" s="132" t="str">
        <f t="shared" si="5"/>
        <v/>
      </c>
      <c r="AI8" s="98" t="str">
        <f>IFERROR(IF(AND(T7="Impacto",T8="Impacto"),(AI7-(+AI7*AA8)),IF(AND(T7="Probabilidad",T8="Impacto"),(AI6-(+AI6*AA8)),IF(T8="Probabilidad",AI7,""))),"")</f>
        <v/>
      </c>
      <c r="AJ8" s="99" t="str">
        <f t="shared" si="3"/>
        <v/>
      </c>
      <c r="AK8" s="326"/>
      <c r="AL8" s="232"/>
      <c r="AM8" s="231"/>
      <c r="AN8" s="240"/>
      <c r="AO8" s="100"/>
      <c r="AP8" s="134"/>
      <c r="AQ8" s="100"/>
      <c r="AR8" s="134"/>
      <c r="AS8" s="100"/>
      <c r="AT8" s="134"/>
      <c r="AU8" s="100"/>
      <c r="AV8" s="134"/>
      <c r="AW8" s="135"/>
      <c r="AX8" s="134"/>
      <c r="AY8" s="134"/>
      <c r="AZ8" s="135"/>
      <c r="BA8" s="100"/>
      <c r="BB8" s="100"/>
      <c r="BC8" s="134"/>
      <c r="BD8" s="134"/>
      <c r="BE8" s="135"/>
      <c r="BF8" s="100"/>
      <c r="BG8" s="100"/>
      <c r="BH8" s="134"/>
      <c r="BI8" s="134"/>
      <c r="BJ8" s="135"/>
      <c r="BK8" s="100"/>
      <c r="BL8" s="100"/>
      <c r="BM8" s="134"/>
      <c r="BN8" s="134"/>
      <c r="BO8" s="135"/>
      <c r="BP8" s="100"/>
      <c r="BQ8" s="100"/>
      <c r="BR8" s="243"/>
      <c r="BS8" s="134"/>
      <c r="BT8" s="134"/>
      <c r="BU8" s="134"/>
      <c r="BV8" s="100"/>
      <c r="BW8" s="134"/>
      <c r="BX8" s="134"/>
      <c r="BY8" s="100"/>
      <c r="BZ8" s="134"/>
      <c r="CA8" s="135"/>
      <c r="CB8" s="134"/>
    </row>
    <row r="9" spans="1:106" ht="16.5" customHeight="1" x14ac:dyDescent="0.3">
      <c r="A9" s="317"/>
      <c r="B9" s="318"/>
      <c r="C9" s="318"/>
      <c r="D9" s="318"/>
      <c r="E9" s="343"/>
      <c r="F9" s="318"/>
      <c r="G9" s="318"/>
      <c r="H9" s="318"/>
      <c r="I9" s="318"/>
      <c r="J9" s="354"/>
      <c r="K9" s="344"/>
      <c r="L9" s="341"/>
      <c r="M9" s="331"/>
      <c r="N9" s="331"/>
      <c r="O9" s="331"/>
      <c r="P9" s="331"/>
      <c r="Q9" s="355"/>
      <c r="R9" s="231">
        <v>5</v>
      </c>
      <c r="S9" s="233"/>
      <c r="T9" s="136" t="str">
        <f t="shared" si="0"/>
        <v/>
      </c>
      <c r="U9" s="136"/>
      <c r="V9" s="136"/>
      <c r="W9" s="136"/>
      <c r="X9" s="136"/>
      <c r="Y9" s="234"/>
      <c r="Z9" s="234"/>
      <c r="AA9" s="98" t="str">
        <f t="shared" si="1"/>
        <v/>
      </c>
      <c r="AB9" s="234"/>
      <c r="AC9" s="234"/>
      <c r="AD9" s="234"/>
      <c r="AE9" s="159" t="str">
        <f>IFERROR(IF(AND(T8="Probabilidad",T9="Probabilidad"),(AG8-(+AG8*AA9)),IF(AND(T8="Impacto",T9="Probabilidad"),(AG7-(+AG7*AA9)),IF(T9="Impacto",AG8,""))),"")</f>
        <v/>
      </c>
      <c r="AF9" s="132" t="str">
        <f t="shared" si="4"/>
        <v/>
      </c>
      <c r="AG9" s="98" t="str">
        <f t="shared" si="2"/>
        <v/>
      </c>
      <c r="AH9" s="132" t="str">
        <f t="shared" si="5"/>
        <v/>
      </c>
      <c r="AI9" s="98" t="str">
        <f>IFERROR(IF(AND(T8="Impacto",T9="Impacto"),(AI8-(+AI8*AA9)),IF(AND(T8="Probabilidad",T9="Impacto"),(AI7-(+AI7*AA9)),IF(T9="Probabilidad",AI8,""))),"")</f>
        <v/>
      </c>
      <c r="AJ9" s="99" t="str">
        <f t="shared" si="3"/>
        <v/>
      </c>
      <c r="AK9" s="326"/>
      <c r="AL9" s="232"/>
      <c r="AM9" s="231"/>
      <c r="AN9" s="240"/>
      <c r="AO9" s="100"/>
      <c r="AP9" s="134"/>
      <c r="AQ9" s="100"/>
      <c r="AR9" s="134"/>
      <c r="AS9" s="100"/>
      <c r="AT9" s="134"/>
      <c r="AU9" s="100"/>
      <c r="AV9" s="134"/>
      <c r="AW9" s="135"/>
      <c r="AX9" s="134"/>
      <c r="AY9" s="134"/>
      <c r="AZ9" s="135"/>
      <c r="BA9" s="100"/>
      <c r="BB9" s="100"/>
      <c r="BC9" s="134"/>
      <c r="BD9" s="134"/>
      <c r="BE9" s="135"/>
      <c r="BF9" s="100"/>
      <c r="BG9" s="100"/>
      <c r="BH9" s="134"/>
      <c r="BI9" s="134"/>
      <c r="BJ9" s="135"/>
      <c r="BK9" s="100"/>
      <c r="BL9" s="100"/>
      <c r="BM9" s="134"/>
      <c r="BN9" s="134"/>
      <c r="BO9" s="135"/>
      <c r="BP9" s="100"/>
      <c r="BQ9" s="100"/>
      <c r="BR9" s="243"/>
      <c r="BS9" s="134"/>
      <c r="BT9" s="134"/>
      <c r="BU9" s="134"/>
      <c r="BV9" s="100"/>
      <c r="BW9" s="134"/>
      <c r="BX9" s="134"/>
      <c r="BY9" s="100"/>
      <c r="BZ9" s="134"/>
      <c r="CA9" s="135"/>
      <c r="CB9" s="134"/>
    </row>
    <row r="10" spans="1:106" ht="24.75" customHeight="1" x14ac:dyDescent="0.3">
      <c r="A10" s="317"/>
      <c r="B10" s="318"/>
      <c r="C10" s="318"/>
      <c r="D10" s="318"/>
      <c r="E10" s="343"/>
      <c r="F10" s="318"/>
      <c r="G10" s="318"/>
      <c r="H10" s="318"/>
      <c r="I10" s="318"/>
      <c r="J10" s="354"/>
      <c r="K10" s="344"/>
      <c r="L10" s="341"/>
      <c r="M10" s="332"/>
      <c r="N10" s="332"/>
      <c r="O10" s="332"/>
      <c r="P10" s="332"/>
      <c r="Q10" s="355"/>
      <c r="R10" s="231">
        <v>6</v>
      </c>
      <c r="S10" s="233"/>
      <c r="T10" s="136" t="str">
        <f t="shared" si="0"/>
        <v/>
      </c>
      <c r="U10" s="136"/>
      <c r="V10" s="136"/>
      <c r="W10" s="136"/>
      <c r="X10" s="136"/>
      <c r="Y10" s="234"/>
      <c r="Z10" s="234"/>
      <c r="AA10" s="98" t="str">
        <f t="shared" si="1"/>
        <v/>
      </c>
      <c r="AB10" s="234"/>
      <c r="AC10" s="234"/>
      <c r="AD10" s="234"/>
      <c r="AE10" s="159" t="str">
        <f>IFERROR(IF(AND(T9="Probabilidad",T10="Probabilidad"),(AG9-(+AG9*AA10)),IF(AND(T9="Impacto",T10="Probabilidad"),(AG8-(+AG8*AA10)),IF(T10="Impacto",AG9,""))),"")</f>
        <v/>
      </c>
      <c r="AF10" s="132" t="str">
        <f t="shared" si="4"/>
        <v/>
      </c>
      <c r="AG10" s="98" t="str">
        <f t="shared" si="2"/>
        <v/>
      </c>
      <c r="AH10" s="132" t="str">
        <f t="shared" si="5"/>
        <v/>
      </c>
      <c r="AI10" s="98" t="str">
        <f>IFERROR(IF(AND(T9="Impacto",T10="Impacto"),(AI9-(+AI9*AA10)),IF(AND(T9="Probabilidad",T10="Impacto"),(AI8-(+AI8*AA10)),IF(T10="Probabilidad",AI9,""))),"")</f>
        <v/>
      </c>
      <c r="AJ10" s="99" t="str">
        <f t="shared" si="3"/>
        <v/>
      </c>
      <c r="AK10" s="327"/>
      <c r="AL10" s="232"/>
      <c r="AM10" s="231"/>
      <c r="AN10" s="240"/>
      <c r="AO10" s="100"/>
      <c r="AP10" s="134"/>
      <c r="AQ10" s="100"/>
      <c r="AR10" s="134"/>
      <c r="AS10" s="100"/>
      <c r="AT10" s="134"/>
      <c r="AU10" s="100"/>
      <c r="AV10" s="134"/>
      <c r="AW10" s="135"/>
      <c r="AX10" s="134"/>
      <c r="AY10" s="134"/>
      <c r="AZ10" s="135"/>
      <c r="BA10" s="100"/>
      <c r="BB10" s="100"/>
      <c r="BC10" s="134"/>
      <c r="BD10" s="134"/>
      <c r="BE10" s="135"/>
      <c r="BF10" s="100"/>
      <c r="BG10" s="100"/>
      <c r="BH10" s="134"/>
      <c r="BI10" s="134"/>
      <c r="BJ10" s="135"/>
      <c r="BK10" s="100"/>
      <c r="BL10" s="100"/>
      <c r="BM10" s="134"/>
      <c r="BN10" s="134"/>
      <c r="BO10" s="135"/>
      <c r="BP10" s="100"/>
      <c r="BQ10" s="100"/>
      <c r="BR10" s="243"/>
      <c r="BS10" s="134"/>
      <c r="BT10" s="134"/>
      <c r="BU10" s="134"/>
      <c r="BV10" s="100"/>
      <c r="BW10" s="134"/>
      <c r="BX10" s="134"/>
      <c r="BY10" s="100"/>
      <c r="BZ10" s="134"/>
      <c r="CA10" s="135"/>
      <c r="CB10" s="134"/>
    </row>
    <row r="11" spans="1:106" ht="47.25" customHeight="1" x14ac:dyDescent="0.3">
      <c r="A11" s="317">
        <v>2</v>
      </c>
      <c r="B11" s="345"/>
      <c r="C11" s="345"/>
      <c r="D11" s="345"/>
      <c r="E11" s="345"/>
      <c r="F11" s="345"/>
      <c r="G11" s="345"/>
      <c r="H11" s="345"/>
      <c r="I11" s="345"/>
      <c r="J11" s="317"/>
      <c r="K11" s="344" t="str">
        <f>IF(J11&lt;=0,"",IF(J11&lt;=2,"Muy Baja",IF(J11&lt;=24,"Baja",IF(J11&lt;=500,"Media",IF(J11&lt;=5000,"Alta","Muy Alta")))))</f>
        <v/>
      </c>
      <c r="L11" s="341" t="str">
        <f>IF(K11="","",IF(K11="Muy Baja",0.2,IF(K11="Baja",0.4,IF(K11="Media",0.6,IF(K11="Alta",0.8,IF(K11="Muy Alta",1,))))))</f>
        <v/>
      </c>
      <c r="M11" s="339"/>
      <c r="N11" s="339">
        <f ca="1">IF(NOT(ISERROR(MATCH(M11,'Tabla Impacto'!$B$221:$B$223,0))),'Tabla Impacto'!$F$223&amp;"Por favor no seleccionar los criterios de impacto(Afectación Económica o presupuestal y Pérdida Reputacional)",M11)</f>
        <v>0</v>
      </c>
      <c r="O11" s="340" t="str">
        <f ca="1">IF(OR(N11='Tabla Impacto'!$C$11,N11='Tabla Impacto'!$D$11),"Leve",IF(OR(N11='Tabla Impacto'!$C$12,N11='Tabla Impacto'!$D$12),"Menor",IF(OR(N11='Tabla Impacto'!$C$13,N11='Tabla Impacto'!$D$13),"Moderado",IF(OR(N11='Tabla Impacto'!$C$14,N11='Tabla Impacto'!$D$14),"Mayor",IF(OR(N11='Tabla Impacto'!$C$15,N11='Tabla Impacto'!$D$15),"Catastrófico","")))))</f>
        <v/>
      </c>
      <c r="P11" s="341" t="str">
        <f ca="1">IF(O11="","",IF(O11="Leve",0.2,IF(O11="Menor",0.4,IF(O11="Moderado",0.6,IF(O11="Mayor",0.8,IF(O11="Catastrófico",1,))))))</f>
        <v/>
      </c>
      <c r="Q11" s="342" t="str">
        <f t="shared" ref="Q11" ca="1" si="6">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231">
        <v>1</v>
      </c>
      <c r="S11" s="235"/>
      <c r="T11" s="136" t="str">
        <f t="shared" si="0"/>
        <v/>
      </c>
      <c r="U11" s="236"/>
      <c r="V11" s="236"/>
      <c r="W11" s="236"/>
      <c r="X11" s="236"/>
      <c r="Y11" s="237"/>
      <c r="Z11" s="237"/>
      <c r="AA11" s="98" t="str">
        <f t="shared" si="1"/>
        <v/>
      </c>
      <c r="AB11" s="237"/>
      <c r="AC11" s="237"/>
      <c r="AD11" s="237"/>
      <c r="AE11" s="160" t="str">
        <f>IFERROR(IF(T11="Probabilidad",(L11-(+L11*AA11)),IF(T11="Impacto",L11,"")),"")</f>
        <v/>
      </c>
      <c r="AF11" s="132" t="str">
        <f>IFERROR(IF(AE11="","",IF(AE11&lt;=0.2,"Muy Baja",IF(AE11&lt;=0.4,"Baja",IF(AE11&lt;=0.6,"Media",IF(AE11&lt;=0.8,"Alta","Muy Alta"))))),"")</f>
        <v/>
      </c>
      <c r="AG11" s="98" t="str">
        <f t="shared" si="2"/>
        <v/>
      </c>
      <c r="AH11" s="132" t="str">
        <f>IFERROR(IF(AI11="","",IF(AI11&lt;=0.2,"Leve",IF(AI11&lt;=0.4,"Menor",IF(AI11&lt;=0.6,"Moderado",IF(AI11&lt;=0.8,"Mayor","Catastrófico"))))),"")</f>
        <v/>
      </c>
      <c r="AI11" s="98" t="str">
        <f>IFERROR(IF(T11="Impacto",(P11-(+P11*AA11)),IF(T11="Probabilidad",P11,"")),"")</f>
        <v/>
      </c>
      <c r="AJ11" s="99" t="str">
        <f t="shared" si="3"/>
        <v/>
      </c>
      <c r="AK11" s="330"/>
      <c r="AL11" s="253"/>
      <c r="AM11" s="236"/>
      <c r="AN11" s="244"/>
      <c r="AO11" s="167"/>
      <c r="AP11" s="166"/>
      <c r="AQ11" s="167"/>
      <c r="AR11" s="166"/>
      <c r="AS11" s="167"/>
      <c r="AT11" s="166"/>
      <c r="AU11" s="167"/>
      <c r="AV11" s="166"/>
      <c r="AW11" s="165"/>
      <c r="AX11" s="166"/>
      <c r="AY11" s="166"/>
      <c r="AZ11" s="165"/>
      <c r="BA11" s="167"/>
      <c r="BB11" s="167"/>
      <c r="BC11" s="166"/>
      <c r="BD11" s="166"/>
      <c r="BE11" s="165"/>
      <c r="BF11" s="167"/>
      <c r="BG11" s="167"/>
      <c r="BH11" s="166"/>
      <c r="BI11" s="166"/>
      <c r="BJ11" s="165"/>
      <c r="BK11" s="167"/>
      <c r="BL11" s="167"/>
      <c r="BM11" s="166"/>
      <c r="BN11" s="166"/>
      <c r="BO11" s="165"/>
      <c r="BP11" s="167"/>
      <c r="BQ11" s="167"/>
      <c r="BR11" s="244"/>
      <c r="BS11" s="166"/>
      <c r="BT11" s="166"/>
      <c r="BU11" s="166"/>
      <c r="BV11" s="167"/>
      <c r="BW11" s="166"/>
      <c r="BX11" s="166"/>
      <c r="BY11" s="167"/>
      <c r="BZ11" s="166"/>
      <c r="CA11" s="165"/>
      <c r="CB11" s="166"/>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row>
    <row r="12" spans="1:106" ht="16.5" customHeight="1" x14ac:dyDescent="0.3">
      <c r="A12" s="317"/>
      <c r="B12" s="331"/>
      <c r="C12" s="331"/>
      <c r="D12" s="331"/>
      <c r="E12" s="331"/>
      <c r="F12" s="331"/>
      <c r="G12" s="331"/>
      <c r="H12" s="331"/>
      <c r="I12" s="331"/>
      <c r="J12" s="317"/>
      <c r="K12" s="344"/>
      <c r="L12" s="341"/>
      <c r="M12" s="331"/>
      <c r="N12" s="331"/>
      <c r="O12" s="331"/>
      <c r="P12" s="341"/>
      <c r="Q12" s="342"/>
      <c r="R12" s="231">
        <v>2</v>
      </c>
      <c r="S12" s="233"/>
      <c r="T12" s="136" t="str">
        <f t="shared" si="0"/>
        <v/>
      </c>
      <c r="U12" s="136"/>
      <c r="V12" s="136"/>
      <c r="W12" s="136"/>
      <c r="X12" s="136"/>
      <c r="Y12" s="234"/>
      <c r="Z12" s="234"/>
      <c r="AA12" s="98" t="str">
        <f t="shared" si="1"/>
        <v/>
      </c>
      <c r="AB12" s="234"/>
      <c r="AC12" s="234"/>
      <c r="AD12" s="234"/>
      <c r="AE12" s="160" t="str">
        <f>IFERROR(IF(AND(T11="Probabilidad",T12="Probabilidad"),(AG11-(+AG11*AA12)),IF(T12="Probabilidad",(L11-(+L11*AA12)),IF(T12="Impacto",AG11,""))),"")</f>
        <v/>
      </c>
      <c r="AF12" s="132" t="str">
        <f t="shared" si="4"/>
        <v/>
      </c>
      <c r="AG12" s="98" t="str">
        <f t="shared" si="2"/>
        <v/>
      </c>
      <c r="AH12" s="132" t="str">
        <f t="shared" si="5"/>
        <v/>
      </c>
      <c r="AI12" s="98" t="str">
        <f>IFERROR(IF(AND(T11="Impacto",T12="Impacto"),(AI5-(+AI5*AA12)),IF(T12="Impacto",($P$11-(+$P$11*AA12)),IF(T12="Probabilidad",AI5,""))),"")</f>
        <v/>
      </c>
      <c r="AJ12" s="99" t="str">
        <f t="shared" si="3"/>
        <v/>
      </c>
      <c r="AK12" s="331"/>
      <c r="AL12" s="232"/>
      <c r="AM12" s="231"/>
      <c r="AN12" s="240"/>
      <c r="AO12" s="100"/>
      <c r="AP12" s="134"/>
      <c r="AQ12" s="100"/>
      <c r="AR12" s="134"/>
      <c r="AS12" s="100"/>
      <c r="AT12" s="134"/>
      <c r="AU12" s="100"/>
      <c r="AV12" s="134"/>
      <c r="AW12" s="135"/>
      <c r="AX12" s="134"/>
      <c r="AY12" s="134"/>
      <c r="AZ12" s="135"/>
      <c r="BA12" s="100"/>
      <c r="BB12" s="100"/>
      <c r="BC12" s="134"/>
      <c r="BD12" s="134"/>
      <c r="BE12" s="135"/>
      <c r="BF12" s="100"/>
      <c r="BG12" s="100"/>
      <c r="BH12" s="134"/>
      <c r="BI12" s="134"/>
      <c r="BJ12" s="135"/>
      <c r="BK12" s="100"/>
      <c r="BL12" s="100"/>
      <c r="BM12" s="134"/>
      <c r="BN12" s="134"/>
      <c r="BO12" s="135"/>
      <c r="BP12" s="100"/>
      <c r="BQ12" s="100"/>
      <c r="BR12" s="243"/>
      <c r="BS12" s="134"/>
      <c r="BT12" s="134"/>
      <c r="BU12" s="134"/>
      <c r="BV12" s="100"/>
      <c r="BW12" s="134"/>
      <c r="BX12" s="134"/>
      <c r="BY12" s="100"/>
      <c r="BZ12" s="134"/>
      <c r="CA12" s="135"/>
      <c r="CB12" s="134"/>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row>
    <row r="13" spans="1:106" ht="16.5" customHeight="1" x14ac:dyDescent="0.3">
      <c r="A13" s="317"/>
      <c r="B13" s="331"/>
      <c r="C13" s="331"/>
      <c r="D13" s="331"/>
      <c r="E13" s="331"/>
      <c r="F13" s="331"/>
      <c r="G13" s="331"/>
      <c r="H13" s="331"/>
      <c r="I13" s="331"/>
      <c r="J13" s="317"/>
      <c r="K13" s="344"/>
      <c r="L13" s="341"/>
      <c r="M13" s="331"/>
      <c r="N13" s="331"/>
      <c r="O13" s="331"/>
      <c r="P13" s="341"/>
      <c r="Q13" s="342"/>
      <c r="R13" s="231">
        <v>3</v>
      </c>
      <c r="S13" s="238"/>
      <c r="T13" s="136" t="str">
        <f t="shared" si="0"/>
        <v/>
      </c>
      <c r="U13" s="136"/>
      <c r="V13" s="136"/>
      <c r="W13" s="136"/>
      <c r="X13" s="136"/>
      <c r="Y13" s="234"/>
      <c r="Z13" s="234"/>
      <c r="AA13" s="98" t="str">
        <f t="shared" si="1"/>
        <v/>
      </c>
      <c r="AB13" s="234"/>
      <c r="AC13" s="234"/>
      <c r="AD13" s="234"/>
      <c r="AE13" s="160" t="str">
        <f>IFERROR(IF(AND(T12="Probabilidad",T13="Probabilidad"),(AG12-(+AG12*AA13)),IF(AND(T12="Impacto",T13="Probabilidad"),(AG11-(+AG11*AA13)),IF(T13="Impacto",AG12,""))),"")</f>
        <v/>
      </c>
      <c r="AF13" s="132" t="str">
        <f t="shared" si="4"/>
        <v/>
      </c>
      <c r="AG13" s="98" t="str">
        <f t="shared" si="2"/>
        <v/>
      </c>
      <c r="AH13" s="132" t="str">
        <f t="shared" si="5"/>
        <v/>
      </c>
      <c r="AI13" s="98" t="str">
        <f>IFERROR(IF(AND(T12="Impacto",T13="Impacto"),(AI12-(+AI12*AA13)),IF(AND(T12="Probabilidad",T13="Impacto"),(AI11-(+AI11*AA13)),IF(T13="Probabilidad",AI12,""))),"")</f>
        <v/>
      </c>
      <c r="AJ13" s="99" t="str">
        <f t="shared" si="3"/>
        <v/>
      </c>
      <c r="AK13" s="331"/>
      <c r="AL13" s="232"/>
      <c r="AM13" s="231"/>
      <c r="AN13" s="240"/>
      <c r="AO13" s="100"/>
      <c r="AP13" s="134"/>
      <c r="AQ13" s="100"/>
      <c r="AR13" s="134"/>
      <c r="AS13" s="100"/>
      <c r="AT13" s="134"/>
      <c r="AU13" s="100"/>
      <c r="AV13" s="134"/>
      <c r="AW13" s="135"/>
      <c r="AX13" s="134"/>
      <c r="AY13" s="134"/>
      <c r="AZ13" s="135"/>
      <c r="BA13" s="100"/>
      <c r="BB13" s="100"/>
      <c r="BC13" s="134"/>
      <c r="BD13" s="134"/>
      <c r="BE13" s="135"/>
      <c r="BF13" s="100"/>
      <c r="BG13" s="100"/>
      <c r="BH13" s="134"/>
      <c r="BI13" s="134"/>
      <c r="BJ13" s="135"/>
      <c r="BK13" s="100"/>
      <c r="BL13" s="100"/>
      <c r="BM13" s="134"/>
      <c r="BN13" s="134"/>
      <c r="BO13" s="135"/>
      <c r="BP13" s="100"/>
      <c r="BQ13" s="100"/>
      <c r="BR13" s="243"/>
      <c r="BS13" s="134"/>
      <c r="BT13" s="134"/>
      <c r="BU13" s="134"/>
      <c r="BV13" s="100"/>
      <c r="BW13" s="134"/>
      <c r="BX13" s="134"/>
      <c r="BY13" s="100"/>
      <c r="BZ13" s="134"/>
      <c r="CA13" s="135"/>
      <c r="CB13" s="134"/>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row>
    <row r="14" spans="1:106" ht="16.5" customHeight="1" x14ac:dyDescent="0.3">
      <c r="A14" s="317"/>
      <c r="B14" s="331"/>
      <c r="C14" s="331"/>
      <c r="D14" s="331"/>
      <c r="E14" s="331"/>
      <c r="F14" s="331"/>
      <c r="G14" s="331"/>
      <c r="H14" s="331"/>
      <c r="I14" s="331"/>
      <c r="J14" s="317"/>
      <c r="K14" s="344"/>
      <c r="L14" s="341"/>
      <c r="M14" s="331"/>
      <c r="N14" s="331"/>
      <c r="O14" s="331"/>
      <c r="P14" s="341"/>
      <c r="Q14" s="342"/>
      <c r="R14" s="231">
        <v>4</v>
      </c>
      <c r="S14" s="233"/>
      <c r="T14" s="136" t="str">
        <f t="shared" si="0"/>
        <v/>
      </c>
      <c r="U14" s="136"/>
      <c r="V14" s="136"/>
      <c r="W14" s="136"/>
      <c r="X14" s="136"/>
      <c r="Y14" s="234"/>
      <c r="Z14" s="234"/>
      <c r="AA14" s="98" t="str">
        <f t="shared" si="1"/>
        <v/>
      </c>
      <c r="AB14" s="234"/>
      <c r="AC14" s="234"/>
      <c r="AD14" s="234"/>
      <c r="AE14" s="160" t="str">
        <f>IFERROR(IF(AND(T13="Probabilidad",T14="Probabilidad"),(AG13-(+AG13*AA14)),IF(AND(T13="Impacto",T14="Probabilidad"),(AG12-(+AG12*AA14)),IF(T14="Impacto",AG13,""))),"")</f>
        <v/>
      </c>
      <c r="AF14" s="132" t="str">
        <f t="shared" si="4"/>
        <v/>
      </c>
      <c r="AG14" s="98" t="str">
        <f t="shared" si="2"/>
        <v/>
      </c>
      <c r="AH14" s="132" t="str">
        <f t="shared" si="5"/>
        <v/>
      </c>
      <c r="AI14" s="98" t="str">
        <f>IFERROR(IF(AND(T13="Impacto",T14="Impacto"),(AI13-(+AI13*AA14)),IF(AND(T13="Probabilidad",T14="Impacto"),(AI12-(+AI12*AA14)),IF(T14="Probabilidad",AI13,""))),"")</f>
        <v/>
      </c>
      <c r="AJ14" s="99" t="str">
        <f t="shared" si="3"/>
        <v/>
      </c>
      <c r="AK14" s="331"/>
      <c r="AL14" s="232"/>
      <c r="AM14" s="231"/>
      <c r="AN14" s="240"/>
      <c r="AO14" s="100"/>
      <c r="AP14" s="134"/>
      <c r="AQ14" s="100"/>
      <c r="AR14" s="134"/>
      <c r="AS14" s="100"/>
      <c r="AT14" s="134"/>
      <c r="AU14" s="100"/>
      <c r="AV14" s="134"/>
      <c r="AW14" s="135"/>
      <c r="AX14" s="134"/>
      <c r="AY14" s="134"/>
      <c r="AZ14" s="135"/>
      <c r="BA14" s="100"/>
      <c r="BB14" s="100"/>
      <c r="BC14" s="134"/>
      <c r="BD14" s="134"/>
      <c r="BE14" s="135"/>
      <c r="BF14" s="100"/>
      <c r="BG14" s="100"/>
      <c r="BH14" s="134"/>
      <c r="BI14" s="134"/>
      <c r="BJ14" s="135"/>
      <c r="BK14" s="100"/>
      <c r="BL14" s="100"/>
      <c r="BM14" s="134"/>
      <c r="BN14" s="134"/>
      <c r="BO14" s="135"/>
      <c r="BP14" s="100"/>
      <c r="BQ14" s="100"/>
      <c r="BR14" s="243"/>
      <c r="BS14" s="134"/>
      <c r="BT14" s="134"/>
      <c r="BU14" s="134"/>
      <c r="BV14" s="100"/>
      <c r="BW14" s="134"/>
      <c r="BX14" s="134"/>
      <c r="BY14" s="100"/>
      <c r="BZ14" s="134"/>
      <c r="CA14" s="135"/>
      <c r="CB14" s="134"/>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row>
    <row r="15" spans="1:106" ht="16.5" customHeight="1" x14ac:dyDescent="0.3">
      <c r="A15" s="317"/>
      <c r="B15" s="331"/>
      <c r="C15" s="331"/>
      <c r="D15" s="331"/>
      <c r="E15" s="331"/>
      <c r="F15" s="331"/>
      <c r="G15" s="331"/>
      <c r="H15" s="331"/>
      <c r="I15" s="331"/>
      <c r="J15" s="317"/>
      <c r="K15" s="344"/>
      <c r="L15" s="341"/>
      <c r="M15" s="331"/>
      <c r="N15" s="331"/>
      <c r="O15" s="331"/>
      <c r="P15" s="341"/>
      <c r="Q15" s="342"/>
      <c r="R15" s="231">
        <v>5</v>
      </c>
      <c r="S15" s="233"/>
      <c r="T15" s="136" t="str">
        <f t="shared" si="0"/>
        <v/>
      </c>
      <c r="U15" s="136"/>
      <c r="V15" s="136"/>
      <c r="W15" s="136"/>
      <c r="X15" s="136"/>
      <c r="Y15" s="234"/>
      <c r="Z15" s="234"/>
      <c r="AA15" s="98" t="str">
        <f t="shared" si="1"/>
        <v/>
      </c>
      <c r="AB15" s="234"/>
      <c r="AC15" s="234"/>
      <c r="AD15" s="234"/>
      <c r="AE15" s="160" t="str">
        <f>IFERROR(IF(AND(T14="Probabilidad",T15="Probabilidad"),(AG14-(+AG14*AA15)),IF(AND(T14="Impacto",T15="Probabilidad"),(AG13-(+AG13*AA15)),IF(T15="Impacto",AG14,""))),"")</f>
        <v/>
      </c>
      <c r="AF15" s="132" t="str">
        <f t="shared" si="4"/>
        <v/>
      </c>
      <c r="AG15" s="98" t="str">
        <f t="shared" si="2"/>
        <v/>
      </c>
      <c r="AH15" s="132" t="str">
        <f t="shared" si="5"/>
        <v/>
      </c>
      <c r="AI15" s="98" t="str">
        <f>IFERROR(IF(AND(T14="Impacto",T15="Impacto"),(AI14-(+AI14*AA15)),IF(AND(T14="Probabilidad",T15="Impacto"),(AI13-(+AI13*AA15)),IF(T15="Probabilidad",AI14,""))),"")</f>
        <v/>
      </c>
      <c r="AJ15" s="99" t="str">
        <f t="shared" si="3"/>
        <v/>
      </c>
      <c r="AK15" s="331"/>
      <c r="AL15" s="232"/>
      <c r="AM15" s="231"/>
      <c r="AN15" s="240"/>
      <c r="AO15" s="100"/>
      <c r="AP15" s="134"/>
      <c r="AQ15" s="100"/>
      <c r="AR15" s="134"/>
      <c r="AS15" s="100"/>
      <c r="AT15" s="134"/>
      <c r="AU15" s="100"/>
      <c r="AV15" s="134"/>
      <c r="AW15" s="135"/>
      <c r="AX15" s="134"/>
      <c r="AY15" s="134"/>
      <c r="AZ15" s="135"/>
      <c r="BA15" s="100"/>
      <c r="BB15" s="100"/>
      <c r="BC15" s="134"/>
      <c r="BD15" s="134"/>
      <c r="BE15" s="135"/>
      <c r="BF15" s="100"/>
      <c r="BG15" s="100"/>
      <c r="BH15" s="134"/>
      <c r="BI15" s="134"/>
      <c r="BJ15" s="135"/>
      <c r="BK15" s="100"/>
      <c r="BL15" s="100"/>
      <c r="BM15" s="134"/>
      <c r="BN15" s="134"/>
      <c r="BO15" s="135"/>
      <c r="BP15" s="100"/>
      <c r="BQ15" s="100"/>
      <c r="BR15" s="243"/>
      <c r="BS15" s="134"/>
      <c r="BT15" s="134"/>
      <c r="BU15" s="134"/>
      <c r="BV15" s="100"/>
      <c r="BW15" s="134"/>
      <c r="BX15" s="134"/>
      <c r="BY15" s="100"/>
      <c r="BZ15" s="134"/>
      <c r="CA15" s="135"/>
      <c r="CB15" s="134"/>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row>
    <row r="16" spans="1:106" ht="16.5" customHeight="1" x14ac:dyDescent="0.3">
      <c r="A16" s="317"/>
      <c r="B16" s="332"/>
      <c r="C16" s="332"/>
      <c r="D16" s="332"/>
      <c r="E16" s="332"/>
      <c r="F16" s="332"/>
      <c r="G16" s="332"/>
      <c r="H16" s="332"/>
      <c r="I16" s="332"/>
      <c r="J16" s="317"/>
      <c r="K16" s="344"/>
      <c r="L16" s="341"/>
      <c r="M16" s="332"/>
      <c r="N16" s="332"/>
      <c r="O16" s="332"/>
      <c r="P16" s="341"/>
      <c r="Q16" s="342"/>
      <c r="R16" s="231">
        <v>6</v>
      </c>
      <c r="S16" s="233"/>
      <c r="T16" s="136" t="str">
        <f t="shared" si="0"/>
        <v/>
      </c>
      <c r="U16" s="136"/>
      <c r="V16" s="136"/>
      <c r="W16" s="136"/>
      <c r="X16" s="136"/>
      <c r="Y16" s="234"/>
      <c r="Z16" s="234"/>
      <c r="AA16" s="98" t="str">
        <f t="shared" si="1"/>
        <v/>
      </c>
      <c r="AB16" s="234"/>
      <c r="AC16" s="234"/>
      <c r="AD16" s="234"/>
      <c r="AE16" s="160" t="str">
        <f>IFERROR(IF(AND(T15="Probabilidad",T16="Probabilidad"),(AG15-(+AG15*AA16)),IF(AND(T15="Impacto",T16="Probabilidad"),(AG14-(+AG14*AA16)),IF(T16="Impacto",AG15,""))),"")</f>
        <v/>
      </c>
      <c r="AF16" s="132" t="str">
        <f t="shared" si="4"/>
        <v/>
      </c>
      <c r="AG16" s="98" t="str">
        <f t="shared" si="2"/>
        <v/>
      </c>
      <c r="AH16" s="132" t="str">
        <f t="shared" si="5"/>
        <v/>
      </c>
      <c r="AI16" s="98" t="str">
        <f>IFERROR(IF(AND(T15="Impacto",T16="Impacto"),(AI15-(+AI15*AA16)),IF(AND(T15="Probabilidad",T16="Impacto"),(AI14-(+AI14*AA16)),IF(T16="Probabilidad",AI15,""))),"")</f>
        <v/>
      </c>
      <c r="AJ16" s="99" t="str">
        <f t="shared" si="3"/>
        <v/>
      </c>
      <c r="AK16" s="332"/>
      <c r="AL16" s="232"/>
      <c r="AM16" s="231"/>
      <c r="AN16" s="240"/>
      <c r="AO16" s="100"/>
      <c r="AP16" s="134"/>
      <c r="AQ16" s="100"/>
      <c r="AR16" s="134"/>
      <c r="AS16" s="100"/>
      <c r="AT16" s="134"/>
      <c r="AU16" s="100"/>
      <c r="AV16" s="134"/>
      <c r="AW16" s="135"/>
      <c r="AX16" s="134"/>
      <c r="AY16" s="134"/>
      <c r="AZ16" s="135"/>
      <c r="BA16" s="100"/>
      <c r="BB16" s="100"/>
      <c r="BC16" s="134"/>
      <c r="BD16" s="134"/>
      <c r="BE16" s="135"/>
      <c r="BF16" s="100"/>
      <c r="BG16" s="100"/>
      <c r="BH16" s="134"/>
      <c r="BI16" s="134"/>
      <c r="BJ16" s="135"/>
      <c r="BK16" s="100"/>
      <c r="BL16" s="100"/>
      <c r="BM16" s="134"/>
      <c r="BN16" s="134"/>
      <c r="BO16" s="135"/>
      <c r="BP16" s="100"/>
      <c r="BQ16" s="100"/>
      <c r="BR16" s="243"/>
      <c r="BS16" s="134"/>
      <c r="BT16" s="134"/>
      <c r="BU16" s="134"/>
      <c r="BV16" s="100"/>
      <c r="BW16" s="134"/>
      <c r="BX16" s="134"/>
      <c r="BY16" s="100"/>
      <c r="BZ16" s="134"/>
      <c r="CA16" s="135"/>
      <c r="CB16" s="134"/>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row>
    <row r="17" spans="1:106" ht="27" customHeight="1" x14ac:dyDescent="0.3">
      <c r="A17" s="317">
        <v>3</v>
      </c>
      <c r="B17" s="318"/>
      <c r="C17" s="318"/>
      <c r="D17" s="318"/>
      <c r="E17" s="343"/>
      <c r="F17" s="318"/>
      <c r="G17" s="318"/>
      <c r="H17" s="318"/>
      <c r="I17" s="318"/>
      <c r="J17" s="317"/>
      <c r="K17" s="344" t="str">
        <f>IF(J17&lt;=0,"",IF(J17&lt;=2,"Muy Baja",IF(J17&lt;=24,"Baja",IF(J17&lt;=500,"Media",IF(J17&lt;=5000,"Alta","Muy Alta")))))</f>
        <v/>
      </c>
      <c r="L17" s="341" t="str">
        <f>IF(K17="","",IF(K17="Muy Baja",0.2,IF(K17="Baja",0.4,IF(K17="Media",0.6,IF(K17="Alta",0.8,IF(K17="Muy Alta",1,))))))</f>
        <v/>
      </c>
      <c r="M17" s="339"/>
      <c r="N17" s="339">
        <f ca="1">IF(NOT(ISERROR(MATCH(M17,'Tabla Impacto'!$B$221:$B$223,0))),'Tabla Impacto'!$F$223&amp;"Por favor no seleccionar los criterios de impacto(Afectación Económica o presupuestal y Pérdida Reputacional)",M17)</f>
        <v>0</v>
      </c>
      <c r="O17" s="340" t="str">
        <f ca="1">IF(OR(N17='Tabla Impacto'!$C$11,N17='Tabla Impacto'!$D$11),"Leve",IF(OR(N17='Tabla Impacto'!$C$12,N17='Tabla Impacto'!$D$12),"Menor",IF(OR(N17='Tabla Impacto'!$C$13,N17='Tabla Impacto'!$D$13),"Moderado",IF(OR(N17='Tabla Impacto'!$C$14,N17='Tabla Impacto'!$D$14),"Mayor",IF(OR(N17='Tabla Impacto'!$C$15,N17='Tabla Impacto'!$D$15),"Catastrófico","")))))</f>
        <v/>
      </c>
      <c r="P17" s="341" t="str">
        <f ca="1">IF(O17="","",IF(O17="Leve",0.2,IF(O17="Menor",0.4,IF(O17="Moderado",0.6,IF(O17="Mayor",0.8,IF(O17="Catastrófico",1,))))))</f>
        <v/>
      </c>
      <c r="Q17" s="342" t="str">
        <f t="shared" ref="Q17" ca="1" si="7">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231">
        <v>1</v>
      </c>
      <c r="S17" s="233"/>
      <c r="T17" s="136" t="str">
        <f t="shared" si="0"/>
        <v/>
      </c>
      <c r="U17" s="136"/>
      <c r="V17" s="136"/>
      <c r="W17" s="136"/>
      <c r="X17" s="136"/>
      <c r="Y17" s="234"/>
      <c r="Z17" s="234"/>
      <c r="AA17" s="98" t="str">
        <f t="shared" si="1"/>
        <v/>
      </c>
      <c r="AB17" s="234"/>
      <c r="AC17" s="234"/>
      <c r="AD17" s="234"/>
      <c r="AE17" s="160" t="str">
        <f>IFERROR(IF(T17="Probabilidad",(L17-(+L17*AA17)),IF(T17="Impacto",L17,"")),"")</f>
        <v/>
      </c>
      <c r="AF17" s="132" t="str">
        <f>IFERROR(IF(AE17="","",IF(AE17&lt;=0.2,"Muy Baja",IF(AE17&lt;=0.4,"Baja",IF(AE17&lt;=0.6,"Media",IF(AE17&lt;=0.8,"Alta","Muy Alta"))))),"")</f>
        <v/>
      </c>
      <c r="AG17" s="98" t="str">
        <f t="shared" si="2"/>
        <v/>
      </c>
      <c r="AH17" s="132" t="str">
        <f>IFERROR(IF(AI17="","",IF(AI17&lt;=0.2,"Leve",IF(AI17&lt;=0.4,"Menor",IF(AI17&lt;=0.6,"Moderado",IF(AI17&lt;=0.8,"Mayor","Catastrófico"))))),"")</f>
        <v/>
      </c>
      <c r="AI17" s="98" t="str">
        <f>IFERROR(IF(T17="Impacto",(P17-(+P17*AA17)),IF(T17="Probabilidad",P17,"")),"")</f>
        <v/>
      </c>
      <c r="AJ17" s="99" t="str">
        <f t="shared" si="3"/>
        <v/>
      </c>
      <c r="AK17" s="333"/>
      <c r="AL17" s="232"/>
      <c r="AM17" s="232"/>
      <c r="AN17" s="243"/>
      <c r="AO17" s="137"/>
      <c r="AP17" s="134"/>
      <c r="AQ17" s="137"/>
      <c r="AR17" s="134"/>
      <c r="AS17" s="137"/>
      <c r="AT17" s="134"/>
      <c r="AU17" s="137"/>
      <c r="AV17" s="134"/>
      <c r="AW17" s="134"/>
      <c r="AX17" s="134"/>
      <c r="AY17" s="134"/>
      <c r="AZ17" s="134"/>
      <c r="BA17" s="137"/>
      <c r="BB17" s="137"/>
      <c r="BC17" s="134"/>
      <c r="BD17" s="134"/>
      <c r="BE17" s="134"/>
      <c r="BF17" s="137"/>
      <c r="BG17" s="137"/>
      <c r="BH17" s="134"/>
      <c r="BI17" s="134"/>
      <c r="BJ17" s="134"/>
      <c r="BK17" s="137"/>
      <c r="BL17" s="137"/>
      <c r="BM17" s="134"/>
      <c r="BN17" s="134"/>
      <c r="BO17" s="134"/>
      <c r="BP17" s="137"/>
      <c r="BQ17" s="137"/>
      <c r="BR17" s="243"/>
      <c r="BS17" s="134"/>
      <c r="BT17" s="134"/>
      <c r="BU17" s="134"/>
      <c r="BV17" s="137"/>
      <c r="BW17" s="134"/>
      <c r="BX17" s="134"/>
      <c r="BY17" s="137"/>
      <c r="BZ17" s="134"/>
      <c r="CA17" s="134"/>
      <c r="CB17" s="134"/>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row>
    <row r="18" spans="1:106" ht="16.5" customHeight="1" x14ac:dyDescent="0.3">
      <c r="A18" s="317"/>
      <c r="B18" s="318"/>
      <c r="C18" s="318"/>
      <c r="D18" s="318"/>
      <c r="E18" s="343"/>
      <c r="F18" s="318"/>
      <c r="G18" s="318"/>
      <c r="H18" s="318"/>
      <c r="I18" s="318"/>
      <c r="J18" s="317"/>
      <c r="K18" s="344"/>
      <c r="L18" s="341"/>
      <c r="M18" s="331"/>
      <c r="N18" s="331"/>
      <c r="O18" s="331"/>
      <c r="P18" s="341"/>
      <c r="Q18" s="342"/>
      <c r="R18" s="231">
        <v>2</v>
      </c>
      <c r="S18" s="233"/>
      <c r="T18" s="136" t="str">
        <f t="shared" si="0"/>
        <v/>
      </c>
      <c r="U18" s="136"/>
      <c r="V18" s="136"/>
      <c r="W18" s="136"/>
      <c r="X18" s="136"/>
      <c r="Y18" s="234"/>
      <c r="Z18" s="234"/>
      <c r="AA18" s="98" t="str">
        <f t="shared" si="1"/>
        <v/>
      </c>
      <c r="AB18" s="234"/>
      <c r="AC18" s="234"/>
      <c r="AD18" s="234"/>
      <c r="AE18" s="159" t="str">
        <f>IFERROR(IF(AND(T17="Probabilidad",T18="Probabilidad"),(AG17-(+AG17*AA18)),IF(T18="Probabilidad",(L17-(+L17*AA18)),IF(T18="Impacto",AG17,""))),"")</f>
        <v/>
      </c>
      <c r="AF18" s="132" t="str">
        <f t="shared" si="4"/>
        <v/>
      </c>
      <c r="AG18" s="98" t="str">
        <f t="shared" si="2"/>
        <v/>
      </c>
      <c r="AH18" s="132" t="str">
        <f t="shared" si="5"/>
        <v/>
      </c>
      <c r="AI18" s="98" t="str">
        <f>IFERROR(IF(AND(T17="Impacto",T18="Impacto"),(AI11-(+AI11*AA18)),IF(T18="Impacto",($P$17-(+$P$17*AA18)),IF(T18="Probabilidad",AI11,""))),"")</f>
        <v/>
      </c>
      <c r="AJ18" s="99" t="str">
        <f t="shared" si="3"/>
        <v/>
      </c>
      <c r="AK18" s="334"/>
      <c r="AL18" s="232"/>
      <c r="AM18" s="232"/>
      <c r="AN18" s="243"/>
      <c r="AO18" s="137"/>
      <c r="AP18" s="134"/>
      <c r="AQ18" s="137"/>
      <c r="AR18" s="134"/>
      <c r="AS18" s="137"/>
      <c r="AT18" s="134"/>
      <c r="AU18" s="137"/>
      <c r="AV18" s="134"/>
      <c r="AW18" s="134"/>
      <c r="AX18" s="134"/>
      <c r="AY18" s="134"/>
      <c r="AZ18" s="134"/>
      <c r="BA18" s="137"/>
      <c r="BB18" s="137"/>
      <c r="BC18" s="134"/>
      <c r="BD18" s="134"/>
      <c r="BE18" s="134"/>
      <c r="BF18" s="137"/>
      <c r="BG18" s="137"/>
      <c r="BH18" s="134"/>
      <c r="BI18" s="134"/>
      <c r="BJ18" s="134"/>
      <c r="BK18" s="137"/>
      <c r="BL18" s="137"/>
      <c r="BM18" s="134"/>
      <c r="BN18" s="134"/>
      <c r="BO18" s="134"/>
      <c r="BP18" s="137"/>
      <c r="BQ18" s="137"/>
      <c r="BR18" s="243"/>
      <c r="BS18" s="134"/>
      <c r="BT18" s="134"/>
      <c r="BU18" s="134"/>
      <c r="BV18" s="137"/>
      <c r="BW18" s="134"/>
      <c r="BX18" s="134"/>
      <c r="BY18" s="137"/>
      <c r="BZ18" s="134"/>
      <c r="CA18" s="134"/>
      <c r="CB18" s="134"/>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row>
    <row r="19" spans="1:106" ht="16.5" customHeight="1" x14ac:dyDescent="0.3">
      <c r="A19" s="317"/>
      <c r="B19" s="318"/>
      <c r="C19" s="318"/>
      <c r="D19" s="318"/>
      <c r="E19" s="343"/>
      <c r="F19" s="318"/>
      <c r="G19" s="318"/>
      <c r="H19" s="318"/>
      <c r="I19" s="318"/>
      <c r="J19" s="317"/>
      <c r="K19" s="344"/>
      <c r="L19" s="341"/>
      <c r="M19" s="331"/>
      <c r="N19" s="331"/>
      <c r="O19" s="331"/>
      <c r="P19" s="341"/>
      <c r="Q19" s="342"/>
      <c r="R19" s="231">
        <v>3</v>
      </c>
      <c r="S19" s="238"/>
      <c r="T19" s="136" t="str">
        <f t="shared" si="0"/>
        <v/>
      </c>
      <c r="U19" s="136"/>
      <c r="V19" s="136"/>
      <c r="W19" s="136"/>
      <c r="X19" s="136"/>
      <c r="Y19" s="234"/>
      <c r="Z19" s="234"/>
      <c r="AA19" s="98" t="str">
        <f t="shared" si="1"/>
        <v/>
      </c>
      <c r="AB19" s="234"/>
      <c r="AC19" s="234"/>
      <c r="AD19" s="234"/>
      <c r="AE19" s="160" t="str">
        <f>IFERROR(IF(AND(T18="Probabilidad",T19="Probabilidad"),(AG18-(+AG18*AA19)),IF(AND(T18="Impacto",T19="Probabilidad"),(AG17-(+AG17*AA19)),IF(T19="Impacto",AG18,""))),"")</f>
        <v/>
      </c>
      <c r="AF19" s="132" t="str">
        <f t="shared" si="4"/>
        <v/>
      </c>
      <c r="AG19" s="98" t="str">
        <f t="shared" si="2"/>
        <v/>
      </c>
      <c r="AH19" s="132" t="str">
        <f t="shared" si="5"/>
        <v/>
      </c>
      <c r="AI19" s="98" t="str">
        <f>IFERROR(IF(AND(T18="Impacto",T19="Impacto"),(AI18-(+AI18*AA19)),IF(AND(T18="Probabilidad",T19="Impacto"),(AI17-(+AI17*AA19)),IF(T19="Probabilidad",AI18,""))),"")</f>
        <v/>
      </c>
      <c r="AJ19" s="99" t="str">
        <f t="shared" si="3"/>
        <v/>
      </c>
      <c r="AK19" s="334"/>
      <c r="AL19" s="232"/>
      <c r="AM19" s="232"/>
      <c r="AN19" s="243"/>
      <c r="AO19" s="137"/>
      <c r="AP19" s="134"/>
      <c r="AQ19" s="137"/>
      <c r="AR19" s="134"/>
      <c r="AS19" s="137"/>
      <c r="AT19" s="134"/>
      <c r="AU19" s="137"/>
      <c r="AV19" s="134"/>
      <c r="AW19" s="134"/>
      <c r="AX19" s="134"/>
      <c r="AY19" s="134"/>
      <c r="AZ19" s="134"/>
      <c r="BA19" s="137"/>
      <c r="BB19" s="137"/>
      <c r="BC19" s="134"/>
      <c r="BD19" s="134"/>
      <c r="BE19" s="134"/>
      <c r="BF19" s="137"/>
      <c r="BG19" s="137"/>
      <c r="BH19" s="134"/>
      <c r="BI19" s="134"/>
      <c r="BJ19" s="134"/>
      <c r="BK19" s="137"/>
      <c r="BL19" s="137"/>
      <c r="BM19" s="134"/>
      <c r="BN19" s="134"/>
      <c r="BO19" s="134"/>
      <c r="BP19" s="137"/>
      <c r="BQ19" s="137"/>
      <c r="BR19" s="243"/>
      <c r="BS19" s="134"/>
      <c r="BT19" s="134"/>
      <c r="BU19" s="134"/>
      <c r="BV19" s="137"/>
      <c r="BW19" s="134"/>
      <c r="BX19" s="134"/>
      <c r="BY19" s="137"/>
      <c r="BZ19" s="134"/>
      <c r="CA19" s="134"/>
      <c r="CB19" s="134"/>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row>
    <row r="20" spans="1:106" ht="16.5" customHeight="1" x14ac:dyDescent="0.3">
      <c r="A20" s="317"/>
      <c r="B20" s="318"/>
      <c r="C20" s="318"/>
      <c r="D20" s="318"/>
      <c r="E20" s="343"/>
      <c r="F20" s="318"/>
      <c r="G20" s="318"/>
      <c r="H20" s="318"/>
      <c r="I20" s="318"/>
      <c r="J20" s="317"/>
      <c r="K20" s="344"/>
      <c r="L20" s="341"/>
      <c r="M20" s="331"/>
      <c r="N20" s="331"/>
      <c r="O20" s="331"/>
      <c r="P20" s="341"/>
      <c r="Q20" s="342"/>
      <c r="R20" s="231">
        <v>4</v>
      </c>
      <c r="S20" s="233"/>
      <c r="T20" s="136" t="str">
        <f t="shared" si="0"/>
        <v/>
      </c>
      <c r="U20" s="136"/>
      <c r="V20" s="136"/>
      <c r="W20" s="136"/>
      <c r="X20" s="136"/>
      <c r="Y20" s="234"/>
      <c r="Z20" s="234"/>
      <c r="AA20" s="98" t="str">
        <f t="shared" si="1"/>
        <v/>
      </c>
      <c r="AB20" s="234"/>
      <c r="AC20" s="234"/>
      <c r="AD20" s="234"/>
      <c r="AE20" s="160" t="str">
        <f>IFERROR(IF(AND(T19="Probabilidad",T20="Probabilidad"),(AG19-(+AG19*AA20)),IF(AND(T19="Impacto",T20="Probabilidad"),(AG18-(+AG18*AA20)),IF(T20="Impacto",AG19,""))),"")</f>
        <v/>
      </c>
      <c r="AF20" s="132" t="str">
        <f t="shared" si="4"/>
        <v/>
      </c>
      <c r="AG20" s="98" t="str">
        <f t="shared" si="2"/>
        <v/>
      </c>
      <c r="AH20" s="132" t="str">
        <f t="shared" si="5"/>
        <v/>
      </c>
      <c r="AI20" s="98" t="str">
        <f>IFERROR(IF(AND(T19="Impacto",T20="Impacto"),(AI19-(+AI19*AA20)),IF(AND(T19="Probabilidad",T20="Impacto"),(AI18-(+AI18*AA20)),IF(T20="Probabilidad",AI19,""))),"")</f>
        <v/>
      </c>
      <c r="AJ20" s="99" t="str">
        <f t="shared" si="3"/>
        <v/>
      </c>
      <c r="AK20" s="334"/>
      <c r="AL20" s="232"/>
      <c r="AM20" s="232"/>
      <c r="AN20" s="243"/>
      <c r="AO20" s="137"/>
      <c r="AP20" s="134"/>
      <c r="AQ20" s="137"/>
      <c r="AR20" s="134"/>
      <c r="AS20" s="137"/>
      <c r="AT20" s="134"/>
      <c r="AU20" s="137"/>
      <c r="AV20" s="134"/>
      <c r="AW20" s="134"/>
      <c r="AX20" s="134"/>
      <c r="AY20" s="134"/>
      <c r="AZ20" s="134"/>
      <c r="BA20" s="137"/>
      <c r="BB20" s="137"/>
      <c r="BC20" s="134"/>
      <c r="BD20" s="134"/>
      <c r="BE20" s="134"/>
      <c r="BF20" s="137"/>
      <c r="BG20" s="137"/>
      <c r="BH20" s="134"/>
      <c r="BI20" s="134"/>
      <c r="BJ20" s="134"/>
      <c r="BK20" s="137"/>
      <c r="BL20" s="137"/>
      <c r="BM20" s="134"/>
      <c r="BN20" s="134"/>
      <c r="BO20" s="134"/>
      <c r="BP20" s="137"/>
      <c r="BQ20" s="137"/>
      <c r="BR20" s="243"/>
      <c r="BS20" s="134"/>
      <c r="BT20" s="134"/>
      <c r="BU20" s="134"/>
      <c r="BV20" s="137"/>
      <c r="BW20" s="134"/>
      <c r="BX20" s="134"/>
      <c r="BY20" s="137"/>
      <c r="BZ20" s="134"/>
      <c r="CA20" s="134"/>
      <c r="CB20" s="134"/>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row>
    <row r="21" spans="1:106" ht="16.5" customHeight="1" x14ac:dyDescent="0.3">
      <c r="A21" s="317"/>
      <c r="B21" s="318"/>
      <c r="C21" s="318"/>
      <c r="D21" s="318"/>
      <c r="E21" s="343"/>
      <c r="F21" s="318"/>
      <c r="G21" s="318"/>
      <c r="H21" s="318"/>
      <c r="I21" s="318"/>
      <c r="J21" s="317"/>
      <c r="K21" s="344"/>
      <c r="L21" s="341"/>
      <c r="M21" s="331"/>
      <c r="N21" s="331"/>
      <c r="O21" s="331"/>
      <c r="P21" s="341"/>
      <c r="Q21" s="342"/>
      <c r="R21" s="231">
        <v>5</v>
      </c>
      <c r="S21" s="233"/>
      <c r="T21" s="136" t="str">
        <f t="shared" si="0"/>
        <v/>
      </c>
      <c r="U21" s="136"/>
      <c r="V21" s="136"/>
      <c r="W21" s="136"/>
      <c r="X21" s="136"/>
      <c r="Y21" s="234"/>
      <c r="Z21" s="234"/>
      <c r="AA21" s="98" t="str">
        <f t="shared" si="1"/>
        <v/>
      </c>
      <c r="AB21" s="234"/>
      <c r="AC21" s="234"/>
      <c r="AD21" s="234"/>
      <c r="AE21" s="160" t="str">
        <f>IFERROR(IF(AND(T20="Probabilidad",T21="Probabilidad"),(AG20-(+AG20*AA21)),IF(AND(T20="Impacto",T21="Probabilidad"),(AG19-(+AG19*AA21)),IF(T21="Impacto",AG20,""))),"")</f>
        <v/>
      </c>
      <c r="AF21" s="132" t="str">
        <f t="shared" si="4"/>
        <v/>
      </c>
      <c r="AG21" s="98" t="str">
        <f t="shared" si="2"/>
        <v/>
      </c>
      <c r="AH21" s="132" t="str">
        <f t="shared" si="5"/>
        <v/>
      </c>
      <c r="AI21" s="98" t="str">
        <f>IFERROR(IF(AND(T20="Impacto",T21="Impacto"),(AI20-(+AI20*AA21)),IF(AND(T20="Probabilidad",T21="Impacto"),(AI19-(+AI19*AA21)),IF(T21="Probabilidad",AI20,""))),"")</f>
        <v/>
      </c>
      <c r="AJ21" s="99" t="str">
        <f t="shared" si="3"/>
        <v/>
      </c>
      <c r="AK21" s="334"/>
      <c r="AL21" s="232"/>
      <c r="AM21" s="232"/>
      <c r="AN21" s="243"/>
      <c r="AO21" s="137"/>
      <c r="AP21" s="134"/>
      <c r="AQ21" s="137"/>
      <c r="AR21" s="134"/>
      <c r="AS21" s="137"/>
      <c r="AT21" s="134"/>
      <c r="AU21" s="137"/>
      <c r="AV21" s="134"/>
      <c r="AW21" s="134"/>
      <c r="AX21" s="134"/>
      <c r="AY21" s="134"/>
      <c r="AZ21" s="134"/>
      <c r="BA21" s="137"/>
      <c r="BB21" s="137"/>
      <c r="BC21" s="134"/>
      <c r="BD21" s="134"/>
      <c r="BE21" s="134"/>
      <c r="BF21" s="137"/>
      <c r="BG21" s="137"/>
      <c r="BH21" s="134"/>
      <c r="BI21" s="134"/>
      <c r="BJ21" s="134"/>
      <c r="BK21" s="137"/>
      <c r="BL21" s="137"/>
      <c r="BM21" s="134"/>
      <c r="BN21" s="134"/>
      <c r="BO21" s="134"/>
      <c r="BP21" s="137"/>
      <c r="BQ21" s="137"/>
      <c r="BR21" s="243"/>
      <c r="BS21" s="134"/>
      <c r="BT21" s="134"/>
      <c r="BU21" s="134"/>
      <c r="BV21" s="137"/>
      <c r="BW21" s="134"/>
      <c r="BX21" s="134"/>
      <c r="BY21" s="137"/>
      <c r="BZ21" s="134"/>
      <c r="CA21" s="134"/>
      <c r="CB21" s="134"/>
      <c r="CC21" s="140"/>
      <c r="CD21" s="140"/>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row>
    <row r="22" spans="1:106" ht="16.5" customHeight="1" x14ac:dyDescent="0.3">
      <c r="A22" s="317"/>
      <c r="B22" s="318"/>
      <c r="C22" s="318"/>
      <c r="D22" s="318"/>
      <c r="E22" s="343"/>
      <c r="F22" s="318"/>
      <c r="G22" s="318"/>
      <c r="H22" s="318"/>
      <c r="I22" s="318"/>
      <c r="J22" s="317"/>
      <c r="K22" s="344"/>
      <c r="L22" s="341"/>
      <c r="M22" s="332"/>
      <c r="N22" s="332"/>
      <c r="O22" s="332"/>
      <c r="P22" s="341"/>
      <c r="Q22" s="342"/>
      <c r="R22" s="231">
        <v>6</v>
      </c>
      <c r="S22" s="233"/>
      <c r="T22" s="136" t="str">
        <f t="shared" si="0"/>
        <v/>
      </c>
      <c r="U22" s="136"/>
      <c r="V22" s="136"/>
      <c r="W22" s="136"/>
      <c r="X22" s="136"/>
      <c r="Y22" s="234"/>
      <c r="Z22" s="234"/>
      <c r="AA22" s="98" t="str">
        <f t="shared" si="1"/>
        <v/>
      </c>
      <c r="AB22" s="234"/>
      <c r="AC22" s="234"/>
      <c r="AD22" s="234"/>
      <c r="AE22" s="160" t="str">
        <f>IFERROR(IF(AND(T21="Probabilidad",T22="Probabilidad"),(AG21-(+AG21*AA22)),IF(AND(T21="Impacto",T22="Probabilidad"),(AG20-(+AG20*AA22)),IF(T22="Impacto",AG21,""))),"")</f>
        <v/>
      </c>
      <c r="AF22" s="132" t="str">
        <f t="shared" si="4"/>
        <v/>
      </c>
      <c r="AG22" s="98" t="str">
        <f t="shared" si="2"/>
        <v/>
      </c>
      <c r="AH22" s="132" t="str">
        <f t="shared" si="5"/>
        <v/>
      </c>
      <c r="AI22" s="98" t="str">
        <f>IFERROR(IF(AND(T21="Impacto",T22="Impacto"),(AI21-(+AI21*AA22)),IF(AND(T21="Probabilidad",T22="Impacto"),(AI20-(+AI20*AA22)),IF(T22="Probabilidad",AI21,""))),"")</f>
        <v/>
      </c>
      <c r="AJ22" s="99" t="str">
        <f t="shared" si="3"/>
        <v/>
      </c>
      <c r="AK22" s="335"/>
      <c r="AL22" s="232"/>
      <c r="AM22" s="232"/>
      <c r="AN22" s="243"/>
      <c r="AO22" s="137"/>
      <c r="AP22" s="134"/>
      <c r="AQ22" s="137"/>
      <c r="AR22" s="134"/>
      <c r="AS22" s="137"/>
      <c r="AT22" s="134"/>
      <c r="AU22" s="137"/>
      <c r="AV22" s="134"/>
      <c r="AW22" s="134"/>
      <c r="AX22" s="134"/>
      <c r="AY22" s="134"/>
      <c r="AZ22" s="134"/>
      <c r="BA22" s="137"/>
      <c r="BB22" s="137"/>
      <c r="BC22" s="134"/>
      <c r="BD22" s="134"/>
      <c r="BE22" s="134"/>
      <c r="BF22" s="137"/>
      <c r="BG22" s="137"/>
      <c r="BH22" s="134"/>
      <c r="BI22" s="134"/>
      <c r="BJ22" s="134"/>
      <c r="BK22" s="137"/>
      <c r="BL22" s="137"/>
      <c r="BM22" s="134"/>
      <c r="BN22" s="134"/>
      <c r="BO22" s="134"/>
      <c r="BP22" s="137"/>
      <c r="BQ22" s="137"/>
      <c r="BR22" s="243"/>
      <c r="BS22" s="134"/>
      <c r="BT22" s="134"/>
      <c r="BU22" s="134"/>
      <c r="BV22" s="137"/>
      <c r="BW22" s="134"/>
      <c r="BX22" s="134"/>
      <c r="BY22" s="137"/>
      <c r="BZ22" s="134"/>
      <c r="CA22" s="134"/>
      <c r="CB22" s="134"/>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row>
    <row r="23" spans="1:106" ht="16.5" customHeight="1" x14ac:dyDescent="0.3">
      <c r="A23" s="317">
        <v>4</v>
      </c>
      <c r="B23" s="318"/>
      <c r="C23" s="318"/>
      <c r="D23" s="318"/>
      <c r="E23" s="343"/>
      <c r="F23" s="318"/>
      <c r="G23" s="318"/>
      <c r="H23" s="318"/>
      <c r="I23" s="318"/>
      <c r="J23" s="317"/>
      <c r="K23" s="344" t="str">
        <f>IF(J23&lt;=0,"",IF(J23&lt;=2,"Muy Baja",IF(J23&lt;=24,"Baja",IF(J23&lt;=500,"Media",IF(J23&lt;=5000,"Alta","Muy Alta")))))</f>
        <v/>
      </c>
      <c r="L23" s="341" t="str">
        <f>IF(K23="","",IF(K23="Muy Baja",0.2,IF(K23="Baja",0.4,IF(K23="Media",0.6,IF(K23="Alta",0.8,IF(K23="Muy Alta",1,))))))</f>
        <v/>
      </c>
      <c r="M23" s="339"/>
      <c r="N23" s="339">
        <f ca="1">IF(NOT(ISERROR(MATCH(M23,'Tabla Impacto'!$B$221:$B$223,0))),'Tabla Impacto'!$F$223&amp;"Por favor no seleccionar los criterios de impacto(Afectación Económica o presupuestal y Pérdida Reputacional)",M23)</f>
        <v>0</v>
      </c>
      <c r="O23" s="340" t="str">
        <f ca="1">IF(OR(N23='Tabla Impacto'!$C$11,N23='Tabla Impacto'!$D$11),"Leve",IF(OR(N23='Tabla Impacto'!$C$12,N23='Tabla Impacto'!$D$12),"Menor",IF(OR(N23='Tabla Impacto'!$C$13,N23='Tabla Impacto'!$D$13),"Moderado",IF(OR(N23='Tabla Impacto'!$C$14,N23='Tabla Impacto'!$D$14),"Mayor",IF(OR(N23='Tabla Impacto'!$C$15,N23='Tabla Impacto'!$D$15),"Catastrófico","")))))</f>
        <v/>
      </c>
      <c r="P23" s="341" t="str">
        <f ca="1">IF(O23="","",IF(O23="Leve",0.2,IF(O23="Menor",0.4,IF(O23="Moderado",0.6,IF(O23="Mayor",0.8,IF(O23="Catastrófico",1,))))))</f>
        <v/>
      </c>
      <c r="Q23" s="342" t="str">
        <f t="shared" ref="Q23" ca="1" si="8">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231">
        <v>1</v>
      </c>
      <c r="S23" s="233"/>
      <c r="T23" s="136" t="str">
        <f t="shared" si="0"/>
        <v/>
      </c>
      <c r="U23" s="136"/>
      <c r="V23" s="136"/>
      <c r="W23" s="136"/>
      <c r="X23" s="136"/>
      <c r="Y23" s="234"/>
      <c r="Z23" s="234"/>
      <c r="AA23" s="98" t="str">
        <f t="shared" si="1"/>
        <v/>
      </c>
      <c r="AB23" s="234"/>
      <c r="AC23" s="234"/>
      <c r="AD23" s="234"/>
      <c r="AE23" s="160" t="str">
        <f>IFERROR(IF(T23="Probabilidad",(L23-(+L23*AA23)),IF(T23="Impacto",L23,"")),"")</f>
        <v/>
      </c>
      <c r="AF23" s="132" t="str">
        <f>IFERROR(IF(AE23="","",IF(AE23&lt;=0.2,"Muy Baja",IF(AE23&lt;=0.4,"Baja",IF(AE23&lt;=0.6,"Media",IF(AE23&lt;=0.8,"Alta","Muy Alta"))))),"")</f>
        <v/>
      </c>
      <c r="AG23" s="98" t="str">
        <f t="shared" si="2"/>
        <v/>
      </c>
      <c r="AH23" s="132" t="str">
        <f>IFERROR(IF(AI23="","",IF(AI23&lt;=0.2,"Leve",IF(AI23&lt;=0.4,"Menor",IF(AI23&lt;=0.6,"Moderado",IF(AI23&lt;=0.8,"Mayor","Catastrófico"))))),"")</f>
        <v/>
      </c>
      <c r="AI23" s="98" t="str">
        <f>IFERROR(IF(T23="Impacto",(P23-(+P23*AA23)),IF(T23="Probabilidad",P23,"")),"")</f>
        <v/>
      </c>
      <c r="AJ23" s="99" t="str">
        <f t="shared" si="3"/>
        <v/>
      </c>
      <c r="AK23" s="325"/>
      <c r="AL23" s="232"/>
      <c r="AM23" s="231"/>
      <c r="AN23" s="240"/>
      <c r="AO23" s="100"/>
      <c r="AP23" s="134"/>
      <c r="AQ23" s="100"/>
      <c r="AR23" s="134"/>
      <c r="AS23" s="100"/>
      <c r="AT23" s="134"/>
      <c r="AU23" s="100"/>
      <c r="AV23" s="134"/>
      <c r="AW23" s="135"/>
      <c r="AX23" s="134"/>
      <c r="AY23" s="134"/>
      <c r="AZ23" s="135"/>
      <c r="BA23" s="100"/>
      <c r="BB23" s="100"/>
      <c r="BC23" s="134"/>
      <c r="BD23" s="134"/>
      <c r="BE23" s="135"/>
      <c r="BF23" s="100"/>
      <c r="BG23" s="100"/>
      <c r="BH23" s="134"/>
      <c r="BI23" s="134"/>
      <c r="BJ23" s="135"/>
      <c r="BK23" s="100"/>
      <c r="BL23" s="100"/>
      <c r="BM23" s="134"/>
      <c r="BN23" s="134"/>
      <c r="BO23" s="135"/>
      <c r="BP23" s="100"/>
      <c r="BQ23" s="100"/>
      <c r="BR23" s="243"/>
      <c r="BS23" s="134"/>
      <c r="BT23" s="134"/>
      <c r="BU23" s="134"/>
      <c r="BV23" s="100"/>
      <c r="BW23" s="134"/>
      <c r="BX23" s="134"/>
      <c r="BY23" s="100"/>
      <c r="BZ23" s="134"/>
      <c r="CA23" s="135"/>
      <c r="CB23" s="134"/>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row>
    <row r="24" spans="1:106" ht="16.5" customHeight="1" x14ac:dyDescent="0.3">
      <c r="A24" s="317"/>
      <c r="B24" s="318"/>
      <c r="C24" s="318"/>
      <c r="D24" s="318"/>
      <c r="E24" s="343"/>
      <c r="F24" s="318"/>
      <c r="G24" s="318"/>
      <c r="H24" s="318"/>
      <c r="I24" s="318"/>
      <c r="J24" s="317"/>
      <c r="K24" s="344"/>
      <c r="L24" s="341"/>
      <c r="M24" s="331"/>
      <c r="N24" s="331"/>
      <c r="O24" s="331"/>
      <c r="P24" s="341"/>
      <c r="Q24" s="342"/>
      <c r="R24" s="231">
        <v>2</v>
      </c>
      <c r="S24" s="233"/>
      <c r="T24" s="136" t="str">
        <f t="shared" si="0"/>
        <v/>
      </c>
      <c r="U24" s="136"/>
      <c r="V24" s="136"/>
      <c r="W24" s="136"/>
      <c r="X24" s="136"/>
      <c r="Y24" s="234"/>
      <c r="Z24" s="234"/>
      <c r="AA24" s="98" t="str">
        <f t="shared" si="1"/>
        <v/>
      </c>
      <c r="AB24" s="234"/>
      <c r="AC24" s="234"/>
      <c r="AD24" s="234"/>
      <c r="AE24" s="160" t="str">
        <f>IFERROR(IF(AND(T23="Probabilidad",T24="Probabilidad"),(AG23-(+AG23*AA24)),IF(T24="Probabilidad",(L23-(+L23*AA24)),IF(T24="Impacto",AG23,""))),"")</f>
        <v/>
      </c>
      <c r="AF24" s="132" t="str">
        <f t="shared" si="4"/>
        <v/>
      </c>
      <c r="AG24" s="98" t="str">
        <f t="shared" si="2"/>
        <v/>
      </c>
      <c r="AH24" s="132" t="str">
        <f t="shared" si="5"/>
        <v/>
      </c>
      <c r="AI24" s="98" t="str">
        <f>IFERROR(IF(AND(T23="Impacto",T24="Impacto"),(AI17-(+AI17*AA24)),IF(T24="Impacto",($P$23-(+$P$23*AA24)),IF(T24="Probabilidad",AI17,""))),"")</f>
        <v/>
      </c>
      <c r="AJ24" s="99" t="str">
        <f t="shared" si="3"/>
        <v/>
      </c>
      <c r="AK24" s="326"/>
      <c r="AL24" s="232"/>
      <c r="AM24" s="231"/>
      <c r="AN24" s="240"/>
      <c r="AO24" s="100"/>
      <c r="AP24" s="134"/>
      <c r="AQ24" s="100"/>
      <c r="AR24" s="134"/>
      <c r="AS24" s="100"/>
      <c r="AT24" s="134"/>
      <c r="AU24" s="100"/>
      <c r="AV24" s="134"/>
      <c r="AW24" s="135"/>
      <c r="AX24" s="134"/>
      <c r="AY24" s="134"/>
      <c r="AZ24" s="135"/>
      <c r="BA24" s="100"/>
      <c r="BB24" s="100"/>
      <c r="BC24" s="134"/>
      <c r="BD24" s="134"/>
      <c r="BE24" s="135"/>
      <c r="BF24" s="100"/>
      <c r="BG24" s="100"/>
      <c r="BH24" s="134"/>
      <c r="BI24" s="134"/>
      <c r="BJ24" s="135"/>
      <c r="BK24" s="100"/>
      <c r="BL24" s="100"/>
      <c r="BM24" s="134"/>
      <c r="BN24" s="134"/>
      <c r="BO24" s="135"/>
      <c r="BP24" s="100"/>
      <c r="BQ24" s="100"/>
      <c r="BR24" s="243"/>
      <c r="BS24" s="134"/>
      <c r="BT24" s="134"/>
      <c r="BU24" s="134"/>
      <c r="BV24" s="100"/>
      <c r="BW24" s="134"/>
      <c r="BX24" s="134"/>
      <c r="BY24" s="100"/>
      <c r="BZ24" s="134"/>
      <c r="CA24" s="135"/>
      <c r="CB24" s="134"/>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row>
    <row r="25" spans="1:106" ht="16.5" customHeight="1" x14ac:dyDescent="0.3">
      <c r="A25" s="317"/>
      <c r="B25" s="318"/>
      <c r="C25" s="318"/>
      <c r="D25" s="318"/>
      <c r="E25" s="343"/>
      <c r="F25" s="318"/>
      <c r="G25" s="318"/>
      <c r="H25" s="318"/>
      <c r="I25" s="318"/>
      <c r="J25" s="317"/>
      <c r="K25" s="344"/>
      <c r="L25" s="341"/>
      <c r="M25" s="331"/>
      <c r="N25" s="331"/>
      <c r="O25" s="331"/>
      <c r="P25" s="341"/>
      <c r="Q25" s="342"/>
      <c r="R25" s="231">
        <v>3</v>
      </c>
      <c r="S25" s="238"/>
      <c r="T25" s="136" t="str">
        <f t="shared" si="0"/>
        <v/>
      </c>
      <c r="U25" s="136"/>
      <c r="V25" s="136"/>
      <c r="W25" s="136"/>
      <c r="X25" s="136"/>
      <c r="Y25" s="234"/>
      <c r="Z25" s="234"/>
      <c r="AA25" s="98" t="str">
        <f t="shared" si="1"/>
        <v/>
      </c>
      <c r="AB25" s="234"/>
      <c r="AC25" s="234"/>
      <c r="AD25" s="234"/>
      <c r="AE25" s="160" t="str">
        <f>IFERROR(IF(AND(T24="Probabilidad",T25="Probabilidad"),(AG24-(+AG24*AA25)),IF(AND(T24="Impacto",T25="Probabilidad"),(AG23-(+AG23*AA25)),IF(T25="Impacto",AG24,""))),"")</f>
        <v/>
      </c>
      <c r="AF25" s="132" t="str">
        <f t="shared" si="4"/>
        <v/>
      </c>
      <c r="AG25" s="98" t="str">
        <f t="shared" si="2"/>
        <v/>
      </c>
      <c r="AH25" s="132" t="str">
        <f t="shared" si="5"/>
        <v/>
      </c>
      <c r="AI25" s="98" t="str">
        <f>IFERROR(IF(AND(T24="Impacto",T25="Impacto"),(AI24-(+AI24*AA25)),IF(AND(T24="Probabilidad",T25="Impacto"),(AI23-(+AI23*AA25)),IF(T25="Probabilidad",AI24,""))),"")</f>
        <v/>
      </c>
      <c r="AJ25" s="99" t="str">
        <f t="shared" si="3"/>
        <v/>
      </c>
      <c r="AK25" s="326"/>
      <c r="AL25" s="232"/>
      <c r="AM25" s="231"/>
      <c r="AN25" s="240"/>
      <c r="AO25" s="100"/>
      <c r="AP25" s="134"/>
      <c r="AQ25" s="100"/>
      <c r="AR25" s="134"/>
      <c r="AS25" s="100"/>
      <c r="AT25" s="134"/>
      <c r="AU25" s="100"/>
      <c r="AV25" s="134"/>
      <c r="AW25" s="135"/>
      <c r="AX25" s="134"/>
      <c r="AY25" s="134"/>
      <c r="AZ25" s="135"/>
      <c r="BA25" s="100"/>
      <c r="BB25" s="100"/>
      <c r="BC25" s="134"/>
      <c r="BD25" s="134"/>
      <c r="BE25" s="135"/>
      <c r="BF25" s="100"/>
      <c r="BG25" s="100"/>
      <c r="BH25" s="134"/>
      <c r="BI25" s="134"/>
      <c r="BJ25" s="135"/>
      <c r="BK25" s="100"/>
      <c r="BL25" s="100"/>
      <c r="BM25" s="134"/>
      <c r="BN25" s="134"/>
      <c r="BO25" s="135"/>
      <c r="BP25" s="100"/>
      <c r="BQ25" s="100"/>
      <c r="BR25" s="243"/>
      <c r="BS25" s="134"/>
      <c r="BT25" s="134"/>
      <c r="BU25" s="134"/>
      <c r="BV25" s="100"/>
      <c r="BW25" s="134"/>
      <c r="BX25" s="134"/>
      <c r="BY25" s="100"/>
      <c r="BZ25" s="134"/>
      <c r="CA25" s="135"/>
      <c r="CB25" s="134"/>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row>
    <row r="26" spans="1:106" ht="16.5" customHeight="1" x14ac:dyDescent="0.3">
      <c r="A26" s="317"/>
      <c r="B26" s="318"/>
      <c r="C26" s="318"/>
      <c r="D26" s="318"/>
      <c r="E26" s="343"/>
      <c r="F26" s="318"/>
      <c r="G26" s="318"/>
      <c r="H26" s="318"/>
      <c r="I26" s="318"/>
      <c r="J26" s="317"/>
      <c r="K26" s="344"/>
      <c r="L26" s="341"/>
      <c r="M26" s="331"/>
      <c r="N26" s="331"/>
      <c r="O26" s="331"/>
      <c r="P26" s="341"/>
      <c r="Q26" s="342"/>
      <c r="R26" s="231">
        <v>4</v>
      </c>
      <c r="S26" s="233"/>
      <c r="T26" s="136" t="str">
        <f t="shared" si="0"/>
        <v/>
      </c>
      <c r="U26" s="136"/>
      <c r="V26" s="136"/>
      <c r="W26" s="136"/>
      <c r="X26" s="136"/>
      <c r="Y26" s="234"/>
      <c r="Z26" s="234"/>
      <c r="AA26" s="98" t="str">
        <f t="shared" si="1"/>
        <v/>
      </c>
      <c r="AB26" s="234"/>
      <c r="AC26" s="234"/>
      <c r="AD26" s="234"/>
      <c r="AE26" s="160" t="str">
        <f>IFERROR(IF(AND(T25="Probabilidad",T26="Probabilidad"),(AG25-(+AG25*AA26)),IF(AND(T25="Impacto",T26="Probabilidad"),(AG24-(+AG24*AA26)),IF(T26="Impacto",AG25,""))),"")</f>
        <v/>
      </c>
      <c r="AF26" s="132" t="str">
        <f t="shared" si="4"/>
        <v/>
      </c>
      <c r="AG26" s="98" t="str">
        <f t="shared" si="2"/>
        <v/>
      </c>
      <c r="AH26" s="132" t="str">
        <f t="shared" si="5"/>
        <v/>
      </c>
      <c r="AI26" s="98" t="str">
        <f>IFERROR(IF(AND(T25="Impacto",T26="Impacto"),(AI25-(+AI25*AA26)),IF(AND(T25="Probabilidad",T26="Impacto"),(AI24-(+AI24*AA26)),IF(T26="Probabilidad",AI25,""))),"")</f>
        <v/>
      </c>
      <c r="AJ26" s="99" t="str">
        <f t="shared" si="3"/>
        <v/>
      </c>
      <c r="AK26" s="326"/>
      <c r="AL26" s="232"/>
      <c r="AM26" s="231"/>
      <c r="AN26" s="240"/>
      <c r="AO26" s="100"/>
      <c r="AP26" s="134"/>
      <c r="AQ26" s="100"/>
      <c r="AR26" s="134"/>
      <c r="AS26" s="100"/>
      <c r="AT26" s="134"/>
      <c r="AU26" s="100"/>
      <c r="AV26" s="134"/>
      <c r="AW26" s="135"/>
      <c r="AX26" s="134"/>
      <c r="AY26" s="134"/>
      <c r="AZ26" s="135"/>
      <c r="BA26" s="100"/>
      <c r="BB26" s="100"/>
      <c r="BC26" s="134"/>
      <c r="BD26" s="134"/>
      <c r="BE26" s="135"/>
      <c r="BF26" s="100"/>
      <c r="BG26" s="100"/>
      <c r="BH26" s="134"/>
      <c r="BI26" s="134"/>
      <c r="BJ26" s="135"/>
      <c r="BK26" s="100"/>
      <c r="BL26" s="100"/>
      <c r="BM26" s="134"/>
      <c r="BN26" s="134"/>
      <c r="BO26" s="135"/>
      <c r="BP26" s="100"/>
      <c r="BQ26" s="100"/>
      <c r="BR26" s="137"/>
      <c r="BS26" s="134"/>
      <c r="BT26" s="134"/>
      <c r="BU26" s="134"/>
      <c r="BV26" s="100"/>
      <c r="BW26" s="134"/>
      <c r="BX26" s="134"/>
      <c r="BY26" s="100"/>
      <c r="BZ26" s="134"/>
      <c r="CA26" s="135"/>
      <c r="CB26" s="134"/>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row>
    <row r="27" spans="1:106" ht="16.5" customHeight="1" x14ac:dyDescent="0.3">
      <c r="A27" s="317"/>
      <c r="B27" s="318"/>
      <c r="C27" s="318"/>
      <c r="D27" s="318"/>
      <c r="E27" s="343"/>
      <c r="F27" s="318"/>
      <c r="G27" s="318"/>
      <c r="H27" s="318"/>
      <c r="I27" s="318"/>
      <c r="J27" s="317"/>
      <c r="K27" s="344"/>
      <c r="L27" s="341"/>
      <c r="M27" s="331"/>
      <c r="N27" s="331"/>
      <c r="O27" s="331"/>
      <c r="P27" s="341"/>
      <c r="Q27" s="342"/>
      <c r="R27" s="231">
        <v>5</v>
      </c>
      <c r="S27" s="233"/>
      <c r="T27" s="136" t="str">
        <f t="shared" si="0"/>
        <v/>
      </c>
      <c r="U27" s="136"/>
      <c r="V27" s="136"/>
      <c r="W27" s="136"/>
      <c r="X27" s="136"/>
      <c r="Y27" s="234"/>
      <c r="Z27" s="234"/>
      <c r="AA27" s="98" t="str">
        <f t="shared" si="1"/>
        <v/>
      </c>
      <c r="AB27" s="234"/>
      <c r="AC27" s="234"/>
      <c r="AD27" s="234"/>
      <c r="AE27" s="159" t="str">
        <f>IFERROR(IF(AND(T26="Probabilidad",T27="Probabilidad"),(AG26-(+AG26*AA27)),IF(AND(T26="Impacto",T27="Probabilidad"),(AG25-(+AG25*AA27)),IF(T27="Impacto",AG26,""))),"")</f>
        <v/>
      </c>
      <c r="AF27" s="132" t="str">
        <f>IFERROR(IF(AE27="","",IF(AE27&lt;=0.2,"Muy Baja",IF(AE27&lt;=0.4,"Baja",IF(AE27&lt;=0.6,"Media",IF(AE27&lt;=0.8,"Alta","Muy Alta"))))),"")</f>
        <v/>
      </c>
      <c r="AG27" s="98" t="str">
        <f t="shared" si="2"/>
        <v/>
      </c>
      <c r="AH27" s="132" t="str">
        <f t="shared" si="5"/>
        <v/>
      </c>
      <c r="AI27" s="98" t="str">
        <f>IFERROR(IF(AND(T26="Impacto",T27="Impacto"),(AI26-(+AI26*AA27)),IF(AND(T26="Probabilidad",T27="Impacto"),(AI25-(+AI25*AA27)),IF(T27="Probabilidad",AI26,""))),"")</f>
        <v/>
      </c>
      <c r="AJ27" s="99" t="str">
        <f t="shared" si="3"/>
        <v/>
      </c>
      <c r="AK27" s="326"/>
      <c r="AL27" s="232"/>
      <c r="AM27" s="231"/>
      <c r="AN27" s="240"/>
      <c r="AO27" s="100"/>
      <c r="AP27" s="134"/>
      <c r="AQ27" s="100"/>
      <c r="AR27" s="134"/>
      <c r="AS27" s="100"/>
      <c r="AT27" s="134"/>
      <c r="AU27" s="100"/>
      <c r="AV27" s="134"/>
      <c r="AW27" s="135"/>
      <c r="AX27" s="134"/>
      <c r="AY27" s="134"/>
      <c r="AZ27" s="135"/>
      <c r="BA27" s="100"/>
      <c r="BB27" s="100"/>
      <c r="BC27" s="134"/>
      <c r="BD27" s="134"/>
      <c r="BE27" s="135"/>
      <c r="BF27" s="100"/>
      <c r="BG27" s="100"/>
      <c r="BH27" s="134"/>
      <c r="BI27" s="134"/>
      <c r="BJ27" s="135"/>
      <c r="BK27" s="100"/>
      <c r="BL27" s="100"/>
      <c r="BM27" s="134"/>
      <c r="BN27" s="134"/>
      <c r="BO27" s="135"/>
      <c r="BP27" s="100"/>
      <c r="BQ27" s="100"/>
      <c r="BR27" s="137"/>
      <c r="BS27" s="134"/>
      <c r="BT27" s="134"/>
      <c r="BU27" s="134"/>
      <c r="BV27" s="100"/>
      <c r="BW27" s="134"/>
      <c r="BX27" s="134"/>
      <c r="BY27" s="100"/>
      <c r="BZ27" s="134"/>
      <c r="CA27" s="135"/>
      <c r="CB27" s="134"/>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row>
    <row r="28" spans="1:106" ht="16.5" customHeight="1" x14ac:dyDescent="0.3">
      <c r="A28" s="317"/>
      <c r="B28" s="318"/>
      <c r="C28" s="318"/>
      <c r="D28" s="318"/>
      <c r="E28" s="343"/>
      <c r="F28" s="318"/>
      <c r="G28" s="318"/>
      <c r="H28" s="318"/>
      <c r="I28" s="318"/>
      <c r="J28" s="317"/>
      <c r="K28" s="344"/>
      <c r="L28" s="341"/>
      <c r="M28" s="332"/>
      <c r="N28" s="332"/>
      <c r="O28" s="332"/>
      <c r="P28" s="341"/>
      <c r="Q28" s="342"/>
      <c r="R28" s="231">
        <v>6</v>
      </c>
      <c r="S28" s="233"/>
      <c r="T28" s="136" t="str">
        <f t="shared" si="0"/>
        <v/>
      </c>
      <c r="U28" s="136"/>
      <c r="V28" s="136"/>
      <c r="W28" s="136"/>
      <c r="X28" s="136"/>
      <c r="Y28" s="234"/>
      <c r="Z28" s="234"/>
      <c r="AA28" s="98" t="str">
        <f t="shared" si="1"/>
        <v/>
      </c>
      <c r="AB28" s="234"/>
      <c r="AC28" s="234"/>
      <c r="AD28" s="234"/>
      <c r="AE28" s="160" t="str">
        <f>IFERROR(IF(AND(T27="Probabilidad",T28="Probabilidad"),(AG27-(+AG27*AA28)),IF(AND(T27="Impacto",T28="Probabilidad"),(AG26-(+AG26*AA28)),IF(T28="Impacto",AG27,""))),"")</f>
        <v/>
      </c>
      <c r="AF28" s="132" t="str">
        <f t="shared" si="4"/>
        <v/>
      </c>
      <c r="AG28" s="98" t="str">
        <f t="shared" si="2"/>
        <v/>
      </c>
      <c r="AH28" s="132" t="str">
        <f t="shared" si="5"/>
        <v/>
      </c>
      <c r="AI28" s="98" t="str">
        <f>IFERROR(IF(AND(T27="Impacto",T28="Impacto"),(AI27-(+AI27*AA28)),IF(AND(T27="Probabilidad",T28="Impacto"),(AI26-(+AI26*AA28)),IF(T28="Probabilidad",AI27,""))),"")</f>
        <v/>
      </c>
      <c r="AJ28" s="99" t="str">
        <f t="shared" si="3"/>
        <v/>
      </c>
      <c r="AK28" s="327"/>
      <c r="AL28" s="232"/>
      <c r="AM28" s="231"/>
      <c r="AN28" s="240"/>
      <c r="AO28" s="100"/>
      <c r="AP28" s="134"/>
      <c r="AQ28" s="100"/>
      <c r="AR28" s="134"/>
      <c r="AS28" s="100"/>
      <c r="AT28" s="134"/>
      <c r="AU28" s="100"/>
      <c r="AV28" s="134"/>
      <c r="AW28" s="135"/>
      <c r="AX28" s="134"/>
      <c r="AY28" s="134"/>
      <c r="AZ28" s="135"/>
      <c r="BA28" s="100"/>
      <c r="BB28" s="100"/>
      <c r="BC28" s="134"/>
      <c r="BD28" s="134"/>
      <c r="BE28" s="135"/>
      <c r="BF28" s="100"/>
      <c r="BG28" s="100"/>
      <c r="BH28" s="134"/>
      <c r="BI28" s="134"/>
      <c r="BJ28" s="135"/>
      <c r="BK28" s="100"/>
      <c r="BL28" s="100"/>
      <c r="BM28" s="134"/>
      <c r="BN28" s="134"/>
      <c r="BO28" s="135"/>
      <c r="BP28" s="100"/>
      <c r="BQ28" s="100"/>
      <c r="BR28" s="137"/>
      <c r="BS28" s="134"/>
      <c r="BT28" s="134"/>
      <c r="BU28" s="134"/>
      <c r="BV28" s="100"/>
      <c r="BW28" s="134"/>
      <c r="BX28" s="134"/>
      <c r="BY28" s="100"/>
      <c r="BZ28" s="134"/>
      <c r="CA28" s="135"/>
      <c r="CB28" s="134"/>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row>
    <row r="29" spans="1:106" ht="16.5" customHeight="1" x14ac:dyDescent="0.3">
      <c r="A29" s="317">
        <v>5</v>
      </c>
      <c r="B29" s="318"/>
      <c r="C29" s="318"/>
      <c r="D29" s="318"/>
      <c r="E29" s="343"/>
      <c r="F29" s="318"/>
      <c r="G29" s="318"/>
      <c r="H29" s="318"/>
      <c r="I29" s="318"/>
      <c r="J29" s="317"/>
      <c r="K29" s="344" t="str">
        <f>IF(J29&lt;=0,"",IF(J29&lt;=2,"Muy Baja",IF(J29&lt;=24,"Baja",IF(J29&lt;=500,"Media",IF(J29&lt;=5000,"Alta","Muy Alta")))))</f>
        <v/>
      </c>
      <c r="L29" s="341" t="str">
        <f>IF(K29="","",IF(K29="Muy Baja",0.2,IF(K29="Baja",0.4,IF(K29="Media",0.6,IF(K29="Alta",0.8,IF(K29="Muy Alta",1,))))))</f>
        <v/>
      </c>
      <c r="M29" s="339"/>
      <c r="N29" s="339">
        <f ca="1">IF(NOT(ISERROR(MATCH(M29,'Tabla Impacto'!$B$221:$B$223,0))),'Tabla Impacto'!$F$223&amp;"Por favor no seleccionar los criterios de impacto(Afectación Económica o presupuestal y Pérdida Reputacional)",M29)</f>
        <v>0</v>
      </c>
      <c r="O29" s="340" t="str">
        <f ca="1">IF(OR(N29='Tabla Impacto'!$C$11,N29='Tabla Impacto'!$D$11),"Leve",IF(OR(N29='Tabla Impacto'!$C$12,N29='Tabla Impacto'!$D$12),"Menor",IF(OR(N29='Tabla Impacto'!$C$13,N29='Tabla Impacto'!$D$13),"Moderado",IF(OR(N29='Tabla Impacto'!$C$14,N29='Tabla Impacto'!$D$14),"Mayor",IF(OR(N29='Tabla Impacto'!$C$15,N29='Tabla Impacto'!$D$15),"Catastrófico","")))))</f>
        <v/>
      </c>
      <c r="P29" s="341" t="str">
        <f ca="1">IF(O29="","",IF(O29="Leve",0.2,IF(O29="Menor",0.4,IF(O29="Moderado",0.6,IF(O29="Mayor",0.8,IF(O29="Catastrófico",1,))))))</f>
        <v/>
      </c>
      <c r="Q29" s="342" t="str">
        <f t="shared" ref="Q29" ca="1" si="9">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231">
        <v>1</v>
      </c>
      <c r="S29" s="233"/>
      <c r="T29" s="136" t="str">
        <f t="shared" si="0"/>
        <v/>
      </c>
      <c r="U29" s="136"/>
      <c r="V29" s="136"/>
      <c r="W29" s="136"/>
      <c r="X29" s="136"/>
      <c r="Y29" s="234"/>
      <c r="Z29" s="234"/>
      <c r="AA29" s="98" t="str">
        <f t="shared" si="1"/>
        <v/>
      </c>
      <c r="AB29" s="234"/>
      <c r="AC29" s="234"/>
      <c r="AD29" s="234"/>
      <c r="AE29" s="160" t="str">
        <f>IFERROR(IF(T29="Probabilidad",(L29-(+L29*AA29)),IF(T29="Impacto",L29,"")),"")</f>
        <v/>
      </c>
      <c r="AF29" s="132" t="str">
        <f>IFERROR(IF(AE29="","",IF(AE29&lt;=0.2,"Muy Baja",IF(AE29&lt;=0.4,"Baja",IF(AE29&lt;=0.6,"Media",IF(AE29&lt;=0.8,"Alta","Muy Alta"))))),"")</f>
        <v/>
      </c>
      <c r="AG29" s="98" t="str">
        <f t="shared" si="2"/>
        <v/>
      </c>
      <c r="AH29" s="132" t="str">
        <f>IFERROR(IF(AI29="","",IF(AI29&lt;=0.2,"Leve",IF(AI29&lt;=0.4,"Menor",IF(AI29&lt;=0.6,"Moderado",IF(AI29&lt;=0.8,"Mayor","Catastrófico"))))),"")</f>
        <v/>
      </c>
      <c r="AI29" s="98" t="str">
        <f>IFERROR(IF(T29="Impacto",(P29-(+P29*AA29)),IF(T29="Probabilidad",P29,"")),"")</f>
        <v/>
      </c>
      <c r="AJ29" s="99" t="str">
        <f t="shared" si="3"/>
        <v/>
      </c>
      <c r="AK29" s="325"/>
      <c r="AL29" s="232"/>
      <c r="AM29" s="231"/>
      <c r="AN29" s="240"/>
      <c r="AO29" s="100"/>
      <c r="AP29" s="134"/>
      <c r="AQ29" s="100"/>
      <c r="AR29" s="134"/>
      <c r="AS29" s="100"/>
      <c r="AT29" s="134"/>
      <c r="AU29" s="100"/>
      <c r="AV29" s="134"/>
      <c r="AW29" s="135"/>
      <c r="AX29" s="134"/>
      <c r="AY29" s="134"/>
      <c r="AZ29" s="135"/>
      <c r="BA29" s="100"/>
      <c r="BB29" s="100"/>
      <c r="BC29" s="134"/>
      <c r="BD29" s="134"/>
      <c r="BE29" s="135"/>
      <c r="BF29" s="100"/>
      <c r="BG29" s="100"/>
      <c r="BH29" s="134"/>
      <c r="BI29" s="134"/>
      <c r="BJ29" s="135"/>
      <c r="BK29" s="100"/>
      <c r="BL29" s="100"/>
      <c r="BM29" s="134"/>
      <c r="BN29" s="134"/>
      <c r="BO29" s="135"/>
      <c r="BP29" s="100"/>
      <c r="BQ29" s="100"/>
      <c r="BR29" s="137"/>
      <c r="BS29" s="134"/>
      <c r="BT29" s="134"/>
      <c r="BU29" s="134"/>
      <c r="BV29" s="100"/>
      <c r="BW29" s="134"/>
      <c r="BX29" s="134"/>
      <c r="BY29" s="100"/>
      <c r="BZ29" s="134"/>
      <c r="CA29" s="135"/>
      <c r="CB29" s="134"/>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row>
    <row r="30" spans="1:106" ht="16.5" customHeight="1" x14ac:dyDescent="0.3">
      <c r="A30" s="317"/>
      <c r="B30" s="318"/>
      <c r="C30" s="318"/>
      <c r="D30" s="318"/>
      <c r="E30" s="343"/>
      <c r="F30" s="318"/>
      <c r="G30" s="318"/>
      <c r="H30" s="318"/>
      <c r="I30" s="318"/>
      <c r="J30" s="317"/>
      <c r="K30" s="344"/>
      <c r="L30" s="341"/>
      <c r="M30" s="331"/>
      <c r="N30" s="331"/>
      <c r="O30" s="331"/>
      <c r="P30" s="341"/>
      <c r="Q30" s="342"/>
      <c r="R30" s="231">
        <v>2</v>
      </c>
      <c r="S30" s="233"/>
      <c r="T30" s="136" t="str">
        <f t="shared" si="0"/>
        <v/>
      </c>
      <c r="U30" s="136"/>
      <c r="V30" s="136"/>
      <c r="W30" s="136"/>
      <c r="X30" s="136"/>
      <c r="Y30" s="234"/>
      <c r="Z30" s="234"/>
      <c r="AA30" s="98" t="str">
        <f t="shared" si="1"/>
        <v/>
      </c>
      <c r="AB30" s="234"/>
      <c r="AC30" s="234"/>
      <c r="AD30" s="234"/>
      <c r="AE30" s="160" t="str">
        <f>IFERROR(IF(AND(T29="Probabilidad",T30="Probabilidad"),(AG29-(+AG29*AA30)),IF(T30="Probabilidad",(L29-(+L29*AA30)),IF(T30="Impacto",AG29,""))),"")</f>
        <v/>
      </c>
      <c r="AF30" s="132" t="str">
        <f t="shared" si="4"/>
        <v/>
      </c>
      <c r="AG30" s="98" t="str">
        <f t="shared" si="2"/>
        <v/>
      </c>
      <c r="AH30" s="132" t="str">
        <f t="shared" si="5"/>
        <v/>
      </c>
      <c r="AI30" s="98" t="str">
        <f>IFERROR(IF(AND(T29="Impacto",T30="Impacto"),(AI23-(+AI23*AA30)),IF(T30="Impacto",($P$29-(+$P$29*AA30)),IF(T30="Probabilidad",AI23,""))),"")</f>
        <v/>
      </c>
      <c r="AJ30" s="99" t="str">
        <f t="shared" si="3"/>
        <v/>
      </c>
      <c r="AK30" s="326"/>
      <c r="AL30" s="232"/>
      <c r="AM30" s="231"/>
      <c r="AN30" s="240"/>
      <c r="AO30" s="100"/>
      <c r="AP30" s="134"/>
      <c r="AQ30" s="100"/>
      <c r="AR30" s="134"/>
      <c r="AS30" s="100"/>
      <c r="AT30" s="134"/>
      <c r="AU30" s="100"/>
      <c r="AV30" s="134"/>
      <c r="AW30" s="135"/>
      <c r="AX30" s="134"/>
      <c r="AY30" s="134"/>
      <c r="AZ30" s="135"/>
      <c r="BA30" s="100"/>
      <c r="BB30" s="100"/>
      <c r="BC30" s="134"/>
      <c r="BD30" s="134"/>
      <c r="BE30" s="135"/>
      <c r="BF30" s="100"/>
      <c r="BG30" s="100"/>
      <c r="BH30" s="134"/>
      <c r="BI30" s="134"/>
      <c r="BJ30" s="135"/>
      <c r="BK30" s="100"/>
      <c r="BL30" s="100"/>
      <c r="BM30" s="134"/>
      <c r="BN30" s="134"/>
      <c r="BO30" s="135"/>
      <c r="BP30" s="100"/>
      <c r="BQ30" s="100"/>
      <c r="BR30" s="137"/>
      <c r="BS30" s="134"/>
      <c r="BT30" s="134"/>
      <c r="BU30" s="134"/>
      <c r="BV30" s="100"/>
      <c r="BW30" s="134"/>
      <c r="BX30" s="134"/>
      <c r="BY30" s="100"/>
      <c r="BZ30" s="134"/>
      <c r="CA30" s="135"/>
      <c r="CB30" s="134"/>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row>
    <row r="31" spans="1:106" ht="16.5" customHeight="1" x14ac:dyDescent="0.3">
      <c r="A31" s="317"/>
      <c r="B31" s="318"/>
      <c r="C31" s="318"/>
      <c r="D31" s="318"/>
      <c r="E31" s="343"/>
      <c r="F31" s="318"/>
      <c r="G31" s="318"/>
      <c r="H31" s="318"/>
      <c r="I31" s="318"/>
      <c r="J31" s="317"/>
      <c r="K31" s="344"/>
      <c r="L31" s="341"/>
      <c r="M31" s="331"/>
      <c r="N31" s="331"/>
      <c r="O31" s="331"/>
      <c r="P31" s="341"/>
      <c r="Q31" s="342"/>
      <c r="R31" s="231">
        <v>3</v>
      </c>
      <c r="S31" s="238"/>
      <c r="T31" s="136" t="str">
        <f t="shared" si="0"/>
        <v/>
      </c>
      <c r="U31" s="136"/>
      <c r="V31" s="136"/>
      <c r="W31" s="136"/>
      <c r="X31" s="136"/>
      <c r="Y31" s="234"/>
      <c r="Z31" s="234"/>
      <c r="AA31" s="98" t="str">
        <f t="shared" si="1"/>
        <v/>
      </c>
      <c r="AB31" s="234"/>
      <c r="AC31" s="234"/>
      <c r="AD31" s="234"/>
      <c r="AE31" s="160" t="str">
        <f>IFERROR(IF(AND(T30="Probabilidad",T31="Probabilidad"),(AG30-(+AG30*AA31)),IF(AND(T30="Impacto",T31="Probabilidad"),(AG29-(+AG29*AA31)),IF(T31="Impacto",AG30,""))),"")</f>
        <v/>
      </c>
      <c r="AF31" s="132" t="str">
        <f t="shared" si="4"/>
        <v/>
      </c>
      <c r="AG31" s="98" t="str">
        <f t="shared" si="2"/>
        <v/>
      </c>
      <c r="AH31" s="132" t="str">
        <f t="shared" si="5"/>
        <v/>
      </c>
      <c r="AI31" s="98" t="str">
        <f>IFERROR(IF(AND(T30="Impacto",T31="Impacto"),(AI30-(+AI30*AA31)),IF(AND(T30="Probabilidad",T31="Impacto"),(AI29-(+AI29*AA31)),IF(T31="Probabilidad",AI30,""))),"")</f>
        <v/>
      </c>
      <c r="AJ31" s="99" t="str">
        <f t="shared" si="3"/>
        <v/>
      </c>
      <c r="AK31" s="326"/>
      <c r="AL31" s="232"/>
      <c r="AM31" s="231"/>
      <c r="AN31" s="240"/>
      <c r="AO31" s="100"/>
      <c r="AP31" s="134"/>
      <c r="AQ31" s="100"/>
      <c r="AR31" s="134"/>
      <c r="AS31" s="100"/>
      <c r="AT31" s="134"/>
      <c r="AU31" s="100"/>
      <c r="AV31" s="134"/>
      <c r="AW31" s="135"/>
      <c r="AX31" s="134"/>
      <c r="AY31" s="134"/>
      <c r="AZ31" s="135"/>
      <c r="BA31" s="100"/>
      <c r="BB31" s="100"/>
      <c r="BC31" s="134"/>
      <c r="BD31" s="134"/>
      <c r="BE31" s="135"/>
      <c r="BF31" s="100"/>
      <c r="BG31" s="100"/>
      <c r="BH31" s="134"/>
      <c r="BI31" s="134"/>
      <c r="BJ31" s="135"/>
      <c r="BK31" s="100"/>
      <c r="BL31" s="100"/>
      <c r="BM31" s="134"/>
      <c r="BN31" s="134"/>
      <c r="BO31" s="135"/>
      <c r="BP31" s="100"/>
      <c r="BQ31" s="100"/>
      <c r="BR31" s="137"/>
      <c r="BS31" s="134"/>
      <c r="BT31" s="134"/>
      <c r="BU31" s="134"/>
      <c r="BV31" s="100"/>
      <c r="BW31" s="134"/>
      <c r="BX31" s="134"/>
      <c r="BY31" s="100"/>
      <c r="BZ31" s="134"/>
      <c r="CA31" s="135"/>
      <c r="CB31" s="134"/>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row>
    <row r="32" spans="1:106" ht="16.5" customHeight="1" x14ac:dyDescent="0.3">
      <c r="A32" s="317"/>
      <c r="B32" s="318"/>
      <c r="C32" s="318"/>
      <c r="D32" s="318"/>
      <c r="E32" s="343"/>
      <c r="F32" s="318"/>
      <c r="G32" s="318"/>
      <c r="H32" s="318"/>
      <c r="I32" s="318"/>
      <c r="J32" s="317"/>
      <c r="K32" s="344"/>
      <c r="L32" s="341"/>
      <c r="M32" s="331"/>
      <c r="N32" s="331"/>
      <c r="O32" s="331"/>
      <c r="P32" s="341"/>
      <c r="Q32" s="342"/>
      <c r="R32" s="231">
        <v>4</v>
      </c>
      <c r="S32" s="233"/>
      <c r="T32" s="136" t="str">
        <f t="shared" si="0"/>
        <v/>
      </c>
      <c r="U32" s="136"/>
      <c r="V32" s="136"/>
      <c r="W32" s="136"/>
      <c r="X32" s="136"/>
      <c r="Y32" s="234"/>
      <c r="Z32" s="234"/>
      <c r="AA32" s="98" t="str">
        <f t="shared" si="1"/>
        <v/>
      </c>
      <c r="AB32" s="234"/>
      <c r="AC32" s="234"/>
      <c r="AD32" s="234"/>
      <c r="AE32" s="160" t="str">
        <f>IFERROR(IF(AND(T31="Probabilidad",T32="Probabilidad"),(AG31-(+AG31*AA32)),IF(AND(T31="Impacto",T32="Probabilidad"),(AG30-(+AG30*AA32)),IF(T32="Impacto",AG31,""))),"")</f>
        <v/>
      </c>
      <c r="AF32" s="132" t="str">
        <f t="shared" si="4"/>
        <v/>
      </c>
      <c r="AG32" s="98" t="str">
        <f t="shared" si="2"/>
        <v/>
      </c>
      <c r="AH32" s="132" t="str">
        <f t="shared" si="5"/>
        <v/>
      </c>
      <c r="AI32" s="98" t="str">
        <f>IFERROR(IF(AND(T31="Impacto",T32="Impacto"),(AI31-(+AI31*AA32)),IF(AND(T31="Probabilidad",T32="Impacto"),(AI30-(+AI30*AA32)),IF(T32="Probabilidad",AI31,""))),"")</f>
        <v/>
      </c>
      <c r="AJ32" s="99" t="str">
        <f t="shared" si="3"/>
        <v/>
      </c>
      <c r="AK32" s="326"/>
      <c r="AL32" s="232"/>
      <c r="AM32" s="231"/>
      <c r="AN32" s="240"/>
      <c r="AO32" s="100"/>
      <c r="AP32" s="134"/>
      <c r="AQ32" s="100"/>
      <c r="AR32" s="134"/>
      <c r="AS32" s="100"/>
      <c r="AT32" s="134"/>
      <c r="AU32" s="100"/>
      <c r="AV32" s="134"/>
      <c r="AW32" s="135"/>
      <c r="AX32" s="134"/>
      <c r="AY32" s="134"/>
      <c r="AZ32" s="135"/>
      <c r="BA32" s="100"/>
      <c r="BB32" s="100"/>
      <c r="BC32" s="134"/>
      <c r="BD32" s="134"/>
      <c r="BE32" s="135"/>
      <c r="BF32" s="100"/>
      <c r="BG32" s="100"/>
      <c r="BH32" s="134"/>
      <c r="BI32" s="134"/>
      <c r="BJ32" s="135"/>
      <c r="BK32" s="100"/>
      <c r="BL32" s="100"/>
      <c r="BM32" s="134"/>
      <c r="BN32" s="134"/>
      <c r="BO32" s="135"/>
      <c r="BP32" s="100"/>
      <c r="BQ32" s="100"/>
      <c r="BR32" s="137"/>
      <c r="BS32" s="134"/>
      <c r="BT32" s="134"/>
      <c r="BU32" s="134"/>
      <c r="BV32" s="100"/>
      <c r="BW32" s="134"/>
      <c r="BX32" s="134"/>
      <c r="BY32" s="100"/>
      <c r="BZ32" s="134"/>
      <c r="CA32" s="135"/>
      <c r="CB32" s="134"/>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row>
    <row r="33" spans="1:106" ht="16.5" customHeight="1" x14ac:dyDescent="0.3">
      <c r="A33" s="317"/>
      <c r="B33" s="318"/>
      <c r="C33" s="318"/>
      <c r="D33" s="318"/>
      <c r="E33" s="343"/>
      <c r="F33" s="318"/>
      <c r="G33" s="318"/>
      <c r="H33" s="318"/>
      <c r="I33" s="318"/>
      <c r="J33" s="317"/>
      <c r="K33" s="344"/>
      <c r="L33" s="341"/>
      <c r="M33" s="331"/>
      <c r="N33" s="331"/>
      <c r="O33" s="331"/>
      <c r="P33" s="341"/>
      <c r="Q33" s="342"/>
      <c r="R33" s="231">
        <v>5</v>
      </c>
      <c r="S33" s="233"/>
      <c r="T33" s="136" t="str">
        <f t="shared" si="0"/>
        <v/>
      </c>
      <c r="U33" s="136"/>
      <c r="V33" s="136"/>
      <c r="W33" s="136"/>
      <c r="X33" s="136"/>
      <c r="Y33" s="234"/>
      <c r="Z33" s="234"/>
      <c r="AA33" s="98" t="str">
        <f t="shared" si="1"/>
        <v/>
      </c>
      <c r="AB33" s="234"/>
      <c r="AC33" s="234"/>
      <c r="AD33" s="234"/>
      <c r="AE33" s="160" t="str">
        <f>IFERROR(IF(AND(T32="Probabilidad",T33="Probabilidad"),(AG32-(+AG32*AA33)),IF(AND(T32="Impacto",T33="Probabilidad"),(AG31-(+AG31*AA33)),IF(T33="Impacto",AG32,""))),"")</f>
        <v/>
      </c>
      <c r="AF33" s="132" t="str">
        <f t="shared" si="4"/>
        <v/>
      </c>
      <c r="AG33" s="98" t="str">
        <f t="shared" si="2"/>
        <v/>
      </c>
      <c r="AH33" s="132" t="str">
        <f t="shared" si="5"/>
        <v/>
      </c>
      <c r="AI33" s="98" t="str">
        <f>IFERROR(IF(AND(T32="Impacto",T33="Impacto"),(AI32-(+AI32*AA33)),IF(AND(T32="Probabilidad",T33="Impacto"),(AI31-(+AI31*AA33)),IF(T33="Probabilidad",AI32,""))),"")</f>
        <v/>
      </c>
      <c r="AJ33" s="99" t="str">
        <f t="shared" si="3"/>
        <v/>
      </c>
      <c r="AK33" s="326"/>
      <c r="AL33" s="232"/>
      <c r="AM33" s="231"/>
      <c r="AN33" s="240"/>
      <c r="AO33" s="100"/>
      <c r="AP33" s="134"/>
      <c r="AQ33" s="100"/>
      <c r="AR33" s="134"/>
      <c r="AS33" s="100"/>
      <c r="AT33" s="134"/>
      <c r="AU33" s="100"/>
      <c r="AV33" s="134"/>
      <c r="AW33" s="135"/>
      <c r="AX33" s="134"/>
      <c r="AY33" s="134"/>
      <c r="AZ33" s="135"/>
      <c r="BA33" s="100"/>
      <c r="BB33" s="100"/>
      <c r="BC33" s="134"/>
      <c r="BD33" s="134"/>
      <c r="BE33" s="135"/>
      <c r="BF33" s="100"/>
      <c r="BG33" s="100"/>
      <c r="BH33" s="134"/>
      <c r="BI33" s="134"/>
      <c r="BJ33" s="135"/>
      <c r="BK33" s="100"/>
      <c r="BL33" s="100"/>
      <c r="BM33" s="134"/>
      <c r="BN33" s="134"/>
      <c r="BO33" s="135"/>
      <c r="BP33" s="100"/>
      <c r="BQ33" s="100"/>
      <c r="BR33" s="137"/>
      <c r="BS33" s="134"/>
      <c r="BT33" s="134"/>
      <c r="BU33" s="134"/>
      <c r="BV33" s="100"/>
      <c r="BW33" s="134"/>
      <c r="BX33" s="134"/>
      <c r="BY33" s="100"/>
      <c r="BZ33" s="134"/>
      <c r="CA33" s="135"/>
      <c r="CB33" s="134"/>
      <c r="CC33" s="140"/>
      <c r="CD33" s="140"/>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row>
    <row r="34" spans="1:106" ht="16.5" customHeight="1" x14ac:dyDescent="0.3">
      <c r="A34" s="317"/>
      <c r="B34" s="318"/>
      <c r="C34" s="318"/>
      <c r="D34" s="318"/>
      <c r="E34" s="343"/>
      <c r="F34" s="318"/>
      <c r="G34" s="318"/>
      <c r="H34" s="318"/>
      <c r="I34" s="318"/>
      <c r="J34" s="317"/>
      <c r="K34" s="344"/>
      <c r="L34" s="341"/>
      <c r="M34" s="332"/>
      <c r="N34" s="332"/>
      <c r="O34" s="332"/>
      <c r="P34" s="341"/>
      <c r="Q34" s="342"/>
      <c r="R34" s="231">
        <v>6</v>
      </c>
      <c r="S34" s="233"/>
      <c r="T34" s="136" t="str">
        <f t="shared" si="0"/>
        <v/>
      </c>
      <c r="U34" s="136"/>
      <c r="V34" s="136"/>
      <c r="W34" s="136"/>
      <c r="X34" s="136"/>
      <c r="Y34" s="234"/>
      <c r="Z34" s="234"/>
      <c r="AA34" s="98" t="str">
        <f t="shared" si="1"/>
        <v/>
      </c>
      <c r="AB34" s="234"/>
      <c r="AC34" s="234"/>
      <c r="AD34" s="234"/>
      <c r="AE34" s="160" t="str">
        <f>IFERROR(IF(AND(T33="Probabilidad",T34="Probabilidad"),(AG33-(+AG33*AA34)),IF(AND(T33="Impacto",T34="Probabilidad"),(AG32-(+AG32*AA34)),IF(T34="Impacto",AG33,""))),"")</f>
        <v/>
      </c>
      <c r="AF34" s="132" t="str">
        <f t="shared" si="4"/>
        <v/>
      </c>
      <c r="AG34" s="98" t="str">
        <f t="shared" si="2"/>
        <v/>
      </c>
      <c r="AH34" s="132" t="str">
        <f t="shared" si="5"/>
        <v/>
      </c>
      <c r="AI34" s="98" t="str">
        <f>IFERROR(IF(AND(T33="Impacto",T34="Impacto"),(AI33-(+AI33*AA34)),IF(AND(T33="Probabilidad",T34="Impacto"),(AI32-(+AI32*AA34)),IF(T34="Probabilidad",AI33,""))),"")</f>
        <v/>
      </c>
      <c r="AJ34" s="99" t="str">
        <f t="shared" si="3"/>
        <v/>
      </c>
      <c r="AK34" s="327"/>
      <c r="AL34" s="232"/>
      <c r="AM34" s="231"/>
      <c r="AN34" s="240"/>
      <c r="AO34" s="100"/>
      <c r="AP34" s="134"/>
      <c r="AQ34" s="100"/>
      <c r="AR34" s="134"/>
      <c r="AS34" s="100"/>
      <c r="AT34" s="134"/>
      <c r="AU34" s="100"/>
      <c r="AV34" s="134"/>
      <c r="AW34" s="135"/>
      <c r="AX34" s="134"/>
      <c r="AY34" s="134"/>
      <c r="AZ34" s="135"/>
      <c r="BA34" s="100"/>
      <c r="BB34" s="100"/>
      <c r="BC34" s="134"/>
      <c r="BD34" s="134"/>
      <c r="BE34" s="135"/>
      <c r="BF34" s="100"/>
      <c r="BG34" s="100"/>
      <c r="BH34" s="134"/>
      <c r="BI34" s="134"/>
      <c r="BJ34" s="135"/>
      <c r="BK34" s="100"/>
      <c r="BL34" s="100"/>
      <c r="BM34" s="134"/>
      <c r="BN34" s="134"/>
      <c r="BO34" s="135"/>
      <c r="BP34" s="100"/>
      <c r="BQ34" s="100"/>
      <c r="BR34" s="137"/>
      <c r="BS34" s="134"/>
      <c r="BT34" s="134"/>
      <c r="BU34" s="134"/>
      <c r="BV34" s="100"/>
      <c r="BW34" s="134"/>
      <c r="BX34" s="134"/>
      <c r="BY34" s="100"/>
      <c r="BZ34" s="134"/>
      <c r="CA34" s="135"/>
      <c r="CB34" s="134"/>
      <c r="CC34" s="140"/>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row>
    <row r="35" spans="1:106" ht="16.5" customHeight="1" x14ac:dyDescent="0.3">
      <c r="A35" s="317">
        <v>6</v>
      </c>
      <c r="B35" s="318"/>
      <c r="C35" s="318"/>
      <c r="D35" s="318"/>
      <c r="E35" s="343"/>
      <c r="F35" s="318"/>
      <c r="G35" s="318"/>
      <c r="H35" s="318"/>
      <c r="I35" s="318"/>
      <c r="J35" s="317"/>
      <c r="K35" s="344" t="str">
        <f>IF(J35&lt;=0,"",IF(J35&lt;=2,"Muy Baja",IF(J35&lt;=24,"Baja",IF(J35&lt;=500,"Media",IF(J35&lt;=5000,"Alta","Muy Alta")))))</f>
        <v/>
      </c>
      <c r="L35" s="341" t="str">
        <f>IF(K35="","",IF(K35="Muy Baja",0.2,IF(K35="Baja",0.4,IF(K35="Media",0.6,IF(K35="Alta",0.8,IF(K35="Muy Alta",1,))))))</f>
        <v/>
      </c>
      <c r="M35" s="339"/>
      <c r="N35" s="339">
        <f ca="1">IF(NOT(ISERROR(MATCH(M35,'Tabla Impacto'!$B$221:$B$223,0))),'Tabla Impacto'!$F$223&amp;"Por favor no seleccionar los criterios de impacto(Afectación Económica o presupuestal y Pérdida Reputacional)",M35)</f>
        <v>0</v>
      </c>
      <c r="O35" s="340" t="str">
        <f ca="1">IF(OR(N35='Tabla Impacto'!$C$11,N35='Tabla Impacto'!$D$11),"Leve",IF(OR(N35='Tabla Impacto'!$C$12,N35='Tabla Impacto'!$D$12),"Menor",IF(OR(N35='Tabla Impacto'!$C$13,N35='Tabla Impacto'!$D$13),"Moderado",IF(OR(N35='Tabla Impacto'!$C$14,N35='Tabla Impacto'!$D$14),"Mayor",IF(OR(N35='Tabla Impacto'!$C$15,N35='Tabla Impacto'!$D$15),"Catastrófico","")))))</f>
        <v/>
      </c>
      <c r="P35" s="341" t="str">
        <f ca="1">IF(O35="","",IF(O35="Leve",0.2,IF(O35="Menor",0.4,IF(O35="Moderado",0.6,IF(O35="Mayor",0.8,IF(O35="Catastrófico",1,))))))</f>
        <v/>
      </c>
      <c r="Q35" s="342" t="str">
        <f t="shared" ref="Q35" ca="1" si="10">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231">
        <v>1</v>
      </c>
      <c r="S35" s="233"/>
      <c r="T35" s="136" t="str">
        <f t="shared" si="0"/>
        <v/>
      </c>
      <c r="U35" s="136"/>
      <c r="V35" s="136"/>
      <c r="W35" s="136"/>
      <c r="X35" s="136"/>
      <c r="Y35" s="234"/>
      <c r="Z35" s="234"/>
      <c r="AA35" s="98" t="str">
        <f t="shared" si="1"/>
        <v/>
      </c>
      <c r="AB35" s="234"/>
      <c r="AC35" s="234"/>
      <c r="AD35" s="234"/>
      <c r="AE35" s="160" t="str">
        <f>IFERROR(IF(T35="Probabilidad",(L35-(+L35*AA35)),IF(T35="Impacto",L35,"")),"")</f>
        <v/>
      </c>
      <c r="AF35" s="132" t="str">
        <f>IFERROR(IF(AE35="","",IF(AE35&lt;=0.2,"Muy Baja",IF(AE35&lt;=0.4,"Baja",IF(AE35&lt;=0.6,"Media",IF(AE35&lt;=0.8,"Alta","Muy Alta"))))),"")</f>
        <v/>
      </c>
      <c r="AG35" s="98" t="str">
        <f t="shared" si="2"/>
        <v/>
      </c>
      <c r="AH35" s="132" t="str">
        <f>IFERROR(IF(AI35="","",IF(AI35&lt;=0.2,"Leve",IF(AI35&lt;=0.4,"Menor",IF(AI35&lt;=0.6,"Moderado",IF(AI35&lt;=0.8,"Mayor","Catastrófico"))))),"")</f>
        <v/>
      </c>
      <c r="AI35" s="98" t="str">
        <f>IFERROR(IF(T35="Impacto",(P35-(+P35*AA35)),IF(T35="Probabilidad",P35,"")),"")</f>
        <v/>
      </c>
      <c r="AJ35" s="99" t="str">
        <f t="shared" si="3"/>
        <v/>
      </c>
      <c r="AK35" s="325"/>
      <c r="AL35" s="232"/>
      <c r="AM35" s="231"/>
      <c r="AN35" s="240"/>
      <c r="AO35" s="100"/>
      <c r="AP35" s="134"/>
      <c r="AQ35" s="100"/>
      <c r="AR35" s="134"/>
      <c r="AS35" s="100"/>
      <c r="AT35" s="134"/>
      <c r="AU35" s="100"/>
      <c r="AV35" s="134"/>
      <c r="AW35" s="135"/>
      <c r="AX35" s="134"/>
      <c r="AY35" s="134"/>
      <c r="AZ35" s="135"/>
      <c r="BA35" s="100"/>
      <c r="BB35" s="100"/>
      <c r="BC35" s="134"/>
      <c r="BD35" s="134"/>
      <c r="BE35" s="135"/>
      <c r="BF35" s="100"/>
      <c r="BG35" s="100"/>
      <c r="BH35" s="134"/>
      <c r="BI35" s="134"/>
      <c r="BJ35" s="135"/>
      <c r="BK35" s="100"/>
      <c r="BL35" s="100"/>
      <c r="BM35" s="134"/>
      <c r="BN35" s="134"/>
      <c r="BO35" s="135"/>
      <c r="BP35" s="100"/>
      <c r="BQ35" s="100"/>
      <c r="BR35" s="137"/>
      <c r="BS35" s="134"/>
      <c r="BT35" s="134"/>
      <c r="BU35" s="134"/>
      <c r="BV35" s="100"/>
      <c r="BW35" s="134"/>
      <c r="BX35" s="134"/>
      <c r="BY35" s="100"/>
      <c r="BZ35" s="134"/>
      <c r="CA35" s="135"/>
      <c r="CB35" s="134"/>
      <c r="CC35" s="140"/>
      <c r="CD35" s="140"/>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row>
    <row r="36" spans="1:106" ht="16.5" customHeight="1" x14ac:dyDescent="0.3">
      <c r="A36" s="317"/>
      <c r="B36" s="318"/>
      <c r="C36" s="318"/>
      <c r="D36" s="318"/>
      <c r="E36" s="343"/>
      <c r="F36" s="318"/>
      <c r="G36" s="318"/>
      <c r="H36" s="318"/>
      <c r="I36" s="318"/>
      <c r="J36" s="317"/>
      <c r="K36" s="344"/>
      <c r="L36" s="341"/>
      <c r="M36" s="331"/>
      <c r="N36" s="331"/>
      <c r="O36" s="331"/>
      <c r="P36" s="341"/>
      <c r="Q36" s="342"/>
      <c r="R36" s="231">
        <v>2</v>
      </c>
      <c r="S36" s="233"/>
      <c r="T36" s="136" t="str">
        <f t="shared" si="0"/>
        <v/>
      </c>
      <c r="U36" s="136"/>
      <c r="V36" s="136"/>
      <c r="W36" s="136"/>
      <c r="X36" s="136"/>
      <c r="Y36" s="234"/>
      <c r="Z36" s="234"/>
      <c r="AA36" s="98" t="str">
        <f t="shared" si="1"/>
        <v/>
      </c>
      <c r="AB36" s="234"/>
      <c r="AC36" s="234"/>
      <c r="AD36" s="234"/>
      <c r="AE36" s="160" t="str">
        <f>IFERROR(IF(AND(T35="Probabilidad",T36="Probabilidad"),(AG35-(+AG35*AA36)),IF(T36="Probabilidad",(L35-(+L35*AA36)),IF(T36="Impacto",AG35,""))),"")</f>
        <v/>
      </c>
      <c r="AF36" s="132" t="str">
        <f t="shared" si="4"/>
        <v/>
      </c>
      <c r="AG36" s="98" t="str">
        <f t="shared" si="2"/>
        <v/>
      </c>
      <c r="AH36" s="132" t="str">
        <f t="shared" si="5"/>
        <v/>
      </c>
      <c r="AI36" s="98" t="str">
        <f>IFERROR(IF(AND(T35="Impacto",T36="Impacto"),(AI29-(+AI29*AA36)),IF(T36="Impacto",($P$35-(+$P$35*AA36)),IF(T36="Probabilidad",AI29,""))),"")</f>
        <v/>
      </c>
      <c r="AJ36" s="99" t="str">
        <f t="shared" si="3"/>
        <v/>
      </c>
      <c r="AK36" s="326"/>
      <c r="AL36" s="232"/>
      <c r="AM36" s="231"/>
      <c r="AN36" s="240"/>
      <c r="AO36" s="100"/>
      <c r="AP36" s="134"/>
      <c r="AQ36" s="100"/>
      <c r="AR36" s="134"/>
      <c r="AS36" s="100"/>
      <c r="AT36" s="134"/>
      <c r="AU36" s="100"/>
      <c r="AV36" s="134"/>
      <c r="AW36" s="135"/>
      <c r="AX36" s="134"/>
      <c r="AY36" s="134"/>
      <c r="AZ36" s="135"/>
      <c r="BA36" s="100"/>
      <c r="BB36" s="100"/>
      <c r="BC36" s="134"/>
      <c r="BD36" s="134"/>
      <c r="BE36" s="135"/>
      <c r="BF36" s="100"/>
      <c r="BG36" s="100"/>
      <c r="BH36" s="134"/>
      <c r="BI36" s="134"/>
      <c r="BJ36" s="135"/>
      <c r="BK36" s="100"/>
      <c r="BL36" s="100"/>
      <c r="BM36" s="134"/>
      <c r="BN36" s="134"/>
      <c r="BO36" s="135"/>
      <c r="BP36" s="100"/>
      <c r="BQ36" s="100"/>
      <c r="BR36" s="137"/>
      <c r="BS36" s="134"/>
      <c r="BT36" s="134"/>
      <c r="BU36" s="134"/>
      <c r="BV36" s="100"/>
      <c r="BW36" s="134"/>
      <c r="BX36" s="134"/>
      <c r="BY36" s="100"/>
      <c r="BZ36" s="134"/>
      <c r="CA36" s="135"/>
      <c r="CB36" s="134"/>
      <c r="CC36" s="140"/>
      <c r="CD36" s="140"/>
      <c r="CE36" s="140"/>
      <c r="CF36" s="140"/>
      <c r="CG36" s="140"/>
      <c r="CH36" s="140"/>
      <c r="CI36" s="140"/>
      <c r="CJ36" s="140"/>
      <c r="CK36" s="140"/>
      <c r="CL36" s="140"/>
      <c r="CM36" s="140"/>
      <c r="CN36" s="140"/>
      <c r="CO36" s="140"/>
      <c r="CP36" s="140"/>
      <c r="CQ36" s="140"/>
      <c r="CR36" s="140"/>
      <c r="CS36" s="140"/>
      <c r="CT36" s="140"/>
      <c r="CU36" s="140"/>
      <c r="CV36" s="140"/>
      <c r="CW36" s="140"/>
      <c r="CX36" s="140"/>
      <c r="CY36" s="140"/>
      <c r="CZ36" s="140"/>
      <c r="DA36" s="140"/>
      <c r="DB36" s="140"/>
    </row>
    <row r="37" spans="1:106" ht="16.5" customHeight="1" x14ac:dyDescent="0.3">
      <c r="A37" s="317"/>
      <c r="B37" s="318"/>
      <c r="C37" s="318"/>
      <c r="D37" s="318"/>
      <c r="E37" s="343"/>
      <c r="F37" s="318"/>
      <c r="G37" s="318"/>
      <c r="H37" s="318"/>
      <c r="I37" s="318"/>
      <c r="J37" s="317"/>
      <c r="K37" s="344"/>
      <c r="L37" s="341"/>
      <c r="M37" s="331"/>
      <c r="N37" s="331"/>
      <c r="O37" s="331"/>
      <c r="P37" s="341"/>
      <c r="Q37" s="342"/>
      <c r="R37" s="231">
        <v>3</v>
      </c>
      <c r="S37" s="238"/>
      <c r="T37" s="136" t="str">
        <f t="shared" si="0"/>
        <v/>
      </c>
      <c r="U37" s="136"/>
      <c r="V37" s="136"/>
      <c r="W37" s="136"/>
      <c r="X37" s="136"/>
      <c r="Y37" s="234"/>
      <c r="Z37" s="234"/>
      <c r="AA37" s="98" t="str">
        <f t="shared" ref="AA37:AA64" si="11">IF(AND(Y37="Preventivo",Z37="Automático"),"50%",IF(AND(Y37="Preventivo",Z37="Manual"),"40%",IF(AND(Y37="Detectivo",Z37="Automático"),"40%",IF(AND(Y37="Detectivo",Z37="Manual"),"30%",IF(AND(Y37="Correctivo",Z37="Automático"),"35%",IF(AND(Y37="Correctivo",Z37="Manual"),"25%",""))))))</f>
        <v/>
      </c>
      <c r="AB37" s="234"/>
      <c r="AC37" s="234"/>
      <c r="AD37" s="234"/>
      <c r="AE37" s="160" t="str">
        <f>IFERROR(IF(AND(T36="Probabilidad",T37="Probabilidad"),(AG36-(+AG36*AA37)),IF(AND(T36="Impacto",T37="Probabilidad"),(AG35-(+AG35*AA37)),IF(T37="Impacto",AG36,""))),"")</f>
        <v/>
      </c>
      <c r="AF37" s="132" t="str">
        <f t="shared" si="4"/>
        <v/>
      </c>
      <c r="AG37" s="98" t="str">
        <f t="shared" ref="AG37:AG64" si="12">+AE37</f>
        <v/>
      </c>
      <c r="AH37" s="132" t="str">
        <f t="shared" si="5"/>
        <v/>
      </c>
      <c r="AI37" s="98" t="str">
        <f>IFERROR(IF(AND(T36="Impacto",T37="Impacto"),(AI36-(+AI36*AA37)),IF(AND(T36="Probabilidad",T37="Impacto"),(AI35-(+AI35*AA37)),IF(T37="Probabilidad",AI36,""))),"")</f>
        <v/>
      </c>
      <c r="AJ37" s="99" t="str">
        <f t="shared" ref="AJ37:AJ64" si="13">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26"/>
      <c r="AL37" s="232"/>
      <c r="AM37" s="231"/>
      <c r="AN37" s="240"/>
      <c r="AO37" s="100"/>
      <c r="AP37" s="134"/>
      <c r="AQ37" s="100"/>
      <c r="AR37" s="134"/>
      <c r="AS37" s="100"/>
      <c r="AT37" s="134"/>
      <c r="AU37" s="100"/>
      <c r="AV37" s="134"/>
      <c r="AW37" s="135"/>
      <c r="AX37" s="134"/>
      <c r="AY37" s="134"/>
      <c r="AZ37" s="135"/>
      <c r="BA37" s="100"/>
      <c r="BB37" s="100"/>
      <c r="BC37" s="134"/>
      <c r="BD37" s="134"/>
      <c r="BE37" s="135"/>
      <c r="BF37" s="100"/>
      <c r="BG37" s="100"/>
      <c r="BH37" s="134"/>
      <c r="BI37" s="134"/>
      <c r="BJ37" s="135"/>
      <c r="BK37" s="100"/>
      <c r="BL37" s="100"/>
      <c r="BM37" s="134"/>
      <c r="BN37" s="134"/>
      <c r="BO37" s="135"/>
      <c r="BP37" s="100"/>
      <c r="BQ37" s="100"/>
      <c r="BR37" s="137"/>
      <c r="BS37" s="134"/>
      <c r="BT37" s="134"/>
      <c r="BU37" s="134"/>
      <c r="BV37" s="100"/>
      <c r="BW37" s="134"/>
      <c r="BX37" s="134"/>
      <c r="BY37" s="100"/>
      <c r="BZ37" s="134"/>
      <c r="CA37" s="135"/>
      <c r="CB37" s="134"/>
      <c r="CC37" s="140"/>
      <c r="CD37" s="140"/>
      <c r="CE37" s="140"/>
      <c r="CF37" s="140"/>
      <c r="CG37" s="140"/>
      <c r="CH37" s="140"/>
      <c r="CI37" s="140"/>
      <c r="CJ37" s="140"/>
      <c r="CK37" s="140"/>
      <c r="CL37" s="140"/>
      <c r="CM37" s="140"/>
      <c r="CN37" s="140"/>
      <c r="CO37" s="140"/>
      <c r="CP37" s="140"/>
      <c r="CQ37" s="140"/>
      <c r="CR37" s="140"/>
      <c r="CS37" s="140"/>
      <c r="CT37" s="140"/>
      <c r="CU37" s="140"/>
      <c r="CV37" s="140"/>
      <c r="CW37" s="140"/>
      <c r="CX37" s="140"/>
      <c r="CY37" s="140"/>
      <c r="CZ37" s="140"/>
      <c r="DA37" s="140"/>
      <c r="DB37" s="140"/>
    </row>
    <row r="38" spans="1:106" ht="16.5" customHeight="1" x14ac:dyDescent="0.3">
      <c r="A38" s="317"/>
      <c r="B38" s="318"/>
      <c r="C38" s="318"/>
      <c r="D38" s="318"/>
      <c r="E38" s="343"/>
      <c r="F38" s="318"/>
      <c r="G38" s="318"/>
      <c r="H38" s="318"/>
      <c r="I38" s="318"/>
      <c r="J38" s="317"/>
      <c r="K38" s="344"/>
      <c r="L38" s="341"/>
      <c r="M38" s="331"/>
      <c r="N38" s="331"/>
      <c r="O38" s="331"/>
      <c r="P38" s="341"/>
      <c r="Q38" s="342"/>
      <c r="R38" s="231">
        <v>4</v>
      </c>
      <c r="S38" s="233"/>
      <c r="T38" s="136" t="str">
        <f t="shared" ref="T38:T64" si="14">IF(OR(Y38="Preventivo",Y38="Detectivo"),"Probabilidad",IF(Y38="Correctivo","Impacto",""))</f>
        <v/>
      </c>
      <c r="U38" s="136"/>
      <c r="V38" s="136"/>
      <c r="W38" s="136"/>
      <c r="X38" s="136"/>
      <c r="Y38" s="234"/>
      <c r="Z38" s="234"/>
      <c r="AA38" s="98" t="str">
        <f t="shared" si="11"/>
        <v/>
      </c>
      <c r="AB38" s="234"/>
      <c r="AC38" s="234"/>
      <c r="AD38" s="234"/>
      <c r="AE38" s="160" t="str">
        <f>IFERROR(IF(AND(T37="Probabilidad",T38="Probabilidad"),(AG37-(+AG37*AA38)),IF(AND(T37="Impacto",T38="Probabilidad"),(AG36-(+AG36*AA38)),IF(T38="Impacto",AG37,""))),"")</f>
        <v/>
      </c>
      <c r="AF38" s="132" t="str">
        <f t="shared" si="4"/>
        <v/>
      </c>
      <c r="AG38" s="98" t="str">
        <f t="shared" si="12"/>
        <v/>
      </c>
      <c r="AH38" s="132" t="str">
        <f t="shared" si="5"/>
        <v/>
      </c>
      <c r="AI38" s="98" t="str">
        <f>IFERROR(IF(AND(T37="Impacto",T38="Impacto"),(AI37-(+AI37*AA38)),IF(AND(T37="Probabilidad",T38="Impacto"),(AI36-(+AI36*AA38)),IF(T38="Probabilidad",AI37,""))),"")</f>
        <v/>
      </c>
      <c r="AJ38" s="99" t="str">
        <f t="shared" si="13"/>
        <v/>
      </c>
      <c r="AK38" s="326"/>
      <c r="AL38" s="232"/>
      <c r="AM38" s="231"/>
      <c r="AN38" s="240"/>
      <c r="AO38" s="100"/>
      <c r="AP38" s="134"/>
      <c r="AQ38" s="100"/>
      <c r="AR38" s="134"/>
      <c r="AS38" s="100"/>
      <c r="AT38" s="134"/>
      <c r="AU38" s="100"/>
      <c r="AV38" s="134"/>
      <c r="AW38" s="135"/>
      <c r="AX38" s="134"/>
      <c r="AY38" s="134"/>
      <c r="AZ38" s="135"/>
      <c r="BA38" s="100"/>
      <c r="BB38" s="100"/>
      <c r="BC38" s="134"/>
      <c r="BD38" s="134"/>
      <c r="BE38" s="135"/>
      <c r="BF38" s="100"/>
      <c r="BG38" s="100"/>
      <c r="BH38" s="134"/>
      <c r="BI38" s="134"/>
      <c r="BJ38" s="135"/>
      <c r="BK38" s="100"/>
      <c r="BL38" s="100"/>
      <c r="BM38" s="134"/>
      <c r="BN38" s="134"/>
      <c r="BO38" s="135"/>
      <c r="BP38" s="100"/>
      <c r="BQ38" s="100"/>
      <c r="BR38" s="137"/>
      <c r="BS38" s="134"/>
      <c r="BT38" s="134"/>
      <c r="BU38" s="134"/>
      <c r="BV38" s="100"/>
      <c r="BW38" s="134"/>
      <c r="BX38" s="134"/>
      <c r="BY38" s="100"/>
      <c r="BZ38" s="134"/>
      <c r="CA38" s="135"/>
      <c r="CB38" s="134"/>
      <c r="CC38" s="140"/>
      <c r="CD38" s="140"/>
      <c r="CE38" s="140"/>
      <c r="CF38" s="140"/>
      <c r="CG38" s="140"/>
      <c r="CH38" s="140"/>
      <c r="CI38" s="140"/>
      <c r="CJ38" s="140"/>
      <c r="CK38" s="140"/>
      <c r="CL38" s="140"/>
      <c r="CM38" s="140"/>
      <c r="CN38" s="140"/>
      <c r="CO38" s="140"/>
      <c r="CP38" s="140"/>
      <c r="CQ38" s="140"/>
      <c r="CR38" s="140"/>
      <c r="CS38" s="140"/>
      <c r="CT38" s="140"/>
      <c r="CU38" s="140"/>
      <c r="CV38" s="140"/>
      <c r="CW38" s="140"/>
      <c r="CX38" s="140"/>
      <c r="CY38" s="140"/>
      <c r="CZ38" s="140"/>
      <c r="DA38" s="140"/>
      <c r="DB38" s="140"/>
    </row>
    <row r="39" spans="1:106" ht="16.5" customHeight="1" x14ac:dyDescent="0.3">
      <c r="A39" s="317"/>
      <c r="B39" s="318"/>
      <c r="C39" s="318"/>
      <c r="D39" s="318"/>
      <c r="E39" s="343"/>
      <c r="F39" s="318"/>
      <c r="G39" s="318"/>
      <c r="H39" s="318"/>
      <c r="I39" s="318"/>
      <c r="J39" s="317"/>
      <c r="K39" s="344"/>
      <c r="L39" s="341"/>
      <c r="M39" s="331"/>
      <c r="N39" s="331"/>
      <c r="O39" s="331"/>
      <c r="P39" s="341"/>
      <c r="Q39" s="342"/>
      <c r="R39" s="231">
        <v>5</v>
      </c>
      <c r="S39" s="233"/>
      <c r="T39" s="136" t="str">
        <f t="shared" si="14"/>
        <v/>
      </c>
      <c r="U39" s="136"/>
      <c r="V39" s="136"/>
      <c r="W39" s="136"/>
      <c r="X39" s="136"/>
      <c r="Y39" s="234"/>
      <c r="Z39" s="234"/>
      <c r="AA39" s="98" t="str">
        <f t="shared" si="11"/>
        <v/>
      </c>
      <c r="AB39" s="234"/>
      <c r="AC39" s="234"/>
      <c r="AD39" s="234"/>
      <c r="AE39" s="160" t="str">
        <f>IFERROR(IF(AND(T38="Probabilidad",T39="Probabilidad"),(AG38-(+AG38*AA39)),IF(AND(T38="Impacto",T39="Probabilidad"),(AG37-(+AG37*AA39)),IF(T39="Impacto",AG38,""))),"")</f>
        <v/>
      </c>
      <c r="AF39" s="132" t="str">
        <f t="shared" si="4"/>
        <v/>
      </c>
      <c r="AG39" s="98" t="str">
        <f t="shared" si="12"/>
        <v/>
      </c>
      <c r="AH39" s="132" t="str">
        <f t="shared" si="5"/>
        <v/>
      </c>
      <c r="AI39" s="98" t="str">
        <f>IFERROR(IF(AND(T38="Impacto",T39="Impacto"),(AI38-(+AI38*AA39)),IF(AND(T38="Probabilidad",T39="Impacto"),(AI37-(+AI37*AA39)),IF(T39="Probabilidad",AI38,""))),"")</f>
        <v/>
      </c>
      <c r="AJ39" s="99" t="str">
        <f t="shared" si="13"/>
        <v/>
      </c>
      <c r="AK39" s="326"/>
      <c r="AL39" s="232"/>
      <c r="AM39" s="231"/>
      <c r="AN39" s="240"/>
      <c r="AO39" s="100"/>
      <c r="AP39" s="134"/>
      <c r="AQ39" s="100"/>
      <c r="AR39" s="134"/>
      <c r="AS39" s="100"/>
      <c r="AT39" s="134"/>
      <c r="AU39" s="100"/>
      <c r="AV39" s="134"/>
      <c r="AW39" s="135"/>
      <c r="AX39" s="134"/>
      <c r="AY39" s="134"/>
      <c r="AZ39" s="135"/>
      <c r="BA39" s="100"/>
      <c r="BB39" s="100"/>
      <c r="BC39" s="134"/>
      <c r="BD39" s="134"/>
      <c r="BE39" s="135"/>
      <c r="BF39" s="100"/>
      <c r="BG39" s="100"/>
      <c r="BH39" s="134"/>
      <c r="BI39" s="134"/>
      <c r="BJ39" s="135"/>
      <c r="BK39" s="100"/>
      <c r="BL39" s="100"/>
      <c r="BM39" s="134"/>
      <c r="BN39" s="134"/>
      <c r="BO39" s="135"/>
      <c r="BP39" s="100"/>
      <c r="BQ39" s="100"/>
      <c r="BR39" s="137"/>
      <c r="BS39" s="134"/>
      <c r="BT39" s="134"/>
      <c r="BU39" s="134"/>
      <c r="BV39" s="100"/>
      <c r="BW39" s="134"/>
      <c r="BX39" s="134"/>
      <c r="BY39" s="100"/>
      <c r="BZ39" s="134"/>
      <c r="CA39" s="135"/>
      <c r="CB39" s="134"/>
      <c r="CC39" s="140"/>
      <c r="CD39" s="140"/>
      <c r="CE39" s="140"/>
      <c r="CF39" s="140"/>
      <c r="CG39" s="140"/>
      <c r="CH39" s="140"/>
      <c r="CI39" s="140"/>
      <c r="CJ39" s="140"/>
      <c r="CK39" s="140"/>
      <c r="CL39" s="140"/>
      <c r="CM39" s="140"/>
      <c r="CN39" s="140"/>
      <c r="CO39" s="140"/>
      <c r="CP39" s="140"/>
      <c r="CQ39" s="140"/>
      <c r="CR39" s="140"/>
      <c r="CS39" s="140"/>
      <c r="CT39" s="140"/>
      <c r="CU39" s="140"/>
      <c r="CV39" s="140"/>
      <c r="CW39" s="140"/>
      <c r="CX39" s="140"/>
      <c r="CY39" s="140"/>
      <c r="CZ39" s="140"/>
      <c r="DA39" s="140"/>
      <c r="DB39" s="140"/>
    </row>
    <row r="40" spans="1:106" ht="16.5" customHeight="1" x14ac:dyDescent="0.3">
      <c r="A40" s="317"/>
      <c r="B40" s="318"/>
      <c r="C40" s="318"/>
      <c r="D40" s="318"/>
      <c r="E40" s="343"/>
      <c r="F40" s="318"/>
      <c r="G40" s="318"/>
      <c r="H40" s="318"/>
      <c r="I40" s="318"/>
      <c r="J40" s="317"/>
      <c r="K40" s="344"/>
      <c r="L40" s="341"/>
      <c r="M40" s="332"/>
      <c r="N40" s="332"/>
      <c r="O40" s="332"/>
      <c r="P40" s="341"/>
      <c r="Q40" s="342"/>
      <c r="R40" s="231">
        <v>6</v>
      </c>
      <c r="S40" s="233"/>
      <c r="T40" s="136" t="str">
        <f t="shared" si="14"/>
        <v/>
      </c>
      <c r="U40" s="136"/>
      <c r="V40" s="136"/>
      <c r="W40" s="136"/>
      <c r="X40" s="136"/>
      <c r="Y40" s="234"/>
      <c r="Z40" s="234"/>
      <c r="AA40" s="98" t="str">
        <f t="shared" si="11"/>
        <v/>
      </c>
      <c r="AB40" s="234"/>
      <c r="AC40" s="234"/>
      <c r="AD40" s="234"/>
      <c r="AE40" s="160" t="str">
        <f>IFERROR(IF(AND(T39="Probabilidad",T40="Probabilidad"),(AG39-(+AG39*AA40)),IF(AND(T39="Impacto",T40="Probabilidad"),(AG38-(+AG38*AA40)),IF(T40="Impacto",AG39,""))),"")</f>
        <v/>
      </c>
      <c r="AF40" s="132" t="str">
        <f t="shared" si="4"/>
        <v/>
      </c>
      <c r="AG40" s="98" t="str">
        <f t="shared" si="12"/>
        <v/>
      </c>
      <c r="AH40" s="132" t="str">
        <f>IFERROR(IF(AI40="","",IF(AI40&lt;=0.2,"Leve",IF(AI40&lt;=0.4,"Menor",IF(AI40&lt;=0.6,"Moderado",IF(AI40&lt;=0.8,"Mayor","Catastrófico"))))),"")</f>
        <v/>
      </c>
      <c r="AI40" s="98" t="str">
        <f>IFERROR(IF(AND(T39="Impacto",T40="Impacto"),(AI39-(+AI39*AA40)),IF(AND(T39="Probabilidad",T40="Impacto"),(AI38-(+AI38*AA40)),IF(T40="Probabilidad",AI39,""))),"")</f>
        <v/>
      </c>
      <c r="AJ40" s="99" t="str">
        <f t="shared" si="13"/>
        <v/>
      </c>
      <c r="AK40" s="327"/>
      <c r="AL40" s="232"/>
      <c r="AM40" s="231"/>
      <c r="AN40" s="240"/>
      <c r="AO40" s="100"/>
      <c r="AP40" s="134"/>
      <c r="AQ40" s="100"/>
      <c r="AR40" s="134"/>
      <c r="AS40" s="100"/>
      <c r="AT40" s="134"/>
      <c r="AU40" s="100"/>
      <c r="AV40" s="134"/>
      <c r="AW40" s="135"/>
      <c r="AX40" s="134"/>
      <c r="AY40" s="134"/>
      <c r="AZ40" s="135"/>
      <c r="BA40" s="100"/>
      <c r="BB40" s="100"/>
      <c r="BC40" s="134"/>
      <c r="BD40" s="134"/>
      <c r="BE40" s="135"/>
      <c r="BF40" s="100"/>
      <c r="BG40" s="100"/>
      <c r="BH40" s="134"/>
      <c r="BI40" s="134"/>
      <c r="BJ40" s="135"/>
      <c r="BK40" s="100"/>
      <c r="BL40" s="100"/>
      <c r="BM40" s="134"/>
      <c r="BN40" s="134"/>
      <c r="BO40" s="135"/>
      <c r="BP40" s="100"/>
      <c r="BQ40" s="100"/>
      <c r="BR40" s="137"/>
      <c r="BS40" s="134"/>
      <c r="BT40" s="134"/>
      <c r="BU40" s="134"/>
      <c r="BV40" s="100"/>
      <c r="BW40" s="134"/>
      <c r="BX40" s="134"/>
      <c r="BY40" s="100"/>
      <c r="BZ40" s="134"/>
      <c r="CA40" s="135"/>
      <c r="CB40" s="134"/>
      <c r="CC40" s="140"/>
      <c r="CD40" s="140"/>
      <c r="CE40" s="140"/>
      <c r="CF40" s="140"/>
      <c r="CG40" s="140"/>
      <c r="CH40" s="140"/>
      <c r="CI40" s="140"/>
      <c r="CJ40" s="140"/>
      <c r="CK40" s="140"/>
      <c r="CL40" s="140"/>
      <c r="CM40" s="140"/>
      <c r="CN40" s="140"/>
      <c r="CO40" s="140"/>
      <c r="CP40" s="140"/>
      <c r="CQ40" s="140"/>
      <c r="CR40" s="140"/>
      <c r="CS40" s="140"/>
      <c r="CT40" s="140"/>
      <c r="CU40" s="140"/>
      <c r="CV40" s="140"/>
      <c r="CW40" s="140"/>
      <c r="CX40" s="140"/>
      <c r="CY40" s="140"/>
      <c r="CZ40" s="140"/>
      <c r="DA40" s="140"/>
      <c r="DB40" s="140"/>
    </row>
    <row r="41" spans="1:106" ht="16.5" customHeight="1" x14ac:dyDescent="0.3">
      <c r="A41" s="317">
        <v>7</v>
      </c>
      <c r="B41" s="318"/>
      <c r="C41" s="318"/>
      <c r="D41" s="318"/>
      <c r="E41" s="343"/>
      <c r="F41" s="318"/>
      <c r="G41" s="318"/>
      <c r="H41" s="318"/>
      <c r="I41" s="318"/>
      <c r="J41" s="317"/>
      <c r="K41" s="344" t="str">
        <f>IF(J41&lt;=0,"",IF(J41&lt;=2,"Muy Baja",IF(J41&lt;=24,"Baja",IF(J41&lt;=500,"Media",IF(J41&lt;=5000,"Alta","Muy Alta")))))</f>
        <v/>
      </c>
      <c r="L41" s="341" t="str">
        <f>IF(K41="","",IF(K41="Muy Baja",0.2,IF(K41="Baja",0.4,IF(K41="Media",0.6,IF(K41="Alta",0.8,IF(K41="Muy Alta",1,))))))</f>
        <v/>
      </c>
      <c r="M41" s="339"/>
      <c r="N41" s="339">
        <f ca="1">IF(NOT(ISERROR(MATCH(M41,'Tabla Impacto'!$B$221:$B$223,0))),'Tabla Impacto'!$F$223&amp;"Por favor no seleccionar los criterios de impacto(Afectación Económica o presupuestal y Pérdida Reputacional)",M41)</f>
        <v>0</v>
      </c>
      <c r="O41" s="340" t="str">
        <f ca="1">IF(OR(N41='Tabla Impacto'!$C$11,N41='Tabla Impacto'!$D$11),"Leve",IF(OR(N41='Tabla Impacto'!$C$12,N41='Tabla Impacto'!$D$12),"Menor",IF(OR(N41='Tabla Impacto'!$C$13,N41='Tabla Impacto'!$D$13),"Moderado",IF(OR(N41='Tabla Impacto'!$C$14,N41='Tabla Impacto'!$D$14),"Mayor",IF(OR(N41='Tabla Impacto'!$C$15,N41='Tabla Impacto'!$D$15),"Catastrófico","")))))</f>
        <v/>
      </c>
      <c r="P41" s="341" t="str">
        <f ca="1">IF(O41="","",IF(O41="Leve",0.2,IF(O41="Menor",0.4,IF(O41="Moderado",0.6,IF(O41="Mayor",0.8,IF(O41="Catastrófico",1,))))))</f>
        <v/>
      </c>
      <c r="Q41" s="342" t="str">
        <f t="shared" ref="Q41" ca="1" si="15">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231">
        <v>1</v>
      </c>
      <c r="S41" s="233"/>
      <c r="T41" s="136" t="str">
        <f t="shared" si="14"/>
        <v/>
      </c>
      <c r="U41" s="136"/>
      <c r="V41" s="136"/>
      <c r="W41" s="136"/>
      <c r="X41" s="136"/>
      <c r="Y41" s="234"/>
      <c r="Z41" s="234"/>
      <c r="AA41" s="98" t="str">
        <f t="shared" si="11"/>
        <v/>
      </c>
      <c r="AB41" s="234"/>
      <c r="AC41" s="234"/>
      <c r="AD41" s="234"/>
      <c r="AE41" s="160" t="str">
        <f>IFERROR(IF(T41="Probabilidad",(L41-(+L41*AA41)),IF(T41="Impacto",L41,"")),"")</f>
        <v/>
      </c>
      <c r="AF41" s="132" t="str">
        <f>IFERROR(IF(AE41="","",IF(AE41&lt;=0.2,"Muy Baja",IF(AE41&lt;=0.4,"Baja",IF(AE41&lt;=0.6,"Media",IF(AE41&lt;=0.8,"Alta","Muy Alta"))))),"")</f>
        <v/>
      </c>
      <c r="AG41" s="98" t="str">
        <f t="shared" si="12"/>
        <v/>
      </c>
      <c r="AH41" s="132" t="str">
        <f>IFERROR(IF(AI41="","",IF(AI41&lt;=0.2,"Leve",IF(AI41&lt;=0.4,"Menor",IF(AI41&lt;=0.6,"Moderado",IF(AI41&lt;=0.8,"Mayor","Catastrófico"))))),"")</f>
        <v/>
      </c>
      <c r="AI41" s="98" t="str">
        <f>IFERROR(IF(T41="Impacto",(P41-(+P41*AA41)),IF(T41="Probabilidad",P41,"")),"")</f>
        <v/>
      </c>
      <c r="AJ41" s="99" t="str">
        <f t="shared" si="13"/>
        <v/>
      </c>
      <c r="AK41" s="325"/>
      <c r="AL41" s="232"/>
      <c r="AM41" s="231"/>
      <c r="AN41" s="240"/>
      <c r="AO41" s="100"/>
      <c r="AP41" s="134"/>
      <c r="AQ41" s="100"/>
      <c r="AR41" s="134"/>
      <c r="AS41" s="100"/>
      <c r="AT41" s="134"/>
      <c r="AU41" s="100"/>
      <c r="AV41" s="134"/>
      <c r="AW41" s="135"/>
      <c r="AX41" s="134"/>
      <c r="AY41" s="134"/>
      <c r="AZ41" s="135"/>
      <c r="BA41" s="100"/>
      <c r="BB41" s="100"/>
      <c r="BC41" s="134"/>
      <c r="BD41" s="134"/>
      <c r="BE41" s="135"/>
      <c r="BF41" s="100"/>
      <c r="BG41" s="100"/>
      <c r="BH41" s="134"/>
      <c r="BI41" s="134"/>
      <c r="BJ41" s="135"/>
      <c r="BK41" s="100"/>
      <c r="BL41" s="100"/>
      <c r="BM41" s="134"/>
      <c r="BN41" s="134"/>
      <c r="BO41" s="135"/>
      <c r="BP41" s="100"/>
      <c r="BQ41" s="100"/>
      <c r="BR41" s="137"/>
      <c r="BS41" s="134"/>
      <c r="BT41" s="134"/>
      <c r="BU41" s="134"/>
      <c r="BV41" s="100"/>
      <c r="BW41" s="134"/>
      <c r="BX41" s="134"/>
      <c r="BY41" s="100"/>
      <c r="BZ41" s="134"/>
      <c r="CA41" s="135"/>
      <c r="CB41" s="134"/>
      <c r="CC41" s="140"/>
      <c r="CD41" s="140"/>
      <c r="CE41" s="140"/>
      <c r="CF41" s="140"/>
      <c r="CG41" s="140"/>
      <c r="CH41" s="140"/>
      <c r="CI41" s="140"/>
      <c r="CJ41" s="140"/>
      <c r="CK41" s="140"/>
      <c r="CL41" s="140"/>
      <c r="CM41" s="140"/>
      <c r="CN41" s="140"/>
      <c r="CO41" s="140"/>
      <c r="CP41" s="140"/>
      <c r="CQ41" s="140"/>
      <c r="CR41" s="140"/>
      <c r="CS41" s="140"/>
      <c r="CT41" s="140"/>
      <c r="CU41" s="140"/>
      <c r="CV41" s="140"/>
      <c r="CW41" s="140"/>
      <c r="CX41" s="140"/>
      <c r="CY41" s="140"/>
      <c r="CZ41" s="140"/>
      <c r="DA41" s="140"/>
      <c r="DB41" s="140"/>
    </row>
    <row r="42" spans="1:106" ht="16.5" customHeight="1" x14ac:dyDescent="0.3">
      <c r="A42" s="317"/>
      <c r="B42" s="318"/>
      <c r="C42" s="318"/>
      <c r="D42" s="318"/>
      <c r="E42" s="343"/>
      <c r="F42" s="318"/>
      <c r="G42" s="318"/>
      <c r="H42" s="318"/>
      <c r="I42" s="318"/>
      <c r="J42" s="317"/>
      <c r="K42" s="344"/>
      <c r="L42" s="341"/>
      <c r="M42" s="331"/>
      <c r="N42" s="331"/>
      <c r="O42" s="331"/>
      <c r="P42" s="341"/>
      <c r="Q42" s="342"/>
      <c r="R42" s="231">
        <v>2</v>
      </c>
      <c r="S42" s="233"/>
      <c r="T42" s="136" t="str">
        <f t="shared" si="14"/>
        <v/>
      </c>
      <c r="U42" s="136"/>
      <c r="V42" s="136"/>
      <c r="W42" s="136"/>
      <c r="X42" s="136"/>
      <c r="Y42" s="234"/>
      <c r="Z42" s="234"/>
      <c r="AA42" s="98" t="str">
        <f t="shared" si="11"/>
        <v/>
      </c>
      <c r="AB42" s="234"/>
      <c r="AC42" s="234"/>
      <c r="AD42" s="234"/>
      <c r="AE42" s="160" t="str">
        <f>IFERROR(IF(AND(T41="Probabilidad",T42="Probabilidad"),(AG41-(+AG41*AA42)),IF(T42="Probabilidad",(L41-(+L41*AA42)),IF(T42="Impacto",AG41,""))),"")</f>
        <v/>
      </c>
      <c r="AF42" s="132" t="str">
        <f t="shared" si="4"/>
        <v/>
      </c>
      <c r="AG42" s="98" t="str">
        <f t="shared" si="12"/>
        <v/>
      </c>
      <c r="AH42" s="132" t="str">
        <f t="shared" si="5"/>
        <v/>
      </c>
      <c r="AI42" s="98" t="str">
        <f>IFERROR(IF(AND(T41="Impacto",T42="Impacto"),(AI35-(+AI35*AA42)),IF(T42="Impacto",($P$41-(+$P$41*AA42)),IF(T42="Probabilidad",AI35,""))),"")</f>
        <v/>
      </c>
      <c r="AJ42" s="99" t="str">
        <f t="shared" si="13"/>
        <v/>
      </c>
      <c r="AK42" s="326"/>
      <c r="AL42" s="232"/>
      <c r="AM42" s="231"/>
      <c r="AN42" s="240"/>
      <c r="AO42" s="100"/>
      <c r="AP42" s="134"/>
      <c r="AQ42" s="100"/>
      <c r="AR42" s="134"/>
      <c r="AS42" s="100"/>
      <c r="AT42" s="134"/>
      <c r="AU42" s="100"/>
      <c r="AV42" s="134"/>
      <c r="AW42" s="135"/>
      <c r="AX42" s="134"/>
      <c r="AY42" s="134"/>
      <c r="AZ42" s="135"/>
      <c r="BA42" s="100"/>
      <c r="BB42" s="100"/>
      <c r="BC42" s="134"/>
      <c r="BD42" s="134"/>
      <c r="BE42" s="135"/>
      <c r="BF42" s="100"/>
      <c r="BG42" s="100"/>
      <c r="BH42" s="134"/>
      <c r="BI42" s="134"/>
      <c r="BJ42" s="135"/>
      <c r="BK42" s="100"/>
      <c r="BL42" s="100"/>
      <c r="BM42" s="134"/>
      <c r="BN42" s="134"/>
      <c r="BO42" s="135"/>
      <c r="BP42" s="100"/>
      <c r="BQ42" s="100"/>
      <c r="BR42" s="137"/>
      <c r="BS42" s="134"/>
      <c r="BT42" s="134"/>
      <c r="BU42" s="134"/>
      <c r="BV42" s="100"/>
      <c r="BW42" s="134"/>
      <c r="BX42" s="134"/>
      <c r="BY42" s="100"/>
      <c r="BZ42" s="134"/>
      <c r="CA42" s="135"/>
      <c r="CB42" s="134"/>
      <c r="CC42" s="140"/>
      <c r="CD42" s="140"/>
      <c r="CE42" s="140"/>
      <c r="CF42" s="140"/>
      <c r="CG42" s="140"/>
      <c r="CH42" s="140"/>
      <c r="CI42" s="140"/>
      <c r="CJ42" s="140"/>
      <c r="CK42" s="140"/>
      <c r="CL42" s="140"/>
      <c r="CM42" s="140"/>
      <c r="CN42" s="140"/>
      <c r="CO42" s="140"/>
      <c r="CP42" s="140"/>
      <c r="CQ42" s="140"/>
      <c r="CR42" s="140"/>
      <c r="CS42" s="140"/>
      <c r="CT42" s="140"/>
      <c r="CU42" s="140"/>
      <c r="CV42" s="140"/>
      <c r="CW42" s="140"/>
      <c r="CX42" s="140"/>
      <c r="CY42" s="140"/>
      <c r="CZ42" s="140"/>
      <c r="DA42" s="140"/>
      <c r="DB42" s="140"/>
    </row>
    <row r="43" spans="1:106" ht="16.5" customHeight="1" x14ac:dyDescent="0.3">
      <c r="A43" s="317"/>
      <c r="B43" s="318"/>
      <c r="C43" s="318"/>
      <c r="D43" s="318"/>
      <c r="E43" s="343"/>
      <c r="F43" s="318"/>
      <c r="G43" s="318"/>
      <c r="H43" s="318"/>
      <c r="I43" s="318"/>
      <c r="J43" s="317"/>
      <c r="K43" s="344"/>
      <c r="L43" s="341"/>
      <c r="M43" s="331"/>
      <c r="N43" s="331"/>
      <c r="O43" s="331"/>
      <c r="P43" s="341"/>
      <c r="Q43" s="342"/>
      <c r="R43" s="231">
        <v>3</v>
      </c>
      <c r="S43" s="238"/>
      <c r="T43" s="136" t="str">
        <f t="shared" si="14"/>
        <v/>
      </c>
      <c r="U43" s="136"/>
      <c r="V43" s="136"/>
      <c r="W43" s="136"/>
      <c r="X43" s="136"/>
      <c r="Y43" s="234"/>
      <c r="Z43" s="234"/>
      <c r="AA43" s="98" t="str">
        <f t="shared" si="11"/>
        <v/>
      </c>
      <c r="AB43" s="234"/>
      <c r="AC43" s="234"/>
      <c r="AD43" s="234"/>
      <c r="AE43" s="160" t="str">
        <f>IFERROR(IF(AND(T42="Probabilidad",T43="Probabilidad"),(AG42-(+AG42*AA43)),IF(AND(T42="Impacto",T43="Probabilidad"),(AG41-(+AG41*AA43)),IF(T43="Impacto",AG42,""))),"")</f>
        <v/>
      </c>
      <c r="AF43" s="132" t="str">
        <f t="shared" si="4"/>
        <v/>
      </c>
      <c r="AG43" s="98" t="str">
        <f t="shared" si="12"/>
        <v/>
      </c>
      <c r="AH43" s="132" t="str">
        <f t="shared" si="5"/>
        <v/>
      </c>
      <c r="AI43" s="98" t="str">
        <f>IFERROR(IF(AND(T42="Impacto",T43="Impacto"),(AI42-(+AI42*AA43)),IF(AND(T42="Probabilidad",T43="Impacto"),(AI41-(+AI41*AA43)),IF(T43="Probabilidad",AI42,""))),"")</f>
        <v/>
      </c>
      <c r="AJ43" s="99" t="str">
        <f t="shared" si="13"/>
        <v/>
      </c>
      <c r="AK43" s="326"/>
      <c r="AL43" s="232"/>
      <c r="AM43" s="231"/>
      <c r="AN43" s="240"/>
      <c r="AO43" s="100"/>
      <c r="AP43" s="134"/>
      <c r="AQ43" s="100"/>
      <c r="AR43" s="134"/>
      <c r="AS43" s="100"/>
      <c r="AT43" s="134"/>
      <c r="AU43" s="100"/>
      <c r="AV43" s="134"/>
      <c r="AW43" s="135"/>
      <c r="AX43" s="134"/>
      <c r="AY43" s="134"/>
      <c r="AZ43" s="135"/>
      <c r="BA43" s="100"/>
      <c r="BB43" s="100"/>
      <c r="BC43" s="134"/>
      <c r="BD43" s="134"/>
      <c r="BE43" s="135"/>
      <c r="BF43" s="100"/>
      <c r="BG43" s="100"/>
      <c r="BH43" s="134"/>
      <c r="BI43" s="134"/>
      <c r="BJ43" s="135"/>
      <c r="BK43" s="100"/>
      <c r="BL43" s="100"/>
      <c r="BM43" s="134"/>
      <c r="BN43" s="134"/>
      <c r="BO43" s="135"/>
      <c r="BP43" s="100"/>
      <c r="BQ43" s="100"/>
      <c r="BR43" s="137"/>
      <c r="BS43" s="134"/>
      <c r="BT43" s="134"/>
      <c r="BU43" s="134"/>
      <c r="BV43" s="100"/>
      <c r="BW43" s="134"/>
      <c r="BX43" s="134"/>
      <c r="BY43" s="100"/>
      <c r="BZ43" s="134"/>
      <c r="CA43" s="135"/>
      <c r="CB43" s="134"/>
      <c r="CC43" s="140"/>
      <c r="CD43" s="140"/>
      <c r="CE43" s="140"/>
      <c r="CF43" s="140"/>
      <c r="CG43" s="140"/>
      <c r="CH43" s="140"/>
      <c r="CI43" s="140"/>
      <c r="CJ43" s="140"/>
      <c r="CK43" s="140"/>
      <c r="CL43" s="140"/>
      <c r="CM43" s="140"/>
      <c r="CN43" s="140"/>
      <c r="CO43" s="140"/>
      <c r="CP43" s="140"/>
      <c r="CQ43" s="140"/>
      <c r="CR43" s="140"/>
      <c r="CS43" s="140"/>
      <c r="CT43" s="140"/>
      <c r="CU43" s="140"/>
      <c r="CV43" s="140"/>
      <c r="CW43" s="140"/>
      <c r="CX43" s="140"/>
      <c r="CY43" s="140"/>
      <c r="CZ43" s="140"/>
      <c r="DA43" s="140"/>
      <c r="DB43" s="140"/>
    </row>
    <row r="44" spans="1:106" ht="16.5" customHeight="1" x14ac:dyDescent="0.3">
      <c r="A44" s="317"/>
      <c r="B44" s="318"/>
      <c r="C44" s="318"/>
      <c r="D44" s="318"/>
      <c r="E44" s="343"/>
      <c r="F44" s="318"/>
      <c r="G44" s="318"/>
      <c r="H44" s="318"/>
      <c r="I44" s="318"/>
      <c r="J44" s="317"/>
      <c r="K44" s="344"/>
      <c r="L44" s="341"/>
      <c r="M44" s="331"/>
      <c r="N44" s="331"/>
      <c r="O44" s="331"/>
      <c r="P44" s="341"/>
      <c r="Q44" s="342"/>
      <c r="R44" s="231">
        <v>4</v>
      </c>
      <c r="S44" s="233"/>
      <c r="T44" s="136" t="str">
        <f t="shared" si="14"/>
        <v/>
      </c>
      <c r="U44" s="136"/>
      <c r="V44" s="136"/>
      <c r="W44" s="136"/>
      <c r="X44" s="136"/>
      <c r="Y44" s="234"/>
      <c r="Z44" s="234"/>
      <c r="AA44" s="98" t="str">
        <f t="shared" si="11"/>
        <v/>
      </c>
      <c r="AB44" s="234"/>
      <c r="AC44" s="234"/>
      <c r="AD44" s="234"/>
      <c r="AE44" s="160" t="str">
        <f>IFERROR(IF(AND(T43="Probabilidad",T44="Probabilidad"),(AG43-(+AG43*AA44)),IF(AND(T43="Impacto",T44="Probabilidad"),(AG42-(+AG42*AA44)),IF(T44="Impacto",AG43,""))),"")</f>
        <v/>
      </c>
      <c r="AF44" s="132" t="str">
        <f t="shared" si="4"/>
        <v/>
      </c>
      <c r="AG44" s="98" t="str">
        <f t="shared" si="12"/>
        <v/>
      </c>
      <c r="AH44" s="132" t="str">
        <f t="shared" si="5"/>
        <v/>
      </c>
      <c r="AI44" s="98" t="str">
        <f>IFERROR(IF(AND(T43="Impacto",T44="Impacto"),(AI43-(+AI43*AA44)),IF(AND(T43="Probabilidad",T44="Impacto"),(AI42-(+AI42*AA44)),IF(T44="Probabilidad",AI43,""))),"")</f>
        <v/>
      </c>
      <c r="AJ44" s="99" t="str">
        <f t="shared" si="13"/>
        <v/>
      </c>
      <c r="AK44" s="326"/>
      <c r="AL44" s="232"/>
      <c r="AM44" s="231"/>
      <c r="AN44" s="240"/>
      <c r="AO44" s="100"/>
      <c r="AP44" s="134"/>
      <c r="AQ44" s="100"/>
      <c r="AR44" s="134"/>
      <c r="AS44" s="100"/>
      <c r="AT44" s="134"/>
      <c r="AU44" s="100"/>
      <c r="AV44" s="134"/>
      <c r="AW44" s="135"/>
      <c r="AX44" s="134"/>
      <c r="AY44" s="134"/>
      <c r="AZ44" s="135"/>
      <c r="BA44" s="100"/>
      <c r="BB44" s="100"/>
      <c r="BC44" s="134"/>
      <c r="BD44" s="134"/>
      <c r="BE44" s="135"/>
      <c r="BF44" s="100"/>
      <c r="BG44" s="100"/>
      <c r="BH44" s="134"/>
      <c r="BI44" s="134"/>
      <c r="BJ44" s="135"/>
      <c r="BK44" s="100"/>
      <c r="BL44" s="100"/>
      <c r="BM44" s="134"/>
      <c r="BN44" s="134"/>
      <c r="BO44" s="135"/>
      <c r="BP44" s="100"/>
      <c r="BQ44" s="100"/>
      <c r="BR44" s="137"/>
      <c r="BS44" s="134"/>
      <c r="BT44" s="134"/>
      <c r="BU44" s="134"/>
      <c r="BV44" s="100"/>
      <c r="BW44" s="134"/>
      <c r="BX44" s="134"/>
      <c r="BY44" s="100"/>
      <c r="BZ44" s="134"/>
      <c r="CA44" s="135"/>
      <c r="CB44" s="134"/>
      <c r="CC44" s="140"/>
      <c r="CD44" s="140"/>
      <c r="CE44" s="140"/>
      <c r="CF44" s="140"/>
      <c r="CG44" s="140"/>
      <c r="CH44" s="140"/>
      <c r="CI44" s="140"/>
      <c r="CJ44" s="140"/>
      <c r="CK44" s="140"/>
      <c r="CL44" s="140"/>
      <c r="CM44" s="140"/>
      <c r="CN44" s="140"/>
      <c r="CO44" s="140"/>
      <c r="CP44" s="140"/>
      <c r="CQ44" s="140"/>
      <c r="CR44" s="140"/>
      <c r="CS44" s="140"/>
      <c r="CT44" s="140"/>
      <c r="CU44" s="140"/>
      <c r="CV44" s="140"/>
      <c r="CW44" s="140"/>
      <c r="CX44" s="140"/>
      <c r="CY44" s="140"/>
      <c r="CZ44" s="140"/>
      <c r="DA44" s="140"/>
      <c r="DB44" s="140"/>
    </row>
    <row r="45" spans="1:106" ht="16.5" customHeight="1" x14ac:dyDescent="0.3">
      <c r="A45" s="317"/>
      <c r="B45" s="318"/>
      <c r="C45" s="318"/>
      <c r="D45" s="318"/>
      <c r="E45" s="343"/>
      <c r="F45" s="318"/>
      <c r="G45" s="318"/>
      <c r="H45" s="318"/>
      <c r="I45" s="318"/>
      <c r="J45" s="317"/>
      <c r="K45" s="344"/>
      <c r="L45" s="341"/>
      <c r="M45" s="331"/>
      <c r="N45" s="331"/>
      <c r="O45" s="331"/>
      <c r="P45" s="341"/>
      <c r="Q45" s="342"/>
      <c r="R45" s="231">
        <v>5</v>
      </c>
      <c r="S45" s="233"/>
      <c r="T45" s="136" t="str">
        <f t="shared" si="14"/>
        <v/>
      </c>
      <c r="U45" s="136"/>
      <c r="V45" s="136"/>
      <c r="W45" s="136"/>
      <c r="X45" s="136"/>
      <c r="Y45" s="234"/>
      <c r="Z45" s="234"/>
      <c r="AA45" s="98" t="str">
        <f t="shared" si="11"/>
        <v/>
      </c>
      <c r="AB45" s="234"/>
      <c r="AC45" s="234"/>
      <c r="AD45" s="234"/>
      <c r="AE45" s="160" t="str">
        <f>IFERROR(IF(AND(T44="Probabilidad",T45="Probabilidad"),(AG44-(+AG44*AA45)),IF(AND(T44="Impacto",T45="Probabilidad"),(AG43-(+AG43*AA45)),IF(T45="Impacto",AG44,""))),"")</f>
        <v/>
      </c>
      <c r="AF45" s="132" t="str">
        <f t="shared" si="4"/>
        <v/>
      </c>
      <c r="AG45" s="98" t="str">
        <f t="shared" si="12"/>
        <v/>
      </c>
      <c r="AH45" s="132" t="str">
        <f t="shared" si="5"/>
        <v/>
      </c>
      <c r="AI45" s="98" t="str">
        <f>IFERROR(IF(AND(T44="Impacto",T45="Impacto"),(AI44-(+AI44*AA45)),IF(AND(T44="Probabilidad",T45="Impacto"),(AI43-(+AI43*AA45)),IF(T45="Probabilidad",AI44,""))),"")</f>
        <v/>
      </c>
      <c r="AJ45" s="99" t="str">
        <f t="shared" si="13"/>
        <v/>
      </c>
      <c r="AK45" s="326"/>
      <c r="AL45" s="232"/>
      <c r="AM45" s="231"/>
      <c r="AN45" s="240"/>
      <c r="AO45" s="100"/>
      <c r="AP45" s="134"/>
      <c r="AQ45" s="100"/>
      <c r="AR45" s="134"/>
      <c r="AS45" s="100"/>
      <c r="AT45" s="134"/>
      <c r="AU45" s="100"/>
      <c r="AV45" s="134"/>
      <c r="AW45" s="135"/>
      <c r="AX45" s="134"/>
      <c r="AY45" s="134"/>
      <c r="AZ45" s="135"/>
      <c r="BA45" s="100"/>
      <c r="BB45" s="100"/>
      <c r="BC45" s="134"/>
      <c r="BD45" s="134"/>
      <c r="BE45" s="135"/>
      <c r="BF45" s="100"/>
      <c r="BG45" s="100"/>
      <c r="BH45" s="134"/>
      <c r="BI45" s="134"/>
      <c r="BJ45" s="135"/>
      <c r="BK45" s="100"/>
      <c r="BL45" s="100"/>
      <c r="BM45" s="134"/>
      <c r="BN45" s="134"/>
      <c r="BO45" s="135"/>
      <c r="BP45" s="100"/>
      <c r="BQ45" s="100"/>
      <c r="BR45" s="137"/>
      <c r="BS45" s="134"/>
      <c r="BT45" s="134"/>
      <c r="BU45" s="134"/>
      <c r="BV45" s="100"/>
      <c r="BW45" s="134"/>
      <c r="BX45" s="134"/>
      <c r="BY45" s="100"/>
      <c r="BZ45" s="134"/>
      <c r="CA45" s="135"/>
      <c r="CB45" s="134"/>
      <c r="CC45" s="140"/>
      <c r="CD45" s="140"/>
      <c r="CE45" s="140"/>
      <c r="CF45" s="140"/>
      <c r="CG45" s="140"/>
      <c r="CH45" s="140"/>
      <c r="CI45" s="140"/>
      <c r="CJ45" s="140"/>
      <c r="CK45" s="140"/>
      <c r="CL45" s="140"/>
      <c r="CM45" s="140"/>
      <c r="CN45" s="140"/>
      <c r="CO45" s="140"/>
      <c r="CP45" s="140"/>
      <c r="CQ45" s="140"/>
      <c r="CR45" s="140"/>
      <c r="CS45" s="140"/>
      <c r="CT45" s="140"/>
      <c r="CU45" s="140"/>
      <c r="CV45" s="140"/>
      <c r="CW45" s="140"/>
      <c r="CX45" s="140"/>
      <c r="CY45" s="140"/>
      <c r="CZ45" s="140"/>
      <c r="DA45" s="140"/>
      <c r="DB45" s="140"/>
    </row>
    <row r="46" spans="1:106" ht="16.5" customHeight="1" x14ac:dyDescent="0.3">
      <c r="A46" s="317"/>
      <c r="B46" s="318"/>
      <c r="C46" s="318"/>
      <c r="D46" s="318"/>
      <c r="E46" s="343"/>
      <c r="F46" s="318"/>
      <c r="G46" s="318"/>
      <c r="H46" s="318"/>
      <c r="I46" s="318"/>
      <c r="J46" s="317"/>
      <c r="K46" s="344"/>
      <c r="L46" s="341"/>
      <c r="M46" s="332"/>
      <c r="N46" s="332"/>
      <c r="O46" s="332"/>
      <c r="P46" s="341"/>
      <c r="Q46" s="342"/>
      <c r="R46" s="231">
        <v>6</v>
      </c>
      <c r="S46" s="233"/>
      <c r="T46" s="136" t="str">
        <f t="shared" si="14"/>
        <v/>
      </c>
      <c r="U46" s="136"/>
      <c r="V46" s="136"/>
      <c r="W46" s="136"/>
      <c r="X46" s="136"/>
      <c r="Y46" s="234"/>
      <c r="Z46" s="234"/>
      <c r="AA46" s="98" t="str">
        <f t="shared" si="11"/>
        <v/>
      </c>
      <c r="AB46" s="234"/>
      <c r="AC46" s="234"/>
      <c r="AD46" s="234"/>
      <c r="AE46" s="160" t="str">
        <f>IFERROR(IF(AND(T45="Probabilidad",T46="Probabilidad"),(AG45-(+AG45*AA46)),IF(AND(T45="Impacto",T46="Probabilidad"),(AG44-(+AG44*AA46)),IF(T46="Impacto",AG45,""))),"")</f>
        <v/>
      </c>
      <c r="AF46" s="132" t="str">
        <f t="shared" si="4"/>
        <v/>
      </c>
      <c r="AG46" s="98" t="str">
        <f t="shared" si="12"/>
        <v/>
      </c>
      <c r="AH46" s="132" t="str">
        <f t="shared" si="5"/>
        <v/>
      </c>
      <c r="AI46" s="98" t="str">
        <f>IFERROR(IF(AND(T45="Impacto",T46="Impacto"),(AI45-(+AI45*AA46)),IF(AND(T45="Probabilidad",T46="Impacto"),(AI44-(+AI44*AA46)),IF(T46="Probabilidad",AI45,""))),"")</f>
        <v/>
      </c>
      <c r="AJ46" s="99" t="str">
        <f t="shared" si="13"/>
        <v/>
      </c>
      <c r="AK46" s="327"/>
      <c r="AL46" s="232"/>
      <c r="AM46" s="231"/>
      <c r="AN46" s="240"/>
      <c r="AO46" s="100"/>
      <c r="AP46" s="134"/>
      <c r="AQ46" s="100"/>
      <c r="AR46" s="134"/>
      <c r="AS46" s="100"/>
      <c r="AT46" s="134"/>
      <c r="AU46" s="100"/>
      <c r="AV46" s="134"/>
      <c r="AW46" s="135"/>
      <c r="AX46" s="134"/>
      <c r="AY46" s="134"/>
      <c r="AZ46" s="135"/>
      <c r="BA46" s="100"/>
      <c r="BB46" s="100"/>
      <c r="BC46" s="134"/>
      <c r="BD46" s="134"/>
      <c r="BE46" s="135"/>
      <c r="BF46" s="100"/>
      <c r="BG46" s="100"/>
      <c r="BH46" s="134"/>
      <c r="BI46" s="134"/>
      <c r="BJ46" s="135"/>
      <c r="BK46" s="100"/>
      <c r="BL46" s="100"/>
      <c r="BM46" s="134"/>
      <c r="BN46" s="134"/>
      <c r="BO46" s="135"/>
      <c r="BP46" s="100"/>
      <c r="BQ46" s="100"/>
      <c r="BR46" s="137"/>
      <c r="BS46" s="134"/>
      <c r="BT46" s="134"/>
      <c r="BU46" s="134"/>
      <c r="BV46" s="100"/>
      <c r="BW46" s="134"/>
      <c r="BX46" s="134"/>
      <c r="BY46" s="100"/>
      <c r="BZ46" s="134"/>
      <c r="CA46" s="135"/>
      <c r="CB46" s="134"/>
      <c r="CC46" s="140"/>
      <c r="CD46" s="140"/>
      <c r="CE46" s="140"/>
      <c r="CF46" s="140"/>
      <c r="CG46" s="140"/>
      <c r="CH46" s="140"/>
      <c r="CI46" s="140"/>
      <c r="CJ46" s="140"/>
      <c r="CK46" s="140"/>
      <c r="CL46" s="140"/>
      <c r="CM46" s="140"/>
      <c r="CN46" s="140"/>
      <c r="CO46" s="140"/>
      <c r="CP46" s="140"/>
      <c r="CQ46" s="140"/>
      <c r="CR46" s="140"/>
      <c r="CS46" s="140"/>
      <c r="CT46" s="140"/>
      <c r="CU46" s="140"/>
      <c r="CV46" s="140"/>
      <c r="CW46" s="140"/>
      <c r="CX46" s="140"/>
      <c r="CY46" s="140"/>
      <c r="CZ46" s="140"/>
      <c r="DA46" s="140"/>
      <c r="DB46" s="140"/>
    </row>
    <row r="47" spans="1:106" ht="16.5" customHeight="1" x14ac:dyDescent="0.3">
      <c r="A47" s="317">
        <v>8</v>
      </c>
      <c r="B47" s="318"/>
      <c r="C47" s="318"/>
      <c r="D47" s="318"/>
      <c r="E47" s="343"/>
      <c r="F47" s="318"/>
      <c r="G47" s="318"/>
      <c r="H47" s="318"/>
      <c r="I47" s="318"/>
      <c r="J47" s="317"/>
      <c r="K47" s="344" t="str">
        <f>IF(J47&lt;=0,"",IF(J47&lt;=2,"Muy Baja",IF(J47&lt;=24,"Baja",IF(J47&lt;=500,"Media",IF(J47&lt;=5000,"Alta","Muy Alta")))))</f>
        <v/>
      </c>
      <c r="L47" s="341" t="str">
        <f>IF(K47="","",IF(K47="Muy Baja",0.2,IF(K47="Baja",0.4,IF(K47="Media",0.6,IF(K47="Alta",0.8,IF(K47="Muy Alta",1,))))))</f>
        <v/>
      </c>
      <c r="M47" s="339"/>
      <c r="N47" s="339">
        <f ca="1">IF(NOT(ISERROR(MATCH(M47,'Tabla Impacto'!$B$221:$B$223,0))),'Tabla Impacto'!$F$223&amp;"Por favor no seleccionar los criterios de impacto(Afectación Económica o presupuestal y Pérdida Reputacional)",M47)</f>
        <v>0</v>
      </c>
      <c r="O47" s="340" t="str">
        <f ca="1">IF(OR(N47='Tabla Impacto'!$C$11,N47='Tabla Impacto'!$D$11),"Leve",IF(OR(N47='Tabla Impacto'!$C$12,N47='Tabla Impacto'!$D$12),"Menor",IF(OR(N47='Tabla Impacto'!$C$13,N47='Tabla Impacto'!$D$13),"Moderado",IF(OR(N47='Tabla Impacto'!$C$14,N47='Tabla Impacto'!$D$14),"Mayor",IF(OR(N47='Tabla Impacto'!$C$15,N47='Tabla Impacto'!$D$15),"Catastrófico","")))))</f>
        <v/>
      </c>
      <c r="P47" s="341" t="str">
        <f ca="1">IF(O47="","",IF(O47="Leve",0.2,IF(O47="Menor",0.4,IF(O47="Moderado",0.6,IF(O47="Mayor",0.8,IF(O47="Catastrófico",1,))))))</f>
        <v/>
      </c>
      <c r="Q47" s="342" t="str">
        <f t="shared" ref="Q47" ca="1" si="16">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231">
        <v>1</v>
      </c>
      <c r="S47" s="233"/>
      <c r="T47" s="136" t="str">
        <f t="shared" si="14"/>
        <v/>
      </c>
      <c r="U47" s="136"/>
      <c r="V47" s="136"/>
      <c r="W47" s="136"/>
      <c r="X47" s="136"/>
      <c r="Y47" s="234"/>
      <c r="Z47" s="234"/>
      <c r="AA47" s="98" t="str">
        <f t="shared" si="11"/>
        <v/>
      </c>
      <c r="AB47" s="234"/>
      <c r="AC47" s="234"/>
      <c r="AD47" s="234"/>
      <c r="AE47" s="160" t="str">
        <f>IFERROR(IF(T47="Probabilidad",(L47-(+L47*AA47)),IF(T47="Impacto",L47,"")),"")</f>
        <v/>
      </c>
      <c r="AF47" s="132" t="str">
        <f>IFERROR(IF(AE47="","",IF(AE47&lt;=0.2,"Muy Baja",IF(AE47&lt;=0.4,"Baja",IF(AE47&lt;=0.6,"Media",IF(AE47&lt;=0.8,"Alta","Muy Alta"))))),"")</f>
        <v/>
      </c>
      <c r="AG47" s="98" t="str">
        <f t="shared" si="12"/>
        <v/>
      </c>
      <c r="AH47" s="132" t="str">
        <f>IFERROR(IF(AI47="","",IF(AI47&lt;=0.2,"Leve",IF(AI47&lt;=0.4,"Menor",IF(AI47&lt;=0.6,"Moderado",IF(AI47&lt;=0.8,"Mayor","Catastrófico"))))),"")</f>
        <v/>
      </c>
      <c r="AI47" s="98" t="str">
        <f>IFERROR(IF(T47="Impacto",(P47-(+P47*AA47)),IF(T47="Probabilidad",P47,"")),"")</f>
        <v/>
      </c>
      <c r="AJ47" s="99" t="str">
        <f t="shared" si="13"/>
        <v/>
      </c>
      <c r="AK47" s="325"/>
      <c r="AL47" s="232"/>
      <c r="AM47" s="231"/>
      <c r="AN47" s="240"/>
      <c r="AO47" s="100"/>
      <c r="AP47" s="134"/>
      <c r="AQ47" s="100"/>
      <c r="AR47" s="134"/>
      <c r="AS47" s="100"/>
      <c r="AT47" s="134"/>
      <c r="AU47" s="100"/>
      <c r="AV47" s="134"/>
      <c r="AW47" s="135"/>
      <c r="AX47" s="134"/>
      <c r="AY47" s="134"/>
      <c r="AZ47" s="135"/>
      <c r="BA47" s="100"/>
      <c r="BB47" s="100"/>
      <c r="BC47" s="134"/>
      <c r="BD47" s="134"/>
      <c r="BE47" s="135"/>
      <c r="BF47" s="100"/>
      <c r="BG47" s="100"/>
      <c r="BH47" s="134"/>
      <c r="BI47" s="134"/>
      <c r="BJ47" s="135"/>
      <c r="BK47" s="100"/>
      <c r="BL47" s="100"/>
      <c r="BM47" s="134"/>
      <c r="BN47" s="134"/>
      <c r="BO47" s="135"/>
      <c r="BP47" s="100"/>
      <c r="BQ47" s="100"/>
      <c r="BR47" s="137"/>
      <c r="BS47" s="134"/>
      <c r="BT47" s="134"/>
      <c r="BU47" s="134"/>
      <c r="BV47" s="100"/>
      <c r="BW47" s="134"/>
      <c r="BX47" s="134"/>
      <c r="BY47" s="100"/>
      <c r="BZ47" s="134"/>
      <c r="CA47" s="135"/>
      <c r="CB47" s="134"/>
      <c r="CC47" s="140"/>
      <c r="CD47" s="140"/>
      <c r="CE47" s="140"/>
      <c r="CF47" s="140"/>
      <c r="CG47" s="140"/>
      <c r="CH47" s="140"/>
      <c r="CI47" s="140"/>
      <c r="CJ47" s="140"/>
      <c r="CK47" s="140"/>
      <c r="CL47" s="140"/>
      <c r="CM47" s="140"/>
      <c r="CN47" s="140"/>
      <c r="CO47" s="140"/>
      <c r="CP47" s="140"/>
      <c r="CQ47" s="140"/>
      <c r="CR47" s="140"/>
      <c r="CS47" s="140"/>
      <c r="CT47" s="140"/>
      <c r="CU47" s="140"/>
      <c r="CV47" s="140"/>
      <c r="CW47" s="140"/>
      <c r="CX47" s="140"/>
      <c r="CY47" s="140"/>
      <c r="CZ47" s="140"/>
      <c r="DA47" s="140"/>
      <c r="DB47" s="140"/>
    </row>
    <row r="48" spans="1:106" ht="16.5" customHeight="1" x14ac:dyDescent="0.3">
      <c r="A48" s="317"/>
      <c r="B48" s="318"/>
      <c r="C48" s="318"/>
      <c r="D48" s="318"/>
      <c r="E48" s="343"/>
      <c r="F48" s="318"/>
      <c r="G48" s="318"/>
      <c r="H48" s="318"/>
      <c r="I48" s="318"/>
      <c r="J48" s="317"/>
      <c r="K48" s="344"/>
      <c r="L48" s="341"/>
      <c r="M48" s="331"/>
      <c r="N48" s="331"/>
      <c r="O48" s="331"/>
      <c r="P48" s="341"/>
      <c r="Q48" s="342"/>
      <c r="R48" s="231">
        <v>2</v>
      </c>
      <c r="S48" s="233"/>
      <c r="T48" s="136" t="str">
        <f t="shared" si="14"/>
        <v/>
      </c>
      <c r="U48" s="136"/>
      <c r="V48" s="136"/>
      <c r="W48" s="136"/>
      <c r="X48" s="136"/>
      <c r="Y48" s="234"/>
      <c r="Z48" s="234"/>
      <c r="AA48" s="98" t="str">
        <f t="shared" si="11"/>
        <v/>
      </c>
      <c r="AB48" s="234"/>
      <c r="AC48" s="234"/>
      <c r="AD48" s="234"/>
      <c r="AE48" s="160" t="str">
        <f>IFERROR(IF(AND(T47="Probabilidad",T48="Probabilidad"),(AG47-(+AG47*AA48)),IF(T48="Probabilidad",(L47-(+L47*AA48)),IF(T48="Impacto",AG47,""))),"")</f>
        <v/>
      </c>
      <c r="AF48" s="132" t="str">
        <f t="shared" si="4"/>
        <v/>
      </c>
      <c r="AG48" s="98" t="str">
        <f t="shared" si="12"/>
        <v/>
      </c>
      <c r="AH48" s="132" t="str">
        <f t="shared" si="5"/>
        <v/>
      </c>
      <c r="AI48" s="98" t="str">
        <f>IFERROR(IF(AND(T47="Impacto",T48="Impacto"),(AI41-(+AI41*AA48)),IF(T48="Impacto",($P$47-(+$P$47*AA48)),IF(T48="Probabilidad",AI41,""))),"")</f>
        <v/>
      </c>
      <c r="AJ48" s="99" t="str">
        <f t="shared" si="13"/>
        <v/>
      </c>
      <c r="AK48" s="326"/>
      <c r="AL48" s="232"/>
      <c r="AM48" s="231"/>
      <c r="AN48" s="240"/>
      <c r="AO48" s="100"/>
      <c r="AP48" s="134"/>
      <c r="AQ48" s="100"/>
      <c r="AR48" s="134"/>
      <c r="AS48" s="100"/>
      <c r="AT48" s="134"/>
      <c r="AU48" s="100"/>
      <c r="AV48" s="134"/>
      <c r="AW48" s="135"/>
      <c r="AX48" s="134"/>
      <c r="AY48" s="134"/>
      <c r="AZ48" s="135"/>
      <c r="BA48" s="100"/>
      <c r="BB48" s="100"/>
      <c r="BC48" s="134"/>
      <c r="BD48" s="134"/>
      <c r="BE48" s="135"/>
      <c r="BF48" s="100"/>
      <c r="BG48" s="100"/>
      <c r="BH48" s="134"/>
      <c r="BI48" s="134"/>
      <c r="BJ48" s="135"/>
      <c r="BK48" s="100"/>
      <c r="BL48" s="100"/>
      <c r="BM48" s="134"/>
      <c r="BN48" s="134"/>
      <c r="BO48" s="135"/>
      <c r="BP48" s="100"/>
      <c r="BQ48" s="100"/>
      <c r="BR48" s="137"/>
      <c r="BS48" s="134"/>
      <c r="BT48" s="134"/>
      <c r="BU48" s="134"/>
      <c r="BV48" s="100"/>
      <c r="BW48" s="134"/>
      <c r="BX48" s="134"/>
      <c r="BY48" s="100"/>
      <c r="BZ48" s="134"/>
      <c r="CA48" s="135"/>
      <c r="CB48" s="134"/>
      <c r="CC48" s="140"/>
      <c r="CD48" s="140"/>
      <c r="CE48" s="140"/>
      <c r="CF48" s="140"/>
      <c r="CG48" s="140"/>
      <c r="CH48" s="140"/>
      <c r="CI48" s="140"/>
      <c r="CJ48" s="140"/>
      <c r="CK48" s="140"/>
      <c r="CL48" s="140"/>
      <c r="CM48" s="140"/>
      <c r="CN48" s="140"/>
      <c r="CO48" s="140"/>
      <c r="CP48" s="140"/>
      <c r="CQ48" s="140"/>
      <c r="CR48" s="140"/>
      <c r="CS48" s="140"/>
      <c r="CT48" s="140"/>
      <c r="CU48" s="140"/>
      <c r="CV48" s="140"/>
      <c r="CW48" s="140"/>
      <c r="CX48" s="140"/>
      <c r="CY48" s="140"/>
      <c r="CZ48" s="140"/>
      <c r="DA48" s="140"/>
      <c r="DB48" s="140"/>
    </row>
    <row r="49" spans="1:106" ht="16.5" customHeight="1" x14ac:dyDescent="0.3">
      <c r="A49" s="317"/>
      <c r="B49" s="318"/>
      <c r="C49" s="318"/>
      <c r="D49" s="318"/>
      <c r="E49" s="343"/>
      <c r="F49" s="318"/>
      <c r="G49" s="318"/>
      <c r="H49" s="318"/>
      <c r="I49" s="318"/>
      <c r="J49" s="317"/>
      <c r="K49" s="344"/>
      <c r="L49" s="341"/>
      <c r="M49" s="331"/>
      <c r="N49" s="331"/>
      <c r="O49" s="331"/>
      <c r="P49" s="341"/>
      <c r="Q49" s="342"/>
      <c r="R49" s="231">
        <v>3</v>
      </c>
      <c r="S49" s="238"/>
      <c r="T49" s="136" t="str">
        <f t="shared" si="14"/>
        <v/>
      </c>
      <c r="U49" s="136"/>
      <c r="V49" s="136"/>
      <c r="W49" s="136"/>
      <c r="X49" s="136"/>
      <c r="Y49" s="234"/>
      <c r="Z49" s="234"/>
      <c r="AA49" s="98" t="str">
        <f t="shared" si="11"/>
        <v/>
      </c>
      <c r="AB49" s="234"/>
      <c r="AC49" s="234"/>
      <c r="AD49" s="234"/>
      <c r="AE49" s="160" t="str">
        <f>IFERROR(IF(AND(T48="Probabilidad",T49="Probabilidad"),(AG48-(+AG48*AA49)),IF(AND(T48="Impacto",T49="Probabilidad"),(AG47-(+AG47*AA49)),IF(T49="Impacto",AG48,""))),"")</f>
        <v/>
      </c>
      <c r="AF49" s="132" t="str">
        <f t="shared" si="4"/>
        <v/>
      </c>
      <c r="AG49" s="98" t="str">
        <f t="shared" si="12"/>
        <v/>
      </c>
      <c r="AH49" s="132" t="str">
        <f t="shared" si="5"/>
        <v/>
      </c>
      <c r="AI49" s="98" t="str">
        <f>IFERROR(IF(AND(T48="Impacto",T49="Impacto"),(AI48-(+AI48*AA49)),IF(AND(T48="Probabilidad",T49="Impacto"),(AI47-(+AI47*AA49)),IF(T49="Probabilidad",AI48,""))),"")</f>
        <v/>
      </c>
      <c r="AJ49" s="99" t="str">
        <f t="shared" si="13"/>
        <v/>
      </c>
      <c r="AK49" s="326"/>
      <c r="AL49" s="232"/>
      <c r="AM49" s="231"/>
      <c r="AN49" s="240"/>
      <c r="AO49" s="100"/>
      <c r="AP49" s="134"/>
      <c r="AQ49" s="100"/>
      <c r="AR49" s="134"/>
      <c r="AS49" s="100"/>
      <c r="AT49" s="134"/>
      <c r="AU49" s="100"/>
      <c r="AV49" s="134"/>
      <c r="AW49" s="135"/>
      <c r="AX49" s="134"/>
      <c r="AY49" s="134"/>
      <c r="AZ49" s="135"/>
      <c r="BA49" s="100"/>
      <c r="BB49" s="100"/>
      <c r="BC49" s="134"/>
      <c r="BD49" s="134"/>
      <c r="BE49" s="135"/>
      <c r="BF49" s="100"/>
      <c r="BG49" s="100"/>
      <c r="BH49" s="134"/>
      <c r="BI49" s="134"/>
      <c r="BJ49" s="135"/>
      <c r="BK49" s="100"/>
      <c r="BL49" s="100"/>
      <c r="BM49" s="134"/>
      <c r="BN49" s="134"/>
      <c r="BO49" s="135"/>
      <c r="BP49" s="100"/>
      <c r="BQ49" s="100"/>
      <c r="BR49" s="137"/>
      <c r="BS49" s="134"/>
      <c r="BT49" s="134"/>
      <c r="BU49" s="134"/>
      <c r="BV49" s="100"/>
      <c r="BW49" s="134"/>
      <c r="BX49" s="134"/>
      <c r="BY49" s="100"/>
      <c r="BZ49" s="134"/>
      <c r="CA49" s="135"/>
      <c r="CB49" s="134"/>
      <c r="CC49" s="140"/>
      <c r="CD49" s="140"/>
      <c r="CE49" s="140"/>
      <c r="CF49" s="140"/>
      <c r="CG49" s="140"/>
      <c r="CH49" s="140"/>
      <c r="CI49" s="140"/>
      <c r="CJ49" s="140"/>
      <c r="CK49" s="140"/>
      <c r="CL49" s="140"/>
      <c r="CM49" s="140"/>
      <c r="CN49" s="140"/>
      <c r="CO49" s="140"/>
      <c r="CP49" s="140"/>
      <c r="CQ49" s="140"/>
      <c r="CR49" s="140"/>
      <c r="CS49" s="140"/>
      <c r="CT49" s="140"/>
      <c r="CU49" s="140"/>
      <c r="CV49" s="140"/>
      <c r="CW49" s="140"/>
      <c r="CX49" s="140"/>
      <c r="CY49" s="140"/>
      <c r="CZ49" s="140"/>
      <c r="DA49" s="140"/>
      <c r="DB49" s="140"/>
    </row>
    <row r="50" spans="1:106" ht="16.5" customHeight="1" x14ac:dyDescent="0.3">
      <c r="A50" s="317"/>
      <c r="B50" s="318"/>
      <c r="C50" s="318"/>
      <c r="D50" s="318"/>
      <c r="E50" s="343"/>
      <c r="F50" s="318"/>
      <c r="G50" s="318"/>
      <c r="H50" s="318"/>
      <c r="I50" s="318"/>
      <c r="J50" s="317"/>
      <c r="K50" s="344"/>
      <c r="L50" s="341"/>
      <c r="M50" s="331"/>
      <c r="N50" s="331"/>
      <c r="O50" s="331"/>
      <c r="P50" s="341"/>
      <c r="Q50" s="342"/>
      <c r="R50" s="231">
        <v>4</v>
      </c>
      <c r="S50" s="233"/>
      <c r="T50" s="136" t="str">
        <f t="shared" si="14"/>
        <v/>
      </c>
      <c r="U50" s="136"/>
      <c r="V50" s="136"/>
      <c r="W50" s="136"/>
      <c r="X50" s="136"/>
      <c r="Y50" s="234"/>
      <c r="Z50" s="234"/>
      <c r="AA50" s="98" t="str">
        <f t="shared" si="11"/>
        <v/>
      </c>
      <c r="AB50" s="234"/>
      <c r="AC50" s="234"/>
      <c r="AD50" s="234"/>
      <c r="AE50" s="160" t="str">
        <f>IFERROR(IF(AND(T49="Probabilidad",T50="Probabilidad"),(AG49-(+AG49*AA50)),IF(AND(T49="Impacto",T50="Probabilidad"),(AG48-(+AG48*AA50)),IF(T50="Impacto",AG49,""))),"")</f>
        <v/>
      </c>
      <c r="AF50" s="132" t="str">
        <f t="shared" si="4"/>
        <v/>
      </c>
      <c r="AG50" s="98" t="str">
        <f t="shared" si="12"/>
        <v/>
      </c>
      <c r="AH50" s="132" t="str">
        <f t="shared" si="5"/>
        <v/>
      </c>
      <c r="AI50" s="98" t="str">
        <f>IFERROR(IF(AND(T49="Impacto",T50="Impacto"),(AI49-(+AI49*AA50)),IF(AND(T49="Probabilidad",T50="Impacto"),(AI48-(+AI48*AA50)),IF(T50="Probabilidad",AI49,""))),"")</f>
        <v/>
      </c>
      <c r="AJ50" s="99" t="str">
        <f t="shared" si="13"/>
        <v/>
      </c>
      <c r="AK50" s="326"/>
      <c r="AL50" s="232"/>
      <c r="AM50" s="231"/>
      <c r="AN50" s="240"/>
      <c r="AO50" s="100"/>
      <c r="AP50" s="134"/>
      <c r="AQ50" s="100"/>
      <c r="AR50" s="134"/>
      <c r="AS50" s="100"/>
      <c r="AT50" s="134"/>
      <c r="AU50" s="100"/>
      <c r="AV50" s="134"/>
      <c r="AW50" s="135"/>
      <c r="AX50" s="134"/>
      <c r="AY50" s="134"/>
      <c r="AZ50" s="135"/>
      <c r="BA50" s="100"/>
      <c r="BB50" s="100"/>
      <c r="BC50" s="134"/>
      <c r="BD50" s="134"/>
      <c r="BE50" s="135"/>
      <c r="BF50" s="100"/>
      <c r="BG50" s="100"/>
      <c r="BH50" s="134"/>
      <c r="BI50" s="134"/>
      <c r="BJ50" s="135"/>
      <c r="BK50" s="100"/>
      <c r="BL50" s="100"/>
      <c r="BM50" s="134"/>
      <c r="BN50" s="134"/>
      <c r="BO50" s="135"/>
      <c r="BP50" s="100"/>
      <c r="BQ50" s="100"/>
      <c r="BR50" s="137"/>
      <c r="BS50" s="134"/>
      <c r="BT50" s="134"/>
      <c r="BU50" s="134"/>
      <c r="BV50" s="100"/>
      <c r="BW50" s="134"/>
      <c r="BX50" s="134"/>
      <c r="BY50" s="100"/>
      <c r="BZ50" s="134"/>
      <c r="CA50" s="135"/>
      <c r="CB50" s="134"/>
      <c r="CC50" s="140"/>
      <c r="CD50" s="140"/>
      <c r="CE50" s="140"/>
      <c r="CF50" s="140"/>
      <c r="CG50" s="140"/>
      <c r="CH50" s="140"/>
      <c r="CI50" s="140"/>
      <c r="CJ50" s="140"/>
      <c r="CK50" s="140"/>
      <c r="CL50" s="140"/>
      <c r="CM50" s="140"/>
      <c r="CN50" s="140"/>
      <c r="CO50" s="140"/>
      <c r="CP50" s="140"/>
      <c r="CQ50" s="140"/>
      <c r="CR50" s="140"/>
      <c r="CS50" s="140"/>
      <c r="CT50" s="140"/>
      <c r="CU50" s="140"/>
      <c r="CV50" s="140"/>
      <c r="CW50" s="140"/>
      <c r="CX50" s="140"/>
      <c r="CY50" s="140"/>
      <c r="CZ50" s="140"/>
      <c r="DA50" s="140"/>
      <c r="DB50" s="140"/>
    </row>
    <row r="51" spans="1:106" ht="16.5" customHeight="1" x14ac:dyDescent="0.3">
      <c r="A51" s="317"/>
      <c r="B51" s="318"/>
      <c r="C51" s="318"/>
      <c r="D51" s="318"/>
      <c r="E51" s="343"/>
      <c r="F51" s="318"/>
      <c r="G51" s="318"/>
      <c r="H51" s="318"/>
      <c r="I51" s="318"/>
      <c r="J51" s="317"/>
      <c r="K51" s="344"/>
      <c r="L51" s="341"/>
      <c r="M51" s="331"/>
      <c r="N51" s="331"/>
      <c r="O51" s="331"/>
      <c r="P51" s="341"/>
      <c r="Q51" s="342"/>
      <c r="R51" s="231">
        <v>5</v>
      </c>
      <c r="S51" s="233"/>
      <c r="T51" s="136" t="str">
        <f t="shared" si="14"/>
        <v/>
      </c>
      <c r="U51" s="136"/>
      <c r="V51" s="136"/>
      <c r="W51" s="136"/>
      <c r="X51" s="136"/>
      <c r="Y51" s="234"/>
      <c r="Z51" s="234"/>
      <c r="AA51" s="98" t="str">
        <f t="shared" si="11"/>
        <v/>
      </c>
      <c r="AB51" s="234"/>
      <c r="AC51" s="234"/>
      <c r="AD51" s="234"/>
      <c r="AE51" s="160" t="str">
        <f>IFERROR(IF(AND(T50="Probabilidad",T51="Probabilidad"),(AG50-(+AG50*AA51)),IF(AND(T50="Impacto",T51="Probabilidad"),(AG49-(+AG49*AA51)),IF(T51="Impacto",AG50,""))),"")</f>
        <v/>
      </c>
      <c r="AF51" s="132" t="str">
        <f t="shared" si="4"/>
        <v/>
      </c>
      <c r="AG51" s="98" t="str">
        <f t="shared" si="12"/>
        <v/>
      </c>
      <c r="AH51" s="132" t="str">
        <f t="shared" si="5"/>
        <v/>
      </c>
      <c r="AI51" s="98" t="str">
        <f>IFERROR(IF(AND(T50="Impacto",T51="Impacto"),(AI50-(+AI50*AA51)),IF(AND(T50="Probabilidad",T51="Impacto"),(AI49-(+AI49*AA51)),IF(T51="Probabilidad",AI50,""))),"")</f>
        <v/>
      </c>
      <c r="AJ51" s="99" t="str">
        <f t="shared" si="13"/>
        <v/>
      </c>
      <c r="AK51" s="326"/>
      <c r="AL51" s="232"/>
      <c r="AM51" s="231"/>
      <c r="AN51" s="240"/>
      <c r="AO51" s="100"/>
      <c r="AP51" s="134"/>
      <c r="AQ51" s="100"/>
      <c r="AR51" s="134"/>
      <c r="AS51" s="100"/>
      <c r="AT51" s="134"/>
      <c r="AU51" s="100"/>
      <c r="AV51" s="134"/>
      <c r="AW51" s="135"/>
      <c r="AX51" s="134"/>
      <c r="AY51" s="134"/>
      <c r="AZ51" s="135"/>
      <c r="BA51" s="100"/>
      <c r="BB51" s="100"/>
      <c r="BC51" s="134"/>
      <c r="BD51" s="134"/>
      <c r="BE51" s="135"/>
      <c r="BF51" s="100"/>
      <c r="BG51" s="100"/>
      <c r="BH51" s="134"/>
      <c r="BI51" s="134"/>
      <c r="BJ51" s="135"/>
      <c r="BK51" s="100"/>
      <c r="BL51" s="100"/>
      <c r="BM51" s="134"/>
      <c r="BN51" s="134"/>
      <c r="BO51" s="135"/>
      <c r="BP51" s="100"/>
      <c r="BQ51" s="100"/>
      <c r="BR51" s="137"/>
      <c r="BS51" s="134"/>
      <c r="BT51" s="134"/>
      <c r="BU51" s="134"/>
      <c r="BV51" s="100"/>
      <c r="BW51" s="134"/>
      <c r="BX51" s="134"/>
      <c r="BY51" s="100"/>
      <c r="BZ51" s="134"/>
      <c r="CA51" s="135"/>
      <c r="CB51" s="134"/>
      <c r="CC51" s="140"/>
      <c r="CD51" s="140"/>
      <c r="CE51" s="140"/>
      <c r="CF51" s="140"/>
      <c r="CG51" s="140"/>
      <c r="CH51" s="140"/>
      <c r="CI51" s="140"/>
      <c r="CJ51" s="140"/>
      <c r="CK51" s="140"/>
      <c r="CL51" s="140"/>
      <c r="CM51" s="140"/>
      <c r="CN51" s="140"/>
      <c r="CO51" s="140"/>
      <c r="CP51" s="140"/>
      <c r="CQ51" s="140"/>
      <c r="CR51" s="140"/>
      <c r="CS51" s="140"/>
      <c r="CT51" s="140"/>
      <c r="CU51" s="140"/>
      <c r="CV51" s="140"/>
      <c r="CW51" s="140"/>
      <c r="CX51" s="140"/>
      <c r="CY51" s="140"/>
      <c r="CZ51" s="140"/>
      <c r="DA51" s="140"/>
      <c r="DB51" s="140"/>
    </row>
    <row r="52" spans="1:106" ht="16.5" customHeight="1" x14ac:dyDescent="0.3">
      <c r="A52" s="317"/>
      <c r="B52" s="318"/>
      <c r="C52" s="318"/>
      <c r="D52" s="318"/>
      <c r="E52" s="343"/>
      <c r="F52" s="318"/>
      <c r="G52" s="318"/>
      <c r="H52" s="318"/>
      <c r="I52" s="318"/>
      <c r="J52" s="317"/>
      <c r="K52" s="344"/>
      <c r="L52" s="341"/>
      <c r="M52" s="332"/>
      <c r="N52" s="332"/>
      <c r="O52" s="332"/>
      <c r="P52" s="341"/>
      <c r="Q52" s="342"/>
      <c r="R52" s="231">
        <v>6</v>
      </c>
      <c r="S52" s="233"/>
      <c r="T52" s="136" t="str">
        <f t="shared" si="14"/>
        <v/>
      </c>
      <c r="U52" s="136"/>
      <c r="V52" s="136"/>
      <c r="W52" s="136"/>
      <c r="X52" s="136"/>
      <c r="Y52" s="234"/>
      <c r="Z52" s="234"/>
      <c r="AA52" s="98" t="str">
        <f t="shared" si="11"/>
        <v/>
      </c>
      <c r="AB52" s="234"/>
      <c r="AC52" s="234"/>
      <c r="AD52" s="234"/>
      <c r="AE52" s="160" t="str">
        <f>IFERROR(IF(AND(T51="Probabilidad",T52="Probabilidad"),(AG51-(+AG51*AA52)),IF(AND(T51="Impacto",T52="Probabilidad"),(AG50-(+AG50*AA52)),IF(T52="Impacto",AG51,""))),"")</f>
        <v/>
      </c>
      <c r="AF52" s="132" t="str">
        <f t="shared" si="4"/>
        <v/>
      </c>
      <c r="AG52" s="98" t="str">
        <f t="shared" si="12"/>
        <v/>
      </c>
      <c r="AH52" s="132" t="str">
        <f t="shared" si="5"/>
        <v/>
      </c>
      <c r="AI52" s="98" t="str">
        <f>IFERROR(IF(AND(T51="Impacto",T52="Impacto"),(AI51-(+AI51*AA52)),IF(AND(T51="Probabilidad",T52="Impacto"),(AI50-(+AI50*AA52)),IF(T52="Probabilidad",AI51,""))),"")</f>
        <v/>
      </c>
      <c r="AJ52" s="99" t="str">
        <f t="shared" si="13"/>
        <v/>
      </c>
      <c r="AK52" s="327"/>
      <c r="AL52" s="232"/>
      <c r="AM52" s="231"/>
      <c r="AN52" s="240"/>
      <c r="AO52" s="100"/>
      <c r="AP52" s="134"/>
      <c r="AQ52" s="100"/>
      <c r="AR52" s="134"/>
      <c r="AS52" s="100"/>
      <c r="AT52" s="134"/>
      <c r="AU52" s="100"/>
      <c r="AV52" s="134"/>
      <c r="AW52" s="135"/>
      <c r="AX52" s="134"/>
      <c r="AY52" s="134"/>
      <c r="AZ52" s="135"/>
      <c r="BA52" s="100"/>
      <c r="BB52" s="100"/>
      <c r="BC52" s="134"/>
      <c r="BD52" s="134"/>
      <c r="BE52" s="135"/>
      <c r="BF52" s="100"/>
      <c r="BG52" s="100"/>
      <c r="BH52" s="134"/>
      <c r="BI52" s="134"/>
      <c r="BJ52" s="135"/>
      <c r="BK52" s="100"/>
      <c r="BL52" s="100"/>
      <c r="BM52" s="134"/>
      <c r="BN52" s="134"/>
      <c r="BO52" s="135"/>
      <c r="BP52" s="100"/>
      <c r="BQ52" s="100"/>
      <c r="BR52" s="137"/>
      <c r="BS52" s="134"/>
      <c r="BT52" s="134"/>
      <c r="BU52" s="134"/>
      <c r="BV52" s="100"/>
      <c r="BW52" s="134"/>
      <c r="BX52" s="134"/>
      <c r="BY52" s="100"/>
      <c r="BZ52" s="134"/>
      <c r="CA52" s="135"/>
      <c r="CB52" s="134"/>
      <c r="CC52" s="140"/>
      <c r="CD52" s="140"/>
      <c r="CE52" s="140"/>
      <c r="CF52" s="140"/>
      <c r="CG52" s="140"/>
      <c r="CH52" s="140"/>
      <c r="CI52" s="140"/>
      <c r="CJ52" s="140"/>
      <c r="CK52" s="140"/>
      <c r="CL52" s="140"/>
      <c r="CM52" s="140"/>
      <c r="CN52" s="140"/>
      <c r="CO52" s="140"/>
      <c r="CP52" s="140"/>
      <c r="CQ52" s="140"/>
      <c r="CR52" s="140"/>
      <c r="CS52" s="140"/>
      <c r="CT52" s="140"/>
      <c r="CU52" s="140"/>
      <c r="CV52" s="140"/>
      <c r="CW52" s="140"/>
      <c r="CX52" s="140"/>
      <c r="CY52" s="140"/>
      <c r="CZ52" s="140"/>
      <c r="DA52" s="140"/>
      <c r="DB52" s="140"/>
    </row>
    <row r="53" spans="1:106" ht="16.5" customHeight="1" x14ac:dyDescent="0.3">
      <c r="A53" s="317">
        <v>9</v>
      </c>
      <c r="B53" s="318"/>
      <c r="C53" s="318"/>
      <c r="D53" s="318"/>
      <c r="E53" s="343"/>
      <c r="F53" s="318"/>
      <c r="G53" s="318"/>
      <c r="H53" s="318"/>
      <c r="I53" s="318"/>
      <c r="J53" s="317"/>
      <c r="K53" s="344" t="str">
        <f>IF(J53&lt;=0,"",IF(J53&lt;=2,"Muy Baja",IF(J53&lt;=24,"Baja",IF(J53&lt;=500,"Media",IF(J53&lt;=5000,"Alta","Muy Alta")))))</f>
        <v/>
      </c>
      <c r="L53" s="341" t="str">
        <f>IF(K53="","",IF(K53="Muy Baja",0.2,IF(K53="Baja",0.4,IF(K53="Media",0.6,IF(K53="Alta",0.8,IF(K53="Muy Alta",1,))))))</f>
        <v/>
      </c>
      <c r="M53" s="339"/>
      <c r="N53" s="339">
        <f ca="1">IF(NOT(ISERROR(MATCH(M53,'Tabla Impacto'!$B$221:$B$223,0))),'Tabla Impacto'!$F$223&amp;"Por favor no seleccionar los criterios de impacto(Afectación Económica o presupuestal y Pérdida Reputacional)",M53)</f>
        <v>0</v>
      </c>
      <c r="O53" s="340" t="str">
        <f ca="1">IF(OR(N53='Tabla Impacto'!$C$11,N53='Tabla Impacto'!$D$11),"Leve",IF(OR(N53='Tabla Impacto'!$C$12,N53='Tabla Impacto'!$D$12),"Menor",IF(OR(N53='Tabla Impacto'!$C$13,N53='Tabla Impacto'!$D$13),"Moderado",IF(OR(N53='Tabla Impacto'!$C$14,N53='Tabla Impacto'!$D$14),"Mayor",IF(OR(N53='Tabla Impacto'!$C$15,N53='Tabla Impacto'!$D$15),"Catastrófico","")))))</f>
        <v/>
      </c>
      <c r="P53" s="341" t="str">
        <f ca="1">IF(O53="","",IF(O53="Leve",0.2,IF(O53="Menor",0.4,IF(O53="Moderado",0.6,IF(O53="Mayor",0.8,IF(O53="Catastrófico",1,))))))</f>
        <v/>
      </c>
      <c r="Q53" s="342" t="str">
        <f t="shared" ref="Q53" ca="1" si="17">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231">
        <v>1</v>
      </c>
      <c r="S53" s="233"/>
      <c r="T53" s="136" t="str">
        <f t="shared" si="14"/>
        <v/>
      </c>
      <c r="U53" s="136"/>
      <c r="V53" s="136"/>
      <c r="W53" s="136"/>
      <c r="X53" s="136"/>
      <c r="Y53" s="234"/>
      <c r="Z53" s="234"/>
      <c r="AA53" s="98" t="str">
        <f t="shared" si="11"/>
        <v/>
      </c>
      <c r="AB53" s="234"/>
      <c r="AC53" s="234"/>
      <c r="AD53" s="234"/>
      <c r="AE53" s="160" t="str">
        <f>IFERROR(IF(T53="Probabilidad",(L53-(+L53*AA53)),IF(T53="Impacto",L53,"")),"")</f>
        <v/>
      </c>
      <c r="AF53" s="132" t="str">
        <f>IFERROR(IF(AE53="","",IF(AE53&lt;=0.2,"Muy Baja",IF(AE53&lt;=0.4,"Baja",IF(AE53&lt;=0.6,"Media",IF(AE53&lt;=0.8,"Alta","Muy Alta"))))),"")</f>
        <v/>
      </c>
      <c r="AG53" s="98" t="str">
        <f t="shared" si="12"/>
        <v/>
      </c>
      <c r="AH53" s="132" t="str">
        <f>IFERROR(IF(AI53="","",IF(AI53&lt;=0.2,"Leve",IF(AI53&lt;=0.4,"Menor",IF(AI53&lt;=0.6,"Moderado",IF(AI53&lt;=0.8,"Mayor","Catastrófico"))))),"")</f>
        <v/>
      </c>
      <c r="AI53" s="98" t="str">
        <f>IFERROR(IF(T53="Impacto",(P53-(+P53*AA53)),IF(T53="Probabilidad",P53,"")),"")</f>
        <v/>
      </c>
      <c r="AJ53" s="99" t="str">
        <f t="shared" si="13"/>
        <v/>
      </c>
      <c r="AK53" s="325"/>
      <c r="AL53" s="232"/>
      <c r="AM53" s="231"/>
      <c r="AN53" s="240"/>
      <c r="AO53" s="100"/>
      <c r="AP53" s="134"/>
      <c r="AQ53" s="100"/>
      <c r="AR53" s="134"/>
      <c r="AS53" s="100"/>
      <c r="AT53" s="134"/>
      <c r="AU53" s="100"/>
      <c r="AV53" s="134"/>
      <c r="AW53" s="135"/>
      <c r="AX53" s="134"/>
      <c r="AY53" s="134"/>
      <c r="AZ53" s="135"/>
      <c r="BA53" s="100"/>
      <c r="BB53" s="100"/>
      <c r="BC53" s="134"/>
      <c r="BD53" s="134"/>
      <c r="BE53" s="135"/>
      <c r="BF53" s="100"/>
      <c r="BG53" s="100"/>
      <c r="BH53" s="134"/>
      <c r="BI53" s="134"/>
      <c r="BJ53" s="135"/>
      <c r="BK53" s="100"/>
      <c r="BL53" s="100"/>
      <c r="BM53" s="134"/>
      <c r="BN53" s="134"/>
      <c r="BO53" s="135"/>
      <c r="BP53" s="100"/>
      <c r="BQ53" s="100"/>
      <c r="BR53" s="137"/>
      <c r="BS53" s="134"/>
      <c r="BT53" s="134"/>
      <c r="BU53" s="134"/>
      <c r="BV53" s="100"/>
      <c r="BW53" s="134"/>
      <c r="BX53" s="134"/>
      <c r="BY53" s="100"/>
      <c r="BZ53" s="134"/>
      <c r="CA53" s="135"/>
      <c r="CB53" s="134"/>
      <c r="CC53" s="140"/>
      <c r="CD53" s="140"/>
      <c r="CE53" s="140"/>
      <c r="CF53" s="140"/>
      <c r="CG53" s="140"/>
      <c r="CH53" s="140"/>
      <c r="CI53" s="140"/>
      <c r="CJ53" s="140"/>
      <c r="CK53" s="140"/>
      <c r="CL53" s="140"/>
      <c r="CM53" s="140"/>
      <c r="CN53" s="140"/>
      <c r="CO53" s="140"/>
      <c r="CP53" s="140"/>
      <c r="CQ53" s="140"/>
      <c r="CR53" s="140"/>
      <c r="CS53" s="140"/>
      <c r="CT53" s="140"/>
      <c r="CU53" s="140"/>
      <c r="CV53" s="140"/>
      <c r="CW53" s="140"/>
      <c r="CX53" s="140"/>
      <c r="CY53" s="140"/>
      <c r="CZ53" s="140"/>
      <c r="DA53" s="140"/>
      <c r="DB53" s="140"/>
    </row>
    <row r="54" spans="1:106" ht="16.5" customHeight="1" x14ac:dyDescent="0.3">
      <c r="A54" s="317"/>
      <c r="B54" s="318"/>
      <c r="C54" s="318"/>
      <c r="D54" s="318"/>
      <c r="E54" s="343"/>
      <c r="F54" s="318"/>
      <c r="G54" s="318"/>
      <c r="H54" s="318"/>
      <c r="I54" s="318"/>
      <c r="J54" s="317"/>
      <c r="K54" s="344"/>
      <c r="L54" s="341"/>
      <c r="M54" s="331"/>
      <c r="N54" s="331"/>
      <c r="O54" s="331"/>
      <c r="P54" s="341"/>
      <c r="Q54" s="342"/>
      <c r="R54" s="231">
        <v>2</v>
      </c>
      <c r="S54" s="233"/>
      <c r="T54" s="136" t="str">
        <f t="shared" si="14"/>
        <v/>
      </c>
      <c r="U54" s="136"/>
      <c r="V54" s="136"/>
      <c r="W54" s="136"/>
      <c r="X54" s="136"/>
      <c r="Y54" s="234"/>
      <c r="Z54" s="234"/>
      <c r="AA54" s="98" t="str">
        <f t="shared" si="11"/>
        <v/>
      </c>
      <c r="AB54" s="234"/>
      <c r="AC54" s="234"/>
      <c r="AD54" s="234"/>
      <c r="AE54" s="160" t="str">
        <f>IFERROR(IF(AND(T53="Probabilidad",T54="Probabilidad"),(AG53-(+AG53*AA54)),IF(T54="Probabilidad",(L53-(+L53*AA54)),IF(T54="Impacto",AG53,""))),"")</f>
        <v/>
      </c>
      <c r="AF54" s="132" t="str">
        <f t="shared" si="4"/>
        <v/>
      </c>
      <c r="AG54" s="98" t="str">
        <f t="shared" si="12"/>
        <v/>
      </c>
      <c r="AH54" s="132" t="str">
        <f t="shared" si="5"/>
        <v/>
      </c>
      <c r="AI54" s="98" t="str">
        <f>IFERROR(IF(AND(T53="Impacto",T54="Impacto"),(AI47-(+AI47*AA54)),IF(T54="Impacto",($P$53-(+$P$53*AA54)),IF(T54="Probabilidad",AI47,""))),"")</f>
        <v/>
      </c>
      <c r="AJ54" s="99" t="str">
        <f t="shared" si="13"/>
        <v/>
      </c>
      <c r="AK54" s="326"/>
      <c r="AL54" s="232"/>
      <c r="AM54" s="231"/>
      <c r="AN54" s="240"/>
      <c r="AO54" s="100"/>
      <c r="AP54" s="134"/>
      <c r="AQ54" s="100"/>
      <c r="AR54" s="134"/>
      <c r="AS54" s="100"/>
      <c r="AT54" s="134"/>
      <c r="AU54" s="100"/>
      <c r="AV54" s="134"/>
      <c r="AW54" s="135"/>
      <c r="AX54" s="134"/>
      <c r="AY54" s="134"/>
      <c r="AZ54" s="135"/>
      <c r="BA54" s="100"/>
      <c r="BB54" s="100"/>
      <c r="BC54" s="134"/>
      <c r="BD54" s="134"/>
      <c r="BE54" s="135"/>
      <c r="BF54" s="100"/>
      <c r="BG54" s="100"/>
      <c r="BH54" s="134"/>
      <c r="BI54" s="134"/>
      <c r="BJ54" s="135"/>
      <c r="BK54" s="100"/>
      <c r="BL54" s="100"/>
      <c r="BM54" s="134"/>
      <c r="BN54" s="134"/>
      <c r="BO54" s="135"/>
      <c r="BP54" s="100"/>
      <c r="BQ54" s="100"/>
      <c r="BR54" s="137"/>
      <c r="BS54" s="134"/>
      <c r="BT54" s="134"/>
      <c r="BU54" s="134"/>
      <c r="BV54" s="100"/>
      <c r="BW54" s="134"/>
      <c r="BX54" s="134"/>
      <c r="BY54" s="100"/>
      <c r="BZ54" s="134"/>
      <c r="CA54" s="135"/>
      <c r="CB54" s="134"/>
      <c r="CC54" s="140"/>
      <c r="CD54" s="140"/>
      <c r="CE54" s="140"/>
      <c r="CF54" s="140"/>
      <c r="CG54" s="140"/>
      <c r="CH54" s="140"/>
      <c r="CI54" s="140"/>
      <c r="CJ54" s="140"/>
      <c r="CK54" s="140"/>
      <c r="CL54" s="140"/>
      <c r="CM54" s="140"/>
      <c r="CN54" s="140"/>
      <c r="CO54" s="140"/>
      <c r="CP54" s="140"/>
      <c r="CQ54" s="140"/>
      <c r="CR54" s="140"/>
      <c r="CS54" s="140"/>
      <c r="CT54" s="140"/>
      <c r="CU54" s="140"/>
      <c r="CV54" s="140"/>
      <c r="CW54" s="140"/>
      <c r="CX54" s="140"/>
      <c r="CY54" s="140"/>
      <c r="CZ54" s="140"/>
      <c r="DA54" s="140"/>
      <c r="DB54" s="140"/>
    </row>
    <row r="55" spans="1:106" ht="16.5" customHeight="1" x14ac:dyDescent="0.3">
      <c r="A55" s="317"/>
      <c r="B55" s="318"/>
      <c r="C55" s="318"/>
      <c r="D55" s="318"/>
      <c r="E55" s="343"/>
      <c r="F55" s="318"/>
      <c r="G55" s="318"/>
      <c r="H55" s="318"/>
      <c r="I55" s="318"/>
      <c r="J55" s="317"/>
      <c r="K55" s="344"/>
      <c r="L55" s="341"/>
      <c r="M55" s="331"/>
      <c r="N55" s="331"/>
      <c r="O55" s="331"/>
      <c r="P55" s="341"/>
      <c r="Q55" s="342"/>
      <c r="R55" s="231">
        <v>3</v>
      </c>
      <c r="S55" s="238"/>
      <c r="T55" s="136" t="str">
        <f t="shared" si="14"/>
        <v/>
      </c>
      <c r="U55" s="136"/>
      <c r="V55" s="136"/>
      <c r="W55" s="136"/>
      <c r="X55" s="136"/>
      <c r="Y55" s="234"/>
      <c r="Z55" s="234"/>
      <c r="AA55" s="98" t="str">
        <f t="shared" si="11"/>
        <v/>
      </c>
      <c r="AB55" s="234"/>
      <c r="AC55" s="234"/>
      <c r="AD55" s="234"/>
      <c r="AE55" s="160" t="str">
        <f>IFERROR(IF(AND(T54="Probabilidad",T55="Probabilidad"),(AG54-(+AG54*AA55)),IF(AND(T54="Impacto",T55="Probabilidad"),(AG53-(+AG53*AA55)),IF(T55="Impacto",AG54,""))),"")</f>
        <v/>
      </c>
      <c r="AF55" s="132" t="str">
        <f t="shared" si="4"/>
        <v/>
      </c>
      <c r="AG55" s="98" t="str">
        <f t="shared" si="12"/>
        <v/>
      </c>
      <c r="AH55" s="132" t="str">
        <f t="shared" si="5"/>
        <v/>
      </c>
      <c r="AI55" s="98" t="str">
        <f>IFERROR(IF(AND(T54="Impacto",T55="Impacto"),(AI54-(+AI54*AA55)),IF(AND(T54="Probabilidad",T55="Impacto"),(AI53-(+AI53*AA55)),IF(T55="Probabilidad",AI54,""))),"")</f>
        <v/>
      </c>
      <c r="AJ55" s="99" t="str">
        <f t="shared" si="13"/>
        <v/>
      </c>
      <c r="AK55" s="326"/>
      <c r="AL55" s="232"/>
      <c r="AM55" s="231"/>
      <c r="AN55" s="240"/>
      <c r="AO55" s="100"/>
      <c r="AP55" s="134"/>
      <c r="AQ55" s="100"/>
      <c r="AR55" s="134"/>
      <c r="AS55" s="100"/>
      <c r="AT55" s="134"/>
      <c r="AU55" s="100"/>
      <c r="AV55" s="134"/>
      <c r="AW55" s="135"/>
      <c r="AX55" s="134"/>
      <c r="AY55" s="134"/>
      <c r="AZ55" s="135"/>
      <c r="BA55" s="100"/>
      <c r="BB55" s="100"/>
      <c r="BC55" s="134"/>
      <c r="BD55" s="134"/>
      <c r="BE55" s="135"/>
      <c r="BF55" s="100"/>
      <c r="BG55" s="100"/>
      <c r="BH55" s="134"/>
      <c r="BI55" s="134"/>
      <c r="BJ55" s="135"/>
      <c r="BK55" s="100"/>
      <c r="BL55" s="100"/>
      <c r="BM55" s="134"/>
      <c r="BN55" s="134"/>
      <c r="BO55" s="135"/>
      <c r="BP55" s="100"/>
      <c r="BQ55" s="100"/>
      <c r="BR55" s="137"/>
      <c r="BS55" s="134"/>
      <c r="BT55" s="134"/>
      <c r="BU55" s="134"/>
      <c r="BV55" s="100"/>
      <c r="BW55" s="134"/>
      <c r="BX55" s="134"/>
      <c r="BY55" s="100"/>
      <c r="BZ55" s="134"/>
      <c r="CA55" s="135"/>
      <c r="CB55" s="134"/>
      <c r="CC55" s="140"/>
      <c r="CD55" s="140"/>
      <c r="CE55" s="140"/>
      <c r="CF55" s="140"/>
      <c r="CG55" s="140"/>
      <c r="CH55" s="140"/>
      <c r="CI55" s="140"/>
      <c r="CJ55" s="140"/>
      <c r="CK55" s="140"/>
      <c r="CL55" s="140"/>
      <c r="CM55" s="140"/>
      <c r="CN55" s="140"/>
      <c r="CO55" s="140"/>
      <c r="CP55" s="140"/>
      <c r="CQ55" s="140"/>
      <c r="CR55" s="140"/>
      <c r="CS55" s="140"/>
      <c r="CT55" s="140"/>
      <c r="CU55" s="140"/>
      <c r="CV55" s="140"/>
      <c r="CW55" s="140"/>
      <c r="CX55" s="140"/>
      <c r="CY55" s="140"/>
      <c r="CZ55" s="140"/>
      <c r="DA55" s="140"/>
      <c r="DB55" s="140"/>
    </row>
    <row r="56" spans="1:106" ht="16.5" customHeight="1" x14ac:dyDescent="0.3">
      <c r="A56" s="317"/>
      <c r="B56" s="318"/>
      <c r="C56" s="318"/>
      <c r="D56" s="318"/>
      <c r="E56" s="343"/>
      <c r="F56" s="318"/>
      <c r="G56" s="318"/>
      <c r="H56" s="318"/>
      <c r="I56" s="318"/>
      <c r="J56" s="317"/>
      <c r="K56" s="344"/>
      <c r="L56" s="341"/>
      <c r="M56" s="331"/>
      <c r="N56" s="331"/>
      <c r="O56" s="331"/>
      <c r="P56" s="341"/>
      <c r="Q56" s="342"/>
      <c r="R56" s="231">
        <v>4</v>
      </c>
      <c r="S56" s="233"/>
      <c r="T56" s="136" t="str">
        <f t="shared" si="14"/>
        <v/>
      </c>
      <c r="U56" s="136"/>
      <c r="V56" s="136"/>
      <c r="W56" s="136"/>
      <c r="X56" s="136"/>
      <c r="Y56" s="234"/>
      <c r="Z56" s="234"/>
      <c r="AA56" s="98" t="str">
        <f t="shared" si="11"/>
        <v/>
      </c>
      <c r="AB56" s="234"/>
      <c r="AC56" s="234"/>
      <c r="AD56" s="234"/>
      <c r="AE56" s="160" t="str">
        <f>IFERROR(IF(AND(T55="Probabilidad",T56="Probabilidad"),(AG55-(+AG55*AA56)),IF(AND(T55="Impacto",T56="Probabilidad"),(AG54-(+AG54*AA56)),IF(T56="Impacto",AG55,""))),"")</f>
        <v/>
      </c>
      <c r="AF56" s="132" t="str">
        <f t="shared" si="4"/>
        <v/>
      </c>
      <c r="AG56" s="98" t="str">
        <f t="shared" si="12"/>
        <v/>
      </c>
      <c r="AH56" s="132" t="str">
        <f t="shared" si="5"/>
        <v/>
      </c>
      <c r="AI56" s="98" t="str">
        <f>IFERROR(IF(AND(T55="Impacto",T56="Impacto"),(AI55-(+AI55*AA56)),IF(AND(T55="Probabilidad",T56="Impacto"),(AI54-(+AI54*AA56)),IF(T56="Probabilidad",AI55,""))),"")</f>
        <v/>
      </c>
      <c r="AJ56" s="99" t="str">
        <f t="shared" si="13"/>
        <v/>
      </c>
      <c r="AK56" s="326"/>
      <c r="AL56" s="232"/>
      <c r="AM56" s="231"/>
      <c r="AN56" s="240"/>
      <c r="AO56" s="100"/>
      <c r="AP56" s="134"/>
      <c r="AQ56" s="100"/>
      <c r="AR56" s="134"/>
      <c r="AS56" s="100"/>
      <c r="AT56" s="134"/>
      <c r="AU56" s="100"/>
      <c r="AV56" s="134"/>
      <c r="AW56" s="135"/>
      <c r="AX56" s="134"/>
      <c r="AY56" s="134"/>
      <c r="AZ56" s="135"/>
      <c r="BA56" s="100"/>
      <c r="BB56" s="100"/>
      <c r="BC56" s="134"/>
      <c r="BD56" s="134"/>
      <c r="BE56" s="135"/>
      <c r="BF56" s="100"/>
      <c r="BG56" s="100"/>
      <c r="BH56" s="134"/>
      <c r="BI56" s="134"/>
      <c r="BJ56" s="135"/>
      <c r="BK56" s="100"/>
      <c r="BL56" s="100"/>
      <c r="BM56" s="134"/>
      <c r="BN56" s="134"/>
      <c r="BO56" s="135"/>
      <c r="BP56" s="100"/>
      <c r="BQ56" s="100"/>
      <c r="BR56" s="137"/>
      <c r="BS56" s="134"/>
      <c r="BT56" s="134"/>
      <c r="BU56" s="134"/>
      <c r="BV56" s="100"/>
      <c r="BW56" s="134"/>
      <c r="BX56" s="134"/>
      <c r="BY56" s="100"/>
      <c r="BZ56" s="134"/>
      <c r="CA56" s="135"/>
      <c r="CB56" s="134"/>
      <c r="CC56" s="140"/>
      <c r="CD56" s="140"/>
      <c r="CE56" s="140"/>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row>
    <row r="57" spans="1:106" ht="16.5" customHeight="1" x14ac:dyDescent="0.3">
      <c r="A57" s="317"/>
      <c r="B57" s="318"/>
      <c r="C57" s="318"/>
      <c r="D57" s="318"/>
      <c r="E57" s="343"/>
      <c r="F57" s="318"/>
      <c r="G57" s="318"/>
      <c r="H57" s="318"/>
      <c r="I57" s="318"/>
      <c r="J57" s="317"/>
      <c r="K57" s="344"/>
      <c r="L57" s="341"/>
      <c r="M57" s="331"/>
      <c r="N57" s="331"/>
      <c r="O57" s="331"/>
      <c r="P57" s="341"/>
      <c r="Q57" s="342"/>
      <c r="R57" s="231">
        <v>5</v>
      </c>
      <c r="S57" s="233"/>
      <c r="T57" s="136" t="str">
        <f t="shared" si="14"/>
        <v/>
      </c>
      <c r="U57" s="136"/>
      <c r="V57" s="136"/>
      <c r="W57" s="136"/>
      <c r="X57" s="136"/>
      <c r="Y57" s="234"/>
      <c r="Z57" s="234"/>
      <c r="AA57" s="98" t="str">
        <f t="shared" si="11"/>
        <v/>
      </c>
      <c r="AB57" s="234"/>
      <c r="AC57" s="234"/>
      <c r="AD57" s="234"/>
      <c r="AE57" s="160" t="str">
        <f>IFERROR(IF(AND(T56="Probabilidad",T57="Probabilidad"),(AG56-(+AG56*AA57)),IF(AND(T56="Impacto",T57="Probabilidad"),(AG55-(+AG55*AA57)),IF(T57="Impacto",AG56,""))),"")</f>
        <v/>
      </c>
      <c r="AF57" s="132" t="str">
        <f t="shared" si="4"/>
        <v/>
      </c>
      <c r="AG57" s="98" t="str">
        <f t="shared" si="12"/>
        <v/>
      </c>
      <c r="AH57" s="132" t="str">
        <f t="shared" si="5"/>
        <v/>
      </c>
      <c r="AI57" s="98" t="str">
        <f>IFERROR(IF(AND(T56="Impacto",T57="Impacto"),(AI56-(+AI56*AA57)),IF(AND(T56="Probabilidad",T57="Impacto"),(AI55-(+AI55*AA57)),IF(T57="Probabilidad",AI56,""))),"")</f>
        <v/>
      </c>
      <c r="AJ57" s="99" t="str">
        <f t="shared" si="13"/>
        <v/>
      </c>
      <c r="AK57" s="326"/>
      <c r="AL57" s="232"/>
      <c r="AM57" s="231"/>
      <c r="AN57" s="240"/>
      <c r="AO57" s="100"/>
      <c r="AP57" s="134"/>
      <c r="AQ57" s="100"/>
      <c r="AR57" s="134"/>
      <c r="AS57" s="100"/>
      <c r="AT57" s="134"/>
      <c r="AU57" s="100"/>
      <c r="AV57" s="134"/>
      <c r="AW57" s="135"/>
      <c r="AX57" s="134"/>
      <c r="AY57" s="134"/>
      <c r="AZ57" s="135"/>
      <c r="BA57" s="100"/>
      <c r="BB57" s="100"/>
      <c r="BC57" s="134"/>
      <c r="BD57" s="134"/>
      <c r="BE57" s="135"/>
      <c r="BF57" s="100"/>
      <c r="BG57" s="100"/>
      <c r="BH57" s="134"/>
      <c r="BI57" s="134"/>
      <c r="BJ57" s="135"/>
      <c r="BK57" s="100"/>
      <c r="BL57" s="100"/>
      <c r="BM57" s="134"/>
      <c r="BN57" s="134"/>
      <c r="BO57" s="135"/>
      <c r="BP57" s="100"/>
      <c r="BQ57" s="100"/>
      <c r="BR57" s="137"/>
      <c r="BS57" s="134"/>
      <c r="BT57" s="134"/>
      <c r="BU57" s="134"/>
      <c r="BV57" s="100"/>
      <c r="BW57" s="134"/>
      <c r="BX57" s="134"/>
      <c r="BY57" s="100"/>
      <c r="BZ57" s="134"/>
      <c r="CA57" s="135"/>
      <c r="CB57" s="134"/>
      <c r="CC57" s="140"/>
      <c r="CD57" s="140"/>
      <c r="CE57" s="140"/>
      <c r="CF57" s="140"/>
      <c r="CG57" s="140"/>
      <c r="CH57" s="140"/>
      <c r="CI57" s="140"/>
      <c r="CJ57" s="140"/>
      <c r="CK57" s="140"/>
      <c r="CL57" s="140"/>
      <c r="CM57" s="140"/>
      <c r="CN57" s="140"/>
      <c r="CO57" s="140"/>
      <c r="CP57" s="140"/>
      <c r="CQ57" s="140"/>
      <c r="CR57" s="140"/>
      <c r="CS57" s="140"/>
      <c r="CT57" s="140"/>
      <c r="CU57" s="140"/>
      <c r="CV57" s="140"/>
      <c r="CW57" s="140"/>
      <c r="CX57" s="140"/>
      <c r="CY57" s="140"/>
      <c r="CZ57" s="140"/>
      <c r="DA57" s="140"/>
      <c r="DB57" s="140"/>
    </row>
    <row r="58" spans="1:106" ht="16.5" customHeight="1" x14ac:dyDescent="0.3">
      <c r="A58" s="317"/>
      <c r="B58" s="318"/>
      <c r="C58" s="318"/>
      <c r="D58" s="318"/>
      <c r="E58" s="343"/>
      <c r="F58" s="318"/>
      <c r="G58" s="318"/>
      <c r="H58" s="318"/>
      <c r="I58" s="318"/>
      <c r="J58" s="317"/>
      <c r="K58" s="344"/>
      <c r="L58" s="341"/>
      <c r="M58" s="332"/>
      <c r="N58" s="332"/>
      <c r="O58" s="332"/>
      <c r="P58" s="341"/>
      <c r="Q58" s="342"/>
      <c r="R58" s="231">
        <v>6</v>
      </c>
      <c r="S58" s="233"/>
      <c r="T58" s="136" t="str">
        <f t="shared" si="14"/>
        <v/>
      </c>
      <c r="U58" s="136"/>
      <c r="V58" s="136"/>
      <c r="W58" s="136"/>
      <c r="X58" s="136"/>
      <c r="Y58" s="234"/>
      <c r="Z58" s="234"/>
      <c r="AA58" s="98" t="str">
        <f t="shared" si="11"/>
        <v/>
      </c>
      <c r="AB58" s="234"/>
      <c r="AC58" s="234"/>
      <c r="AD58" s="234"/>
      <c r="AE58" s="160" t="str">
        <f>IFERROR(IF(AND(T57="Probabilidad",T58="Probabilidad"),(AG57-(+AG57*AA58)),IF(AND(T57="Impacto",T58="Probabilidad"),(AG56-(+AG56*AA58)),IF(T58="Impacto",AG57,""))),"")</f>
        <v/>
      </c>
      <c r="AF58" s="132" t="str">
        <f t="shared" si="4"/>
        <v/>
      </c>
      <c r="AG58" s="98" t="str">
        <f t="shared" si="12"/>
        <v/>
      </c>
      <c r="AH58" s="132" t="str">
        <f t="shared" si="5"/>
        <v/>
      </c>
      <c r="AI58" s="98" t="str">
        <f>IFERROR(IF(AND(T57="Impacto",T58="Impacto"),(AI57-(+AI57*AA58)),IF(AND(T57="Probabilidad",T58="Impacto"),(AI56-(+AI56*AA58)),IF(T58="Probabilidad",AI57,""))),"")</f>
        <v/>
      </c>
      <c r="AJ58" s="99" t="str">
        <f t="shared" si="13"/>
        <v/>
      </c>
      <c r="AK58" s="327"/>
      <c r="AL58" s="232"/>
      <c r="AM58" s="231"/>
      <c r="AN58" s="240"/>
      <c r="AO58" s="100"/>
      <c r="AP58" s="134"/>
      <c r="AQ58" s="100"/>
      <c r="AR58" s="134"/>
      <c r="AS58" s="100"/>
      <c r="AT58" s="134"/>
      <c r="AU58" s="100"/>
      <c r="AV58" s="134"/>
      <c r="AW58" s="135"/>
      <c r="AX58" s="134"/>
      <c r="AY58" s="134"/>
      <c r="AZ58" s="135"/>
      <c r="BA58" s="100"/>
      <c r="BB58" s="100"/>
      <c r="BC58" s="134"/>
      <c r="BD58" s="134"/>
      <c r="BE58" s="135"/>
      <c r="BF58" s="100"/>
      <c r="BG58" s="100"/>
      <c r="BH58" s="134"/>
      <c r="BI58" s="134"/>
      <c r="BJ58" s="135"/>
      <c r="BK58" s="100"/>
      <c r="BL58" s="100"/>
      <c r="BM58" s="134"/>
      <c r="BN58" s="134"/>
      <c r="BO58" s="135"/>
      <c r="BP58" s="100"/>
      <c r="BQ58" s="100"/>
      <c r="BR58" s="137"/>
      <c r="BS58" s="134"/>
      <c r="BT58" s="134"/>
      <c r="BU58" s="134"/>
      <c r="BV58" s="100"/>
      <c r="BW58" s="134"/>
      <c r="BX58" s="134"/>
      <c r="BY58" s="100"/>
      <c r="BZ58" s="134"/>
      <c r="CA58" s="135"/>
      <c r="CB58" s="134"/>
      <c r="CC58" s="140"/>
      <c r="CD58" s="140"/>
      <c r="CE58" s="140"/>
      <c r="CF58" s="140"/>
      <c r="CG58" s="140"/>
      <c r="CH58" s="140"/>
      <c r="CI58" s="140"/>
      <c r="CJ58" s="140"/>
      <c r="CK58" s="140"/>
      <c r="CL58" s="140"/>
      <c r="CM58" s="140"/>
      <c r="CN58" s="140"/>
      <c r="CO58" s="140"/>
      <c r="CP58" s="140"/>
      <c r="CQ58" s="140"/>
      <c r="CR58" s="140"/>
      <c r="CS58" s="140"/>
      <c r="CT58" s="140"/>
      <c r="CU58" s="140"/>
      <c r="CV58" s="140"/>
      <c r="CW58" s="140"/>
      <c r="CX58" s="140"/>
      <c r="CY58" s="140"/>
      <c r="CZ58" s="140"/>
      <c r="DA58" s="140"/>
      <c r="DB58" s="140"/>
    </row>
    <row r="59" spans="1:106" ht="16.5" customHeight="1" x14ac:dyDescent="0.3">
      <c r="A59" s="317">
        <v>10</v>
      </c>
      <c r="B59" s="318"/>
      <c r="C59" s="318"/>
      <c r="D59" s="318"/>
      <c r="E59" s="343"/>
      <c r="F59" s="318"/>
      <c r="G59" s="318"/>
      <c r="H59" s="318"/>
      <c r="I59" s="318"/>
      <c r="J59" s="317"/>
      <c r="K59" s="344" t="str">
        <f>IF(J59&lt;=0,"",IF(J59&lt;=2,"Muy Baja",IF(J59&lt;=24,"Baja",IF(J59&lt;=500,"Media",IF(J59&lt;=5000,"Alta","Muy Alta")))))</f>
        <v/>
      </c>
      <c r="L59" s="341" t="str">
        <f>IF(K59="","",IF(K59="Muy Baja",0.2,IF(K59="Baja",0.4,IF(K59="Media",0.6,IF(K59="Alta",0.8,IF(K59="Muy Alta",1,))))))</f>
        <v/>
      </c>
      <c r="M59" s="339"/>
      <c r="N59" s="339">
        <f ca="1">IF(NOT(ISERROR(MATCH(M59,'Tabla Impacto'!$B$221:$B$223,0))),'Tabla Impacto'!$F$223&amp;"Por favor no seleccionar los criterios de impacto(Afectación Económica o presupuestal y Pérdida Reputacional)",M59)</f>
        <v>0</v>
      </c>
      <c r="O59" s="340" t="str">
        <f ca="1">IF(OR(N59='Tabla Impacto'!$C$11,N59='Tabla Impacto'!$D$11),"Leve",IF(OR(N59='Tabla Impacto'!$C$12,N59='Tabla Impacto'!$D$12),"Menor",IF(OR(N59='Tabla Impacto'!$C$13,N59='Tabla Impacto'!$D$13),"Moderado",IF(OR(N59='Tabla Impacto'!$C$14,N59='Tabla Impacto'!$D$14),"Mayor",IF(OR(N59='Tabla Impacto'!$C$15,N59='Tabla Impacto'!$D$15),"Catastrófico","")))))</f>
        <v/>
      </c>
      <c r="P59" s="341" t="str">
        <f ca="1">IF(O59="","",IF(O59="Leve",0.2,IF(O59="Menor",0.4,IF(O59="Moderado",0.6,IF(O59="Mayor",0.8,IF(O59="Catastrófico",1,))))))</f>
        <v/>
      </c>
      <c r="Q59" s="342" t="str">
        <f t="shared" ref="Q59" ca="1" si="18">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231">
        <v>1</v>
      </c>
      <c r="S59" s="233"/>
      <c r="T59" s="136" t="str">
        <f t="shared" si="14"/>
        <v/>
      </c>
      <c r="U59" s="136"/>
      <c r="V59" s="136"/>
      <c r="W59" s="136"/>
      <c r="X59" s="136"/>
      <c r="Y59" s="234"/>
      <c r="Z59" s="234"/>
      <c r="AA59" s="98" t="str">
        <f t="shared" si="11"/>
        <v/>
      </c>
      <c r="AB59" s="234"/>
      <c r="AC59" s="234"/>
      <c r="AD59" s="234"/>
      <c r="AE59" s="160" t="str">
        <f>IFERROR(IF(T59="Probabilidad",(L59-(+L59*AA59)),IF(T59="Impacto",L59,"")),"")</f>
        <v/>
      </c>
      <c r="AF59" s="132" t="str">
        <f>IFERROR(IF(AE59="","",IF(AE59&lt;=0.2,"Muy Baja",IF(AE59&lt;=0.4,"Baja",IF(AE59&lt;=0.6,"Media",IF(AE59&lt;=0.8,"Alta","Muy Alta"))))),"")</f>
        <v/>
      </c>
      <c r="AG59" s="98" t="str">
        <f t="shared" si="12"/>
        <v/>
      </c>
      <c r="AH59" s="132" t="str">
        <f>IFERROR(IF(AI59="","",IF(AI59&lt;=0.2,"Leve",IF(AI59&lt;=0.4,"Menor",IF(AI59&lt;=0.6,"Moderado",IF(AI59&lt;=0.8,"Mayor","Catastrófico"))))),"")</f>
        <v/>
      </c>
      <c r="AI59" s="98" t="str">
        <f>IFERROR(IF(T59="Impacto",(P59-(+P59*AA59)),IF(T59="Probabilidad",P59,"")),"")</f>
        <v/>
      </c>
      <c r="AJ59" s="99" t="str">
        <f t="shared" si="13"/>
        <v/>
      </c>
      <c r="AK59" s="325"/>
      <c r="AL59" s="232"/>
      <c r="AM59" s="231"/>
      <c r="AN59" s="240"/>
      <c r="AO59" s="100"/>
      <c r="AP59" s="134"/>
      <c r="AQ59" s="100"/>
      <c r="AR59" s="134"/>
      <c r="AS59" s="100"/>
      <c r="AT59" s="134"/>
      <c r="AU59" s="100"/>
      <c r="AV59" s="134"/>
      <c r="AW59" s="135"/>
      <c r="AX59" s="134"/>
      <c r="AY59" s="134"/>
      <c r="AZ59" s="135"/>
      <c r="BA59" s="100"/>
      <c r="BB59" s="100"/>
      <c r="BC59" s="134"/>
      <c r="BD59" s="134"/>
      <c r="BE59" s="135"/>
      <c r="BF59" s="100"/>
      <c r="BG59" s="100"/>
      <c r="BH59" s="134"/>
      <c r="BI59" s="134"/>
      <c r="BJ59" s="135"/>
      <c r="BK59" s="100"/>
      <c r="BL59" s="100"/>
      <c r="BM59" s="134"/>
      <c r="BN59" s="134"/>
      <c r="BO59" s="135"/>
      <c r="BP59" s="100"/>
      <c r="BQ59" s="100"/>
      <c r="BR59" s="137"/>
      <c r="BS59" s="134"/>
      <c r="BT59" s="134"/>
      <c r="BU59" s="134"/>
      <c r="BV59" s="100"/>
      <c r="BW59" s="134"/>
      <c r="BX59" s="134"/>
      <c r="BY59" s="100"/>
      <c r="BZ59" s="134"/>
      <c r="CA59" s="135"/>
      <c r="CB59" s="134"/>
      <c r="CC59" s="140"/>
      <c r="CD59" s="140"/>
      <c r="CE59" s="140"/>
      <c r="CF59" s="140"/>
      <c r="CG59" s="140"/>
      <c r="CH59" s="140"/>
      <c r="CI59" s="140"/>
      <c r="CJ59" s="140"/>
      <c r="CK59" s="140"/>
      <c r="CL59" s="140"/>
      <c r="CM59" s="140"/>
      <c r="CN59" s="140"/>
      <c r="CO59" s="140"/>
      <c r="CP59" s="140"/>
      <c r="CQ59" s="140"/>
      <c r="CR59" s="140"/>
      <c r="CS59" s="140"/>
      <c r="CT59" s="140"/>
      <c r="CU59" s="140"/>
      <c r="CV59" s="140"/>
      <c r="CW59" s="140"/>
      <c r="CX59" s="140"/>
      <c r="CY59" s="140"/>
      <c r="CZ59" s="140"/>
      <c r="DA59" s="140"/>
      <c r="DB59" s="140"/>
    </row>
    <row r="60" spans="1:106" ht="16.5" customHeight="1" x14ac:dyDescent="0.3">
      <c r="A60" s="317"/>
      <c r="B60" s="318"/>
      <c r="C60" s="318"/>
      <c r="D60" s="318"/>
      <c r="E60" s="343"/>
      <c r="F60" s="318"/>
      <c r="G60" s="318"/>
      <c r="H60" s="318"/>
      <c r="I60" s="318"/>
      <c r="J60" s="317"/>
      <c r="K60" s="344"/>
      <c r="L60" s="341"/>
      <c r="M60" s="331"/>
      <c r="N60" s="331"/>
      <c r="O60" s="331"/>
      <c r="P60" s="341"/>
      <c r="Q60" s="342"/>
      <c r="R60" s="231">
        <v>2</v>
      </c>
      <c r="S60" s="233"/>
      <c r="T60" s="136" t="str">
        <f t="shared" si="14"/>
        <v/>
      </c>
      <c r="U60" s="136"/>
      <c r="V60" s="136"/>
      <c r="W60" s="136"/>
      <c r="X60" s="136"/>
      <c r="Y60" s="234"/>
      <c r="Z60" s="234"/>
      <c r="AA60" s="98" t="str">
        <f t="shared" si="11"/>
        <v/>
      </c>
      <c r="AB60" s="234"/>
      <c r="AC60" s="234"/>
      <c r="AD60" s="234"/>
      <c r="AE60" s="160" t="str">
        <f>IFERROR(IF(AND(T59="Probabilidad",T60="Probabilidad"),(AG59-(+AG59*AA60)),IF(T60="Probabilidad",(L59-(+L59*AA60)),IF(T60="Impacto",AG59,""))),"")</f>
        <v/>
      </c>
      <c r="AF60" s="132" t="str">
        <f t="shared" si="4"/>
        <v/>
      </c>
      <c r="AG60" s="98" t="str">
        <f t="shared" si="12"/>
        <v/>
      </c>
      <c r="AH60" s="132" t="str">
        <f t="shared" si="5"/>
        <v/>
      </c>
      <c r="AI60" s="98" t="str">
        <f>IFERROR(IF(AND(T59="Impacto",T60="Impacto"),(AI53-(+AI53*AA60)),IF(T60="Impacto",($P$59-(+$P$59*AA60)),IF(T60="Probabilidad",AI53,""))),"")</f>
        <v/>
      </c>
      <c r="AJ60" s="99" t="str">
        <f t="shared" si="13"/>
        <v/>
      </c>
      <c r="AK60" s="326"/>
      <c r="AL60" s="232"/>
      <c r="AM60" s="231"/>
      <c r="AN60" s="240"/>
      <c r="AO60" s="100"/>
      <c r="AP60" s="134"/>
      <c r="AQ60" s="100"/>
      <c r="AR60" s="134"/>
      <c r="AS60" s="100"/>
      <c r="AT60" s="134"/>
      <c r="AU60" s="100"/>
      <c r="AV60" s="134"/>
      <c r="AW60" s="135"/>
      <c r="AX60" s="134"/>
      <c r="AY60" s="134"/>
      <c r="AZ60" s="135"/>
      <c r="BA60" s="100"/>
      <c r="BB60" s="100"/>
      <c r="BC60" s="134"/>
      <c r="BD60" s="134"/>
      <c r="BE60" s="135"/>
      <c r="BF60" s="100"/>
      <c r="BG60" s="100"/>
      <c r="BH60" s="134"/>
      <c r="BI60" s="134"/>
      <c r="BJ60" s="135"/>
      <c r="BK60" s="100"/>
      <c r="BL60" s="100"/>
      <c r="BM60" s="134"/>
      <c r="BN60" s="134"/>
      <c r="BO60" s="135"/>
      <c r="BP60" s="100"/>
      <c r="BQ60" s="100"/>
      <c r="BR60" s="137"/>
      <c r="BS60" s="134"/>
      <c r="BT60" s="134"/>
      <c r="BU60" s="134"/>
      <c r="BV60" s="100"/>
      <c r="BW60" s="134"/>
      <c r="BX60" s="134"/>
      <c r="BY60" s="100"/>
      <c r="BZ60" s="134"/>
      <c r="CA60" s="135"/>
      <c r="CB60" s="134"/>
    </row>
    <row r="61" spans="1:106" ht="16.5" customHeight="1" x14ac:dyDescent="0.3">
      <c r="A61" s="317"/>
      <c r="B61" s="318"/>
      <c r="C61" s="318"/>
      <c r="D61" s="318"/>
      <c r="E61" s="343"/>
      <c r="F61" s="318"/>
      <c r="G61" s="318"/>
      <c r="H61" s="318"/>
      <c r="I61" s="318"/>
      <c r="J61" s="317"/>
      <c r="K61" s="344"/>
      <c r="L61" s="341"/>
      <c r="M61" s="331"/>
      <c r="N61" s="331"/>
      <c r="O61" s="331"/>
      <c r="P61" s="341"/>
      <c r="Q61" s="342"/>
      <c r="R61" s="231">
        <v>3</v>
      </c>
      <c r="S61" s="238"/>
      <c r="T61" s="136" t="str">
        <f t="shared" si="14"/>
        <v/>
      </c>
      <c r="U61" s="136"/>
      <c r="V61" s="136"/>
      <c r="W61" s="136"/>
      <c r="X61" s="136"/>
      <c r="Y61" s="234"/>
      <c r="Z61" s="234"/>
      <c r="AA61" s="98" t="str">
        <f t="shared" si="11"/>
        <v/>
      </c>
      <c r="AB61" s="234"/>
      <c r="AC61" s="234"/>
      <c r="AD61" s="234"/>
      <c r="AE61" s="160" t="str">
        <f>IFERROR(IF(AND(T60="Probabilidad",T61="Probabilidad"),(AG60-(+AG60*AA61)),IF(AND(T60="Impacto",T61="Probabilidad"),(AG59-(+AG59*AA61)),IF(T61="Impacto",AG60,""))),"")</f>
        <v/>
      </c>
      <c r="AF61" s="132" t="str">
        <f t="shared" si="4"/>
        <v/>
      </c>
      <c r="AG61" s="98" t="str">
        <f t="shared" si="12"/>
        <v/>
      </c>
      <c r="AH61" s="132" t="str">
        <f t="shared" si="5"/>
        <v/>
      </c>
      <c r="AI61" s="98" t="str">
        <f>IFERROR(IF(AND(T60="Impacto",T61="Impacto"),(AI60-(+AI60*AA61)),IF(AND(T60="Probabilidad",T61="Impacto"),(AI59-(+AI59*AA61)),IF(T61="Probabilidad",AI60,""))),"")</f>
        <v/>
      </c>
      <c r="AJ61" s="99" t="str">
        <f t="shared" si="13"/>
        <v/>
      </c>
      <c r="AK61" s="326"/>
      <c r="AL61" s="232"/>
      <c r="AM61" s="231"/>
      <c r="AN61" s="240"/>
      <c r="AO61" s="100"/>
      <c r="AP61" s="134"/>
      <c r="AQ61" s="100"/>
      <c r="AR61" s="134"/>
      <c r="AS61" s="100"/>
      <c r="AT61" s="134"/>
      <c r="AU61" s="100"/>
      <c r="AV61" s="134"/>
      <c r="AW61" s="135"/>
      <c r="AX61" s="134"/>
      <c r="AY61" s="134"/>
      <c r="AZ61" s="135"/>
      <c r="BA61" s="100"/>
      <c r="BB61" s="100"/>
      <c r="BC61" s="134"/>
      <c r="BD61" s="134"/>
      <c r="BE61" s="135"/>
      <c r="BF61" s="100"/>
      <c r="BG61" s="100"/>
      <c r="BH61" s="134"/>
      <c r="BI61" s="134"/>
      <c r="BJ61" s="135"/>
      <c r="BK61" s="100"/>
      <c r="BL61" s="100"/>
      <c r="BM61" s="134"/>
      <c r="BN61" s="134"/>
      <c r="BO61" s="135"/>
      <c r="BP61" s="100"/>
      <c r="BQ61" s="100"/>
      <c r="BR61" s="137"/>
      <c r="BS61" s="134"/>
      <c r="BT61" s="134"/>
      <c r="BU61" s="134"/>
      <c r="BV61" s="100"/>
      <c r="BW61" s="134"/>
      <c r="BX61" s="134"/>
      <c r="BY61" s="100"/>
      <c r="BZ61" s="134"/>
      <c r="CA61" s="135"/>
      <c r="CB61" s="134"/>
    </row>
    <row r="62" spans="1:106" ht="16.5" customHeight="1" x14ac:dyDescent="0.3">
      <c r="A62" s="317"/>
      <c r="B62" s="318"/>
      <c r="C62" s="318"/>
      <c r="D62" s="318"/>
      <c r="E62" s="343"/>
      <c r="F62" s="318"/>
      <c r="G62" s="318"/>
      <c r="H62" s="318"/>
      <c r="I62" s="318"/>
      <c r="J62" s="317"/>
      <c r="K62" s="344"/>
      <c r="L62" s="341"/>
      <c r="M62" s="331"/>
      <c r="N62" s="331"/>
      <c r="O62" s="331"/>
      <c r="P62" s="341"/>
      <c r="Q62" s="342"/>
      <c r="R62" s="231">
        <v>4</v>
      </c>
      <c r="S62" s="233"/>
      <c r="T62" s="136" t="str">
        <f t="shared" si="14"/>
        <v/>
      </c>
      <c r="U62" s="136"/>
      <c r="V62" s="136"/>
      <c r="W62" s="136"/>
      <c r="X62" s="136"/>
      <c r="Y62" s="234"/>
      <c r="Z62" s="234"/>
      <c r="AA62" s="98" t="str">
        <f t="shared" si="11"/>
        <v/>
      </c>
      <c r="AB62" s="234"/>
      <c r="AC62" s="234"/>
      <c r="AD62" s="234"/>
      <c r="AE62" s="160" t="str">
        <f>IFERROR(IF(AND(T61="Probabilidad",T62="Probabilidad"),(AG61-(+AG61*AA62)),IF(AND(T61="Impacto",T62="Probabilidad"),(AG60-(+AG60*AA62)),IF(T62="Impacto",AG61,""))),"")</f>
        <v/>
      </c>
      <c r="AF62" s="132" t="str">
        <f t="shared" si="4"/>
        <v/>
      </c>
      <c r="AG62" s="98" t="str">
        <f t="shared" si="12"/>
        <v/>
      </c>
      <c r="AH62" s="132" t="str">
        <f t="shared" si="5"/>
        <v/>
      </c>
      <c r="AI62" s="98" t="str">
        <f>IFERROR(IF(AND(T61="Impacto",T62="Impacto"),(AI61-(+AI61*AA62)),IF(AND(T61="Probabilidad",T62="Impacto"),(AI60-(+AI60*AA62)),IF(T62="Probabilidad",AI61,""))),"")</f>
        <v/>
      </c>
      <c r="AJ62" s="99" t="str">
        <f t="shared" si="13"/>
        <v/>
      </c>
      <c r="AK62" s="326"/>
      <c r="AL62" s="232"/>
      <c r="AM62" s="231"/>
      <c r="AN62" s="240"/>
      <c r="AO62" s="100"/>
      <c r="AP62" s="134"/>
      <c r="AQ62" s="100"/>
      <c r="AR62" s="134"/>
      <c r="AS62" s="100"/>
      <c r="AT62" s="134"/>
      <c r="AU62" s="100"/>
      <c r="AV62" s="134"/>
      <c r="AW62" s="135"/>
      <c r="AX62" s="134"/>
      <c r="AY62" s="134"/>
      <c r="AZ62" s="135"/>
      <c r="BA62" s="100"/>
      <c r="BB62" s="100"/>
      <c r="BC62" s="134"/>
      <c r="BD62" s="134"/>
      <c r="BE62" s="135"/>
      <c r="BF62" s="100"/>
      <c r="BG62" s="100"/>
      <c r="BH62" s="134"/>
      <c r="BI62" s="134"/>
      <c r="BJ62" s="135"/>
      <c r="BK62" s="100"/>
      <c r="BL62" s="100"/>
      <c r="BM62" s="134"/>
      <c r="BN62" s="134"/>
      <c r="BO62" s="135"/>
      <c r="BP62" s="100"/>
      <c r="BQ62" s="100"/>
      <c r="BR62" s="137"/>
      <c r="BS62" s="134"/>
      <c r="BT62" s="134"/>
      <c r="BU62" s="134"/>
      <c r="BV62" s="100"/>
      <c r="BW62" s="134"/>
      <c r="BX62" s="134"/>
      <c r="BY62" s="100"/>
      <c r="BZ62" s="134"/>
      <c r="CA62" s="135"/>
      <c r="CB62" s="134"/>
    </row>
    <row r="63" spans="1:106" ht="16.5" customHeight="1" x14ac:dyDescent="0.3">
      <c r="A63" s="317"/>
      <c r="B63" s="318"/>
      <c r="C63" s="318"/>
      <c r="D63" s="318"/>
      <c r="E63" s="343"/>
      <c r="F63" s="318"/>
      <c r="G63" s="318"/>
      <c r="H63" s="318"/>
      <c r="I63" s="318"/>
      <c r="J63" s="317"/>
      <c r="K63" s="344"/>
      <c r="L63" s="341"/>
      <c r="M63" s="331"/>
      <c r="N63" s="331"/>
      <c r="O63" s="331"/>
      <c r="P63" s="341"/>
      <c r="Q63" s="342"/>
      <c r="R63" s="231">
        <v>5</v>
      </c>
      <c r="S63" s="233"/>
      <c r="T63" s="136" t="str">
        <f t="shared" si="14"/>
        <v/>
      </c>
      <c r="U63" s="136"/>
      <c r="V63" s="136"/>
      <c r="W63" s="136"/>
      <c r="X63" s="136"/>
      <c r="Y63" s="234"/>
      <c r="Z63" s="234"/>
      <c r="AA63" s="98" t="str">
        <f t="shared" si="11"/>
        <v/>
      </c>
      <c r="AB63" s="234"/>
      <c r="AC63" s="234"/>
      <c r="AD63" s="234"/>
      <c r="AE63" s="160" t="str">
        <f>IFERROR(IF(AND(T62="Probabilidad",T63="Probabilidad"),(AG62-(+AG62*AA63)),IF(AND(T62="Impacto",T63="Probabilidad"),(AG61-(+AG61*AA63)),IF(T63="Impacto",AG62,""))),"")</f>
        <v/>
      </c>
      <c r="AF63" s="132" t="str">
        <f t="shared" si="4"/>
        <v/>
      </c>
      <c r="AG63" s="98" t="str">
        <f t="shared" si="12"/>
        <v/>
      </c>
      <c r="AH63" s="132" t="str">
        <f t="shared" si="5"/>
        <v/>
      </c>
      <c r="AI63" s="98" t="str">
        <f>IFERROR(IF(AND(T62="Impacto",T63="Impacto"),(AI62-(+AI62*AA63)),IF(AND(T62="Probabilidad",T63="Impacto"),(AI61-(+AI61*AA63)),IF(T63="Probabilidad",AI62,""))),"")</f>
        <v/>
      </c>
      <c r="AJ63" s="99" t="str">
        <f t="shared" si="13"/>
        <v/>
      </c>
      <c r="AK63" s="326"/>
      <c r="AL63" s="232"/>
      <c r="AM63" s="231"/>
      <c r="AN63" s="240"/>
      <c r="AO63" s="100"/>
      <c r="AP63" s="134"/>
      <c r="AQ63" s="100"/>
      <c r="AR63" s="134"/>
      <c r="AS63" s="100"/>
      <c r="AT63" s="134"/>
      <c r="AU63" s="100"/>
      <c r="AV63" s="134"/>
      <c r="AW63" s="135"/>
      <c r="AX63" s="134"/>
      <c r="AY63" s="134"/>
      <c r="AZ63" s="135"/>
      <c r="BA63" s="100"/>
      <c r="BB63" s="100"/>
      <c r="BC63" s="134"/>
      <c r="BD63" s="134"/>
      <c r="BE63" s="135"/>
      <c r="BF63" s="100"/>
      <c r="BG63" s="100"/>
      <c r="BH63" s="134"/>
      <c r="BI63" s="134"/>
      <c r="BJ63" s="135"/>
      <c r="BK63" s="100"/>
      <c r="BL63" s="100"/>
      <c r="BM63" s="134"/>
      <c r="BN63" s="134"/>
      <c r="BO63" s="135"/>
      <c r="BP63" s="100"/>
      <c r="BQ63" s="100"/>
      <c r="BR63" s="137"/>
      <c r="BS63" s="134"/>
      <c r="BT63" s="134"/>
      <c r="BU63" s="134"/>
      <c r="BV63" s="100"/>
      <c r="BW63" s="134"/>
      <c r="BX63" s="134"/>
      <c r="BY63" s="100"/>
      <c r="BZ63" s="134"/>
      <c r="CA63" s="135"/>
      <c r="CB63" s="134"/>
    </row>
    <row r="64" spans="1:106" ht="16.5" customHeight="1" x14ac:dyDescent="0.3">
      <c r="A64" s="317"/>
      <c r="B64" s="318"/>
      <c r="C64" s="318"/>
      <c r="D64" s="318"/>
      <c r="E64" s="343"/>
      <c r="F64" s="318"/>
      <c r="G64" s="318"/>
      <c r="H64" s="318"/>
      <c r="I64" s="318"/>
      <c r="J64" s="317"/>
      <c r="K64" s="344"/>
      <c r="L64" s="341"/>
      <c r="M64" s="332"/>
      <c r="N64" s="332"/>
      <c r="O64" s="332"/>
      <c r="P64" s="341"/>
      <c r="Q64" s="342"/>
      <c r="R64" s="231">
        <v>6</v>
      </c>
      <c r="S64" s="233"/>
      <c r="T64" s="136" t="str">
        <f t="shared" si="14"/>
        <v/>
      </c>
      <c r="U64" s="136"/>
      <c r="V64" s="136"/>
      <c r="W64" s="136"/>
      <c r="X64" s="136"/>
      <c r="Y64" s="234"/>
      <c r="Z64" s="234"/>
      <c r="AA64" s="98" t="str">
        <f t="shared" si="11"/>
        <v/>
      </c>
      <c r="AB64" s="234"/>
      <c r="AC64" s="234"/>
      <c r="AD64" s="234"/>
      <c r="AE64" s="160" t="str">
        <f>IFERROR(IF(AND(T63="Probabilidad",T64="Probabilidad"),(AG63-(+AG63*AA64)),IF(AND(T63="Impacto",T64="Probabilidad"),(AG62-(+AG62*AA64)),IF(T64="Impacto",AG63,""))),"")</f>
        <v/>
      </c>
      <c r="AF64" s="132" t="str">
        <f t="shared" si="4"/>
        <v/>
      </c>
      <c r="AG64" s="98" t="str">
        <f t="shared" si="12"/>
        <v/>
      </c>
      <c r="AH64" s="132" t="str">
        <f t="shared" si="5"/>
        <v/>
      </c>
      <c r="AI64" s="98" t="str">
        <f>IFERROR(IF(AND(T63="Impacto",T64="Impacto"),(AI63-(+AI63*AA64)),IF(AND(T63="Probabilidad",T64="Impacto"),(AI62-(+AI62*AA64)),IF(T64="Probabilidad",AI63,""))),"")</f>
        <v/>
      </c>
      <c r="AJ64" s="99" t="str">
        <f t="shared" si="13"/>
        <v/>
      </c>
      <c r="AK64" s="327"/>
      <c r="AL64" s="232"/>
      <c r="AM64" s="231"/>
      <c r="AN64" s="240"/>
      <c r="AO64" s="100"/>
      <c r="AP64" s="134"/>
      <c r="AQ64" s="100"/>
      <c r="AR64" s="134"/>
      <c r="AS64" s="100"/>
      <c r="AT64" s="134"/>
      <c r="AU64" s="100"/>
      <c r="AV64" s="134"/>
      <c r="AW64" s="135"/>
      <c r="AX64" s="134"/>
      <c r="AY64" s="134"/>
      <c r="AZ64" s="135"/>
      <c r="BA64" s="100"/>
      <c r="BB64" s="100"/>
      <c r="BC64" s="134"/>
      <c r="BD64" s="134"/>
      <c r="BE64" s="135"/>
      <c r="BF64" s="100"/>
      <c r="BG64" s="100"/>
      <c r="BH64" s="134"/>
      <c r="BI64" s="134"/>
      <c r="BJ64" s="135"/>
      <c r="BK64" s="100"/>
      <c r="BL64" s="100"/>
      <c r="BM64" s="134"/>
      <c r="BN64" s="134"/>
      <c r="BO64" s="135"/>
      <c r="BP64" s="100"/>
      <c r="BQ64" s="100"/>
      <c r="BR64" s="137"/>
      <c r="BS64" s="134"/>
      <c r="BT64" s="134"/>
      <c r="BU64" s="134"/>
      <c r="BV64" s="100"/>
      <c r="BW64" s="134"/>
      <c r="BX64" s="134"/>
      <c r="BY64" s="100"/>
      <c r="BZ64" s="134"/>
      <c r="CA64" s="135"/>
      <c r="CB64" s="134"/>
    </row>
  </sheetData>
  <sheetProtection algorithmName="SHA-512" hashValue="m02i9t5avRiPcG8u9AMGd2rJXvwz9stBSw0eR5ODBak2ywTW78W5Zmg85EX78Qn6wcgqDDzpUgyhZKnNBT3+Sw==" saltValue="EbNXD6VKOfmlHFScfoZsCg==" spinCount="100000" sheet="1" formatCells="0" formatColumns="0" formatRows="0"/>
  <dataConsolidate link="1"/>
  <mergeCells count="264">
    <mergeCell ref="C41:C46"/>
    <mergeCell ref="D41:D46"/>
    <mergeCell ref="B47:B52"/>
    <mergeCell ref="C47:C52"/>
    <mergeCell ref="D47:D52"/>
    <mergeCell ref="B53:B58"/>
    <mergeCell ref="C53:C58"/>
    <mergeCell ref="D53:D58"/>
    <mergeCell ref="B59:B64"/>
    <mergeCell ref="C59:C64"/>
    <mergeCell ref="D59:D6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A29:A34"/>
    <mergeCell ref="F29:F34"/>
    <mergeCell ref="G29:G34"/>
    <mergeCell ref="A35:A40"/>
    <mergeCell ref="F35:F40"/>
    <mergeCell ref="G35:G40"/>
    <mergeCell ref="H35:H40"/>
    <mergeCell ref="E35:E40"/>
    <mergeCell ref="I35:I40"/>
    <mergeCell ref="H29:H34"/>
    <mergeCell ref="E29:E34"/>
    <mergeCell ref="I29:I34"/>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A59:A64"/>
    <mergeCell ref="F59:F64"/>
    <mergeCell ref="G59:G64"/>
    <mergeCell ref="H59:H64"/>
    <mergeCell ref="E59:E64"/>
    <mergeCell ref="I59:I64"/>
    <mergeCell ref="J59:J64"/>
    <mergeCell ref="K59:K64"/>
    <mergeCell ref="L59:L64"/>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BH2:BL2"/>
    <mergeCell ref="BH3:BH4"/>
    <mergeCell ref="BI3:BI4"/>
    <mergeCell ref="BJ3:BJ4"/>
    <mergeCell ref="BK3:BK4"/>
    <mergeCell ref="BL3:BL4"/>
    <mergeCell ref="BM2:BQ2"/>
    <mergeCell ref="BM3:BM4"/>
    <mergeCell ref="BN3:BN4"/>
    <mergeCell ref="BO3:BO4"/>
    <mergeCell ref="BP3:BP4"/>
    <mergeCell ref="BQ3:BQ4"/>
  </mergeCells>
  <conditionalFormatting sqref="K5 K11">
    <cfRule type="cellIs" dxfId="205" priority="248" operator="equal">
      <formula>"Baja"</formula>
    </cfRule>
    <cfRule type="cellIs" dxfId="204" priority="247" operator="equal">
      <formula>"Media"</formula>
    </cfRule>
    <cfRule type="cellIs" dxfId="203" priority="246" operator="equal">
      <formula>"Alta"</formula>
    </cfRule>
    <cfRule type="cellIs" dxfId="202" priority="245" operator="equal">
      <formula>"Muy Alta"</formula>
    </cfRule>
    <cfRule type="cellIs" dxfId="201" priority="249" operator="equal">
      <formula>"Muy Baja"</formula>
    </cfRule>
  </conditionalFormatting>
  <conditionalFormatting sqref="K17">
    <cfRule type="cellIs" dxfId="200" priority="203" operator="equal">
      <formula>"Muy Baja"</formula>
    </cfRule>
    <cfRule type="cellIs" dxfId="199" priority="202" operator="equal">
      <formula>"Baja"</formula>
    </cfRule>
    <cfRule type="cellIs" dxfId="198" priority="201" operator="equal">
      <formula>"Media"</formula>
    </cfRule>
    <cfRule type="cellIs" dxfId="197" priority="200" operator="equal">
      <formula>"Alta"</formula>
    </cfRule>
    <cfRule type="cellIs" dxfId="196" priority="199" operator="equal">
      <formula>"Muy Alta"</formula>
    </cfRule>
  </conditionalFormatting>
  <conditionalFormatting sqref="K23">
    <cfRule type="cellIs" dxfId="195" priority="178" operator="equal">
      <formula>"Media"</formula>
    </cfRule>
    <cfRule type="cellIs" dxfId="194" priority="180" operator="equal">
      <formula>"Muy Baja"</formula>
    </cfRule>
    <cfRule type="cellIs" dxfId="193" priority="179" operator="equal">
      <formula>"Baja"</formula>
    </cfRule>
    <cfRule type="cellIs" dxfId="192" priority="177" operator="equal">
      <formula>"Alta"</formula>
    </cfRule>
    <cfRule type="cellIs" dxfId="191" priority="176" operator="equal">
      <formula>"Muy Alta"</formula>
    </cfRule>
  </conditionalFormatting>
  <conditionalFormatting sqref="K29">
    <cfRule type="cellIs" dxfId="190" priority="157" operator="equal">
      <formula>"Muy Baja"</formula>
    </cfRule>
    <cfRule type="cellIs" dxfId="189" priority="156" operator="equal">
      <formula>"Baja"</formula>
    </cfRule>
    <cfRule type="cellIs" dxfId="188" priority="155" operator="equal">
      <formula>"Media"</formula>
    </cfRule>
    <cfRule type="cellIs" dxfId="187" priority="154" operator="equal">
      <formula>"Alta"</formula>
    </cfRule>
    <cfRule type="cellIs" dxfId="186" priority="153" operator="equal">
      <formula>"Muy Alta"</formula>
    </cfRule>
  </conditionalFormatting>
  <conditionalFormatting sqref="K35">
    <cfRule type="cellIs" dxfId="185" priority="134" operator="equal">
      <formula>"Muy Baja"</formula>
    </cfRule>
    <cfRule type="cellIs" dxfId="184" priority="133" operator="equal">
      <formula>"Baja"</formula>
    </cfRule>
    <cfRule type="cellIs" dxfId="183" priority="131" operator="equal">
      <formula>"Alta"</formula>
    </cfRule>
    <cfRule type="cellIs" dxfId="182" priority="130" operator="equal">
      <formula>"Muy Alta"</formula>
    </cfRule>
    <cfRule type="cellIs" dxfId="181" priority="132" operator="equal">
      <formula>"Media"</formula>
    </cfRule>
  </conditionalFormatting>
  <conditionalFormatting sqref="K41">
    <cfRule type="cellIs" dxfId="180" priority="111" operator="equal">
      <formula>"Muy Baja"</formula>
    </cfRule>
    <cfRule type="cellIs" dxfId="179" priority="110" operator="equal">
      <formula>"Baja"</formula>
    </cfRule>
    <cfRule type="cellIs" dxfId="178" priority="109" operator="equal">
      <formula>"Media"</formula>
    </cfRule>
    <cfRule type="cellIs" dxfId="177" priority="108" operator="equal">
      <formula>"Alta"</formula>
    </cfRule>
    <cfRule type="cellIs" dxfId="176" priority="107" operator="equal">
      <formula>"Muy Alta"</formula>
    </cfRule>
  </conditionalFormatting>
  <conditionalFormatting sqref="K47">
    <cfRule type="cellIs" dxfId="175" priority="84" operator="equal">
      <formula>"Muy Alta"</formula>
    </cfRule>
    <cfRule type="cellIs" dxfId="174" priority="85" operator="equal">
      <formula>"Alta"</formula>
    </cfRule>
    <cfRule type="cellIs" dxfId="173" priority="86" operator="equal">
      <formula>"Media"</formula>
    </cfRule>
    <cfRule type="cellIs" dxfId="172" priority="87" operator="equal">
      <formula>"Baja"</formula>
    </cfRule>
    <cfRule type="cellIs" dxfId="171" priority="88" operator="equal">
      <formula>"Muy Baja"</formula>
    </cfRule>
  </conditionalFormatting>
  <conditionalFormatting sqref="K53">
    <cfRule type="cellIs" dxfId="170" priority="65" operator="equal">
      <formula>"Muy Baja"</formula>
    </cfRule>
    <cfRule type="cellIs" dxfId="169" priority="64" operator="equal">
      <formula>"Baja"</formula>
    </cfRule>
    <cfRule type="cellIs" dxfId="168" priority="63" operator="equal">
      <formula>"Media"</formula>
    </cfRule>
    <cfRule type="cellIs" dxfId="167" priority="61" operator="equal">
      <formula>"Muy Alta"</formula>
    </cfRule>
    <cfRule type="cellIs" dxfId="166" priority="62" operator="equal">
      <formula>"Alta"</formula>
    </cfRule>
  </conditionalFormatting>
  <conditionalFormatting sqref="K59">
    <cfRule type="cellIs" dxfId="165" priority="42" operator="equal">
      <formula>"Muy Baja"</formula>
    </cfRule>
    <cfRule type="cellIs" dxfId="164" priority="41" operator="equal">
      <formula>"Baja"</formula>
    </cfRule>
    <cfRule type="cellIs" dxfId="163" priority="40" operator="equal">
      <formula>"Media"</formula>
    </cfRule>
    <cfRule type="cellIs" dxfId="162" priority="39" operator="equal">
      <formula>"Alta"</formula>
    </cfRule>
    <cfRule type="cellIs" dxfId="161" priority="38" operator="equal">
      <formula>"Muy Alta"</formula>
    </cfRule>
  </conditionalFormatting>
  <conditionalFormatting sqref="N5 N11 N17 N23 N29 N35 N41 N47 N53 N59">
    <cfRule type="containsText" dxfId="160" priority="6" operator="containsText" text="❌">
      <formula>NOT(ISERROR(SEARCH(("❌"),(N5))))</formula>
    </cfRule>
  </conditionalFormatting>
  <conditionalFormatting sqref="O5 O11 O17 O23 O29 O35 O41 O47 O53 O59">
    <cfRule type="cellIs" dxfId="159" priority="1" operator="equal">
      <formula>"Catastrófico"</formula>
    </cfRule>
    <cfRule type="cellIs" dxfId="158" priority="2" operator="equal">
      <formula>"Mayor"</formula>
    </cfRule>
    <cfRule type="cellIs" dxfId="157" priority="3" operator="equal">
      <formula>"Moderado"</formula>
    </cfRule>
    <cfRule type="cellIs" dxfId="156" priority="4" operator="equal">
      <formula>"Menor"</formula>
    </cfRule>
    <cfRule type="cellIs" dxfId="155" priority="5" operator="equal">
      <formula>"Leve"</formula>
    </cfRule>
  </conditionalFormatting>
  <conditionalFormatting sqref="Q5 Q11 Q17 Q23 Q29 Q35 Q41 Q47 Q53 Q59">
    <cfRule type="cellIs" dxfId="154" priority="239" operator="equal">
      <formula>"Bajo"</formula>
    </cfRule>
    <cfRule type="cellIs" dxfId="153" priority="236" operator="equal">
      <formula>"Extremo"</formula>
    </cfRule>
    <cfRule type="cellIs" dxfId="152" priority="237" operator="equal">
      <formula>"Alto"</formula>
    </cfRule>
    <cfRule type="cellIs" dxfId="151" priority="238" operator="equal">
      <formula>"Moderado"</formula>
    </cfRule>
  </conditionalFormatting>
  <conditionalFormatting sqref="AF5:AF64">
    <cfRule type="cellIs" dxfId="150" priority="33" operator="equal">
      <formula>"Muy Baja"</formula>
    </cfRule>
    <cfRule type="cellIs" dxfId="149" priority="30" operator="equal">
      <formula>"Alta"</formula>
    </cfRule>
    <cfRule type="cellIs" dxfId="148" priority="29" operator="equal">
      <formula>"Muy Alta"</formula>
    </cfRule>
    <cfRule type="cellIs" dxfId="147" priority="31" operator="equal">
      <formula>"Media"</formula>
    </cfRule>
    <cfRule type="cellIs" dxfId="146" priority="32" operator="equal">
      <formula>"Baja"</formula>
    </cfRule>
  </conditionalFormatting>
  <conditionalFormatting sqref="AH5:AH64">
    <cfRule type="cellIs" dxfId="145" priority="27" operator="equal">
      <formula>"Menor"</formula>
    </cfRule>
    <cfRule type="cellIs" dxfId="144" priority="28" operator="equal">
      <formula>"Leve"</formula>
    </cfRule>
    <cfRule type="cellIs" dxfId="143" priority="25" operator="equal">
      <formula>"Mayor"</formula>
    </cfRule>
    <cfRule type="cellIs" dxfId="142" priority="24" operator="equal">
      <formula>"Catastrófico"</formula>
    </cfRule>
    <cfRule type="cellIs" dxfId="141" priority="26" operator="equal">
      <formula>"Moderado"</formula>
    </cfRule>
  </conditionalFormatting>
  <conditionalFormatting sqref="AJ5:AJ64">
    <cfRule type="cellIs" dxfId="140" priority="21" operator="equal">
      <formula>"Alto"</formula>
    </cfRule>
    <cfRule type="cellIs" dxfId="139" priority="20" operator="equal">
      <formula>"Extremo"</formula>
    </cfRule>
    <cfRule type="cellIs" dxfId="138" priority="23" operator="equal">
      <formula>"Bajo"</formula>
    </cfRule>
    <cfRule type="cellIs" dxfId="137" priority="22" operator="equal">
      <formula>"Moderado"</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BQ5:BQ64 BL5:BL64 BG5:BG64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opLeftCell="BZ2" zoomScale="115" zoomScaleNormal="115" zoomScaleSheetLayoutView="10" zoomScalePageLayoutView="55" workbookViewId="0">
      <selection activeCell="CB6" sqref="CB6"/>
    </sheetView>
  </sheetViews>
  <sheetFormatPr baseColWidth="10" defaultColWidth="11.42578125" defaultRowHeight="21" customHeight="1" x14ac:dyDescent="0.3"/>
  <cols>
    <col min="1" max="1" width="4" style="2" bestFit="1" customWidth="1"/>
    <col min="2" max="4" width="18.7109375" style="93" customWidth="1"/>
    <col min="5" max="5" width="32.42578125" style="1" customWidth="1"/>
    <col min="6" max="6" width="14.140625" style="2" customWidth="1"/>
    <col min="7" max="7" width="13.140625" style="2" customWidth="1"/>
    <col min="8" max="8" width="18.5703125" style="2" customWidth="1"/>
    <col min="9" max="9" width="19" style="239" customWidth="1"/>
    <col min="10" max="12" width="17.85546875" style="1" customWidth="1"/>
    <col min="13" max="13" width="16.5703125" style="1" customWidth="1"/>
    <col min="14" max="14" width="5.85546875" style="1" customWidth="1"/>
    <col min="15" max="15" width="48.42578125" style="1" customWidth="1"/>
    <col min="16" max="24" width="31" style="1" hidden="1" customWidth="1"/>
    <col min="25" max="25" width="31" style="247" hidden="1" customWidth="1"/>
    <col min="26" max="26" width="31" style="248" hidden="1" customWidth="1"/>
    <col min="27" max="36" width="31" style="1" hidden="1" customWidth="1"/>
    <col min="37" max="37" width="17.85546875" style="1" hidden="1" customWidth="1"/>
    <col min="38" max="38" width="16.5703125" style="1" hidden="1" customWidth="1"/>
    <col min="39" max="39" width="31" style="1" hidden="1" customWidth="1"/>
    <col min="40" max="40" width="23" style="1" customWidth="1"/>
    <col min="41" max="41" width="18.85546875" style="1" customWidth="1"/>
    <col min="42" max="42" width="22.140625" style="1" customWidth="1"/>
    <col min="43" max="43" width="20.5703125" style="143" hidden="1" customWidth="1"/>
    <col min="44" max="44" width="18.5703125" style="143" hidden="1" customWidth="1"/>
    <col min="45" max="45" width="20.5703125" style="143" hidden="1" customWidth="1"/>
    <col min="46" max="46" width="18.5703125" style="143" hidden="1" customWidth="1"/>
    <col min="47" max="47" width="20.5703125" style="143" customWidth="1"/>
    <col min="48" max="48" width="18.5703125" style="143" customWidth="1"/>
    <col min="49" max="49" width="20.5703125" style="143" customWidth="1"/>
    <col min="50" max="50" width="18.5703125" style="143" customWidth="1"/>
    <col min="51" max="51" width="21" style="143" customWidth="1"/>
    <col min="52" max="53" width="23" style="143" hidden="1" customWidth="1"/>
    <col min="54" max="54" width="18.85546875" style="143" hidden="1" customWidth="1"/>
    <col min="55" max="55" width="16.85546875" style="143" hidden="1" customWidth="1"/>
    <col min="56" max="56" width="19.5703125" style="143" hidden="1" customWidth="1"/>
    <col min="57" max="58" width="23" style="143" hidden="1" customWidth="1"/>
    <col min="59" max="59" width="18.85546875" style="143" hidden="1" customWidth="1"/>
    <col min="60" max="60" width="16.85546875" style="143" hidden="1" customWidth="1"/>
    <col min="61" max="61" width="19.5703125" style="143" hidden="1" customWidth="1"/>
    <col min="62" max="63" width="23" style="143" customWidth="1"/>
    <col min="64" max="64" width="18.85546875" style="143" customWidth="1"/>
    <col min="65" max="65" width="16.85546875" style="143" customWidth="1"/>
    <col min="66" max="66" width="19.5703125" style="143" customWidth="1"/>
    <col min="67" max="68" width="23" style="143" customWidth="1"/>
    <col min="69" max="69" width="18.85546875" style="143" customWidth="1"/>
    <col min="70" max="70" width="16.85546875" style="143" customWidth="1"/>
    <col min="71" max="71" width="19.5703125" style="143" customWidth="1"/>
    <col min="72" max="72" width="28.85546875" style="1" customWidth="1"/>
    <col min="73" max="74" width="23" style="143" customWidth="1"/>
    <col min="75" max="75" width="18.5703125" style="143" customWidth="1"/>
    <col min="76" max="76" width="20.5703125" style="143" customWidth="1"/>
    <col min="77" max="77" width="23" style="143" customWidth="1"/>
    <col min="78" max="78" width="18.5703125" style="143" customWidth="1"/>
    <col min="79" max="79" width="20.5703125" style="143" customWidth="1"/>
    <col min="80" max="80" width="62.42578125" style="143" customWidth="1"/>
    <col min="81" max="82" width="44.85546875" style="143" customWidth="1"/>
    <col min="83" max="16384" width="11.42578125" style="143"/>
  </cols>
  <sheetData>
    <row r="1" spans="1:108" ht="21" customHeight="1" x14ac:dyDescent="0.3">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3"/>
    </row>
    <row r="2" spans="1:108" ht="21" customHeight="1" x14ac:dyDescent="0.3">
      <c r="A2" s="322" t="s">
        <v>119</v>
      </c>
      <c r="B2" s="323"/>
      <c r="C2" s="323"/>
      <c r="D2" s="323"/>
      <c r="E2" s="323"/>
      <c r="F2" s="323"/>
      <c r="G2" s="323"/>
      <c r="H2" s="323"/>
      <c r="I2" s="324"/>
      <c r="J2" s="322" t="s">
        <v>120</v>
      </c>
      <c r="K2" s="323"/>
      <c r="L2" s="323"/>
      <c r="M2" s="324"/>
      <c r="N2" s="322" t="s">
        <v>121</v>
      </c>
      <c r="O2" s="323"/>
      <c r="P2" s="323"/>
      <c r="Q2" s="323"/>
      <c r="R2" s="323"/>
      <c r="S2" s="323"/>
      <c r="T2" s="323"/>
      <c r="U2" s="323"/>
      <c r="V2" s="323"/>
      <c r="W2" s="323"/>
      <c r="X2" s="323"/>
      <c r="Y2" s="323"/>
      <c r="Z2" s="323"/>
      <c r="AA2" s="323"/>
      <c r="AB2" s="323"/>
      <c r="AC2" s="323"/>
      <c r="AD2" s="323"/>
      <c r="AE2" s="323"/>
      <c r="AF2" s="323"/>
      <c r="AG2" s="323"/>
      <c r="AH2" s="324"/>
      <c r="AI2" s="322" t="s">
        <v>212</v>
      </c>
      <c r="AJ2" s="323"/>
      <c r="AK2" s="323"/>
      <c r="AL2" s="324"/>
      <c r="AM2" s="246"/>
      <c r="AN2" s="358" t="s">
        <v>123</v>
      </c>
      <c r="AO2" s="358"/>
      <c r="AP2" s="358"/>
      <c r="AQ2" s="358"/>
      <c r="AR2" s="358"/>
      <c r="AS2" s="358"/>
      <c r="AT2" s="358"/>
      <c r="AU2" s="358"/>
      <c r="AV2" s="358"/>
      <c r="AW2" s="358"/>
      <c r="AX2" s="358"/>
      <c r="AY2" s="358"/>
      <c r="AZ2" s="315" t="s">
        <v>124</v>
      </c>
      <c r="BA2" s="315"/>
      <c r="BB2" s="315"/>
      <c r="BC2" s="315"/>
      <c r="BD2" s="315"/>
      <c r="BE2" s="315" t="s">
        <v>125</v>
      </c>
      <c r="BF2" s="315"/>
      <c r="BG2" s="315"/>
      <c r="BH2" s="315"/>
      <c r="BI2" s="315"/>
      <c r="BJ2" s="315" t="s">
        <v>126</v>
      </c>
      <c r="BK2" s="315"/>
      <c r="BL2" s="315"/>
      <c r="BM2" s="315"/>
      <c r="BN2" s="315"/>
      <c r="BO2" s="315" t="s">
        <v>127</v>
      </c>
      <c r="BP2" s="315"/>
      <c r="BQ2" s="315"/>
      <c r="BR2" s="315"/>
      <c r="BS2" s="315"/>
      <c r="BT2" s="356" t="s">
        <v>128</v>
      </c>
      <c r="BU2" s="356"/>
      <c r="BV2" s="356"/>
      <c r="BW2" s="356"/>
      <c r="BX2" s="328" t="s">
        <v>129</v>
      </c>
      <c r="BY2" s="328"/>
      <c r="BZ2" s="328"/>
      <c r="CA2" s="319" t="s">
        <v>130</v>
      </c>
      <c r="CB2" s="320"/>
      <c r="CC2" s="320"/>
      <c r="CD2" s="321"/>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row>
    <row r="3" spans="1:108" s="155" customFormat="1" ht="21" customHeight="1" x14ac:dyDescent="0.3">
      <c r="A3" s="381" t="s">
        <v>131</v>
      </c>
      <c r="B3" s="348" t="s">
        <v>7</v>
      </c>
      <c r="C3" s="348" t="s">
        <v>9</v>
      </c>
      <c r="D3" s="348" t="s">
        <v>11</v>
      </c>
      <c r="E3" s="382" t="s">
        <v>21</v>
      </c>
      <c r="F3" s="382" t="s">
        <v>15</v>
      </c>
      <c r="G3" s="348" t="s">
        <v>17</v>
      </c>
      <c r="H3" s="348" t="s">
        <v>19</v>
      </c>
      <c r="I3" s="348" t="s">
        <v>23</v>
      </c>
      <c r="J3" s="348" t="s">
        <v>213</v>
      </c>
      <c r="K3" s="348" t="s">
        <v>15</v>
      </c>
      <c r="L3" s="348" t="s">
        <v>214</v>
      </c>
      <c r="M3" s="373" t="s">
        <v>29</v>
      </c>
      <c r="N3" s="376" t="s">
        <v>140</v>
      </c>
      <c r="O3" s="348" t="s">
        <v>31</v>
      </c>
      <c r="P3" s="348" t="s">
        <v>215</v>
      </c>
      <c r="Q3" s="373" t="s">
        <v>148</v>
      </c>
      <c r="R3" s="348" t="s">
        <v>148</v>
      </c>
      <c r="S3" s="348" t="s">
        <v>216</v>
      </c>
      <c r="T3" s="348" t="s">
        <v>217</v>
      </c>
      <c r="U3" s="348" t="s">
        <v>218</v>
      </c>
      <c r="V3" s="348" t="s">
        <v>219</v>
      </c>
      <c r="W3" s="348" t="s">
        <v>220</v>
      </c>
      <c r="X3" s="348" t="s">
        <v>221</v>
      </c>
      <c r="Y3" s="348" t="s">
        <v>222</v>
      </c>
      <c r="Z3" s="348" t="s">
        <v>223</v>
      </c>
      <c r="AA3" s="348" t="s">
        <v>224</v>
      </c>
      <c r="AB3" s="348" t="s">
        <v>225</v>
      </c>
      <c r="AC3" s="377" t="s">
        <v>226</v>
      </c>
      <c r="AD3" s="378"/>
      <c r="AE3" s="348" t="s">
        <v>227</v>
      </c>
      <c r="AF3" s="348" t="s">
        <v>228</v>
      </c>
      <c r="AG3" s="348" t="s">
        <v>229</v>
      </c>
      <c r="AH3" s="348" t="s">
        <v>230</v>
      </c>
      <c r="AI3" s="348" t="s">
        <v>213</v>
      </c>
      <c r="AJ3" s="348" t="s">
        <v>15</v>
      </c>
      <c r="AK3" s="348" t="s">
        <v>214</v>
      </c>
      <c r="AL3" s="373" t="s">
        <v>231</v>
      </c>
      <c r="AM3" s="348" t="s">
        <v>232</v>
      </c>
      <c r="AN3" s="336" t="s">
        <v>147</v>
      </c>
      <c r="AO3" s="336" t="s">
        <v>148</v>
      </c>
      <c r="AP3" s="336" t="s">
        <v>149</v>
      </c>
      <c r="AQ3" s="336" t="s">
        <v>150</v>
      </c>
      <c r="AR3" s="336" t="s">
        <v>151</v>
      </c>
      <c r="AS3" s="336" t="s">
        <v>150</v>
      </c>
      <c r="AT3" s="337" t="s">
        <v>152</v>
      </c>
      <c r="AU3" s="336" t="s">
        <v>150</v>
      </c>
      <c r="AV3" s="336" t="s">
        <v>153</v>
      </c>
      <c r="AW3" s="336" t="s">
        <v>150</v>
      </c>
      <c r="AX3" s="337" t="s">
        <v>154</v>
      </c>
      <c r="AY3" s="336" t="s">
        <v>53</v>
      </c>
      <c r="AZ3" s="316" t="s">
        <v>155</v>
      </c>
      <c r="BA3" s="316" t="s">
        <v>156</v>
      </c>
      <c r="BB3" s="316" t="s">
        <v>148</v>
      </c>
      <c r="BC3" s="316" t="s">
        <v>157</v>
      </c>
      <c r="BD3" s="316" t="s">
        <v>158</v>
      </c>
      <c r="BE3" s="316" t="s">
        <v>155</v>
      </c>
      <c r="BF3" s="316" t="s">
        <v>156</v>
      </c>
      <c r="BG3" s="316" t="s">
        <v>148</v>
      </c>
      <c r="BH3" s="316" t="s">
        <v>157</v>
      </c>
      <c r="BI3" s="316" t="s">
        <v>158</v>
      </c>
      <c r="BJ3" s="316" t="s">
        <v>155</v>
      </c>
      <c r="BK3" s="316" t="s">
        <v>156</v>
      </c>
      <c r="BL3" s="316" t="s">
        <v>148</v>
      </c>
      <c r="BM3" s="316" t="s">
        <v>157</v>
      </c>
      <c r="BN3" s="316" t="s">
        <v>158</v>
      </c>
      <c r="BO3" s="316" t="s">
        <v>155</v>
      </c>
      <c r="BP3" s="316" t="s">
        <v>156</v>
      </c>
      <c r="BQ3" s="316" t="s">
        <v>148</v>
      </c>
      <c r="BR3" s="316" t="s">
        <v>157</v>
      </c>
      <c r="BS3" s="316" t="s">
        <v>158</v>
      </c>
      <c r="BT3" s="375" t="s">
        <v>233</v>
      </c>
      <c r="BU3" s="375" t="s">
        <v>160</v>
      </c>
      <c r="BV3" s="375" t="s">
        <v>161</v>
      </c>
      <c r="BW3" s="375" t="s">
        <v>156</v>
      </c>
      <c r="BX3" s="329" t="s">
        <v>150</v>
      </c>
      <c r="BY3" s="329" t="s">
        <v>162</v>
      </c>
      <c r="BZ3" s="329" t="s">
        <v>163</v>
      </c>
      <c r="CA3" s="361" t="s">
        <v>164</v>
      </c>
      <c r="CB3" s="361" t="s">
        <v>165</v>
      </c>
      <c r="CC3" s="361" t="s">
        <v>166</v>
      </c>
      <c r="CD3" s="361" t="s">
        <v>167</v>
      </c>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row>
    <row r="4" spans="1:108" s="157" customFormat="1" ht="21" customHeight="1" thickBot="1" x14ac:dyDescent="0.3">
      <c r="A4" s="381"/>
      <c r="B4" s="348"/>
      <c r="C4" s="348"/>
      <c r="D4" s="348"/>
      <c r="E4" s="382"/>
      <c r="F4" s="382"/>
      <c r="G4" s="348"/>
      <c r="H4" s="348"/>
      <c r="I4" s="348"/>
      <c r="J4" s="348"/>
      <c r="K4" s="348"/>
      <c r="L4" s="348"/>
      <c r="M4" s="374"/>
      <c r="N4" s="376"/>
      <c r="O4" s="348"/>
      <c r="P4" s="348"/>
      <c r="Q4" s="374"/>
      <c r="R4" s="348" t="s">
        <v>148</v>
      </c>
      <c r="S4" s="348"/>
      <c r="T4" s="348"/>
      <c r="U4" s="348"/>
      <c r="V4" s="348"/>
      <c r="W4" s="348" t="s">
        <v>220</v>
      </c>
      <c r="X4" s="348"/>
      <c r="Y4" s="348" t="s">
        <v>220</v>
      </c>
      <c r="Z4" s="348"/>
      <c r="AA4" s="348" t="s">
        <v>224</v>
      </c>
      <c r="AB4" s="348"/>
      <c r="AC4" s="379"/>
      <c r="AD4" s="380"/>
      <c r="AE4" s="348"/>
      <c r="AF4" s="348"/>
      <c r="AG4" s="348"/>
      <c r="AH4" s="348"/>
      <c r="AI4" s="348"/>
      <c r="AJ4" s="348"/>
      <c r="AK4" s="348"/>
      <c r="AL4" s="374"/>
      <c r="AM4" s="348"/>
      <c r="AN4" s="336"/>
      <c r="AO4" s="336"/>
      <c r="AP4" s="336"/>
      <c r="AQ4" s="336"/>
      <c r="AR4" s="336"/>
      <c r="AS4" s="336"/>
      <c r="AT4" s="338"/>
      <c r="AU4" s="336"/>
      <c r="AV4" s="336"/>
      <c r="AW4" s="336"/>
      <c r="AX4" s="338"/>
      <c r="AY4" s="336"/>
      <c r="AZ4" s="316"/>
      <c r="BA4" s="316"/>
      <c r="BB4" s="316"/>
      <c r="BC4" s="316"/>
      <c r="BD4" s="316"/>
      <c r="BE4" s="316"/>
      <c r="BF4" s="316"/>
      <c r="BG4" s="316"/>
      <c r="BH4" s="316"/>
      <c r="BI4" s="316"/>
      <c r="BJ4" s="316"/>
      <c r="BK4" s="316"/>
      <c r="BL4" s="316"/>
      <c r="BM4" s="316"/>
      <c r="BN4" s="316"/>
      <c r="BO4" s="316"/>
      <c r="BP4" s="316"/>
      <c r="BQ4" s="316"/>
      <c r="BR4" s="316"/>
      <c r="BS4" s="316"/>
      <c r="BT4" s="375"/>
      <c r="BU4" s="375"/>
      <c r="BV4" s="375"/>
      <c r="BW4" s="375"/>
      <c r="BX4" s="329"/>
      <c r="BY4" s="329"/>
      <c r="BZ4" s="329"/>
      <c r="CA4" s="361"/>
      <c r="CB4" s="361"/>
      <c r="CC4" s="361"/>
      <c r="CD4" s="361"/>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row>
    <row r="5" spans="1:108" s="148" customFormat="1" ht="228" customHeight="1" x14ac:dyDescent="0.25">
      <c r="A5" s="317">
        <v>1</v>
      </c>
      <c r="B5" s="318" t="s">
        <v>72</v>
      </c>
      <c r="C5" s="318" t="s">
        <v>113</v>
      </c>
      <c r="D5" s="318" t="s">
        <v>176</v>
      </c>
      <c r="E5" s="343" t="s">
        <v>234</v>
      </c>
      <c r="F5" s="318" t="s">
        <v>177</v>
      </c>
      <c r="G5" s="318" t="s">
        <v>235</v>
      </c>
      <c r="H5" s="318" t="s">
        <v>236</v>
      </c>
      <c r="I5" s="318" t="s">
        <v>237</v>
      </c>
      <c r="J5" s="317">
        <v>1</v>
      </c>
      <c r="K5" s="317">
        <v>4</v>
      </c>
      <c r="L5" s="366">
        <f>+(J5*K5)*4</f>
        <v>16</v>
      </c>
      <c r="M5" s="363" t="str">
        <f>IF(OR(AND(J5=3,K5=4),AND(J5=2,K5=5),AND(J5=2,K5=5),AND(L5=20),AND(L5&gt;=52,L5&lt;=100)),"ZONA RIESGO EXTREMA",IF(OR(AND(J5=5,K5=2),AND(J5=4,K5=3),AND(J5=1,K5=4),AND(L5=16),AND(L5&gt;=28,L5&lt;=48)),"ZONA RIESGO ALTA",IF(OR(AND(J5=1,K5=3),AND(J5=4,K5=1),AND(L5=24)),"ZONA RIESGO MODERADA",IF(AND(L5&gt;=4,L5&lt;=16),"ZONA RIESGO BAJA"))))</f>
        <v>ZONA RIESGO ALTA</v>
      </c>
      <c r="N5" s="231">
        <v>1</v>
      </c>
      <c r="O5" s="233" t="s">
        <v>238</v>
      </c>
      <c r="P5" s="249">
        <v>15</v>
      </c>
      <c r="Q5" s="249">
        <v>15</v>
      </c>
      <c r="R5" s="249">
        <v>15</v>
      </c>
      <c r="S5" s="249">
        <v>15</v>
      </c>
      <c r="T5" s="249">
        <v>15</v>
      </c>
      <c r="U5" s="249">
        <v>15</v>
      </c>
      <c r="V5" s="249">
        <v>10</v>
      </c>
      <c r="W5" s="103">
        <f>SUM(P5:V5)</f>
        <v>100</v>
      </c>
      <c r="X5" s="104" t="str">
        <f t="shared" ref="X5:X64" si="0">IF(AND(W5&gt;=86,W5&lt;=95),"MODERADO",IF(AND(W5&gt;=96), "FUERTE",IF(AND(W5&lt;=85), "DEBIL")))</f>
        <v>FUERTE</v>
      </c>
      <c r="Y5" s="250" t="s">
        <v>239</v>
      </c>
      <c r="Z5" s="105" t="str">
        <f>IFERROR((_xlfn.IFS(AND(X5="FUERTE",Y5="FUERTE"),"FUERTE",AND(X5="FUERTE",Y5="MODERADO"),"MODERADO",AND(X5="FUERTE",Y5="DEBIL"),"DEBIL",AND(X5="MODERADO",Y5="FUERTE"),"MODERADO",AND(X5="MODERADO",Y5="MODERADO"),"MODERADO",AND(X5="MODERADO",Y5="DEBIL"),"DEBIL",AND(X5="DEBIL",Y5="FUERTE"),"DEBIL",AND(X5="DEBIL",Y5="MODERADO"),"DEBIL",AND(X5="DEBIL",Y5="DEBIL"),"DEBIL")),"")</f>
        <v>FUERTE</v>
      </c>
      <c r="AA5" s="103" t="str">
        <f>IF(AND(Z5="FUERTE"),"NO", "SI")</f>
        <v>NO</v>
      </c>
      <c r="AB5" s="249" t="s">
        <v>240</v>
      </c>
      <c r="AC5" s="367">
        <f>IF(AND(W5&gt;0,SUM(W6:W10)=0),W5,IF(AND(SUM(W5:W6)&gt;0,SUM(W7:W10)=0),AVERAGE(W5:W6),IF(AND(SUM(W5:W7)&gt;0,SUM(W8:W10)=0),AVERAGE(W5:W7),IF(AND(SUM(W5:W8)&gt;0,SUM(W9:W10)=0),AVERAGE(W5:W8),IF(AND(SUM(W5:W9)&gt;0,W10=0),AVERAGE(W5:W9),AVERAGE(W5:W10))))))</f>
        <v>100</v>
      </c>
      <c r="AD5" s="367" t="str">
        <f>IF(AND(AC5&gt;=50,AC5&lt;=99),"MODERADO",IF(AND(AC5=100), "FUERTE",IF(AND(AC5&lt;50), "DEBIL")))</f>
        <v>FUERTE</v>
      </c>
      <c r="AE5" s="368" t="s">
        <v>241</v>
      </c>
      <c r="AF5" s="368" t="s">
        <v>242</v>
      </c>
      <c r="AG5" s="369">
        <f>IFERROR(_xlfn.IFS(AND(AD5="MODERADO",AE5="Directamente"),1,AND(AD5="FUERTE",AE5="Directamente"),2),"0")</f>
        <v>2</v>
      </c>
      <c r="AH5" s="369" t="str">
        <f>IFERROR(_xlfn.IFS(AND(AD5="MODERADO",AF5="Directamente"),1,AND(AD5="FUERTE",AF5="Directamente"),2,AND(AD5="FUERTE",AF5="Indirectamente"),1),"0")</f>
        <v>0</v>
      </c>
      <c r="AI5" s="362">
        <v>1</v>
      </c>
      <c r="AJ5" s="362">
        <v>4</v>
      </c>
      <c r="AK5" s="366">
        <f>+(AI5*AJ5)*4</f>
        <v>16</v>
      </c>
      <c r="AL5" s="363" t="str">
        <f>IF(OR(AND(AI5=3,AJ5=4),AND(AI5=2,AJ5=5),AND(AI5=2,AJ5=5),AND(AK5=20),AND(AK5&gt;=52,AK5&lt;=100)),"ZONA RIESGO EXTREMA",IF(OR(AND(AI5=5,AJ5=2),AND(AI5=4,AJ5=3),AND(AI5=1,AJ5=4),AND(AK5=16),AND(AK5&gt;=28,AK5&lt;=48)),"ZONA RIESGO ALTA",IF(OR(AND(AI5=1,AJ5=3),AND(AI5=4,AJ5=1),AND(AK5=24)),"ZONA RIESGO MODERADA",IF(AND(AK5&gt;=4,AK5&lt;=16),"ZONA RIESGO BAJA"))))</f>
        <v>ZONA RIESGO ALTA</v>
      </c>
      <c r="AM5" s="370" t="s">
        <v>243</v>
      </c>
      <c r="AN5" s="232" t="s">
        <v>244</v>
      </c>
      <c r="AO5" s="231" t="s">
        <v>191</v>
      </c>
      <c r="AP5" s="240">
        <v>45291</v>
      </c>
      <c r="AQ5" s="240">
        <v>45015</v>
      </c>
      <c r="AR5" s="232" t="s">
        <v>245</v>
      </c>
      <c r="AS5" s="137" t="s">
        <v>193</v>
      </c>
      <c r="AT5" s="134" t="s">
        <v>246</v>
      </c>
      <c r="AU5" s="134" t="s">
        <v>195</v>
      </c>
      <c r="AV5" s="134" t="s">
        <v>247</v>
      </c>
      <c r="AW5" s="137" t="s">
        <v>558</v>
      </c>
      <c r="AX5" s="134" t="s">
        <v>559</v>
      </c>
      <c r="AY5" s="135" t="s">
        <v>197</v>
      </c>
      <c r="AZ5" s="243">
        <v>45015</v>
      </c>
      <c r="BA5" s="232" t="s">
        <v>248</v>
      </c>
      <c r="BB5" s="231" t="s">
        <v>249</v>
      </c>
      <c r="BC5" s="240" t="s">
        <v>250</v>
      </c>
      <c r="BD5" s="240" t="s">
        <v>201</v>
      </c>
      <c r="BE5" s="137" t="s">
        <v>193</v>
      </c>
      <c r="BF5" s="134" t="s">
        <v>251</v>
      </c>
      <c r="BG5" s="135" t="s">
        <v>249</v>
      </c>
      <c r="BH5" s="137" t="s">
        <v>252</v>
      </c>
      <c r="BI5" s="100" t="s">
        <v>201</v>
      </c>
      <c r="BJ5" s="134" t="s">
        <v>195</v>
      </c>
      <c r="BK5" s="134" t="s">
        <v>253</v>
      </c>
      <c r="BL5" s="135" t="s">
        <v>249</v>
      </c>
      <c r="BM5" s="137" t="s">
        <v>252</v>
      </c>
      <c r="BN5" s="100" t="s">
        <v>201</v>
      </c>
      <c r="BO5" s="137" t="s">
        <v>561</v>
      </c>
      <c r="BP5" s="134" t="s">
        <v>562</v>
      </c>
      <c r="BQ5" s="135" t="s">
        <v>249</v>
      </c>
      <c r="BR5" s="137" t="s">
        <v>252</v>
      </c>
      <c r="BS5" s="100" t="s">
        <v>201</v>
      </c>
      <c r="BT5" s="243" t="s">
        <v>254</v>
      </c>
      <c r="BU5" s="134"/>
      <c r="BV5" s="134"/>
      <c r="BW5" s="134"/>
      <c r="BX5" s="137" t="s">
        <v>563</v>
      </c>
      <c r="BY5" s="134" t="s">
        <v>564</v>
      </c>
      <c r="BZ5" s="134" t="s">
        <v>565</v>
      </c>
      <c r="CA5" s="257" t="s">
        <v>255</v>
      </c>
      <c r="CB5" s="263" t="s">
        <v>256</v>
      </c>
      <c r="CC5" s="263" t="s">
        <v>257</v>
      </c>
      <c r="CD5" s="263" t="s">
        <v>258</v>
      </c>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row>
    <row r="6" spans="1:108" ht="163.5" customHeight="1" thickTop="1" thickBot="1" x14ac:dyDescent="0.35">
      <c r="A6" s="317"/>
      <c r="B6" s="318"/>
      <c r="C6" s="318"/>
      <c r="D6" s="318"/>
      <c r="E6" s="343"/>
      <c r="F6" s="318"/>
      <c r="G6" s="318"/>
      <c r="H6" s="318"/>
      <c r="I6" s="318"/>
      <c r="J6" s="317"/>
      <c r="K6" s="317"/>
      <c r="L6" s="366"/>
      <c r="M6" s="364"/>
      <c r="N6" s="231">
        <v>2</v>
      </c>
      <c r="O6" s="233"/>
      <c r="P6" s="249"/>
      <c r="Q6" s="249"/>
      <c r="R6" s="249"/>
      <c r="S6" s="249"/>
      <c r="T6" s="249"/>
      <c r="U6" s="249"/>
      <c r="V6" s="249"/>
      <c r="W6" s="103">
        <f t="shared" ref="W6:W64" si="1">SUM(P6:V6)</f>
        <v>0</v>
      </c>
      <c r="X6" s="104" t="str">
        <f t="shared" si="0"/>
        <v>DEBIL</v>
      </c>
      <c r="Y6" s="250" t="s">
        <v>239</v>
      </c>
      <c r="Z6" s="105" t="str">
        <f t="shared" ref="Z6:Z64" si="2">IFERROR((_xlfn.IFS(AND(X6="FUERTE",Y6="FUERTE"),"FUERTE",AND(X6="FUERTE",Y6="MODERADO"),"MODERADO",AND(X6="FUERTE",Y6="DEBIL"),"DEBIL",AND(X6="MODERADO",Y6="FUERTE"),"MODERADO",AND(X6="MODERADO",Y6="MODERADO"),"MODERADO",AND(X6="MODERADO",Y6="DEBIL"),"DEBIL",AND(X6="DEBIL",Y6="FUERTE"),"DEBIL",AND(X6="DEBIL",Y6="MODERADO"),"DEBIL",AND(X6="DEBIL",Y6="DEBIL"),"DEBIL")),"")</f>
        <v>DEBIL</v>
      </c>
      <c r="AA6" s="103" t="str">
        <f t="shared" ref="AA6:AA64" si="3">IF(AND(Z6="FUERTE"),"NO", "SI")</f>
        <v>SI</v>
      </c>
      <c r="AB6" s="249" t="s">
        <v>240</v>
      </c>
      <c r="AC6" s="367"/>
      <c r="AD6" s="367"/>
      <c r="AE6" s="368"/>
      <c r="AF6" s="368"/>
      <c r="AG6" s="369"/>
      <c r="AH6" s="369"/>
      <c r="AI6" s="362"/>
      <c r="AJ6" s="362"/>
      <c r="AK6" s="366"/>
      <c r="AL6" s="364"/>
      <c r="AM6" s="371"/>
      <c r="AN6" s="232"/>
      <c r="AO6" s="231"/>
      <c r="AP6" s="240"/>
      <c r="AQ6" s="100"/>
      <c r="AR6" s="134"/>
      <c r="AS6" s="100"/>
      <c r="AT6" s="134"/>
      <c r="AU6" s="100"/>
      <c r="AV6" s="134"/>
      <c r="AW6" s="100"/>
      <c r="AX6" s="134"/>
      <c r="AY6" s="135"/>
      <c r="AZ6" s="134"/>
      <c r="BA6" s="134"/>
      <c r="BB6" s="135"/>
      <c r="BC6" s="100"/>
      <c r="BD6" s="100"/>
      <c r="BE6" s="134"/>
      <c r="BF6" s="134"/>
      <c r="BG6" s="135"/>
      <c r="BH6" s="100"/>
      <c r="BI6" s="100"/>
      <c r="BJ6" s="134"/>
      <c r="BK6" s="134"/>
      <c r="BL6" s="135"/>
      <c r="BM6" s="100"/>
      <c r="BN6" s="100"/>
      <c r="BO6" s="134"/>
      <c r="BP6" s="134" t="s">
        <v>560</v>
      </c>
      <c r="BQ6" s="135"/>
      <c r="BR6" s="100"/>
      <c r="BS6" s="100"/>
      <c r="BT6" s="243" t="s">
        <v>259</v>
      </c>
      <c r="BU6" s="134"/>
      <c r="BV6" s="134"/>
      <c r="BW6" s="134"/>
      <c r="BX6" s="100"/>
      <c r="BY6" s="134"/>
      <c r="BZ6" s="134"/>
      <c r="CA6" s="100"/>
      <c r="CB6" s="134"/>
      <c r="CC6" s="135"/>
      <c r="CD6" s="134"/>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row>
    <row r="7" spans="1:108" ht="21" customHeight="1" thickTop="1" thickBot="1" x14ac:dyDescent="0.35">
      <c r="A7" s="317"/>
      <c r="B7" s="318"/>
      <c r="C7" s="318"/>
      <c r="D7" s="318"/>
      <c r="E7" s="343"/>
      <c r="F7" s="318"/>
      <c r="G7" s="318"/>
      <c r="H7" s="318"/>
      <c r="I7" s="318"/>
      <c r="J7" s="317"/>
      <c r="K7" s="317"/>
      <c r="L7" s="366"/>
      <c r="M7" s="364"/>
      <c r="N7" s="231">
        <v>3</v>
      </c>
      <c r="O7" s="251"/>
      <c r="P7" s="249"/>
      <c r="Q7" s="249"/>
      <c r="R7" s="249"/>
      <c r="S7" s="249"/>
      <c r="T7" s="249"/>
      <c r="U7" s="249"/>
      <c r="V7" s="249"/>
      <c r="W7" s="103">
        <f t="shared" si="1"/>
        <v>0</v>
      </c>
      <c r="X7" s="104" t="str">
        <f t="shared" si="0"/>
        <v>DEBIL</v>
      </c>
      <c r="Y7" s="250"/>
      <c r="Z7" s="105" t="str">
        <f t="shared" si="2"/>
        <v/>
      </c>
      <c r="AA7" s="103" t="str">
        <f t="shared" si="3"/>
        <v>SI</v>
      </c>
      <c r="AB7" s="249"/>
      <c r="AC7" s="367"/>
      <c r="AD7" s="367"/>
      <c r="AE7" s="368"/>
      <c r="AF7" s="368"/>
      <c r="AG7" s="369"/>
      <c r="AH7" s="369"/>
      <c r="AI7" s="362"/>
      <c r="AJ7" s="362"/>
      <c r="AK7" s="366"/>
      <c r="AL7" s="364"/>
      <c r="AM7" s="371"/>
      <c r="AN7" s="232"/>
      <c r="AO7" s="231"/>
      <c r="AP7" s="240"/>
      <c r="AQ7" s="100"/>
      <c r="AR7" s="134"/>
      <c r="AS7" s="100"/>
      <c r="AT7" s="134"/>
      <c r="AU7" s="100"/>
      <c r="AV7" s="134"/>
      <c r="AW7" s="100"/>
      <c r="AX7" s="134"/>
      <c r="AY7" s="135"/>
      <c r="AZ7" s="134"/>
      <c r="BA7" s="134"/>
      <c r="BB7" s="135"/>
      <c r="BC7" s="100"/>
      <c r="BD7" s="100"/>
      <c r="BE7" s="134"/>
      <c r="BF7" s="134"/>
      <c r="BG7" s="135"/>
      <c r="BH7" s="100"/>
      <c r="BI7" s="100"/>
      <c r="BJ7" s="134"/>
      <c r="BK7" s="134"/>
      <c r="BL7" s="135"/>
      <c r="BM7" s="100"/>
      <c r="BN7" s="100"/>
      <c r="BO7" s="134"/>
      <c r="BP7" s="134"/>
      <c r="BQ7" s="135"/>
      <c r="BR7" s="100"/>
      <c r="BS7" s="100"/>
      <c r="BT7" s="240"/>
      <c r="BU7" s="134"/>
      <c r="BV7" s="134"/>
      <c r="BW7" s="134"/>
      <c r="BX7" s="100"/>
      <c r="BY7" s="134"/>
      <c r="BZ7" s="134"/>
      <c r="CA7" s="100"/>
      <c r="CB7" s="134"/>
      <c r="CC7" s="135"/>
      <c r="CD7" s="134"/>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row>
    <row r="8" spans="1:108" ht="21" customHeight="1" thickTop="1" thickBot="1" x14ac:dyDescent="0.35">
      <c r="A8" s="317"/>
      <c r="B8" s="318"/>
      <c r="C8" s="318"/>
      <c r="D8" s="318"/>
      <c r="E8" s="343"/>
      <c r="F8" s="318"/>
      <c r="G8" s="318"/>
      <c r="H8" s="318"/>
      <c r="I8" s="318"/>
      <c r="J8" s="317"/>
      <c r="K8" s="317"/>
      <c r="L8" s="366"/>
      <c r="M8" s="364"/>
      <c r="N8" s="231">
        <v>4</v>
      </c>
      <c r="O8" s="233"/>
      <c r="P8" s="249"/>
      <c r="Q8" s="249"/>
      <c r="R8" s="249"/>
      <c r="S8" s="249"/>
      <c r="T8" s="249"/>
      <c r="U8" s="249"/>
      <c r="V8" s="249"/>
      <c r="W8" s="103">
        <f t="shared" si="1"/>
        <v>0</v>
      </c>
      <c r="X8" s="104" t="str">
        <f t="shared" si="0"/>
        <v>DEBIL</v>
      </c>
      <c r="Y8" s="250"/>
      <c r="Z8" s="105" t="str">
        <f t="shared" si="2"/>
        <v/>
      </c>
      <c r="AA8" s="103" t="str">
        <f t="shared" si="3"/>
        <v>SI</v>
      </c>
      <c r="AB8" s="249"/>
      <c r="AC8" s="367"/>
      <c r="AD8" s="367"/>
      <c r="AE8" s="368"/>
      <c r="AF8" s="368"/>
      <c r="AG8" s="369"/>
      <c r="AH8" s="369"/>
      <c r="AI8" s="362"/>
      <c r="AJ8" s="362"/>
      <c r="AK8" s="366"/>
      <c r="AL8" s="364"/>
      <c r="AM8" s="371"/>
      <c r="AN8" s="232"/>
      <c r="AO8" s="231"/>
      <c r="AP8" s="240"/>
      <c r="AQ8" s="100"/>
      <c r="AR8" s="134"/>
      <c r="AS8" s="100"/>
      <c r="AT8" s="134"/>
      <c r="AU8" s="100"/>
      <c r="AV8" s="134"/>
      <c r="AW8" s="100"/>
      <c r="AX8" s="134"/>
      <c r="AY8" s="135"/>
      <c r="AZ8" s="134"/>
      <c r="BA8" s="134"/>
      <c r="BB8" s="135"/>
      <c r="BC8" s="100"/>
      <c r="BD8" s="100"/>
      <c r="BE8" s="134"/>
      <c r="BF8" s="134"/>
      <c r="BG8" s="135"/>
      <c r="BH8" s="100"/>
      <c r="BI8" s="100"/>
      <c r="BJ8" s="134"/>
      <c r="BK8" s="134"/>
      <c r="BL8" s="135"/>
      <c r="BM8" s="100"/>
      <c r="BN8" s="100"/>
      <c r="BO8" s="134"/>
      <c r="BP8" s="134"/>
      <c r="BQ8" s="135"/>
      <c r="BR8" s="100"/>
      <c r="BS8" s="100"/>
      <c r="BT8" s="240"/>
      <c r="BU8" s="134"/>
      <c r="BV8" s="134"/>
      <c r="BW8" s="134"/>
      <c r="BX8" s="100"/>
      <c r="BY8" s="134"/>
      <c r="BZ8" s="134"/>
      <c r="CA8" s="100"/>
      <c r="CB8" s="134"/>
      <c r="CC8" s="135"/>
      <c r="CD8" s="134"/>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row>
    <row r="9" spans="1:108" ht="21" customHeight="1" thickTop="1" thickBot="1" x14ac:dyDescent="0.35">
      <c r="A9" s="317"/>
      <c r="B9" s="318"/>
      <c r="C9" s="318"/>
      <c r="D9" s="318"/>
      <c r="E9" s="343"/>
      <c r="F9" s="318"/>
      <c r="G9" s="318"/>
      <c r="H9" s="318"/>
      <c r="I9" s="318"/>
      <c r="J9" s="317"/>
      <c r="K9" s="317"/>
      <c r="L9" s="366"/>
      <c r="M9" s="364"/>
      <c r="N9" s="231">
        <v>5</v>
      </c>
      <c r="O9" s="233"/>
      <c r="P9" s="249"/>
      <c r="Q9" s="249"/>
      <c r="R9" s="249"/>
      <c r="S9" s="249"/>
      <c r="T9" s="249"/>
      <c r="U9" s="249"/>
      <c r="V9" s="249"/>
      <c r="W9" s="103">
        <f t="shared" si="1"/>
        <v>0</v>
      </c>
      <c r="X9" s="104" t="str">
        <f t="shared" si="0"/>
        <v>DEBIL</v>
      </c>
      <c r="Y9" s="250"/>
      <c r="Z9" s="105" t="str">
        <f t="shared" si="2"/>
        <v/>
      </c>
      <c r="AA9" s="103" t="str">
        <f t="shared" si="3"/>
        <v>SI</v>
      </c>
      <c r="AB9" s="249"/>
      <c r="AC9" s="367"/>
      <c r="AD9" s="367"/>
      <c r="AE9" s="368"/>
      <c r="AF9" s="368"/>
      <c r="AG9" s="369"/>
      <c r="AH9" s="369"/>
      <c r="AI9" s="362"/>
      <c r="AJ9" s="362"/>
      <c r="AK9" s="366"/>
      <c r="AL9" s="364"/>
      <c r="AM9" s="371"/>
      <c r="AN9" s="232"/>
      <c r="AO9" s="231"/>
      <c r="AP9" s="240"/>
      <c r="AQ9" s="100"/>
      <c r="AR9" s="134"/>
      <c r="AS9" s="100"/>
      <c r="AT9" s="134"/>
      <c r="AU9" s="100"/>
      <c r="AV9" s="134"/>
      <c r="AW9" s="100"/>
      <c r="AX9" s="134"/>
      <c r="AY9" s="135"/>
      <c r="AZ9" s="134"/>
      <c r="BA9" s="134"/>
      <c r="BB9" s="135"/>
      <c r="BC9" s="100"/>
      <c r="BD9" s="100"/>
      <c r="BE9" s="134"/>
      <c r="BF9" s="134"/>
      <c r="BG9" s="135"/>
      <c r="BH9" s="100"/>
      <c r="BI9" s="100"/>
      <c r="BJ9" s="134"/>
      <c r="BK9" s="134"/>
      <c r="BL9" s="135"/>
      <c r="BM9" s="100"/>
      <c r="BN9" s="100"/>
      <c r="BO9" s="134"/>
      <c r="BP9" s="134"/>
      <c r="BQ9" s="135"/>
      <c r="BR9" s="100"/>
      <c r="BS9" s="100"/>
      <c r="BT9" s="240"/>
      <c r="BU9" s="134"/>
      <c r="BV9" s="134"/>
      <c r="BW9" s="134"/>
      <c r="BX9" s="100"/>
      <c r="BY9" s="134"/>
      <c r="BZ9" s="134"/>
      <c r="CA9" s="100"/>
      <c r="CB9" s="134"/>
      <c r="CC9" s="135"/>
      <c r="CD9" s="134"/>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row>
    <row r="10" spans="1:108" ht="21" customHeight="1" thickTop="1" thickBot="1" x14ac:dyDescent="0.35">
      <c r="A10" s="317"/>
      <c r="B10" s="318"/>
      <c r="C10" s="318"/>
      <c r="D10" s="318"/>
      <c r="E10" s="343"/>
      <c r="F10" s="318"/>
      <c r="G10" s="318"/>
      <c r="H10" s="318"/>
      <c r="I10" s="318"/>
      <c r="J10" s="317"/>
      <c r="K10" s="317"/>
      <c r="L10" s="366"/>
      <c r="M10" s="365"/>
      <c r="N10" s="231">
        <v>6</v>
      </c>
      <c r="O10" s="233"/>
      <c r="P10" s="249"/>
      <c r="Q10" s="249"/>
      <c r="R10" s="249"/>
      <c r="S10" s="249"/>
      <c r="T10" s="249"/>
      <c r="U10" s="249"/>
      <c r="V10" s="249"/>
      <c r="W10" s="103">
        <f t="shared" si="1"/>
        <v>0</v>
      </c>
      <c r="X10" s="104" t="str">
        <f t="shared" si="0"/>
        <v>DEBIL</v>
      </c>
      <c r="Y10" s="250"/>
      <c r="Z10" s="105" t="str">
        <f t="shared" si="2"/>
        <v/>
      </c>
      <c r="AA10" s="103" t="str">
        <f t="shared" si="3"/>
        <v>SI</v>
      </c>
      <c r="AB10" s="249"/>
      <c r="AC10" s="367"/>
      <c r="AD10" s="367"/>
      <c r="AE10" s="368"/>
      <c r="AF10" s="368"/>
      <c r="AG10" s="369"/>
      <c r="AH10" s="369"/>
      <c r="AI10" s="362"/>
      <c r="AJ10" s="362"/>
      <c r="AK10" s="366"/>
      <c r="AL10" s="365"/>
      <c r="AM10" s="372"/>
      <c r="AN10" s="232"/>
      <c r="AO10" s="231"/>
      <c r="AP10" s="240"/>
      <c r="AQ10" s="100"/>
      <c r="AR10" s="134"/>
      <c r="AS10" s="100"/>
      <c r="AT10" s="134"/>
      <c r="AU10" s="100"/>
      <c r="AV10" s="134"/>
      <c r="AW10" s="100"/>
      <c r="AX10" s="134"/>
      <c r="AY10" s="135"/>
      <c r="AZ10" s="134"/>
      <c r="BA10" s="134"/>
      <c r="BB10" s="135"/>
      <c r="BC10" s="100"/>
      <c r="BD10" s="100"/>
      <c r="BE10" s="134"/>
      <c r="BF10" s="134"/>
      <c r="BG10" s="135"/>
      <c r="BH10" s="100"/>
      <c r="BI10" s="100"/>
      <c r="BJ10" s="134"/>
      <c r="BK10" s="134"/>
      <c r="BL10" s="135"/>
      <c r="BM10" s="100"/>
      <c r="BN10" s="100"/>
      <c r="BO10" s="134"/>
      <c r="BP10" s="134"/>
      <c r="BQ10" s="135"/>
      <c r="BR10" s="100"/>
      <c r="BS10" s="100"/>
      <c r="BT10" s="240"/>
      <c r="BU10" s="134"/>
      <c r="BV10" s="134"/>
      <c r="BW10" s="134"/>
      <c r="BX10" s="100"/>
      <c r="BY10" s="134"/>
      <c r="BZ10" s="134"/>
      <c r="CA10" s="100"/>
      <c r="CB10" s="134"/>
      <c r="CC10" s="135"/>
      <c r="CD10" s="134"/>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row>
    <row r="11" spans="1:108" ht="21" customHeight="1" thickTop="1" thickBot="1" x14ac:dyDescent="0.35">
      <c r="A11" s="317">
        <v>2</v>
      </c>
      <c r="B11" s="318"/>
      <c r="C11" s="318"/>
      <c r="D11" s="318"/>
      <c r="E11" s="343"/>
      <c r="F11" s="318"/>
      <c r="G11" s="318"/>
      <c r="H11" s="318"/>
      <c r="I11" s="318"/>
      <c r="J11" s="317"/>
      <c r="K11" s="317"/>
      <c r="L11" s="366">
        <f>+(J11*K11)*4</f>
        <v>0</v>
      </c>
      <c r="M11" s="363" t="b">
        <f>IF(OR(AND(J11=3,K11=4),AND(J11=2,K11=5),AND(J11=2,K11=5),AND(L11=20),AND(L11&gt;=52,L11&lt;=100)),"ZONA RIESGO EXTREMA",IF(OR(AND(J11=5,K11=2),AND(J11=4,K11=3),AND(J11=1,K11=4),AND(L11=16),AND(L11&gt;=28,L11&lt;=48)),"ZONA RIESGO ALTA",IF(OR(AND(J11=1,K11=3),AND(J11=4,K11=1),AND(L11=24)),"ZONA RIESGO MODERADA",IF(AND(L11&gt;=4,L11&lt;=16),"ZONA RIESGO BAJA"))))</f>
        <v>0</v>
      </c>
      <c r="N11" s="231">
        <v>1</v>
      </c>
      <c r="O11" s="233"/>
      <c r="P11" s="249"/>
      <c r="Q11" s="249"/>
      <c r="R11" s="249"/>
      <c r="S11" s="249"/>
      <c r="T11" s="249"/>
      <c r="U11" s="249"/>
      <c r="V11" s="249"/>
      <c r="W11" s="103">
        <f t="shared" si="1"/>
        <v>0</v>
      </c>
      <c r="X11" s="104" t="str">
        <f t="shared" si="0"/>
        <v>DEBIL</v>
      </c>
      <c r="Y11" s="250"/>
      <c r="Z11" s="105" t="str">
        <f t="shared" si="2"/>
        <v/>
      </c>
      <c r="AA11" s="103" t="str">
        <f t="shared" si="3"/>
        <v>SI</v>
      </c>
      <c r="AB11" s="249"/>
      <c r="AC11" s="367">
        <f>IF(AND(W11&gt;0,SUM(W12:W16)=0),W11,IF(AND(SUM(W11:W12)&gt;0,SUM(W13:W16)=0),AVERAGE(W11:W12),IF(AND(SUM(W11:W13)&gt;0,SUM(W14:W16)=0),AVERAGE(W11:W13),IF(AND(SUM(W11:W14)&gt;0,SUM(W15:W16)=0),AVERAGE(W11:W14),IF(AND(SUM(W11:W15)&gt;0,W16=0),AVERAGE(W11:W15),AVERAGE(W11:W16))))))</f>
        <v>0</v>
      </c>
      <c r="AD11" s="367" t="str">
        <f>IF(AND(AC11&gt;=50,AC11&lt;=99),"MODERADO",IF(AND(AC11=100), "FUERTE",IF(AND(AC11&lt;50), "DEBIL")))</f>
        <v>DEBIL</v>
      </c>
      <c r="AE11" s="368"/>
      <c r="AF11" s="368"/>
      <c r="AG11" s="369" t="str">
        <f>IFERROR(_xlfn.IFS(AND(AD11="MODERADO",AE11="Directamente"),1,AND(AD11="FUERTE",AE11="Directamente"),2),"0")</f>
        <v>0</v>
      </c>
      <c r="AH11" s="369" t="str">
        <f>IFERROR(_xlfn.IFS(AND(AD11="MODERADO",AF11="Directamente"),1,AND(AD11="FUERTE",AF11="Directamente"),2,AND(AD11="FUERTE",AF11="Indirectamente"),1),"0")</f>
        <v>0</v>
      </c>
      <c r="AI11" s="362"/>
      <c r="AJ11" s="362"/>
      <c r="AK11" s="366">
        <f>+(AI11*AJ11)*4</f>
        <v>0</v>
      </c>
      <c r="AL11" s="363"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370"/>
      <c r="AN11" s="232"/>
      <c r="AO11" s="231"/>
      <c r="AP11" s="240"/>
      <c r="AQ11" s="100"/>
      <c r="AR11" s="134"/>
      <c r="AS11" s="100"/>
      <c r="AT11" s="134"/>
      <c r="AU11" s="100"/>
      <c r="AV11" s="134"/>
      <c r="AW11" s="100"/>
      <c r="AX11" s="134"/>
      <c r="AY11" s="135"/>
      <c r="AZ11" s="134"/>
      <c r="BA11" s="134"/>
      <c r="BB11" s="135"/>
      <c r="BC11" s="100"/>
      <c r="BD11" s="100"/>
      <c r="BE11" s="134"/>
      <c r="BF11" s="134"/>
      <c r="BG11" s="135"/>
      <c r="BH11" s="100"/>
      <c r="BI11" s="100"/>
      <c r="BJ11" s="134"/>
      <c r="BK11" s="134"/>
      <c r="BL11" s="135"/>
      <c r="BM11" s="100"/>
      <c r="BN11" s="100"/>
      <c r="BO11" s="134"/>
      <c r="BP11" s="134"/>
      <c r="BQ11" s="135"/>
      <c r="BR11" s="100"/>
      <c r="BS11" s="100"/>
      <c r="BT11" s="240"/>
      <c r="BU11" s="134"/>
      <c r="BV11" s="134"/>
      <c r="BW11" s="134"/>
      <c r="BX11" s="100"/>
      <c r="BY11" s="134"/>
      <c r="BZ11" s="134"/>
      <c r="CA11" s="100"/>
      <c r="CB11" s="134"/>
      <c r="CC11" s="135"/>
      <c r="CD11" s="134"/>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row>
    <row r="12" spans="1:108" ht="21" customHeight="1" thickTop="1" thickBot="1" x14ac:dyDescent="0.35">
      <c r="A12" s="317"/>
      <c r="B12" s="318"/>
      <c r="C12" s="318"/>
      <c r="D12" s="318"/>
      <c r="E12" s="343"/>
      <c r="F12" s="318"/>
      <c r="G12" s="318"/>
      <c r="H12" s="318"/>
      <c r="I12" s="318"/>
      <c r="J12" s="317"/>
      <c r="K12" s="317"/>
      <c r="L12" s="366"/>
      <c r="M12" s="364"/>
      <c r="N12" s="231">
        <v>2</v>
      </c>
      <c r="O12" s="233"/>
      <c r="P12" s="249"/>
      <c r="Q12" s="249"/>
      <c r="R12" s="249"/>
      <c r="S12" s="249"/>
      <c r="T12" s="249"/>
      <c r="U12" s="249"/>
      <c r="V12" s="249"/>
      <c r="W12" s="103">
        <f t="shared" si="1"/>
        <v>0</v>
      </c>
      <c r="X12" s="104" t="str">
        <f t="shared" si="0"/>
        <v>DEBIL</v>
      </c>
      <c r="Y12" s="250"/>
      <c r="Z12" s="105" t="str">
        <f t="shared" si="2"/>
        <v/>
      </c>
      <c r="AA12" s="103" t="str">
        <f t="shared" si="3"/>
        <v>SI</v>
      </c>
      <c r="AB12" s="249"/>
      <c r="AC12" s="367"/>
      <c r="AD12" s="367"/>
      <c r="AE12" s="368"/>
      <c r="AF12" s="368"/>
      <c r="AG12" s="369"/>
      <c r="AH12" s="369"/>
      <c r="AI12" s="362"/>
      <c r="AJ12" s="362"/>
      <c r="AK12" s="366"/>
      <c r="AL12" s="364"/>
      <c r="AM12" s="371"/>
      <c r="AN12" s="232"/>
      <c r="AO12" s="231"/>
      <c r="AP12" s="240"/>
      <c r="AQ12" s="100"/>
      <c r="AR12" s="134"/>
      <c r="AS12" s="100"/>
      <c r="AT12" s="134"/>
      <c r="AU12" s="100"/>
      <c r="AV12" s="134"/>
      <c r="AW12" s="100"/>
      <c r="AX12" s="134"/>
      <c r="AY12" s="135"/>
      <c r="AZ12" s="134"/>
      <c r="BA12" s="134"/>
      <c r="BB12" s="135"/>
      <c r="BC12" s="100"/>
      <c r="BD12" s="100"/>
      <c r="BE12" s="134"/>
      <c r="BF12" s="134"/>
      <c r="BG12" s="135"/>
      <c r="BH12" s="100"/>
      <c r="BI12" s="100"/>
      <c r="BJ12" s="134"/>
      <c r="BK12" s="134"/>
      <c r="BL12" s="135"/>
      <c r="BM12" s="100"/>
      <c r="BN12" s="100"/>
      <c r="BO12" s="134"/>
      <c r="BP12" s="134"/>
      <c r="BQ12" s="135"/>
      <c r="BR12" s="100"/>
      <c r="BS12" s="100"/>
      <c r="BT12" s="240"/>
      <c r="BU12" s="134"/>
      <c r="BV12" s="134"/>
      <c r="BW12" s="134"/>
      <c r="BX12" s="100"/>
      <c r="BY12" s="134"/>
      <c r="BZ12" s="134"/>
      <c r="CA12" s="100"/>
      <c r="CB12" s="134"/>
      <c r="CC12" s="135"/>
      <c r="CD12" s="134"/>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row>
    <row r="13" spans="1:108" ht="21" customHeight="1" thickTop="1" thickBot="1" x14ac:dyDescent="0.35">
      <c r="A13" s="317"/>
      <c r="B13" s="318"/>
      <c r="C13" s="318"/>
      <c r="D13" s="318"/>
      <c r="E13" s="343"/>
      <c r="F13" s="318"/>
      <c r="G13" s="318"/>
      <c r="H13" s="318"/>
      <c r="I13" s="318"/>
      <c r="J13" s="317"/>
      <c r="K13" s="317"/>
      <c r="L13" s="366"/>
      <c r="M13" s="364"/>
      <c r="N13" s="231">
        <v>3</v>
      </c>
      <c r="O13" s="251"/>
      <c r="P13" s="249"/>
      <c r="Q13" s="249"/>
      <c r="R13" s="249"/>
      <c r="S13" s="249"/>
      <c r="T13" s="249"/>
      <c r="U13" s="249"/>
      <c r="V13" s="249"/>
      <c r="W13" s="103">
        <f t="shared" si="1"/>
        <v>0</v>
      </c>
      <c r="X13" s="104" t="str">
        <f t="shared" si="0"/>
        <v>DEBIL</v>
      </c>
      <c r="Y13" s="250"/>
      <c r="Z13" s="105" t="str">
        <f t="shared" si="2"/>
        <v/>
      </c>
      <c r="AA13" s="103" t="str">
        <f t="shared" si="3"/>
        <v>SI</v>
      </c>
      <c r="AB13" s="249"/>
      <c r="AC13" s="367"/>
      <c r="AD13" s="367"/>
      <c r="AE13" s="368"/>
      <c r="AF13" s="368"/>
      <c r="AG13" s="369"/>
      <c r="AH13" s="369"/>
      <c r="AI13" s="362"/>
      <c r="AJ13" s="362"/>
      <c r="AK13" s="366"/>
      <c r="AL13" s="364"/>
      <c r="AM13" s="371"/>
      <c r="AN13" s="232"/>
      <c r="AO13" s="231"/>
      <c r="AP13" s="240"/>
      <c r="AQ13" s="100"/>
      <c r="AR13" s="134"/>
      <c r="AS13" s="100"/>
      <c r="AT13" s="134"/>
      <c r="AU13" s="100"/>
      <c r="AV13" s="134"/>
      <c r="AW13" s="100"/>
      <c r="AX13" s="134"/>
      <c r="AY13" s="135"/>
      <c r="AZ13" s="134"/>
      <c r="BA13" s="134"/>
      <c r="BB13" s="135"/>
      <c r="BC13" s="100"/>
      <c r="BD13" s="100"/>
      <c r="BE13" s="134"/>
      <c r="BF13" s="134"/>
      <c r="BG13" s="135"/>
      <c r="BH13" s="100"/>
      <c r="BI13" s="100"/>
      <c r="BJ13" s="134"/>
      <c r="BK13" s="134"/>
      <c r="BL13" s="135"/>
      <c r="BM13" s="100"/>
      <c r="BN13" s="100"/>
      <c r="BO13" s="134"/>
      <c r="BP13" s="134"/>
      <c r="BQ13" s="135"/>
      <c r="BR13" s="100"/>
      <c r="BS13" s="100"/>
      <c r="BT13" s="240"/>
      <c r="BU13" s="134"/>
      <c r="BV13" s="134"/>
      <c r="BW13" s="134"/>
      <c r="BX13" s="100"/>
      <c r="BY13" s="134"/>
      <c r="BZ13" s="134"/>
      <c r="CA13" s="100"/>
      <c r="CB13" s="134"/>
      <c r="CC13" s="135"/>
      <c r="CD13" s="134"/>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row>
    <row r="14" spans="1:108" ht="21" customHeight="1" thickTop="1" thickBot="1" x14ac:dyDescent="0.35">
      <c r="A14" s="317"/>
      <c r="B14" s="318"/>
      <c r="C14" s="318"/>
      <c r="D14" s="318"/>
      <c r="E14" s="343"/>
      <c r="F14" s="318"/>
      <c r="G14" s="318"/>
      <c r="H14" s="318"/>
      <c r="I14" s="318"/>
      <c r="J14" s="317"/>
      <c r="K14" s="317"/>
      <c r="L14" s="366"/>
      <c r="M14" s="364"/>
      <c r="N14" s="231">
        <v>4</v>
      </c>
      <c r="O14" s="233"/>
      <c r="P14" s="249"/>
      <c r="Q14" s="249"/>
      <c r="R14" s="249"/>
      <c r="S14" s="249"/>
      <c r="T14" s="249"/>
      <c r="U14" s="249"/>
      <c r="V14" s="249"/>
      <c r="W14" s="103">
        <f t="shared" si="1"/>
        <v>0</v>
      </c>
      <c r="X14" s="104" t="str">
        <f t="shared" si="0"/>
        <v>DEBIL</v>
      </c>
      <c r="Y14" s="250"/>
      <c r="Z14" s="105" t="str">
        <f t="shared" si="2"/>
        <v/>
      </c>
      <c r="AA14" s="103" t="str">
        <f t="shared" si="3"/>
        <v>SI</v>
      </c>
      <c r="AB14" s="249"/>
      <c r="AC14" s="367"/>
      <c r="AD14" s="367"/>
      <c r="AE14" s="368"/>
      <c r="AF14" s="368"/>
      <c r="AG14" s="369"/>
      <c r="AH14" s="369"/>
      <c r="AI14" s="362"/>
      <c r="AJ14" s="362"/>
      <c r="AK14" s="366"/>
      <c r="AL14" s="364"/>
      <c r="AM14" s="371"/>
      <c r="AN14" s="232"/>
      <c r="AO14" s="231"/>
      <c r="AP14" s="240"/>
      <c r="AQ14" s="100"/>
      <c r="AR14" s="134"/>
      <c r="AS14" s="100"/>
      <c r="AT14" s="134"/>
      <c r="AU14" s="100"/>
      <c r="AV14" s="134"/>
      <c r="AW14" s="100"/>
      <c r="AX14" s="134"/>
      <c r="AY14" s="135"/>
      <c r="AZ14" s="134"/>
      <c r="BA14" s="134"/>
      <c r="BB14" s="135"/>
      <c r="BC14" s="100"/>
      <c r="BD14" s="100"/>
      <c r="BE14" s="134"/>
      <c r="BF14" s="134"/>
      <c r="BG14" s="135"/>
      <c r="BH14" s="100"/>
      <c r="BI14" s="100"/>
      <c r="BJ14" s="134"/>
      <c r="BK14" s="134"/>
      <c r="BL14" s="135"/>
      <c r="BM14" s="100"/>
      <c r="BN14" s="100"/>
      <c r="BO14" s="134"/>
      <c r="BP14" s="134"/>
      <c r="BQ14" s="135"/>
      <c r="BR14" s="100"/>
      <c r="BS14" s="100"/>
      <c r="BT14" s="240"/>
      <c r="BU14" s="134"/>
      <c r="BV14" s="134"/>
      <c r="BW14" s="134"/>
      <c r="BX14" s="100"/>
      <c r="BY14" s="134"/>
      <c r="BZ14" s="134"/>
      <c r="CA14" s="100"/>
      <c r="CB14" s="134"/>
      <c r="CC14" s="135"/>
      <c r="CD14" s="134"/>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row>
    <row r="15" spans="1:108" ht="21" customHeight="1" thickTop="1" thickBot="1" x14ac:dyDescent="0.35">
      <c r="A15" s="317"/>
      <c r="B15" s="318"/>
      <c r="C15" s="318"/>
      <c r="D15" s="318"/>
      <c r="E15" s="343"/>
      <c r="F15" s="318"/>
      <c r="G15" s="318"/>
      <c r="H15" s="318"/>
      <c r="I15" s="318"/>
      <c r="J15" s="317"/>
      <c r="K15" s="317"/>
      <c r="L15" s="366"/>
      <c r="M15" s="364"/>
      <c r="N15" s="231">
        <v>5</v>
      </c>
      <c r="O15" s="233"/>
      <c r="P15" s="249"/>
      <c r="Q15" s="249"/>
      <c r="R15" s="249"/>
      <c r="S15" s="249"/>
      <c r="T15" s="249"/>
      <c r="U15" s="249"/>
      <c r="V15" s="249"/>
      <c r="W15" s="103">
        <f t="shared" si="1"/>
        <v>0</v>
      </c>
      <c r="X15" s="104" t="str">
        <f t="shared" si="0"/>
        <v>DEBIL</v>
      </c>
      <c r="Y15" s="250"/>
      <c r="Z15" s="105" t="str">
        <f t="shared" si="2"/>
        <v/>
      </c>
      <c r="AA15" s="103" t="str">
        <f t="shared" si="3"/>
        <v>SI</v>
      </c>
      <c r="AB15" s="249"/>
      <c r="AC15" s="367"/>
      <c r="AD15" s="367"/>
      <c r="AE15" s="368"/>
      <c r="AF15" s="368"/>
      <c r="AG15" s="369"/>
      <c r="AH15" s="369"/>
      <c r="AI15" s="362"/>
      <c r="AJ15" s="362"/>
      <c r="AK15" s="366"/>
      <c r="AL15" s="364"/>
      <c r="AM15" s="371"/>
      <c r="AN15" s="232"/>
      <c r="AO15" s="231"/>
      <c r="AP15" s="240"/>
      <c r="AQ15" s="100"/>
      <c r="AR15" s="134"/>
      <c r="AS15" s="100"/>
      <c r="AT15" s="134"/>
      <c r="AU15" s="100"/>
      <c r="AV15" s="134"/>
      <c r="AW15" s="100"/>
      <c r="AX15" s="134"/>
      <c r="AY15" s="135"/>
      <c r="AZ15" s="134"/>
      <c r="BA15" s="134"/>
      <c r="BB15" s="135"/>
      <c r="BC15" s="100"/>
      <c r="BD15" s="100"/>
      <c r="BE15" s="134"/>
      <c r="BF15" s="134"/>
      <c r="BG15" s="135"/>
      <c r="BH15" s="100"/>
      <c r="BI15" s="100"/>
      <c r="BJ15" s="134"/>
      <c r="BK15" s="134"/>
      <c r="BL15" s="135"/>
      <c r="BM15" s="100"/>
      <c r="BN15" s="100"/>
      <c r="BO15" s="134"/>
      <c r="BP15" s="134"/>
      <c r="BQ15" s="135"/>
      <c r="BR15" s="100"/>
      <c r="BS15" s="100"/>
      <c r="BT15" s="240"/>
      <c r="BU15" s="134"/>
      <c r="BV15" s="134"/>
      <c r="BW15" s="134"/>
      <c r="BX15" s="100"/>
      <c r="BY15" s="134"/>
      <c r="BZ15" s="134"/>
      <c r="CA15" s="100"/>
      <c r="CB15" s="134"/>
      <c r="CC15" s="135"/>
      <c r="CD15" s="134"/>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row>
    <row r="16" spans="1:108" ht="21" customHeight="1" thickTop="1" thickBot="1" x14ac:dyDescent="0.35">
      <c r="A16" s="317"/>
      <c r="B16" s="318"/>
      <c r="C16" s="318"/>
      <c r="D16" s="318"/>
      <c r="E16" s="343"/>
      <c r="F16" s="318"/>
      <c r="G16" s="318"/>
      <c r="H16" s="318"/>
      <c r="I16" s="318"/>
      <c r="J16" s="317"/>
      <c r="K16" s="317"/>
      <c r="L16" s="366"/>
      <c r="M16" s="365"/>
      <c r="N16" s="231">
        <v>6</v>
      </c>
      <c r="O16" s="233"/>
      <c r="P16" s="249"/>
      <c r="Q16" s="249"/>
      <c r="R16" s="249"/>
      <c r="S16" s="249"/>
      <c r="T16" s="249"/>
      <c r="U16" s="249"/>
      <c r="V16" s="249"/>
      <c r="W16" s="103">
        <f t="shared" si="1"/>
        <v>0</v>
      </c>
      <c r="X16" s="104" t="str">
        <f t="shared" si="0"/>
        <v>DEBIL</v>
      </c>
      <c r="Y16" s="250"/>
      <c r="Z16" s="105" t="str">
        <f t="shared" si="2"/>
        <v/>
      </c>
      <c r="AA16" s="103" t="str">
        <f t="shared" si="3"/>
        <v>SI</v>
      </c>
      <c r="AB16" s="249"/>
      <c r="AC16" s="367"/>
      <c r="AD16" s="367"/>
      <c r="AE16" s="368"/>
      <c r="AF16" s="368"/>
      <c r="AG16" s="369"/>
      <c r="AH16" s="369"/>
      <c r="AI16" s="362"/>
      <c r="AJ16" s="362"/>
      <c r="AK16" s="366"/>
      <c r="AL16" s="365"/>
      <c r="AM16" s="372"/>
      <c r="AN16" s="232"/>
      <c r="AO16" s="231"/>
      <c r="AP16" s="240"/>
      <c r="AQ16" s="100"/>
      <c r="AR16" s="134"/>
      <c r="AS16" s="100"/>
      <c r="AT16" s="134"/>
      <c r="AU16" s="100"/>
      <c r="AV16" s="134"/>
      <c r="AW16" s="100"/>
      <c r="AX16" s="134"/>
      <c r="AY16" s="135"/>
      <c r="AZ16" s="134"/>
      <c r="BA16" s="134"/>
      <c r="BB16" s="135"/>
      <c r="BC16" s="100"/>
      <c r="BD16" s="100"/>
      <c r="BE16" s="134"/>
      <c r="BF16" s="134"/>
      <c r="BG16" s="135"/>
      <c r="BH16" s="100"/>
      <c r="BI16" s="100"/>
      <c r="BJ16" s="134"/>
      <c r="BK16" s="134"/>
      <c r="BL16" s="135"/>
      <c r="BM16" s="100"/>
      <c r="BN16" s="100"/>
      <c r="BO16" s="134"/>
      <c r="BP16" s="134"/>
      <c r="BQ16" s="135"/>
      <c r="BR16" s="100"/>
      <c r="BS16" s="100"/>
      <c r="BT16" s="240"/>
      <c r="BU16" s="134"/>
      <c r="BV16" s="134"/>
      <c r="BW16" s="134"/>
      <c r="BX16" s="100"/>
      <c r="BY16" s="134"/>
      <c r="BZ16" s="134"/>
      <c r="CA16" s="100"/>
      <c r="CB16" s="134"/>
      <c r="CC16" s="135"/>
      <c r="CD16" s="134"/>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row>
    <row r="17" spans="1:108" ht="21" customHeight="1" thickTop="1" thickBot="1" x14ac:dyDescent="0.35">
      <c r="A17" s="317">
        <v>3</v>
      </c>
      <c r="B17" s="318"/>
      <c r="C17" s="318"/>
      <c r="D17" s="318"/>
      <c r="E17" s="343"/>
      <c r="F17" s="318"/>
      <c r="G17" s="318"/>
      <c r="H17" s="318"/>
      <c r="I17" s="318"/>
      <c r="J17" s="317"/>
      <c r="K17" s="317"/>
      <c r="L17" s="366">
        <f>+(J17*K17)*4</f>
        <v>0</v>
      </c>
      <c r="M17" s="363" t="b">
        <f>IF(OR(AND(J17=3,K17=4),AND(J17=2,K17=5),AND(J17=2,K17=5),AND(L17=20),AND(L17&gt;=52,L17&lt;=100)),"ZONA RIESGO EXTREMA",IF(OR(AND(J17=5,K17=2),AND(J17=4,K17=3),AND(J17=1,K17=4),AND(L17=16),AND(L17&gt;=28,L17&lt;=48)),"ZONA RIESGO ALTA",IF(OR(AND(J17=1,K17=3),AND(J17=4,K17=1),AND(L17=24)),"ZONA RIESGO MODERADA",IF(AND(L17&gt;=4,L17&lt;=16),"ZONA RIESGO BAJA"))))</f>
        <v>0</v>
      </c>
      <c r="N17" s="231">
        <v>1</v>
      </c>
      <c r="O17" s="233"/>
      <c r="P17" s="249"/>
      <c r="Q17" s="249"/>
      <c r="R17" s="249"/>
      <c r="S17" s="249"/>
      <c r="T17" s="249"/>
      <c r="U17" s="249"/>
      <c r="V17" s="249"/>
      <c r="W17" s="103">
        <f t="shared" si="1"/>
        <v>0</v>
      </c>
      <c r="X17" s="104" t="str">
        <f t="shared" si="0"/>
        <v>DEBIL</v>
      </c>
      <c r="Y17" s="250"/>
      <c r="Z17" s="105" t="str">
        <f t="shared" si="2"/>
        <v/>
      </c>
      <c r="AA17" s="103" t="str">
        <f t="shared" si="3"/>
        <v>SI</v>
      </c>
      <c r="AB17" s="249"/>
      <c r="AC17" s="367">
        <f>IF(AND(W17&gt;0,SUM(W18:W22)=0),W17,IF(AND(SUM(W17:W18)&gt;0,SUM(W19:W22)=0),AVERAGE(W17:W18),IF(AND(SUM(W17:W19)&gt;0,SUM(W20:W22)=0),AVERAGE(W17:W19),IF(AND(SUM(W17:W20)&gt;0,SUM(W21:W22)=0),AVERAGE(W17:W20),IF(AND(SUM(W17:W21)&gt;0,W22=0),AVERAGE(W17:W21),AVERAGE(W17:W22))))))</f>
        <v>0</v>
      </c>
      <c r="AD17" s="367" t="str">
        <f>IF(AND(AC17&gt;=50,AC17&lt;=99),"MODERADO",IF(AND(AC17=100), "FUERTE",IF(AND(AC17&lt;50), "DEBIL")))</f>
        <v>DEBIL</v>
      </c>
      <c r="AE17" s="368"/>
      <c r="AF17" s="368"/>
      <c r="AG17" s="369" t="str">
        <f>IFERROR(_xlfn.IFS(AND(AD17="MODERADO",AE17="Directamente"),1,AND(AD17="FUERTE",AE17="Directamente"),2),"0")</f>
        <v>0</v>
      </c>
      <c r="AH17" s="369" t="str">
        <f>IFERROR(_xlfn.IFS(AND(AD17="MODERADO",AF17="Directamente"),1,AND(AD17="FUERTE",AF17="Directamente"),2,AND(AD17="FUERTE",AF17="Indirectamente"),1),"0")</f>
        <v>0</v>
      </c>
      <c r="AI17" s="362"/>
      <c r="AJ17" s="362"/>
      <c r="AK17" s="366">
        <f>+(AI17*AJ17)*4</f>
        <v>0</v>
      </c>
      <c r="AL17" s="363"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370"/>
      <c r="AN17" s="232"/>
      <c r="AO17" s="231"/>
      <c r="AP17" s="240"/>
      <c r="AQ17" s="100"/>
      <c r="AR17" s="134"/>
      <c r="AS17" s="100"/>
      <c r="AT17" s="134"/>
      <c r="AU17" s="100"/>
      <c r="AV17" s="134"/>
      <c r="AW17" s="100"/>
      <c r="AX17" s="134"/>
      <c r="AY17" s="135"/>
      <c r="AZ17" s="134"/>
      <c r="BA17" s="134"/>
      <c r="BB17" s="135"/>
      <c r="BC17" s="100"/>
      <c r="BD17" s="100"/>
      <c r="BE17" s="134"/>
      <c r="BF17" s="134"/>
      <c r="BG17" s="135"/>
      <c r="BH17" s="100"/>
      <c r="BI17" s="100"/>
      <c r="BJ17" s="134"/>
      <c r="BK17" s="134"/>
      <c r="BL17" s="135"/>
      <c r="BM17" s="100"/>
      <c r="BN17" s="100"/>
      <c r="BO17" s="134"/>
      <c r="BP17" s="134"/>
      <c r="BQ17" s="135"/>
      <c r="BR17" s="100"/>
      <c r="BS17" s="100"/>
      <c r="BT17" s="240"/>
      <c r="BU17" s="134"/>
      <c r="BV17" s="134"/>
      <c r="BW17" s="134"/>
      <c r="BX17" s="100"/>
      <c r="BY17" s="134"/>
      <c r="BZ17" s="134"/>
      <c r="CA17" s="100"/>
      <c r="CB17" s="134"/>
      <c r="CC17" s="135"/>
      <c r="CD17" s="134"/>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row>
    <row r="18" spans="1:108" ht="21" customHeight="1" thickTop="1" thickBot="1" x14ac:dyDescent="0.35">
      <c r="A18" s="317"/>
      <c r="B18" s="318"/>
      <c r="C18" s="318"/>
      <c r="D18" s="318"/>
      <c r="E18" s="343"/>
      <c r="F18" s="318"/>
      <c r="G18" s="318"/>
      <c r="H18" s="318"/>
      <c r="I18" s="318"/>
      <c r="J18" s="317"/>
      <c r="K18" s="317"/>
      <c r="L18" s="366"/>
      <c r="M18" s="364"/>
      <c r="N18" s="231">
        <v>2</v>
      </c>
      <c r="O18" s="233"/>
      <c r="P18" s="249"/>
      <c r="Q18" s="249"/>
      <c r="R18" s="249"/>
      <c r="S18" s="249"/>
      <c r="T18" s="249"/>
      <c r="U18" s="249"/>
      <c r="V18" s="249"/>
      <c r="W18" s="103">
        <f t="shared" si="1"/>
        <v>0</v>
      </c>
      <c r="X18" s="104" t="str">
        <f t="shared" si="0"/>
        <v>DEBIL</v>
      </c>
      <c r="Y18" s="250"/>
      <c r="Z18" s="105" t="str">
        <f t="shared" si="2"/>
        <v/>
      </c>
      <c r="AA18" s="103" t="str">
        <f t="shared" si="3"/>
        <v>SI</v>
      </c>
      <c r="AB18" s="249"/>
      <c r="AC18" s="367"/>
      <c r="AD18" s="367"/>
      <c r="AE18" s="368"/>
      <c r="AF18" s="368"/>
      <c r="AG18" s="369"/>
      <c r="AH18" s="369"/>
      <c r="AI18" s="362"/>
      <c r="AJ18" s="362"/>
      <c r="AK18" s="366"/>
      <c r="AL18" s="364"/>
      <c r="AM18" s="371"/>
      <c r="AN18" s="232"/>
      <c r="AO18" s="231"/>
      <c r="AP18" s="240"/>
      <c r="AQ18" s="100"/>
      <c r="AR18" s="134"/>
      <c r="AS18" s="100"/>
      <c r="AT18" s="134"/>
      <c r="AU18" s="100"/>
      <c r="AV18" s="134"/>
      <c r="AW18" s="100"/>
      <c r="AX18" s="134"/>
      <c r="AY18" s="135"/>
      <c r="AZ18" s="134"/>
      <c r="BA18" s="134"/>
      <c r="BB18" s="135"/>
      <c r="BC18" s="100"/>
      <c r="BD18" s="100"/>
      <c r="BE18" s="134"/>
      <c r="BF18" s="134"/>
      <c r="BG18" s="135"/>
      <c r="BH18" s="100"/>
      <c r="BI18" s="100"/>
      <c r="BJ18" s="134"/>
      <c r="BK18" s="134"/>
      <c r="BL18" s="135"/>
      <c r="BM18" s="100"/>
      <c r="BN18" s="100"/>
      <c r="BO18" s="134"/>
      <c r="BP18" s="134"/>
      <c r="BQ18" s="135"/>
      <c r="BR18" s="100"/>
      <c r="BS18" s="100"/>
      <c r="BT18" s="240"/>
      <c r="BU18" s="134"/>
      <c r="BV18" s="134"/>
      <c r="BW18" s="134"/>
      <c r="BX18" s="100"/>
      <c r="BY18" s="134"/>
      <c r="BZ18" s="134"/>
      <c r="CA18" s="100"/>
      <c r="CB18" s="134"/>
      <c r="CC18" s="135"/>
      <c r="CD18" s="134"/>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row>
    <row r="19" spans="1:108" ht="21" customHeight="1" thickTop="1" thickBot="1" x14ac:dyDescent="0.35">
      <c r="A19" s="317"/>
      <c r="B19" s="318"/>
      <c r="C19" s="318"/>
      <c r="D19" s="318"/>
      <c r="E19" s="343"/>
      <c r="F19" s="318"/>
      <c r="G19" s="318"/>
      <c r="H19" s="318"/>
      <c r="I19" s="318"/>
      <c r="J19" s="317"/>
      <c r="K19" s="317"/>
      <c r="L19" s="366"/>
      <c r="M19" s="364"/>
      <c r="N19" s="231">
        <v>3</v>
      </c>
      <c r="O19" s="251"/>
      <c r="P19" s="249"/>
      <c r="Q19" s="249"/>
      <c r="R19" s="249"/>
      <c r="S19" s="249"/>
      <c r="T19" s="249"/>
      <c r="U19" s="249"/>
      <c r="V19" s="249"/>
      <c r="W19" s="103">
        <f t="shared" si="1"/>
        <v>0</v>
      </c>
      <c r="X19" s="104" t="str">
        <f t="shared" si="0"/>
        <v>DEBIL</v>
      </c>
      <c r="Y19" s="250"/>
      <c r="Z19" s="105" t="str">
        <f t="shared" si="2"/>
        <v/>
      </c>
      <c r="AA19" s="103" t="str">
        <f t="shared" si="3"/>
        <v>SI</v>
      </c>
      <c r="AB19" s="249"/>
      <c r="AC19" s="367"/>
      <c r="AD19" s="367"/>
      <c r="AE19" s="368"/>
      <c r="AF19" s="368"/>
      <c r="AG19" s="369"/>
      <c r="AH19" s="369"/>
      <c r="AI19" s="362"/>
      <c r="AJ19" s="362"/>
      <c r="AK19" s="366"/>
      <c r="AL19" s="364"/>
      <c r="AM19" s="371"/>
      <c r="AN19" s="232"/>
      <c r="AO19" s="231"/>
      <c r="AP19" s="240"/>
      <c r="AQ19" s="100"/>
      <c r="AR19" s="134"/>
      <c r="AS19" s="100"/>
      <c r="AT19" s="134"/>
      <c r="AU19" s="100"/>
      <c r="AV19" s="134"/>
      <c r="AW19" s="100"/>
      <c r="AX19" s="134"/>
      <c r="AY19" s="135"/>
      <c r="AZ19" s="134"/>
      <c r="BA19" s="134"/>
      <c r="BB19" s="135"/>
      <c r="BC19" s="100"/>
      <c r="BD19" s="100"/>
      <c r="BE19" s="134"/>
      <c r="BF19" s="134"/>
      <c r="BG19" s="135"/>
      <c r="BH19" s="100"/>
      <c r="BI19" s="100"/>
      <c r="BJ19" s="134"/>
      <c r="BK19" s="134"/>
      <c r="BL19" s="135"/>
      <c r="BM19" s="100"/>
      <c r="BN19" s="100"/>
      <c r="BO19" s="134"/>
      <c r="BP19" s="134"/>
      <c r="BQ19" s="135"/>
      <c r="BR19" s="100"/>
      <c r="BS19" s="100"/>
      <c r="BT19" s="240"/>
      <c r="BU19" s="134"/>
      <c r="BV19" s="134"/>
      <c r="BW19" s="134"/>
      <c r="BX19" s="100"/>
      <c r="BY19" s="134"/>
      <c r="BZ19" s="134"/>
      <c r="CA19" s="100"/>
      <c r="CB19" s="134"/>
      <c r="CC19" s="135"/>
      <c r="CD19" s="134"/>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row>
    <row r="20" spans="1:108" ht="21" customHeight="1" thickTop="1" thickBot="1" x14ac:dyDescent="0.35">
      <c r="A20" s="317"/>
      <c r="B20" s="318"/>
      <c r="C20" s="318"/>
      <c r="D20" s="318"/>
      <c r="E20" s="343"/>
      <c r="F20" s="318"/>
      <c r="G20" s="318"/>
      <c r="H20" s="318"/>
      <c r="I20" s="318"/>
      <c r="J20" s="317"/>
      <c r="K20" s="317"/>
      <c r="L20" s="366"/>
      <c r="M20" s="364"/>
      <c r="N20" s="231">
        <v>4</v>
      </c>
      <c r="O20" s="233"/>
      <c r="P20" s="249"/>
      <c r="Q20" s="249"/>
      <c r="R20" s="249"/>
      <c r="S20" s="249"/>
      <c r="T20" s="249"/>
      <c r="U20" s="249"/>
      <c r="V20" s="249"/>
      <c r="W20" s="103">
        <f t="shared" si="1"/>
        <v>0</v>
      </c>
      <c r="X20" s="104" t="str">
        <f t="shared" si="0"/>
        <v>DEBIL</v>
      </c>
      <c r="Y20" s="250"/>
      <c r="Z20" s="105" t="str">
        <f t="shared" si="2"/>
        <v/>
      </c>
      <c r="AA20" s="103" t="str">
        <f t="shared" si="3"/>
        <v>SI</v>
      </c>
      <c r="AB20" s="249"/>
      <c r="AC20" s="367"/>
      <c r="AD20" s="367"/>
      <c r="AE20" s="368"/>
      <c r="AF20" s="368"/>
      <c r="AG20" s="369"/>
      <c r="AH20" s="369"/>
      <c r="AI20" s="362"/>
      <c r="AJ20" s="362"/>
      <c r="AK20" s="366"/>
      <c r="AL20" s="364"/>
      <c r="AM20" s="371"/>
      <c r="AN20" s="232"/>
      <c r="AO20" s="231"/>
      <c r="AP20" s="240"/>
      <c r="AQ20" s="100"/>
      <c r="AR20" s="134"/>
      <c r="AS20" s="100"/>
      <c r="AT20" s="134"/>
      <c r="AU20" s="100"/>
      <c r="AV20" s="134"/>
      <c r="AW20" s="100"/>
      <c r="AX20" s="134"/>
      <c r="AY20" s="135"/>
      <c r="AZ20" s="134"/>
      <c r="BA20" s="134"/>
      <c r="BB20" s="135"/>
      <c r="BC20" s="100"/>
      <c r="BD20" s="100"/>
      <c r="BE20" s="134"/>
      <c r="BF20" s="134"/>
      <c r="BG20" s="135"/>
      <c r="BH20" s="100"/>
      <c r="BI20" s="100"/>
      <c r="BJ20" s="134"/>
      <c r="BK20" s="134"/>
      <c r="BL20" s="135"/>
      <c r="BM20" s="100"/>
      <c r="BN20" s="100"/>
      <c r="BO20" s="134"/>
      <c r="BP20" s="134"/>
      <c r="BQ20" s="135"/>
      <c r="BR20" s="100"/>
      <c r="BS20" s="100"/>
      <c r="BT20" s="240"/>
      <c r="BU20" s="134"/>
      <c r="BV20" s="134"/>
      <c r="BW20" s="134"/>
      <c r="BX20" s="100"/>
      <c r="BY20" s="134"/>
      <c r="BZ20" s="134"/>
      <c r="CA20" s="100"/>
      <c r="CB20" s="134"/>
      <c r="CC20" s="135"/>
      <c r="CD20" s="134"/>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row>
    <row r="21" spans="1:108" ht="21" customHeight="1" thickTop="1" thickBot="1" x14ac:dyDescent="0.35">
      <c r="A21" s="317"/>
      <c r="B21" s="318"/>
      <c r="C21" s="318"/>
      <c r="D21" s="318"/>
      <c r="E21" s="343"/>
      <c r="F21" s="318"/>
      <c r="G21" s="318"/>
      <c r="H21" s="318"/>
      <c r="I21" s="318"/>
      <c r="J21" s="317"/>
      <c r="K21" s="317"/>
      <c r="L21" s="366"/>
      <c r="M21" s="364"/>
      <c r="N21" s="231">
        <v>5</v>
      </c>
      <c r="O21" s="233"/>
      <c r="P21" s="249"/>
      <c r="Q21" s="249"/>
      <c r="R21" s="249"/>
      <c r="S21" s="249"/>
      <c r="T21" s="249"/>
      <c r="U21" s="249"/>
      <c r="V21" s="249"/>
      <c r="W21" s="103">
        <f t="shared" si="1"/>
        <v>0</v>
      </c>
      <c r="X21" s="104" t="str">
        <f t="shared" si="0"/>
        <v>DEBIL</v>
      </c>
      <c r="Y21" s="250"/>
      <c r="Z21" s="105" t="str">
        <f t="shared" si="2"/>
        <v/>
      </c>
      <c r="AA21" s="103" t="str">
        <f t="shared" si="3"/>
        <v>SI</v>
      </c>
      <c r="AB21" s="249"/>
      <c r="AC21" s="367"/>
      <c r="AD21" s="367"/>
      <c r="AE21" s="368"/>
      <c r="AF21" s="368"/>
      <c r="AG21" s="369"/>
      <c r="AH21" s="369"/>
      <c r="AI21" s="362"/>
      <c r="AJ21" s="362"/>
      <c r="AK21" s="366"/>
      <c r="AL21" s="364"/>
      <c r="AM21" s="371"/>
      <c r="AN21" s="232"/>
      <c r="AO21" s="231"/>
      <c r="AP21" s="240"/>
      <c r="AQ21" s="100"/>
      <c r="AR21" s="134"/>
      <c r="AS21" s="100"/>
      <c r="AT21" s="134"/>
      <c r="AU21" s="100"/>
      <c r="AV21" s="134"/>
      <c r="AW21" s="100"/>
      <c r="AX21" s="134"/>
      <c r="AY21" s="135"/>
      <c r="AZ21" s="134"/>
      <c r="BA21" s="134"/>
      <c r="BB21" s="135"/>
      <c r="BC21" s="100"/>
      <c r="BD21" s="100"/>
      <c r="BE21" s="134"/>
      <c r="BF21" s="134"/>
      <c r="BG21" s="135"/>
      <c r="BH21" s="100"/>
      <c r="BI21" s="100"/>
      <c r="BJ21" s="134"/>
      <c r="BK21" s="134"/>
      <c r="BL21" s="135"/>
      <c r="BM21" s="100"/>
      <c r="BN21" s="100"/>
      <c r="BO21" s="134"/>
      <c r="BP21" s="134"/>
      <c r="BQ21" s="135"/>
      <c r="BR21" s="100"/>
      <c r="BS21" s="100"/>
      <c r="BT21" s="240"/>
      <c r="BU21" s="134"/>
      <c r="BV21" s="134"/>
      <c r="BW21" s="134"/>
      <c r="BX21" s="100"/>
      <c r="BY21" s="134"/>
      <c r="BZ21" s="134"/>
      <c r="CA21" s="100"/>
      <c r="CB21" s="134"/>
      <c r="CC21" s="135"/>
      <c r="CD21" s="134"/>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row>
    <row r="22" spans="1:108" ht="21" customHeight="1" thickTop="1" thickBot="1" x14ac:dyDescent="0.35">
      <c r="A22" s="317"/>
      <c r="B22" s="318"/>
      <c r="C22" s="318"/>
      <c r="D22" s="318"/>
      <c r="E22" s="343"/>
      <c r="F22" s="318"/>
      <c r="G22" s="318"/>
      <c r="H22" s="318"/>
      <c r="I22" s="318"/>
      <c r="J22" s="317"/>
      <c r="K22" s="317"/>
      <c r="L22" s="366"/>
      <c r="M22" s="365"/>
      <c r="N22" s="231">
        <v>6</v>
      </c>
      <c r="O22" s="233"/>
      <c r="P22" s="249"/>
      <c r="Q22" s="249"/>
      <c r="R22" s="249"/>
      <c r="S22" s="249"/>
      <c r="T22" s="249"/>
      <c r="U22" s="249"/>
      <c r="V22" s="249"/>
      <c r="W22" s="103">
        <f t="shared" si="1"/>
        <v>0</v>
      </c>
      <c r="X22" s="104" t="str">
        <f t="shared" si="0"/>
        <v>DEBIL</v>
      </c>
      <c r="Y22" s="250"/>
      <c r="Z22" s="105" t="str">
        <f t="shared" si="2"/>
        <v/>
      </c>
      <c r="AA22" s="103" t="str">
        <f t="shared" si="3"/>
        <v>SI</v>
      </c>
      <c r="AB22" s="249"/>
      <c r="AC22" s="367"/>
      <c r="AD22" s="367"/>
      <c r="AE22" s="368"/>
      <c r="AF22" s="368"/>
      <c r="AG22" s="369"/>
      <c r="AH22" s="369"/>
      <c r="AI22" s="362"/>
      <c r="AJ22" s="362"/>
      <c r="AK22" s="366"/>
      <c r="AL22" s="365"/>
      <c r="AM22" s="372"/>
      <c r="AN22" s="232"/>
      <c r="AO22" s="231"/>
      <c r="AP22" s="240"/>
      <c r="AQ22" s="100"/>
      <c r="AR22" s="134"/>
      <c r="AS22" s="100"/>
      <c r="AT22" s="134"/>
      <c r="AU22" s="100"/>
      <c r="AV22" s="134"/>
      <c r="AW22" s="100"/>
      <c r="AX22" s="134"/>
      <c r="AY22" s="135"/>
      <c r="AZ22" s="134"/>
      <c r="BA22" s="134"/>
      <c r="BB22" s="135"/>
      <c r="BC22" s="100"/>
      <c r="BD22" s="100"/>
      <c r="BE22" s="134"/>
      <c r="BF22" s="134"/>
      <c r="BG22" s="135"/>
      <c r="BH22" s="100"/>
      <c r="BI22" s="100"/>
      <c r="BJ22" s="134"/>
      <c r="BK22" s="134"/>
      <c r="BL22" s="135"/>
      <c r="BM22" s="100"/>
      <c r="BN22" s="100"/>
      <c r="BO22" s="134"/>
      <c r="BP22" s="134"/>
      <c r="BQ22" s="135"/>
      <c r="BR22" s="100"/>
      <c r="BS22" s="100"/>
      <c r="BT22" s="240"/>
      <c r="BU22" s="134"/>
      <c r="BV22" s="134"/>
      <c r="BW22" s="134"/>
      <c r="BX22" s="100"/>
      <c r="BY22" s="134"/>
      <c r="BZ22" s="134"/>
      <c r="CA22" s="100"/>
      <c r="CB22" s="134"/>
      <c r="CC22" s="135"/>
      <c r="CD22" s="134"/>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row>
    <row r="23" spans="1:108" ht="21" customHeight="1" thickTop="1" thickBot="1" x14ac:dyDescent="0.35">
      <c r="A23" s="317">
        <v>4</v>
      </c>
      <c r="B23" s="318"/>
      <c r="C23" s="318"/>
      <c r="D23" s="318"/>
      <c r="E23" s="343"/>
      <c r="F23" s="318"/>
      <c r="G23" s="318"/>
      <c r="H23" s="318"/>
      <c r="I23" s="318"/>
      <c r="J23" s="317"/>
      <c r="K23" s="317"/>
      <c r="L23" s="366">
        <f>+(J23*K23)*4</f>
        <v>0</v>
      </c>
      <c r="M23" s="363" t="b">
        <f>IF(OR(AND(J23=3,K23=4),AND(J23=2,K23=5),AND(J23=2,K23=5),AND(L23=20),AND(L23&gt;=52,L23&lt;=100)),"ZONA RIESGO EXTREMA",IF(OR(AND(J23=5,K23=2),AND(J23=4,K23=3),AND(J23=1,K23=4),AND(L23=16),AND(L23&gt;=28,L23&lt;=48)),"ZONA RIESGO ALTA",IF(OR(AND(J23=1,K23=3),AND(J23=4,K23=1),AND(L23=24)),"ZONA RIESGO MODERADA",IF(AND(L23&gt;=4,L23&lt;=16),"ZONA RIESGO BAJA"))))</f>
        <v>0</v>
      </c>
      <c r="N23" s="231">
        <v>1</v>
      </c>
      <c r="O23" s="233"/>
      <c r="P23" s="249"/>
      <c r="Q23" s="249"/>
      <c r="R23" s="249"/>
      <c r="S23" s="249"/>
      <c r="T23" s="249"/>
      <c r="U23" s="249"/>
      <c r="V23" s="249"/>
      <c r="W23" s="103">
        <f t="shared" si="1"/>
        <v>0</v>
      </c>
      <c r="X23" s="104" t="str">
        <f t="shared" si="0"/>
        <v>DEBIL</v>
      </c>
      <c r="Y23" s="250"/>
      <c r="Z23" s="105" t="str">
        <f t="shared" si="2"/>
        <v/>
      </c>
      <c r="AA23" s="103" t="str">
        <f t="shared" si="3"/>
        <v>SI</v>
      </c>
      <c r="AB23" s="249"/>
      <c r="AC23" s="367">
        <f>IF(AND(W23&gt;0,SUM(W24:W28)=0),W23,IF(AND(SUM(W23:W24)&gt;0,SUM(W25:W28)=0),AVERAGE(W23:W24),IF(AND(SUM(W23:W25)&gt;0,SUM(W26:W28)=0),AVERAGE(W23:W25),IF(AND(SUM(W23:W26)&gt;0,SUM(W27:W28)=0),AVERAGE(W23:W26),IF(AND(SUM(W23:W27)&gt;0,W28=0),AVERAGE(W23:W27),AVERAGE(W23:W28))))))</f>
        <v>0</v>
      </c>
      <c r="AD23" s="367" t="str">
        <f>IF(AND(AC23&gt;=50,AC23&lt;=99),"MODERADO",IF(AND(AC23=100), "FUERTE",IF(AND(AC23&lt;50), "DEBIL")))</f>
        <v>DEBIL</v>
      </c>
      <c r="AE23" s="368"/>
      <c r="AF23" s="368"/>
      <c r="AG23" s="369" t="str">
        <f>IFERROR(_xlfn.IFS(AND(AD23="MODERADO",AE23="Directamente"),1,AND(AD23="FUERTE",AE23="Directamente"),2),"0")</f>
        <v>0</v>
      </c>
      <c r="AH23" s="369" t="str">
        <f>IFERROR(_xlfn.IFS(AND(AD23="MODERADO",AF23="Directamente"),1,AND(AD23="FUERTE",AF23="Directamente"),2,AND(AD23="FUERTE",AF23="Indirectamente"),1),"0")</f>
        <v>0</v>
      </c>
      <c r="AI23" s="362"/>
      <c r="AJ23" s="362"/>
      <c r="AK23" s="366">
        <f>+(AI23*AJ23)*4</f>
        <v>0</v>
      </c>
      <c r="AL23" s="363"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370"/>
      <c r="AN23" s="232"/>
      <c r="AO23" s="231"/>
      <c r="AP23" s="240"/>
      <c r="AQ23" s="100"/>
      <c r="AR23" s="134"/>
      <c r="AS23" s="100"/>
      <c r="AT23" s="134"/>
      <c r="AU23" s="100"/>
      <c r="AV23" s="134"/>
      <c r="AW23" s="100"/>
      <c r="AX23" s="134"/>
      <c r="AY23" s="135"/>
      <c r="AZ23" s="134"/>
      <c r="BA23" s="134"/>
      <c r="BB23" s="135"/>
      <c r="BC23" s="100"/>
      <c r="BD23" s="100"/>
      <c r="BE23" s="134"/>
      <c r="BF23" s="134"/>
      <c r="BG23" s="135"/>
      <c r="BH23" s="100"/>
      <c r="BI23" s="100"/>
      <c r="BJ23" s="134"/>
      <c r="BK23" s="134"/>
      <c r="BL23" s="135"/>
      <c r="BM23" s="100"/>
      <c r="BN23" s="100"/>
      <c r="BO23" s="134"/>
      <c r="BP23" s="134"/>
      <c r="BQ23" s="135"/>
      <c r="BR23" s="100"/>
      <c r="BS23" s="100"/>
      <c r="BT23" s="240"/>
      <c r="BU23" s="134"/>
      <c r="BV23" s="134"/>
      <c r="BW23" s="134"/>
      <c r="BX23" s="100"/>
      <c r="BY23" s="134"/>
      <c r="BZ23" s="134"/>
      <c r="CA23" s="100"/>
      <c r="CB23" s="134"/>
      <c r="CC23" s="135"/>
      <c r="CD23" s="134"/>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row>
    <row r="24" spans="1:108" ht="21" customHeight="1" thickTop="1" thickBot="1" x14ac:dyDescent="0.35">
      <c r="A24" s="317"/>
      <c r="B24" s="318"/>
      <c r="C24" s="318"/>
      <c r="D24" s="318"/>
      <c r="E24" s="343"/>
      <c r="F24" s="318"/>
      <c r="G24" s="318"/>
      <c r="H24" s="318"/>
      <c r="I24" s="318"/>
      <c r="J24" s="317"/>
      <c r="K24" s="317"/>
      <c r="L24" s="366"/>
      <c r="M24" s="364"/>
      <c r="N24" s="231">
        <v>2</v>
      </c>
      <c r="O24" s="233"/>
      <c r="P24" s="249"/>
      <c r="Q24" s="249"/>
      <c r="R24" s="249"/>
      <c r="S24" s="249"/>
      <c r="T24" s="249"/>
      <c r="U24" s="249"/>
      <c r="V24" s="249"/>
      <c r="W24" s="103">
        <f t="shared" si="1"/>
        <v>0</v>
      </c>
      <c r="X24" s="104" t="str">
        <f t="shared" si="0"/>
        <v>DEBIL</v>
      </c>
      <c r="Y24" s="250"/>
      <c r="Z24" s="105" t="str">
        <f t="shared" si="2"/>
        <v/>
      </c>
      <c r="AA24" s="103" t="str">
        <f t="shared" si="3"/>
        <v>SI</v>
      </c>
      <c r="AB24" s="249"/>
      <c r="AC24" s="367"/>
      <c r="AD24" s="367"/>
      <c r="AE24" s="368"/>
      <c r="AF24" s="368"/>
      <c r="AG24" s="369"/>
      <c r="AH24" s="369"/>
      <c r="AI24" s="362"/>
      <c r="AJ24" s="362"/>
      <c r="AK24" s="366"/>
      <c r="AL24" s="364"/>
      <c r="AM24" s="371"/>
      <c r="AN24" s="232"/>
      <c r="AO24" s="231"/>
      <c r="AP24" s="240"/>
      <c r="AQ24" s="100"/>
      <c r="AR24" s="134"/>
      <c r="AS24" s="100"/>
      <c r="AT24" s="134"/>
      <c r="AU24" s="100"/>
      <c r="AV24" s="134"/>
      <c r="AW24" s="100"/>
      <c r="AX24" s="134"/>
      <c r="AY24" s="135"/>
      <c r="AZ24" s="134"/>
      <c r="BA24" s="134"/>
      <c r="BB24" s="135"/>
      <c r="BC24" s="100"/>
      <c r="BD24" s="100"/>
      <c r="BE24" s="134"/>
      <c r="BF24" s="134"/>
      <c r="BG24" s="135"/>
      <c r="BH24" s="100"/>
      <c r="BI24" s="100"/>
      <c r="BJ24" s="134"/>
      <c r="BK24" s="134"/>
      <c r="BL24" s="135"/>
      <c r="BM24" s="100"/>
      <c r="BN24" s="100"/>
      <c r="BO24" s="134"/>
      <c r="BP24" s="134"/>
      <c r="BQ24" s="135"/>
      <c r="BR24" s="100"/>
      <c r="BS24" s="100"/>
      <c r="BT24" s="240"/>
      <c r="BU24" s="134"/>
      <c r="BV24" s="134"/>
      <c r="BW24" s="134"/>
      <c r="BX24" s="100"/>
      <c r="BY24" s="134"/>
      <c r="BZ24" s="134"/>
      <c r="CA24" s="100"/>
      <c r="CB24" s="134"/>
      <c r="CC24" s="135"/>
      <c r="CD24" s="134"/>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row>
    <row r="25" spans="1:108" ht="21" customHeight="1" thickTop="1" thickBot="1" x14ac:dyDescent="0.35">
      <c r="A25" s="317"/>
      <c r="B25" s="318"/>
      <c r="C25" s="318"/>
      <c r="D25" s="318"/>
      <c r="E25" s="343"/>
      <c r="F25" s="318"/>
      <c r="G25" s="318"/>
      <c r="H25" s="318"/>
      <c r="I25" s="318"/>
      <c r="J25" s="317"/>
      <c r="K25" s="317"/>
      <c r="L25" s="366"/>
      <c r="M25" s="364"/>
      <c r="N25" s="231">
        <v>3</v>
      </c>
      <c r="O25" s="251"/>
      <c r="P25" s="249"/>
      <c r="Q25" s="249"/>
      <c r="R25" s="249"/>
      <c r="S25" s="249"/>
      <c r="T25" s="249"/>
      <c r="U25" s="249"/>
      <c r="V25" s="249"/>
      <c r="W25" s="103">
        <f t="shared" si="1"/>
        <v>0</v>
      </c>
      <c r="X25" s="104" t="str">
        <f t="shared" si="0"/>
        <v>DEBIL</v>
      </c>
      <c r="Y25" s="250"/>
      <c r="Z25" s="105" t="str">
        <f t="shared" si="2"/>
        <v/>
      </c>
      <c r="AA25" s="103" t="str">
        <f t="shared" si="3"/>
        <v>SI</v>
      </c>
      <c r="AB25" s="249"/>
      <c r="AC25" s="367"/>
      <c r="AD25" s="367"/>
      <c r="AE25" s="368"/>
      <c r="AF25" s="368"/>
      <c r="AG25" s="369"/>
      <c r="AH25" s="369"/>
      <c r="AI25" s="362"/>
      <c r="AJ25" s="362"/>
      <c r="AK25" s="366"/>
      <c r="AL25" s="364"/>
      <c r="AM25" s="371"/>
      <c r="AN25" s="232"/>
      <c r="AO25" s="231"/>
      <c r="AP25" s="240"/>
      <c r="AQ25" s="100"/>
      <c r="AR25" s="134"/>
      <c r="AS25" s="100"/>
      <c r="AT25" s="134"/>
      <c r="AU25" s="100"/>
      <c r="AV25" s="134"/>
      <c r="AW25" s="100"/>
      <c r="AX25" s="134"/>
      <c r="AY25" s="135"/>
      <c r="AZ25" s="134"/>
      <c r="BA25" s="134"/>
      <c r="BB25" s="135"/>
      <c r="BC25" s="100"/>
      <c r="BD25" s="100"/>
      <c r="BE25" s="134"/>
      <c r="BF25" s="134"/>
      <c r="BG25" s="135"/>
      <c r="BH25" s="100"/>
      <c r="BI25" s="100"/>
      <c r="BJ25" s="134"/>
      <c r="BK25" s="134"/>
      <c r="BL25" s="135"/>
      <c r="BM25" s="100"/>
      <c r="BN25" s="100"/>
      <c r="BO25" s="134"/>
      <c r="BP25" s="134"/>
      <c r="BQ25" s="135"/>
      <c r="BR25" s="100"/>
      <c r="BS25" s="100"/>
      <c r="BT25" s="240"/>
      <c r="BU25" s="134"/>
      <c r="BV25" s="134"/>
      <c r="BW25" s="134"/>
      <c r="BX25" s="100"/>
      <c r="BY25" s="134"/>
      <c r="BZ25" s="134"/>
      <c r="CA25" s="100"/>
      <c r="CB25" s="134"/>
      <c r="CC25" s="135"/>
      <c r="CD25" s="134"/>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row>
    <row r="26" spans="1:108" ht="21" customHeight="1" thickTop="1" thickBot="1" x14ac:dyDescent="0.35">
      <c r="A26" s="317"/>
      <c r="B26" s="318"/>
      <c r="C26" s="318"/>
      <c r="D26" s="318"/>
      <c r="E26" s="343"/>
      <c r="F26" s="318"/>
      <c r="G26" s="318"/>
      <c r="H26" s="318"/>
      <c r="I26" s="318"/>
      <c r="J26" s="317"/>
      <c r="K26" s="317"/>
      <c r="L26" s="366"/>
      <c r="M26" s="364"/>
      <c r="N26" s="231">
        <v>4</v>
      </c>
      <c r="O26" s="233"/>
      <c r="P26" s="249"/>
      <c r="Q26" s="249"/>
      <c r="R26" s="249"/>
      <c r="S26" s="249"/>
      <c r="T26" s="249"/>
      <c r="U26" s="249"/>
      <c r="V26" s="249"/>
      <c r="W26" s="103">
        <f t="shared" si="1"/>
        <v>0</v>
      </c>
      <c r="X26" s="104" t="str">
        <f t="shared" si="0"/>
        <v>DEBIL</v>
      </c>
      <c r="Y26" s="250"/>
      <c r="Z26" s="105" t="str">
        <f t="shared" si="2"/>
        <v/>
      </c>
      <c r="AA26" s="103" t="str">
        <f t="shared" si="3"/>
        <v>SI</v>
      </c>
      <c r="AB26" s="249"/>
      <c r="AC26" s="367"/>
      <c r="AD26" s="367"/>
      <c r="AE26" s="368"/>
      <c r="AF26" s="368"/>
      <c r="AG26" s="369"/>
      <c r="AH26" s="369"/>
      <c r="AI26" s="362"/>
      <c r="AJ26" s="362"/>
      <c r="AK26" s="366"/>
      <c r="AL26" s="364"/>
      <c r="AM26" s="371"/>
      <c r="AN26" s="232"/>
      <c r="AO26" s="231"/>
      <c r="AP26" s="240"/>
      <c r="AQ26" s="100"/>
      <c r="AR26" s="134"/>
      <c r="AS26" s="100"/>
      <c r="AT26" s="134"/>
      <c r="AU26" s="100"/>
      <c r="AV26" s="134"/>
      <c r="AW26" s="100"/>
      <c r="AX26" s="134"/>
      <c r="AY26" s="135"/>
      <c r="AZ26" s="134"/>
      <c r="BA26" s="134"/>
      <c r="BB26" s="135"/>
      <c r="BC26" s="100"/>
      <c r="BD26" s="100"/>
      <c r="BE26" s="134"/>
      <c r="BF26" s="134"/>
      <c r="BG26" s="135"/>
      <c r="BH26" s="100"/>
      <c r="BI26" s="100"/>
      <c r="BJ26" s="134"/>
      <c r="BK26" s="134"/>
      <c r="BL26" s="135"/>
      <c r="BM26" s="100"/>
      <c r="BN26" s="100"/>
      <c r="BO26" s="134"/>
      <c r="BP26" s="134"/>
      <c r="BQ26" s="135"/>
      <c r="BR26" s="100"/>
      <c r="BS26" s="100"/>
      <c r="BT26" s="240"/>
      <c r="BU26" s="134"/>
      <c r="BV26" s="134"/>
      <c r="BW26" s="134"/>
      <c r="BX26" s="100"/>
      <c r="BY26" s="134"/>
      <c r="BZ26" s="134"/>
      <c r="CA26" s="100"/>
      <c r="CB26" s="134"/>
      <c r="CC26" s="135"/>
      <c r="CD26" s="134"/>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row>
    <row r="27" spans="1:108" ht="21" customHeight="1" thickTop="1" thickBot="1" x14ac:dyDescent="0.35">
      <c r="A27" s="317"/>
      <c r="B27" s="318"/>
      <c r="C27" s="318"/>
      <c r="D27" s="318"/>
      <c r="E27" s="343"/>
      <c r="F27" s="318"/>
      <c r="G27" s="318"/>
      <c r="H27" s="318"/>
      <c r="I27" s="318"/>
      <c r="J27" s="317"/>
      <c r="K27" s="317"/>
      <c r="L27" s="366"/>
      <c r="M27" s="364"/>
      <c r="N27" s="231">
        <v>5</v>
      </c>
      <c r="O27" s="233"/>
      <c r="P27" s="249"/>
      <c r="Q27" s="249"/>
      <c r="R27" s="249"/>
      <c r="S27" s="249"/>
      <c r="T27" s="249"/>
      <c r="U27" s="249"/>
      <c r="V27" s="249"/>
      <c r="W27" s="103">
        <f t="shared" si="1"/>
        <v>0</v>
      </c>
      <c r="X27" s="104" t="str">
        <f t="shared" si="0"/>
        <v>DEBIL</v>
      </c>
      <c r="Y27" s="250"/>
      <c r="Z27" s="105" t="str">
        <f t="shared" si="2"/>
        <v/>
      </c>
      <c r="AA27" s="103" t="str">
        <f t="shared" si="3"/>
        <v>SI</v>
      </c>
      <c r="AB27" s="249"/>
      <c r="AC27" s="367"/>
      <c r="AD27" s="367"/>
      <c r="AE27" s="368"/>
      <c r="AF27" s="368"/>
      <c r="AG27" s="369"/>
      <c r="AH27" s="369"/>
      <c r="AI27" s="362"/>
      <c r="AJ27" s="362"/>
      <c r="AK27" s="366"/>
      <c r="AL27" s="364"/>
      <c r="AM27" s="371"/>
      <c r="AN27" s="232"/>
      <c r="AO27" s="231"/>
      <c r="AP27" s="240"/>
      <c r="AQ27" s="100"/>
      <c r="AR27" s="134"/>
      <c r="AS27" s="100"/>
      <c r="AT27" s="134"/>
      <c r="AU27" s="100"/>
      <c r="AV27" s="134"/>
      <c r="AW27" s="100"/>
      <c r="AX27" s="134"/>
      <c r="AY27" s="135"/>
      <c r="AZ27" s="134"/>
      <c r="BA27" s="134"/>
      <c r="BB27" s="135"/>
      <c r="BC27" s="100"/>
      <c r="BD27" s="100"/>
      <c r="BE27" s="134"/>
      <c r="BF27" s="134"/>
      <c r="BG27" s="135"/>
      <c r="BH27" s="100"/>
      <c r="BI27" s="100"/>
      <c r="BJ27" s="134"/>
      <c r="BK27" s="134"/>
      <c r="BL27" s="135"/>
      <c r="BM27" s="100"/>
      <c r="BN27" s="100"/>
      <c r="BO27" s="134"/>
      <c r="BP27" s="134"/>
      <c r="BQ27" s="135"/>
      <c r="BR27" s="100"/>
      <c r="BS27" s="100"/>
      <c r="BT27" s="240"/>
      <c r="BU27" s="134"/>
      <c r="BV27" s="134"/>
      <c r="BW27" s="134"/>
      <c r="BX27" s="100"/>
      <c r="BY27" s="134"/>
      <c r="BZ27" s="134"/>
      <c r="CA27" s="100"/>
      <c r="CB27" s="134"/>
      <c r="CC27" s="135"/>
      <c r="CD27" s="134"/>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row>
    <row r="28" spans="1:108" ht="21" customHeight="1" thickTop="1" thickBot="1" x14ac:dyDescent="0.35">
      <c r="A28" s="317"/>
      <c r="B28" s="318"/>
      <c r="C28" s="318"/>
      <c r="D28" s="318"/>
      <c r="E28" s="343"/>
      <c r="F28" s="318"/>
      <c r="G28" s="318"/>
      <c r="H28" s="318"/>
      <c r="I28" s="318"/>
      <c r="J28" s="317"/>
      <c r="K28" s="317"/>
      <c r="L28" s="366"/>
      <c r="M28" s="365"/>
      <c r="N28" s="231">
        <v>6</v>
      </c>
      <c r="O28" s="233"/>
      <c r="P28" s="249"/>
      <c r="Q28" s="249"/>
      <c r="R28" s="249"/>
      <c r="S28" s="249"/>
      <c r="T28" s="249"/>
      <c r="U28" s="249"/>
      <c r="V28" s="249"/>
      <c r="W28" s="103">
        <f t="shared" si="1"/>
        <v>0</v>
      </c>
      <c r="X28" s="104" t="str">
        <f t="shared" si="0"/>
        <v>DEBIL</v>
      </c>
      <c r="Y28" s="250"/>
      <c r="Z28" s="105" t="str">
        <f t="shared" si="2"/>
        <v/>
      </c>
      <c r="AA28" s="103" t="str">
        <f t="shared" si="3"/>
        <v>SI</v>
      </c>
      <c r="AB28" s="249"/>
      <c r="AC28" s="367"/>
      <c r="AD28" s="367"/>
      <c r="AE28" s="368"/>
      <c r="AF28" s="368"/>
      <c r="AG28" s="369"/>
      <c r="AH28" s="369"/>
      <c r="AI28" s="362"/>
      <c r="AJ28" s="362"/>
      <c r="AK28" s="366"/>
      <c r="AL28" s="365"/>
      <c r="AM28" s="372"/>
      <c r="AN28" s="232"/>
      <c r="AO28" s="231"/>
      <c r="AP28" s="240"/>
      <c r="AQ28" s="100"/>
      <c r="AR28" s="134"/>
      <c r="AS28" s="100"/>
      <c r="AT28" s="134"/>
      <c r="AU28" s="100"/>
      <c r="AV28" s="134"/>
      <c r="AW28" s="100"/>
      <c r="AX28" s="134"/>
      <c r="AY28" s="135"/>
      <c r="AZ28" s="134"/>
      <c r="BA28" s="134"/>
      <c r="BB28" s="135"/>
      <c r="BC28" s="100"/>
      <c r="BD28" s="100"/>
      <c r="BE28" s="134"/>
      <c r="BF28" s="134"/>
      <c r="BG28" s="135"/>
      <c r="BH28" s="100"/>
      <c r="BI28" s="100"/>
      <c r="BJ28" s="134"/>
      <c r="BK28" s="134"/>
      <c r="BL28" s="135"/>
      <c r="BM28" s="100"/>
      <c r="BN28" s="100"/>
      <c r="BO28" s="134"/>
      <c r="BP28" s="134"/>
      <c r="BQ28" s="135"/>
      <c r="BR28" s="100"/>
      <c r="BS28" s="100"/>
      <c r="BT28" s="240"/>
      <c r="BU28" s="134"/>
      <c r="BV28" s="134"/>
      <c r="BW28" s="134"/>
      <c r="BX28" s="100"/>
      <c r="BY28" s="134"/>
      <c r="BZ28" s="134"/>
      <c r="CA28" s="100"/>
      <c r="CB28" s="134"/>
      <c r="CC28" s="135"/>
      <c r="CD28" s="134"/>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row>
    <row r="29" spans="1:108" ht="21" customHeight="1" thickTop="1" thickBot="1" x14ac:dyDescent="0.35">
      <c r="A29" s="317">
        <v>5</v>
      </c>
      <c r="B29" s="318"/>
      <c r="C29" s="318"/>
      <c r="D29" s="318"/>
      <c r="E29" s="343"/>
      <c r="F29" s="318"/>
      <c r="G29" s="318"/>
      <c r="H29" s="318"/>
      <c r="I29" s="318"/>
      <c r="J29" s="317"/>
      <c r="K29" s="317"/>
      <c r="L29" s="366">
        <f>+(J29*K29)*4</f>
        <v>0</v>
      </c>
      <c r="M29" s="363" t="b">
        <f>IF(OR(AND(J29=3,K29=4),AND(J29=2,K29=5),AND(J29=2,K29=5),AND(L29=20),AND(L29&gt;=52,L29&lt;=100)),"ZONA RIESGO EXTREMA",IF(OR(AND(J29=5,K29=2),AND(J29=4,K29=3),AND(J29=1,K29=4),AND(L29=16),AND(L29&gt;=28,L29&lt;=48)),"ZONA RIESGO ALTA",IF(OR(AND(J29=1,K29=3),AND(J29=4,K29=1),AND(L29=24)),"ZONA RIESGO MODERADA",IF(AND(L29&gt;=4,L29&lt;=16),"ZONA RIESGO BAJA"))))</f>
        <v>0</v>
      </c>
      <c r="N29" s="231">
        <v>1</v>
      </c>
      <c r="O29" s="233"/>
      <c r="P29" s="249"/>
      <c r="Q29" s="249"/>
      <c r="R29" s="249"/>
      <c r="S29" s="249"/>
      <c r="T29" s="249"/>
      <c r="U29" s="249"/>
      <c r="V29" s="249"/>
      <c r="W29" s="103">
        <f t="shared" si="1"/>
        <v>0</v>
      </c>
      <c r="X29" s="104" t="str">
        <f t="shared" si="0"/>
        <v>DEBIL</v>
      </c>
      <c r="Y29" s="250"/>
      <c r="Z29" s="105" t="str">
        <f t="shared" si="2"/>
        <v/>
      </c>
      <c r="AA29" s="103" t="str">
        <f t="shared" si="3"/>
        <v>SI</v>
      </c>
      <c r="AB29" s="249"/>
      <c r="AC29" s="367">
        <f>IF(AND(W29&gt;0,SUM(W30:W34)=0),W29,IF(AND(SUM(W29:W30)&gt;0,SUM(W31:W34)=0),AVERAGE(W29:W30),IF(AND(SUM(W29:W31)&gt;0,SUM(W32:W34)=0),AVERAGE(W29:W31),IF(AND(SUM(W29:W32)&gt;0,SUM(W33:W34)=0),AVERAGE(W29:W32),IF(AND(SUM(W29:W33)&gt;0,W34=0),AVERAGE(W29:W33),AVERAGE(W29:W34))))))</f>
        <v>0</v>
      </c>
      <c r="AD29" s="367" t="str">
        <f>IF(AND(AC29&gt;=50,AC29&lt;=99),"MODERADO",IF(AND(AC29=100), "FUERTE",IF(AND(AC29&lt;50), "DEBIL")))</f>
        <v>DEBIL</v>
      </c>
      <c r="AE29" s="368"/>
      <c r="AF29" s="368"/>
      <c r="AG29" s="369" t="str">
        <f>IFERROR(_xlfn.IFS(AND(AD29="MODERADO",AE29="Directamente"),1,AND(AD29="FUERTE",AE29="Directamente"),2),"0")</f>
        <v>0</v>
      </c>
      <c r="AH29" s="369" t="str">
        <f>IFERROR(_xlfn.IFS(AND(AD29="MODERADO",AF29="Directamente"),1,AND(AD29="FUERTE",AF29="Directamente"),2,AND(AD29="FUERTE",AF29="Indirectamente"),1),"0")</f>
        <v>0</v>
      </c>
      <c r="AI29" s="362"/>
      <c r="AJ29" s="362"/>
      <c r="AK29" s="366">
        <f>+(AI29*AJ29)*4</f>
        <v>0</v>
      </c>
      <c r="AL29" s="363"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370"/>
      <c r="AN29" s="232"/>
      <c r="AO29" s="231"/>
      <c r="AP29" s="240"/>
      <c r="AQ29" s="100"/>
      <c r="AR29" s="134"/>
      <c r="AS29" s="100"/>
      <c r="AT29" s="134"/>
      <c r="AU29" s="100"/>
      <c r="AV29" s="134"/>
      <c r="AW29" s="100"/>
      <c r="AX29" s="134"/>
      <c r="AY29" s="135"/>
      <c r="AZ29" s="134"/>
      <c r="BA29" s="134"/>
      <c r="BB29" s="135"/>
      <c r="BC29" s="100"/>
      <c r="BD29" s="100"/>
      <c r="BE29" s="134"/>
      <c r="BF29" s="134"/>
      <c r="BG29" s="135"/>
      <c r="BH29" s="100"/>
      <c r="BI29" s="100"/>
      <c r="BJ29" s="134"/>
      <c r="BK29" s="134"/>
      <c r="BL29" s="135"/>
      <c r="BM29" s="100"/>
      <c r="BN29" s="100"/>
      <c r="BO29" s="134"/>
      <c r="BP29" s="134"/>
      <c r="BQ29" s="135"/>
      <c r="BR29" s="100"/>
      <c r="BS29" s="100"/>
      <c r="BT29" s="240"/>
      <c r="BU29" s="134"/>
      <c r="BV29" s="134"/>
      <c r="BW29" s="134"/>
      <c r="BX29" s="100"/>
      <c r="BY29" s="134"/>
      <c r="BZ29" s="134"/>
      <c r="CA29" s="100"/>
      <c r="CB29" s="134"/>
      <c r="CC29" s="135"/>
      <c r="CD29" s="134"/>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row>
    <row r="30" spans="1:108" ht="21" customHeight="1" thickTop="1" thickBot="1" x14ac:dyDescent="0.35">
      <c r="A30" s="317"/>
      <c r="B30" s="318"/>
      <c r="C30" s="318"/>
      <c r="D30" s="318"/>
      <c r="E30" s="343"/>
      <c r="F30" s="318"/>
      <c r="G30" s="318"/>
      <c r="H30" s="318"/>
      <c r="I30" s="318"/>
      <c r="J30" s="317"/>
      <c r="K30" s="317"/>
      <c r="L30" s="366"/>
      <c r="M30" s="364"/>
      <c r="N30" s="231">
        <v>2</v>
      </c>
      <c r="O30" s="233"/>
      <c r="P30" s="249"/>
      <c r="Q30" s="249"/>
      <c r="R30" s="249"/>
      <c r="S30" s="249"/>
      <c r="T30" s="249"/>
      <c r="U30" s="249"/>
      <c r="V30" s="249"/>
      <c r="W30" s="103">
        <f t="shared" si="1"/>
        <v>0</v>
      </c>
      <c r="X30" s="104" t="str">
        <f t="shared" si="0"/>
        <v>DEBIL</v>
      </c>
      <c r="Y30" s="250"/>
      <c r="Z30" s="105" t="str">
        <f t="shared" si="2"/>
        <v/>
      </c>
      <c r="AA30" s="103" t="str">
        <f t="shared" si="3"/>
        <v>SI</v>
      </c>
      <c r="AB30" s="249"/>
      <c r="AC30" s="367"/>
      <c r="AD30" s="367"/>
      <c r="AE30" s="368"/>
      <c r="AF30" s="368"/>
      <c r="AG30" s="369"/>
      <c r="AH30" s="369"/>
      <c r="AI30" s="362"/>
      <c r="AJ30" s="362"/>
      <c r="AK30" s="366"/>
      <c r="AL30" s="364"/>
      <c r="AM30" s="371"/>
      <c r="AN30" s="232"/>
      <c r="AO30" s="231"/>
      <c r="AP30" s="240"/>
      <c r="AQ30" s="100"/>
      <c r="AR30" s="134"/>
      <c r="AS30" s="100"/>
      <c r="AT30" s="134"/>
      <c r="AU30" s="100"/>
      <c r="AV30" s="134"/>
      <c r="AW30" s="100"/>
      <c r="AX30" s="134"/>
      <c r="AY30" s="135"/>
      <c r="AZ30" s="134"/>
      <c r="BA30" s="134"/>
      <c r="BB30" s="135"/>
      <c r="BC30" s="100"/>
      <c r="BD30" s="100"/>
      <c r="BE30" s="134"/>
      <c r="BF30" s="134"/>
      <c r="BG30" s="135"/>
      <c r="BH30" s="100"/>
      <c r="BI30" s="100"/>
      <c r="BJ30" s="134"/>
      <c r="BK30" s="134"/>
      <c r="BL30" s="135"/>
      <c r="BM30" s="100"/>
      <c r="BN30" s="100"/>
      <c r="BO30" s="134"/>
      <c r="BP30" s="134"/>
      <c r="BQ30" s="135"/>
      <c r="BR30" s="100"/>
      <c r="BS30" s="100"/>
      <c r="BT30" s="240"/>
      <c r="BU30" s="134"/>
      <c r="BV30" s="134"/>
      <c r="BW30" s="134"/>
      <c r="BX30" s="100"/>
      <c r="BY30" s="134"/>
      <c r="BZ30" s="134"/>
      <c r="CA30" s="100"/>
      <c r="CB30" s="134"/>
      <c r="CC30" s="135"/>
      <c r="CD30" s="134"/>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row>
    <row r="31" spans="1:108" ht="21" customHeight="1" thickTop="1" thickBot="1" x14ac:dyDescent="0.35">
      <c r="A31" s="317"/>
      <c r="B31" s="318"/>
      <c r="C31" s="318"/>
      <c r="D31" s="318"/>
      <c r="E31" s="343"/>
      <c r="F31" s="318"/>
      <c r="G31" s="318"/>
      <c r="H31" s="318"/>
      <c r="I31" s="318"/>
      <c r="J31" s="317"/>
      <c r="K31" s="317"/>
      <c r="L31" s="366"/>
      <c r="M31" s="364"/>
      <c r="N31" s="231">
        <v>3</v>
      </c>
      <c r="O31" s="251"/>
      <c r="P31" s="249"/>
      <c r="Q31" s="249"/>
      <c r="R31" s="249"/>
      <c r="S31" s="249"/>
      <c r="T31" s="249"/>
      <c r="U31" s="249"/>
      <c r="V31" s="249"/>
      <c r="W31" s="103">
        <f t="shared" si="1"/>
        <v>0</v>
      </c>
      <c r="X31" s="104" t="str">
        <f t="shared" si="0"/>
        <v>DEBIL</v>
      </c>
      <c r="Y31" s="250"/>
      <c r="Z31" s="105" t="str">
        <f t="shared" si="2"/>
        <v/>
      </c>
      <c r="AA31" s="103" t="str">
        <f t="shared" si="3"/>
        <v>SI</v>
      </c>
      <c r="AB31" s="249"/>
      <c r="AC31" s="367"/>
      <c r="AD31" s="367"/>
      <c r="AE31" s="368"/>
      <c r="AF31" s="368"/>
      <c r="AG31" s="369"/>
      <c r="AH31" s="369"/>
      <c r="AI31" s="362"/>
      <c r="AJ31" s="362"/>
      <c r="AK31" s="366"/>
      <c r="AL31" s="364"/>
      <c r="AM31" s="371"/>
      <c r="AN31" s="232"/>
      <c r="AO31" s="231"/>
      <c r="AP31" s="240"/>
      <c r="AQ31" s="100"/>
      <c r="AR31" s="134"/>
      <c r="AS31" s="100"/>
      <c r="AT31" s="134"/>
      <c r="AU31" s="100"/>
      <c r="AV31" s="134"/>
      <c r="AW31" s="100"/>
      <c r="AX31" s="134"/>
      <c r="AY31" s="135"/>
      <c r="AZ31" s="134"/>
      <c r="BA31" s="134"/>
      <c r="BB31" s="135"/>
      <c r="BC31" s="100"/>
      <c r="BD31" s="100"/>
      <c r="BE31" s="134"/>
      <c r="BF31" s="134"/>
      <c r="BG31" s="135"/>
      <c r="BH31" s="100"/>
      <c r="BI31" s="100"/>
      <c r="BJ31" s="134"/>
      <c r="BK31" s="134"/>
      <c r="BL31" s="135"/>
      <c r="BM31" s="100"/>
      <c r="BN31" s="100"/>
      <c r="BO31" s="134"/>
      <c r="BP31" s="134"/>
      <c r="BQ31" s="135"/>
      <c r="BR31" s="100"/>
      <c r="BS31" s="100"/>
      <c r="BT31" s="240"/>
      <c r="BU31" s="134"/>
      <c r="BV31" s="134"/>
      <c r="BW31" s="134"/>
      <c r="BX31" s="100"/>
      <c r="BY31" s="134"/>
      <c r="BZ31" s="134"/>
      <c r="CA31" s="100"/>
      <c r="CB31" s="134"/>
      <c r="CC31" s="135"/>
      <c r="CD31" s="134"/>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row>
    <row r="32" spans="1:108" ht="21" customHeight="1" thickTop="1" thickBot="1" x14ac:dyDescent="0.35">
      <c r="A32" s="317"/>
      <c r="B32" s="318"/>
      <c r="C32" s="318"/>
      <c r="D32" s="318"/>
      <c r="E32" s="343"/>
      <c r="F32" s="318"/>
      <c r="G32" s="318"/>
      <c r="H32" s="318"/>
      <c r="I32" s="318"/>
      <c r="J32" s="317"/>
      <c r="K32" s="317"/>
      <c r="L32" s="366"/>
      <c r="M32" s="364"/>
      <c r="N32" s="231">
        <v>4</v>
      </c>
      <c r="O32" s="233"/>
      <c r="P32" s="249"/>
      <c r="Q32" s="249"/>
      <c r="R32" s="249"/>
      <c r="S32" s="249"/>
      <c r="T32" s="249"/>
      <c r="U32" s="249"/>
      <c r="V32" s="249"/>
      <c r="W32" s="103">
        <f t="shared" si="1"/>
        <v>0</v>
      </c>
      <c r="X32" s="104" t="str">
        <f t="shared" si="0"/>
        <v>DEBIL</v>
      </c>
      <c r="Y32" s="250"/>
      <c r="Z32" s="105" t="str">
        <f t="shared" si="2"/>
        <v/>
      </c>
      <c r="AA32" s="103" t="str">
        <f t="shared" si="3"/>
        <v>SI</v>
      </c>
      <c r="AB32" s="249"/>
      <c r="AC32" s="367"/>
      <c r="AD32" s="367"/>
      <c r="AE32" s="368"/>
      <c r="AF32" s="368"/>
      <c r="AG32" s="369"/>
      <c r="AH32" s="369"/>
      <c r="AI32" s="362"/>
      <c r="AJ32" s="362"/>
      <c r="AK32" s="366"/>
      <c r="AL32" s="364"/>
      <c r="AM32" s="371"/>
      <c r="AN32" s="232"/>
      <c r="AO32" s="231"/>
      <c r="AP32" s="240"/>
      <c r="AQ32" s="100"/>
      <c r="AR32" s="134"/>
      <c r="AS32" s="100"/>
      <c r="AT32" s="134"/>
      <c r="AU32" s="100"/>
      <c r="AV32" s="134"/>
      <c r="AW32" s="100"/>
      <c r="AX32" s="134"/>
      <c r="AY32" s="135"/>
      <c r="AZ32" s="134"/>
      <c r="BA32" s="134"/>
      <c r="BB32" s="135"/>
      <c r="BC32" s="100"/>
      <c r="BD32" s="100"/>
      <c r="BE32" s="134"/>
      <c r="BF32" s="134"/>
      <c r="BG32" s="135"/>
      <c r="BH32" s="100"/>
      <c r="BI32" s="100"/>
      <c r="BJ32" s="134"/>
      <c r="BK32" s="134"/>
      <c r="BL32" s="135"/>
      <c r="BM32" s="100"/>
      <c r="BN32" s="100"/>
      <c r="BO32" s="134"/>
      <c r="BP32" s="134"/>
      <c r="BQ32" s="135"/>
      <c r="BR32" s="100"/>
      <c r="BS32" s="100"/>
      <c r="BT32" s="240"/>
      <c r="BU32" s="134"/>
      <c r="BV32" s="134"/>
      <c r="BW32" s="134"/>
      <c r="BX32" s="100"/>
      <c r="BY32" s="134"/>
      <c r="BZ32" s="134"/>
      <c r="CA32" s="100"/>
      <c r="CB32" s="134"/>
      <c r="CC32" s="135"/>
      <c r="CD32" s="134"/>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row>
    <row r="33" spans="1:108" ht="21" customHeight="1" thickTop="1" thickBot="1" x14ac:dyDescent="0.35">
      <c r="A33" s="317"/>
      <c r="B33" s="318"/>
      <c r="C33" s="318"/>
      <c r="D33" s="318"/>
      <c r="E33" s="343"/>
      <c r="F33" s="318"/>
      <c r="G33" s="318"/>
      <c r="H33" s="318"/>
      <c r="I33" s="318"/>
      <c r="J33" s="317"/>
      <c r="K33" s="317"/>
      <c r="L33" s="366"/>
      <c r="M33" s="364"/>
      <c r="N33" s="231">
        <v>5</v>
      </c>
      <c r="O33" s="233"/>
      <c r="P33" s="249"/>
      <c r="Q33" s="249"/>
      <c r="R33" s="249"/>
      <c r="S33" s="249"/>
      <c r="T33" s="249"/>
      <c r="U33" s="249"/>
      <c r="V33" s="249"/>
      <c r="W33" s="103">
        <f t="shared" si="1"/>
        <v>0</v>
      </c>
      <c r="X33" s="104" t="str">
        <f t="shared" si="0"/>
        <v>DEBIL</v>
      </c>
      <c r="Y33" s="250"/>
      <c r="Z33" s="105" t="str">
        <f t="shared" si="2"/>
        <v/>
      </c>
      <c r="AA33" s="103" t="str">
        <f t="shared" si="3"/>
        <v>SI</v>
      </c>
      <c r="AB33" s="249"/>
      <c r="AC33" s="367"/>
      <c r="AD33" s="367"/>
      <c r="AE33" s="368"/>
      <c r="AF33" s="368"/>
      <c r="AG33" s="369"/>
      <c r="AH33" s="369"/>
      <c r="AI33" s="362"/>
      <c r="AJ33" s="362"/>
      <c r="AK33" s="366"/>
      <c r="AL33" s="364"/>
      <c r="AM33" s="371"/>
      <c r="AN33" s="232"/>
      <c r="AO33" s="231"/>
      <c r="AP33" s="240"/>
      <c r="AQ33" s="100"/>
      <c r="AR33" s="134"/>
      <c r="AS33" s="100"/>
      <c r="AT33" s="134"/>
      <c r="AU33" s="100"/>
      <c r="AV33" s="134"/>
      <c r="AW33" s="100"/>
      <c r="AX33" s="134"/>
      <c r="AY33" s="135"/>
      <c r="AZ33" s="134"/>
      <c r="BA33" s="134"/>
      <c r="BB33" s="135"/>
      <c r="BC33" s="100"/>
      <c r="BD33" s="100"/>
      <c r="BE33" s="134"/>
      <c r="BF33" s="134"/>
      <c r="BG33" s="135"/>
      <c r="BH33" s="100"/>
      <c r="BI33" s="100"/>
      <c r="BJ33" s="134"/>
      <c r="BK33" s="134"/>
      <c r="BL33" s="135"/>
      <c r="BM33" s="100"/>
      <c r="BN33" s="100"/>
      <c r="BO33" s="134"/>
      <c r="BP33" s="134"/>
      <c r="BQ33" s="135"/>
      <c r="BR33" s="100"/>
      <c r="BS33" s="100"/>
      <c r="BT33" s="240"/>
      <c r="BU33" s="134"/>
      <c r="BV33" s="134"/>
      <c r="BW33" s="134"/>
      <c r="BX33" s="100"/>
      <c r="BY33" s="134"/>
      <c r="BZ33" s="134"/>
      <c r="CA33" s="100"/>
      <c r="CB33" s="134"/>
      <c r="CC33" s="135"/>
      <c r="CD33" s="134"/>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row>
    <row r="34" spans="1:108" ht="21" customHeight="1" thickTop="1" thickBot="1" x14ac:dyDescent="0.35">
      <c r="A34" s="317"/>
      <c r="B34" s="318"/>
      <c r="C34" s="318"/>
      <c r="D34" s="318"/>
      <c r="E34" s="343"/>
      <c r="F34" s="318"/>
      <c r="G34" s="318"/>
      <c r="H34" s="318"/>
      <c r="I34" s="318"/>
      <c r="J34" s="317"/>
      <c r="K34" s="317"/>
      <c r="L34" s="366"/>
      <c r="M34" s="365"/>
      <c r="N34" s="231">
        <v>6</v>
      </c>
      <c r="O34" s="233"/>
      <c r="P34" s="249"/>
      <c r="Q34" s="249"/>
      <c r="R34" s="249"/>
      <c r="S34" s="249"/>
      <c r="T34" s="249"/>
      <c r="U34" s="249"/>
      <c r="V34" s="249"/>
      <c r="W34" s="103">
        <f t="shared" si="1"/>
        <v>0</v>
      </c>
      <c r="X34" s="104" t="str">
        <f t="shared" si="0"/>
        <v>DEBIL</v>
      </c>
      <c r="Y34" s="250"/>
      <c r="Z34" s="105" t="str">
        <f t="shared" si="2"/>
        <v/>
      </c>
      <c r="AA34" s="103" t="str">
        <f t="shared" si="3"/>
        <v>SI</v>
      </c>
      <c r="AB34" s="249"/>
      <c r="AC34" s="367"/>
      <c r="AD34" s="367"/>
      <c r="AE34" s="368"/>
      <c r="AF34" s="368"/>
      <c r="AG34" s="369"/>
      <c r="AH34" s="369"/>
      <c r="AI34" s="362"/>
      <c r="AJ34" s="362"/>
      <c r="AK34" s="366"/>
      <c r="AL34" s="365"/>
      <c r="AM34" s="372"/>
      <c r="AN34" s="232"/>
      <c r="AO34" s="231"/>
      <c r="AP34" s="240"/>
      <c r="AQ34" s="100"/>
      <c r="AR34" s="134"/>
      <c r="AS34" s="100"/>
      <c r="AT34" s="134"/>
      <c r="AU34" s="100"/>
      <c r="AV34" s="134"/>
      <c r="AW34" s="100"/>
      <c r="AX34" s="134"/>
      <c r="AY34" s="135"/>
      <c r="AZ34" s="134"/>
      <c r="BA34" s="134"/>
      <c r="BB34" s="135"/>
      <c r="BC34" s="100"/>
      <c r="BD34" s="100"/>
      <c r="BE34" s="134"/>
      <c r="BF34" s="134"/>
      <c r="BG34" s="135"/>
      <c r="BH34" s="100"/>
      <c r="BI34" s="100"/>
      <c r="BJ34" s="134"/>
      <c r="BK34" s="134"/>
      <c r="BL34" s="135"/>
      <c r="BM34" s="100"/>
      <c r="BN34" s="100"/>
      <c r="BO34" s="134"/>
      <c r="BP34" s="134"/>
      <c r="BQ34" s="135"/>
      <c r="BR34" s="100"/>
      <c r="BS34" s="100"/>
      <c r="BT34" s="240"/>
      <c r="BU34" s="134"/>
      <c r="BV34" s="134"/>
      <c r="BW34" s="134"/>
      <c r="BX34" s="100"/>
      <c r="BY34" s="134"/>
      <c r="BZ34" s="134"/>
      <c r="CA34" s="100"/>
      <c r="CB34" s="134"/>
      <c r="CC34" s="135"/>
      <c r="CD34" s="134"/>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row>
    <row r="35" spans="1:108" ht="21" customHeight="1" thickTop="1" thickBot="1" x14ac:dyDescent="0.35">
      <c r="A35" s="317">
        <v>6</v>
      </c>
      <c r="B35" s="318"/>
      <c r="C35" s="318"/>
      <c r="D35" s="318"/>
      <c r="E35" s="343"/>
      <c r="F35" s="318"/>
      <c r="G35" s="318"/>
      <c r="H35" s="318"/>
      <c r="I35" s="318"/>
      <c r="J35" s="317"/>
      <c r="K35" s="317"/>
      <c r="L35" s="366">
        <f>+(J35*K35)*4</f>
        <v>0</v>
      </c>
      <c r="M35" s="363" t="b">
        <f>IF(OR(AND(J35=3,K35=4),AND(J35=2,K35=5),AND(J35=2,K35=5),AND(L35=20),AND(L35&gt;=52,L35&lt;=100)),"ZONA RIESGO EXTREMA",IF(OR(AND(J35=5,K35=2),AND(J35=4,K35=3),AND(J35=1,K35=4),AND(L35=16),AND(L35&gt;=28,L35&lt;=48)),"ZONA RIESGO ALTA",IF(OR(AND(J35=1,K35=3),AND(J35=4,K35=1),AND(L35=24)),"ZONA RIESGO MODERADA",IF(AND(L35&gt;=4,L35&lt;=16),"ZONA RIESGO BAJA"))))</f>
        <v>0</v>
      </c>
      <c r="N35" s="231">
        <v>1</v>
      </c>
      <c r="O35" s="233"/>
      <c r="P35" s="249"/>
      <c r="Q35" s="249"/>
      <c r="R35" s="249"/>
      <c r="S35" s="249"/>
      <c r="T35" s="249"/>
      <c r="U35" s="249"/>
      <c r="V35" s="249"/>
      <c r="W35" s="103">
        <f t="shared" si="1"/>
        <v>0</v>
      </c>
      <c r="X35" s="104" t="str">
        <f t="shared" si="0"/>
        <v>DEBIL</v>
      </c>
      <c r="Y35" s="250"/>
      <c r="Z35" s="105" t="str">
        <f t="shared" si="2"/>
        <v/>
      </c>
      <c r="AA35" s="103" t="str">
        <f t="shared" si="3"/>
        <v>SI</v>
      </c>
      <c r="AB35" s="249"/>
      <c r="AC35" s="367">
        <f>IF(AND(W35&gt;0,SUM(W36:W40)=0),W35,IF(AND(SUM(W35:W36)&gt;0,SUM(W37:W40)=0),AVERAGE(W35:W36),IF(AND(SUM(W35:W37)&gt;0,SUM(W38:W40)=0),AVERAGE(W35:W37),IF(AND(SUM(W35:W38)&gt;0,SUM(W39:W40)=0),AVERAGE(W35:W38),IF(AND(SUM(W35:W39)&gt;0,W40=0),AVERAGE(W35:W39),AVERAGE(W35:W40))))))</f>
        <v>0</v>
      </c>
      <c r="AD35" s="367" t="str">
        <f>IF(AND(AC35&gt;=50,AC35&lt;=99),"MODERADO",IF(AND(AC35=100), "FUERTE",IF(AND(AC35&lt;50), "DEBIL")))</f>
        <v>DEBIL</v>
      </c>
      <c r="AE35" s="368"/>
      <c r="AF35" s="368"/>
      <c r="AG35" s="369" t="str">
        <f>IFERROR(_xlfn.IFS(AND(AD35="MODERADO",AE35="Directamente"),1,AND(AD35="FUERTE",AE35="Directamente"),2),"0")</f>
        <v>0</v>
      </c>
      <c r="AH35" s="369" t="str">
        <f>IFERROR(_xlfn.IFS(AND(AD35="MODERADO",AF35="Directamente"),1,AND(AD35="FUERTE",AF35="Directamente"),2,AND(AD35="FUERTE",AF35="Indirectamente"),1),"0")</f>
        <v>0</v>
      </c>
      <c r="AI35" s="362"/>
      <c r="AJ35" s="362"/>
      <c r="AK35" s="366">
        <f>+(AI35*AJ35)*4</f>
        <v>0</v>
      </c>
      <c r="AL35" s="363"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370"/>
      <c r="AN35" s="232"/>
      <c r="AO35" s="231"/>
      <c r="AP35" s="240"/>
      <c r="AQ35" s="100"/>
      <c r="AR35" s="134"/>
      <c r="AS35" s="100"/>
      <c r="AT35" s="134"/>
      <c r="AU35" s="100"/>
      <c r="AV35" s="134"/>
      <c r="AW35" s="100"/>
      <c r="AX35" s="134"/>
      <c r="AY35" s="135"/>
      <c r="AZ35" s="134"/>
      <c r="BA35" s="134"/>
      <c r="BB35" s="135"/>
      <c r="BC35" s="100"/>
      <c r="BD35" s="100"/>
      <c r="BE35" s="134"/>
      <c r="BF35" s="134"/>
      <c r="BG35" s="135"/>
      <c r="BH35" s="100"/>
      <c r="BI35" s="100"/>
      <c r="BJ35" s="134"/>
      <c r="BK35" s="134"/>
      <c r="BL35" s="135"/>
      <c r="BM35" s="100"/>
      <c r="BN35" s="100"/>
      <c r="BO35" s="134"/>
      <c r="BP35" s="134"/>
      <c r="BQ35" s="135"/>
      <c r="BR35" s="100"/>
      <c r="BS35" s="100"/>
      <c r="BT35" s="240"/>
      <c r="BU35" s="134"/>
      <c r="BV35" s="134"/>
      <c r="BW35" s="134"/>
      <c r="BX35" s="100"/>
      <c r="BY35" s="134"/>
      <c r="BZ35" s="134"/>
      <c r="CA35" s="100"/>
      <c r="CB35" s="134"/>
      <c r="CC35" s="135"/>
      <c r="CD35" s="134"/>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row>
    <row r="36" spans="1:108" ht="21" customHeight="1" thickTop="1" thickBot="1" x14ac:dyDescent="0.35">
      <c r="A36" s="317"/>
      <c r="B36" s="318"/>
      <c r="C36" s="318"/>
      <c r="D36" s="318"/>
      <c r="E36" s="343"/>
      <c r="F36" s="318"/>
      <c r="G36" s="318"/>
      <c r="H36" s="318"/>
      <c r="I36" s="318"/>
      <c r="J36" s="317"/>
      <c r="K36" s="317"/>
      <c r="L36" s="366"/>
      <c r="M36" s="364"/>
      <c r="N36" s="231">
        <v>2</v>
      </c>
      <c r="O36" s="233"/>
      <c r="P36" s="249"/>
      <c r="Q36" s="249"/>
      <c r="R36" s="249"/>
      <c r="S36" s="249"/>
      <c r="T36" s="249"/>
      <c r="U36" s="249"/>
      <c r="V36" s="249"/>
      <c r="W36" s="103">
        <f t="shared" si="1"/>
        <v>0</v>
      </c>
      <c r="X36" s="104" t="str">
        <f t="shared" si="0"/>
        <v>DEBIL</v>
      </c>
      <c r="Y36" s="250"/>
      <c r="Z36" s="105" t="str">
        <f t="shared" si="2"/>
        <v/>
      </c>
      <c r="AA36" s="103" t="str">
        <f t="shared" si="3"/>
        <v>SI</v>
      </c>
      <c r="AB36" s="249"/>
      <c r="AC36" s="367"/>
      <c r="AD36" s="367"/>
      <c r="AE36" s="368"/>
      <c r="AF36" s="368"/>
      <c r="AG36" s="369"/>
      <c r="AH36" s="369"/>
      <c r="AI36" s="362"/>
      <c r="AJ36" s="362"/>
      <c r="AK36" s="366"/>
      <c r="AL36" s="364"/>
      <c r="AM36" s="371"/>
      <c r="AN36" s="232"/>
      <c r="AO36" s="231"/>
      <c r="AP36" s="240"/>
      <c r="AQ36" s="100"/>
      <c r="AR36" s="134"/>
      <c r="AS36" s="100"/>
      <c r="AT36" s="134"/>
      <c r="AU36" s="100"/>
      <c r="AV36" s="134"/>
      <c r="AW36" s="100"/>
      <c r="AX36" s="134"/>
      <c r="AY36" s="135"/>
      <c r="AZ36" s="134"/>
      <c r="BA36" s="134"/>
      <c r="BB36" s="135"/>
      <c r="BC36" s="100"/>
      <c r="BD36" s="100"/>
      <c r="BE36" s="134"/>
      <c r="BF36" s="134"/>
      <c r="BG36" s="135"/>
      <c r="BH36" s="100"/>
      <c r="BI36" s="100"/>
      <c r="BJ36" s="134"/>
      <c r="BK36" s="134"/>
      <c r="BL36" s="135"/>
      <c r="BM36" s="100"/>
      <c r="BN36" s="100"/>
      <c r="BO36" s="134"/>
      <c r="BP36" s="134"/>
      <c r="BQ36" s="135"/>
      <c r="BR36" s="100"/>
      <c r="BS36" s="100"/>
      <c r="BT36" s="240"/>
      <c r="BU36" s="134"/>
      <c r="BV36" s="134"/>
      <c r="BW36" s="134"/>
      <c r="BX36" s="100"/>
      <c r="BY36" s="134"/>
      <c r="BZ36" s="134"/>
      <c r="CA36" s="100"/>
      <c r="CB36" s="134"/>
      <c r="CC36" s="135"/>
      <c r="CD36" s="134"/>
      <c r="CE36" s="140"/>
      <c r="CF36" s="140"/>
      <c r="CG36" s="140"/>
      <c r="CH36" s="140"/>
      <c r="CI36" s="140"/>
      <c r="CJ36" s="140"/>
      <c r="CK36" s="140"/>
      <c r="CL36" s="140"/>
      <c r="CM36" s="140"/>
      <c r="CN36" s="140"/>
      <c r="CO36" s="140"/>
      <c r="CP36" s="140"/>
      <c r="CQ36" s="140"/>
      <c r="CR36" s="140"/>
      <c r="CS36" s="140"/>
      <c r="CT36" s="140"/>
      <c r="CU36" s="140"/>
      <c r="CV36" s="140"/>
      <c r="CW36" s="140"/>
      <c r="CX36" s="140"/>
      <c r="CY36" s="140"/>
      <c r="CZ36" s="140"/>
      <c r="DA36" s="140"/>
      <c r="DB36" s="140"/>
      <c r="DC36" s="140"/>
      <c r="DD36" s="140"/>
    </row>
    <row r="37" spans="1:108" ht="21" customHeight="1" thickTop="1" thickBot="1" x14ac:dyDescent="0.35">
      <c r="A37" s="317"/>
      <c r="B37" s="318"/>
      <c r="C37" s="318"/>
      <c r="D37" s="318"/>
      <c r="E37" s="343"/>
      <c r="F37" s="318"/>
      <c r="G37" s="318"/>
      <c r="H37" s="318"/>
      <c r="I37" s="318"/>
      <c r="J37" s="317"/>
      <c r="K37" s="317"/>
      <c r="L37" s="366"/>
      <c r="M37" s="364"/>
      <c r="N37" s="231">
        <v>3</v>
      </c>
      <c r="O37" s="251"/>
      <c r="P37" s="249"/>
      <c r="Q37" s="249"/>
      <c r="R37" s="249"/>
      <c r="S37" s="249"/>
      <c r="T37" s="249"/>
      <c r="U37" s="249"/>
      <c r="V37" s="249"/>
      <c r="W37" s="103">
        <f t="shared" si="1"/>
        <v>0</v>
      </c>
      <c r="X37" s="104" t="str">
        <f t="shared" si="0"/>
        <v>DEBIL</v>
      </c>
      <c r="Y37" s="250"/>
      <c r="Z37" s="105" t="str">
        <f t="shared" si="2"/>
        <v/>
      </c>
      <c r="AA37" s="103" t="str">
        <f t="shared" si="3"/>
        <v>SI</v>
      </c>
      <c r="AB37" s="249"/>
      <c r="AC37" s="367"/>
      <c r="AD37" s="367"/>
      <c r="AE37" s="368"/>
      <c r="AF37" s="368"/>
      <c r="AG37" s="369"/>
      <c r="AH37" s="369"/>
      <c r="AI37" s="362"/>
      <c r="AJ37" s="362"/>
      <c r="AK37" s="366"/>
      <c r="AL37" s="364"/>
      <c r="AM37" s="371"/>
      <c r="AN37" s="232"/>
      <c r="AO37" s="231"/>
      <c r="AP37" s="240"/>
      <c r="AQ37" s="100"/>
      <c r="AR37" s="134"/>
      <c r="AS37" s="100"/>
      <c r="AT37" s="134"/>
      <c r="AU37" s="100"/>
      <c r="AV37" s="134"/>
      <c r="AW37" s="100"/>
      <c r="AX37" s="134"/>
      <c r="AY37" s="135"/>
      <c r="AZ37" s="134"/>
      <c r="BA37" s="134"/>
      <c r="BB37" s="135"/>
      <c r="BC37" s="100"/>
      <c r="BD37" s="100"/>
      <c r="BE37" s="134"/>
      <c r="BF37" s="134"/>
      <c r="BG37" s="135"/>
      <c r="BH37" s="100"/>
      <c r="BI37" s="100"/>
      <c r="BJ37" s="134"/>
      <c r="BK37" s="134"/>
      <c r="BL37" s="135"/>
      <c r="BM37" s="100"/>
      <c r="BN37" s="100"/>
      <c r="BO37" s="134"/>
      <c r="BP37" s="134"/>
      <c r="BQ37" s="135"/>
      <c r="BR37" s="100"/>
      <c r="BS37" s="100"/>
      <c r="BT37" s="240"/>
      <c r="BU37" s="134"/>
      <c r="BV37" s="134"/>
      <c r="BW37" s="134"/>
      <c r="BX37" s="100"/>
      <c r="BY37" s="134"/>
      <c r="BZ37" s="134"/>
      <c r="CA37" s="100"/>
      <c r="CB37" s="134"/>
      <c r="CC37" s="135"/>
      <c r="CD37" s="134"/>
      <c r="CE37" s="140"/>
      <c r="CF37" s="140"/>
      <c r="CG37" s="140"/>
      <c r="CH37" s="140"/>
      <c r="CI37" s="140"/>
      <c r="CJ37" s="140"/>
      <c r="CK37" s="140"/>
      <c r="CL37" s="140"/>
      <c r="CM37" s="140"/>
      <c r="CN37" s="140"/>
      <c r="CO37" s="140"/>
      <c r="CP37" s="140"/>
      <c r="CQ37" s="140"/>
      <c r="CR37" s="140"/>
      <c r="CS37" s="140"/>
      <c r="CT37" s="140"/>
      <c r="CU37" s="140"/>
      <c r="CV37" s="140"/>
      <c r="CW37" s="140"/>
      <c r="CX37" s="140"/>
      <c r="CY37" s="140"/>
      <c r="CZ37" s="140"/>
      <c r="DA37" s="140"/>
      <c r="DB37" s="140"/>
      <c r="DC37" s="140"/>
      <c r="DD37" s="140"/>
    </row>
    <row r="38" spans="1:108" ht="21" customHeight="1" thickTop="1" thickBot="1" x14ac:dyDescent="0.35">
      <c r="A38" s="317"/>
      <c r="B38" s="318"/>
      <c r="C38" s="318"/>
      <c r="D38" s="318"/>
      <c r="E38" s="343"/>
      <c r="F38" s="318"/>
      <c r="G38" s="318"/>
      <c r="H38" s="318"/>
      <c r="I38" s="318"/>
      <c r="J38" s="317"/>
      <c r="K38" s="317"/>
      <c r="L38" s="366"/>
      <c r="M38" s="364"/>
      <c r="N38" s="231">
        <v>4</v>
      </c>
      <c r="O38" s="233"/>
      <c r="P38" s="249"/>
      <c r="Q38" s="249"/>
      <c r="R38" s="249"/>
      <c r="S38" s="249"/>
      <c r="T38" s="249"/>
      <c r="U38" s="249"/>
      <c r="V38" s="249"/>
      <c r="W38" s="103">
        <f t="shared" si="1"/>
        <v>0</v>
      </c>
      <c r="X38" s="104" t="str">
        <f t="shared" si="0"/>
        <v>DEBIL</v>
      </c>
      <c r="Y38" s="250"/>
      <c r="Z38" s="105" t="str">
        <f t="shared" si="2"/>
        <v/>
      </c>
      <c r="AA38" s="103" t="str">
        <f t="shared" si="3"/>
        <v>SI</v>
      </c>
      <c r="AB38" s="249"/>
      <c r="AC38" s="367"/>
      <c r="AD38" s="367"/>
      <c r="AE38" s="368"/>
      <c r="AF38" s="368"/>
      <c r="AG38" s="369"/>
      <c r="AH38" s="369"/>
      <c r="AI38" s="362"/>
      <c r="AJ38" s="362"/>
      <c r="AK38" s="366"/>
      <c r="AL38" s="364"/>
      <c r="AM38" s="371"/>
      <c r="AN38" s="232"/>
      <c r="AO38" s="231"/>
      <c r="AP38" s="240"/>
      <c r="AQ38" s="100"/>
      <c r="AR38" s="134"/>
      <c r="AS38" s="100"/>
      <c r="AT38" s="134"/>
      <c r="AU38" s="100"/>
      <c r="AV38" s="134"/>
      <c r="AW38" s="100"/>
      <c r="AX38" s="134"/>
      <c r="AY38" s="135"/>
      <c r="AZ38" s="134"/>
      <c r="BA38" s="134"/>
      <c r="BB38" s="135"/>
      <c r="BC38" s="100"/>
      <c r="BD38" s="100"/>
      <c r="BE38" s="134"/>
      <c r="BF38" s="134"/>
      <c r="BG38" s="135"/>
      <c r="BH38" s="100"/>
      <c r="BI38" s="100"/>
      <c r="BJ38" s="134"/>
      <c r="BK38" s="134"/>
      <c r="BL38" s="135"/>
      <c r="BM38" s="100"/>
      <c r="BN38" s="100"/>
      <c r="BO38" s="134"/>
      <c r="BP38" s="134"/>
      <c r="BQ38" s="135"/>
      <c r="BR38" s="100"/>
      <c r="BS38" s="100"/>
      <c r="BT38" s="240"/>
      <c r="BU38" s="134"/>
      <c r="BV38" s="134"/>
      <c r="BW38" s="134"/>
      <c r="BX38" s="100"/>
      <c r="BY38" s="134"/>
      <c r="BZ38" s="134"/>
      <c r="CA38" s="100"/>
      <c r="CB38" s="134"/>
      <c r="CC38" s="135"/>
      <c r="CD38" s="134"/>
      <c r="CE38" s="140"/>
      <c r="CF38" s="140"/>
      <c r="CG38" s="140"/>
      <c r="CH38" s="140"/>
      <c r="CI38" s="140"/>
      <c r="CJ38" s="140"/>
      <c r="CK38" s="140"/>
      <c r="CL38" s="140"/>
      <c r="CM38" s="140"/>
      <c r="CN38" s="140"/>
      <c r="CO38" s="140"/>
      <c r="CP38" s="140"/>
      <c r="CQ38" s="140"/>
      <c r="CR38" s="140"/>
      <c r="CS38" s="140"/>
      <c r="CT38" s="140"/>
      <c r="CU38" s="140"/>
      <c r="CV38" s="140"/>
      <c r="CW38" s="140"/>
      <c r="CX38" s="140"/>
      <c r="CY38" s="140"/>
      <c r="CZ38" s="140"/>
      <c r="DA38" s="140"/>
      <c r="DB38" s="140"/>
      <c r="DC38" s="140"/>
      <c r="DD38" s="140"/>
    </row>
    <row r="39" spans="1:108" ht="21" customHeight="1" thickTop="1" thickBot="1" x14ac:dyDescent="0.35">
      <c r="A39" s="317"/>
      <c r="B39" s="318"/>
      <c r="C39" s="318"/>
      <c r="D39" s="318"/>
      <c r="E39" s="343"/>
      <c r="F39" s="318"/>
      <c r="G39" s="318"/>
      <c r="H39" s="318"/>
      <c r="I39" s="318"/>
      <c r="J39" s="317"/>
      <c r="K39" s="317"/>
      <c r="L39" s="366"/>
      <c r="M39" s="364"/>
      <c r="N39" s="231">
        <v>5</v>
      </c>
      <c r="O39" s="233"/>
      <c r="P39" s="249"/>
      <c r="Q39" s="249"/>
      <c r="R39" s="249"/>
      <c r="S39" s="249"/>
      <c r="T39" s="249"/>
      <c r="U39" s="249"/>
      <c r="V39" s="249"/>
      <c r="W39" s="103">
        <f t="shared" si="1"/>
        <v>0</v>
      </c>
      <c r="X39" s="104" t="str">
        <f t="shared" si="0"/>
        <v>DEBIL</v>
      </c>
      <c r="Y39" s="250"/>
      <c r="Z39" s="105" t="str">
        <f t="shared" si="2"/>
        <v/>
      </c>
      <c r="AA39" s="103" t="str">
        <f t="shared" si="3"/>
        <v>SI</v>
      </c>
      <c r="AB39" s="249"/>
      <c r="AC39" s="367"/>
      <c r="AD39" s="367"/>
      <c r="AE39" s="368"/>
      <c r="AF39" s="368"/>
      <c r="AG39" s="369"/>
      <c r="AH39" s="369"/>
      <c r="AI39" s="362"/>
      <c r="AJ39" s="362"/>
      <c r="AK39" s="366"/>
      <c r="AL39" s="364"/>
      <c r="AM39" s="371"/>
      <c r="AN39" s="232"/>
      <c r="AO39" s="231"/>
      <c r="AP39" s="240"/>
      <c r="AQ39" s="100"/>
      <c r="AR39" s="134"/>
      <c r="AS39" s="100"/>
      <c r="AT39" s="134"/>
      <c r="AU39" s="100"/>
      <c r="AV39" s="134"/>
      <c r="AW39" s="100"/>
      <c r="AX39" s="134"/>
      <c r="AY39" s="135"/>
      <c r="AZ39" s="134"/>
      <c r="BA39" s="134"/>
      <c r="BB39" s="135"/>
      <c r="BC39" s="100"/>
      <c r="BD39" s="100"/>
      <c r="BE39" s="134"/>
      <c r="BF39" s="134"/>
      <c r="BG39" s="135"/>
      <c r="BH39" s="100"/>
      <c r="BI39" s="100"/>
      <c r="BJ39" s="134"/>
      <c r="BK39" s="134"/>
      <c r="BL39" s="135"/>
      <c r="BM39" s="100"/>
      <c r="BN39" s="100"/>
      <c r="BO39" s="134"/>
      <c r="BP39" s="134"/>
      <c r="BQ39" s="135"/>
      <c r="BR39" s="100"/>
      <c r="BS39" s="100"/>
      <c r="BT39" s="240"/>
      <c r="BU39" s="134"/>
      <c r="BV39" s="134"/>
      <c r="BW39" s="134"/>
      <c r="BX39" s="100"/>
      <c r="BY39" s="134"/>
      <c r="BZ39" s="134"/>
      <c r="CA39" s="100"/>
      <c r="CB39" s="134"/>
      <c r="CC39" s="135"/>
      <c r="CD39" s="134"/>
      <c r="CE39" s="140"/>
      <c r="CF39" s="140"/>
      <c r="CG39" s="140"/>
      <c r="CH39" s="140"/>
      <c r="CI39" s="140"/>
      <c r="CJ39" s="140"/>
      <c r="CK39" s="140"/>
      <c r="CL39" s="140"/>
      <c r="CM39" s="140"/>
      <c r="CN39" s="140"/>
      <c r="CO39" s="140"/>
      <c r="CP39" s="140"/>
      <c r="CQ39" s="140"/>
      <c r="CR39" s="140"/>
      <c r="CS39" s="140"/>
      <c r="CT39" s="140"/>
      <c r="CU39" s="140"/>
      <c r="CV39" s="140"/>
      <c r="CW39" s="140"/>
      <c r="CX39" s="140"/>
      <c r="CY39" s="140"/>
      <c r="CZ39" s="140"/>
      <c r="DA39" s="140"/>
      <c r="DB39" s="140"/>
      <c r="DC39" s="140"/>
      <c r="DD39" s="140"/>
    </row>
    <row r="40" spans="1:108" ht="21" customHeight="1" thickTop="1" thickBot="1" x14ac:dyDescent="0.35">
      <c r="A40" s="317"/>
      <c r="B40" s="318"/>
      <c r="C40" s="318"/>
      <c r="D40" s="318"/>
      <c r="E40" s="343"/>
      <c r="F40" s="318"/>
      <c r="G40" s="318"/>
      <c r="H40" s="318"/>
      <c r="I40" s="318"/>
      <c r="J40" s="317"/>
      <c r="K40" s="317"/>
      <c r="L40" s="366"/>
      <c r="M40" s="365"/>
      <c r="N40" s="231">
        <v>6</v>
      </c>
      <c r="O40" s="233"/>
      <c r="P40" s="249"/>
      <c r="Q40" s="249"/>
      <c r="R40" s="249"/>
      <c r="S40" s="249"/>
      <c r="T40" s="249"/>
      <c r="U40" s="249"/>
      <c r="V40" s="249"/>
      <c r="W40" s="103">
        <f t="shared" si="1"/>
        <v>0</v>
      </c>
      <c r="X40" s="104" t="str">
        <f t="shared" si="0"/>
        <v>DEBIL</v>
      </c>
      <c r="Y40" s="250"/>
      <c r="Z40" s="105" t="str">
        <f t="shared" si="2"/>
        <v/>
      </c>
      <c r="AA40" s="103" t="str">
        <f t="shared" si="3"/>
        <v>SI</v>
      </c>
      <c r="AB40" s="249"/>
      <c r="AC40" s="367"/>
      <c r="AD40" s="367"/>
      <c r="AE40" s="368"/>
      <c r="AF40" s="368"/>
      <c r="AG40" s="369"/>
      <c r="AH40" s="369"/>
      <c r="AI40" s="362"/>
      <c r="AJ40" s="362"/>
      <c r="AK40" s="366"/>
      <c r="AL40" s="365"/>
      <c r="AM40" s="372"/>
      <c r="AN40" s="232"/>
      <c r="AO40" s="231"/>
      <c r="AP40" s="240"/>
      <c r="AQ40" s="100"/>
      <c r="AR40" s="134"/>
      <c r="AS40" s="100"/>
      <c r="AT40" s="134"/>
      <c r="AU40" s="100"/>
      <c r="AV40" s="134"/>
      <c r="AW40" s="100"/>
      <c r="AX40" s="134"/>
      <c r="AY40" s="135"/>
      <c r="AZ40" s="134"/>
      <c r="BA40" s="134"/>
      <c r="BB40" s="135"/>
      <c r="BC40" s="100"/>
      <c r="BD40" s="100"/>
      <c r="BE40" s="134"/>
      <c r="BF40" s="134"/>
      <c r="BG40" s="135"/>
      <c r="BH40" s="100"/>
      <c r="BI40" s="100"/>
      <c r="BJ40" s="134"/>
      <c r="BK40" s="134"/>
      <c r="BL40" s="135"/>
      <c r="BM40" s="100"/>
      <c r="BN40" s="100"/>
      <c r="BO40" s="134"/>
      <c r="BP40" s="134"/>
      <c r="BQ40" s="135"/>
      <c r="BR40" s="100"/>
      <c r="BS40" s="100"/>
      <c r="BT40" s="240"/>
      <c r="BU40" s="134"/>
      <c r="BV40" s="134"/>
      <c r="BW40" s="134"/>
      <c r="BX40" s="100"/>
      <c r="BY40" s="134"/>
      <c r="BZ40" s="134"/>
      <c r="CA40" s="100"/>
      <c r="CB40" s="134"/>
      <c r="CC40" s="135"/>
      <c r="CD40" s="134"/>
      <c r="CE40" s="140"/>
      <c r="CF40" s="140"/>
      <c r="CG40" s="140"/>
      <c r="CH40" s="140"/>
      <c r="CI40" s="140"/>
      <c r="CJ40" s="140"/>
      <c r="CK40" s="140"/>
      <c r="CL40" s="140"/>
      <c r="CM40" s="140"/>
      <c r="CN40" s="140"/>
      <c r="CO40" s="140"/>
      <c r="CP40" s="140"/>
      <c r="CQ40" s="140"/>
      <c r="CR40" s="140"/>
      <c r="CS40" s="140"/>
      <c r="CT40" s="140"/>
      <c r="CU40" s="140"/>
      <c r="CV40" s="140"/>
      <c r="CW40" s="140"/>
      <c r="CX40" s="140"/>
      <c r="CY40" s="140"/>
      <c r="CZ40" s="140"/>
      <c r="DA40" s="140"/>
      <c r="DB40" s="140"/>
      <c r="DC40" s="140"/>
      <c r="DD40" s="140"/>
    </row>
    <row r="41" spans="1:108" ht="21" customHeight="1" thickTop="1" thickBot="1" x14ac:dyDescent="0.35">
      <c r="A41" s="317">
        <v>7</v>
      </c>
      <c r="B41" s="318"/>
      <c r="C41" s="318"/>
      <c r="D41" s="318"/>
      <c r="E41" s="343"/>
      <c r="F41" s="318"/>
      <c r="G41" s="318"/>
      <c r="H41" s="318"/>
      <c r="I41" s="318"/>
      <c r="J41" s="317"/>
      <c r="K41" s="317"/>
      <c r="L41" s="366">
        <f>+(J41*K41)*4</f>
        <v>0</v>
      </c>
      <c r="M41" s="363" t="b">
        <f>IF(OR(AND(J41=3,K41=4),AND(J41=2,K41=5),AND(J41=2,K41=5),AND(L41=20),AND(L41&gt;=52,L41&lt;=100)),"ZONA RIESGO EXTREMA",IF(OR(AND(J41=5,K41=2),AND(J41=4,K41=3),AND(J41=1,K41=4),AND(L41=16),AND(L41&gt;=28,L41&lt;=48)),"ZONA RIESGO ALTA",IF(OR(AND(J41=1,K41=3),AND(J41=4,K41=1),AND(L41=24)),"ZONA RIESGO MODERADA",IF(AND(L41&gt;=4,L41&lt;=16),"ZONA RIESGO BAJA"))))</f>
        <v>0</v>
      </c>
      <c r="N41" s="231">
        <v>1</v>
      </c>
      <c r="O41" s="233"/>
      <c r="P41" s="249"/>
      <c r="Q41" s="249"/>
      <c r="R41" s="249"/>
      <c r="S41" s="249"/>
      <c r="T41" s="249"/>
      <c r="U41" s="249"/>
      <c r="V41" s="249"/>
      <c r="W41" s="103">
        <f t="shared" si="1"/>
        <v>0</v>
      </c>
      <c r="X41" s="104" t="str">
        <f t="shared" si="0"/>
        <v>DEBIL</v>
      </c>
      <c r="Y41" s="250"/>
      <c r="Z41" s="105" t="str">
        <f t="shared" si="2"/>
        <v/>
      </c>
      <c r="AA41" s="103" t="str">
        <f t="shared" si="3"/>
        <v>SI</v>
      </c>
      <c r="AB41" s="249"/>
      <c r="AC41" s="367">
        <f>IF(AND(W41&gt;0,SUM(W42:W46)=0),W41,IF(AND(SUM(W41:W42)&gt;0,SUM(W43:W46)=0),AVERAGE(W41:W42),IF(AND(SUM(W41:W43)&gt;0,SUM(W44:W46)=0),AVERAGE(W41:W43),IF(AND(SUM(W41:W44)&gt;0,SUM(W45:W46)=0),AVERAGE(W41:W44),IF(AND(SUM(W41:W45)&gt;0,W46=0),AVERAGE(W41:W45),AVERAGE(W41:W46))))))</f>
        <v>0</v>
      </c>
      <c r="AD41" s="367" t="str">
        <f>IF(AND(AC41&gt;=50,AC41&lt;=99),"MODERADO",IF(AND(AC41=100), "FUERTE",IF(AND(AC41&lt;50), "DEBIL")))</f>
        <v>DEBIL</v>
      </c>
      <c r="AE41" s="368"/>
      <c r="AF41" s="368"/>
      <c r="AG41" s="369" t="str">
        <f>IFERROR(_xlfn.IFS(AND(AD41="MODERADO",AE41="Directamente"),1,AND(AD41="FUERTE",AE41="Directamente"),2),"0")</f>
        <v>0</v>
      </c>
      <c r="AH41" s="369" t="str">
        <f>IFERROR(_xlfn.IFS(AND(AD41="MODERADO",AF41="Directamente"),1,AND(AD41="FUERTE",AF41="Directamente"),2,AND(AD41="FUERTE",AF41="Indirectamente"),1),"0")</f>
        <v>0</v>
      </c>
      <c r="AI41" s="362"/>
      <c r="AJ41" s="362"/>
      <c r="AK41" s="366">
        <f>+(AI41*AJ41)*4</f>
        <v>0</v>
      </c>
      <c r="AL41" s="363"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370"/>
      <c r="AN41" s="232"/>
      <c r="AO41" s="231"/>
      <c r="AP41" s="240"/>
      <c r="AQ41" s="100"/>
      <c r="AR41" s="134"/>
      <c r="AS41" s="100"/>
      <c r="AT41" s="134"/>
      <c r="AU41" s="100"/>
      <c r="AV41" s="134"/>
      <c r="AW41" s="100"/>
      <c r="AX41" s="134"/>
      <c r="AY41" s="135"/>
      <c r="AZ41" s="134"/>
      <c r="BA41" s="134"/>
      <c r="BB41" s="135"/>
      <c r="BC41" s="100"/>
      <c r="BD41" s="100"/>
      <c r="BE41" s="134"/>
      <c r="BF41" s="134"/>
      <c r="BG41" s="135"/>
      <c r="BH41" s="100"/>
      <c r="BI41" s="100"/>
      <c r="BJ41" s="134"/>
      <c r="BK41" s="134"/>
      <c r="BL41" s="135"/>
      <c r="BM41" s="100"/>
      <c r="BN41" s="100"/>
      <c r="BO41" s="134"/>
      <c r="BP41" s="134"/>
      <c r="BQ41" s="135"/>
      <c r="BR41" s="100"/>
      <c r="BS41" s="100"/>
      <c r="BT41" s="240"/>
      <c r="BU41" s="134"/>
      <c r="BV41" s="134"/>
      <c r="BW41" s="134"/>
      <c r="BX41" s="100"/>
      <c r="BY41" s="134"/>
      <c r="BZ41" s="134"/>
      <c r="CA41" s="100"/>
      <c r="CB41" s="134"/>
      <c r="CC41" s="135"/>
      <c r="CD41" s="134"/>
      <c r="CE41" s="140"/>
      <c r="CF41" s="140"/>
      <c r="CG41" s="140"/>
      <c r="CH41" s="140"/>
      <c r="CI41" s="140"/>
      <c r="CJ41" s="140"/>
      <c r="CK41" s="140"/>
      <c r="CL41" s="140"/>
      <c r="CM41" s="140"/>
      <c r="CN41" s="140"/>
      <c r="CO41" s="140"/>
      <c r="CP41" s="140"/>
      <c r="CQ41" s="140"/>
      <c r="CR41" s="140"/>
      <c r="CS41" s="140"/>
      <c r="CT41" s="140"/>
      <c r="CU41" s="140"/>
      <c r="CV41" s="140"/>
      <c r="CW41" s="140"/>
      <c r="CX41" s="140"/>
      <c r="CY41" s="140"/>
      <c r="CZ41" s="140"/>
      <c r="DA41" s="140"/>
      <c r="DB41" s="140"/>
      <c r="DC41" s="140"/>
      <c r="DD41" s="140"/>
    </row>
    <row r="42" spans="1:108" ht="21" customHeight="1" thickTop="1" thickBot="1" x14ac:dyDescent="0.35">
      <c r="A42" s="317"/>
      <c r="B42" s="318"/>
      <c r="C42" s="318"/>
      <c r="D42" s="318"/>
      <c r="E42" s="343"/>
      <c r="F42" s="318"/>
      <c r="G42" s="318"/>
      <c r="H42" s="318"/>
      <c r="I42" s="318"/>
      <c r="J42" s="317"/>
      <c r="K42" s="317"/>
      <c r="L42" s="366"/>
      <c r="M42" s="364"/>
      <c r="N42" s="231">
        <v>2</v>
      </c>
      <c r="O42" s="233"/>
      <c r="P42" s="249"/>
      <c r="Q42" s="249"/>
      <c r="R42" s="249"/>
      <c r="S42" s="249"/>
      <c r="T42" s="249"/>
      <c r="U42" s="249"/>
      <c r="V42" s="249"/>
      <c r="W42" s="103">
        <f t="shared" si="1"/>
        <v>0</v>
      </c>
      <c r="X42" s="104" t="str">
        <f t="shared" si="0"/>
        <v>DEBIL</v>
      </c>
      <c r="Y42" s="250"/>
      <c r="Z42" s="105" t="str">
        <f t="shared" si="2"/>
        <v/>
      </c>
      <c r="AA42" s="103" t="str">
        <f t="shared" si="3"/>
        <v>SI</v>
      </c>
      <c r="AB42" s="249"/>
      <c r="AC42" s="367"/>
      <c r="AD42" s="367"/>
      <c r="AE42" s="368"/>
      <c r="AF42" s="368"/>
      <c r="AG42" s="369"/>
      <c r="AH42" s="369"/>
      <c r="AI42" s="362"/>
      <c r="AJ42" s="362"/>
      <c r="AK42" s="366"/>
      <c r="AL42" s="364"/>
      <c r="AM42" s="371"/>
      <c r="AN42" s="232"/>
      <c r="AO42" s="231"/>
      <c r="AP42" s="240"/>
      <c r="AQ42" s="100"/>
      <c r="AR42" s="134"/>
      <c r="AS42" s="100"/>
      <c r="AT42" s="134"/>
      <c r="AU42" s="100"/>
      <c r="AV42" s="134"/>
      <c r="AW42" s="100"/>
      <c r="AX42" s="134"/>
      <c r="AY42" s="135"/>
      <c r="AZ42" s="134"/>
      <c r="BA42" s="134"/>
      <c r="BB42" s="135"/>
      <c r="BC42" s="100"/>
      <c r="BD42" s="100"/>
      <c r="BE42" s="134"/>
      <c r="BF42" s="134"/>
      <c r="BG42" s="135"/>
      <c r="BH42" s="100"/>
      <c r="BI42" s="100"/>
      <c r="BJ42" s="134"/>
      <c r="BK42" s="134"/>
      <c r="BL42" s="135"/>
      <c r="BM42" s="100"/>
      <c r="BN42" s="100"/>
      <c r="BO42" s="134"/>
      <c r="BP42" s="134"/>
      <c r="BQ42" s="135"/>
      <c r="BR42" s="100"/>
      <c r="BS42" s="100"/>
      <c r="BT42" s="240"/>
      <c r="BU42" s="134"/>
      <c r="BV42" s="134"/>
      <c r="BW42" s="134"/>
      <c r="BX42" s="100"/>
      <c r="BY42" s="134"/>
      <c r="BZ42" s="134"/>
      <c r="CA42" s="100"/>
      <c r="CB42" s="134"/>
      <c r="CC42" s="135"/>
      <c r="CD42" s="134"/>
      <c r="CE42" s="140"/>
      <c r="CF42" s="140"/>
      <c r="CG42" s="140"/>
      <c r="CH42" s="140"/>
      <c r="CI42" s="140"/>
      <c r="CJ42" s="140"/>
      <c r="CK42" s="140"/>
      <c r="CL42" s="140"/>
      <c r="CM42" s="140"/>
      <c r="CN42" s="140"/>
      <c r="CO42" s="140"/>
      <c r="CP42" s="140"/>
      <c r="CQ42" s="140"/>
      <c r="CR42" s="140"/>
      <c r="CS42" s="140"/>
      <c r="CT42" s="140"/>
      <c r="CU42" s="140"/>
      <c r="CV42" s="140"/>
      <c r="CW42" s="140"/>
      <c r="CX42" s="140"/>
      <c r="CY42" s="140"/>
      <c r="CZ42" s="140"/>
      <c r="DA42" s="140"/>
      <c r="DB42" s="140"/>
      <c r="DC42" s="140"/>
      <c r="DD42" s="140"/>
    </row>
    <row r="43" spans="1:108" ht="21" customHeight="1" thickTop="1" thickBot="1" x14ac:dyDescent="0.35">
      <c r="A43" s="317"/>
      <c r="B43" s="318"/>
      <c r="C43" s="318"/>
      <c r="D43" s="318"/>
      <c r="E43" s="343"/>
      <c r="F43" s="318"/>
      <c r="G43" s="318"/>
      <c r="H43" s="318"/>
      <c r="I43" s="318"/>
      <c r="J43" s="317"/>
      <c r="K43" s="317"/>
      <c r="L43" s="366"/>
      <c r="M43" s="364"/>
      <c r="N43" s="231">
        <v>3</v>
      </c>
      <c r="O43" s="251"/>
      <c r="P43" s="249"/>
      <c r="Q43" s="249"/>
      <c r="R43" s="249"/>
      <c r="S43" s="249"/>
      <c r="T43" s="249"/>
      <c r="U43" s="249"/>
      <c r="V43" s="249"/>
      <c r="W43" s="103">
        <f t="shared" si="1"/>
        <v>0</v>
      </c>
      <c r="X43" s="104" t="str">
        <f t="shared" si="0"/>
        <v>DEBIL</v>
      </c>
      <c r="Y43" s="250"/>
      <c r="Z43" s="105" t="str">
        <f t="shared" si="2"/>
        <v/>
      </c>
      <c r="AA43" s="103" t="str">
        <f t="shared" si="3"/>
        <v>SI</v>
      </c>
      <c r="AB43" s="249"/>
      <c r="AC43" s="367"/>
      <c r="AD43" s="367"/>
      <c r="AE43" s="368"/>
      <c r="AF43" s="368"/>
      <c r="AG43" s="369"/>
      <c r="AH43" s="369"/>
      <c r="AI43" s="362"/>
      <c r="AJ43" s="362"/>
      <c r="AK43" s="366"/>
      <c r="AL43" s="364"/>
      <c r="AM43" s="371"/>
      <c r="AN43" s="232"/>
      <c r="AO43" s="231"/>
      <c r="AP43" s="240"/>
      <c r="AQ43" s="100"/>
      <c r="AR43" s="134"/>
      <c r="AS43" s="100"/>
      <c r="AT43" s="134"/>
      <c r="AU43" s="100"/>
      <c r="AV43" s="134"/>
      <c r="AW43" s="100"/>
      <c r="AX43" s="134"/>
      <c r="AY43" s="135"/>
      <c r="AZ43" s="134"/>
      <c r="BA43" s="134"/>
      <c r="BB43" s="135"/>
      <c r="BC43" s="100"/>
      <c r="BD43" s="100"/>
      <c r="BE43" s="134"/>
      <c r="BF43" s="134"/>
      <c r="BG43" s="135"/>
      <c r="BH43" s="100"/>
      <c r="BI43" s="100"/>
      <c r="BJ43" s="134"/>
      <c r="BK43" s="134"/>
      <c r="BL43" s="135"/>
      <c r="BM43" s="100"/>
      <c r="BN43" s="100"/>
      <c r="BO43" s="134"/>
      <c r="BP43" s="134"/>
      <c r="BQ43" s="135"/>
      <c r="BR43" s="100"/>
      <c r="BS43" s="100"/>
      <c r="BT43" s="240"/>
      <c r="BU43" s="134"/>
      <c r="BV43" s="134"/>
      <c r="BW43" s="134"/>
      <c r="BX43" s="100"/>
      <c r="BY43" s="134"/>
      <c r="BZ43" s="134"/>
      <c r="CA43" s="100"/>
      <c r="CB43" s="134"/>
      <c r="CC43" s="135"/>
      <c r="CD43" s="134"/>
      <c r="CE43" s="140"/>
      <c r="CF43" s="140"/>
      <c r="CG43" s="140"/>
      <c r="CH43" s="140"/>
      <c r="CI43" s="140"/>
      <c r="CJ43" s="140"/>
      <c r="CK43" s="140"/>
      <c r="CL43" s="140"/>
      <c r="CM43" s="140"/>
      <c r="CN43" s="140"/>
      <c r="CO43" s="140"/>
      <c r="CP43" s="140"/>
      <c r="CQ43" s="140"/>
      <c r="CR43" s="140"/>
      <c r="CS43" s="140"/>
      <c r="CT43" s="140"/>
      <c r="CU43" s="140"/>
      <c r="CV43" s="140"/>
      <c r="CW43" s="140"/>
      <c r="CX43" s="140"/>
      <c r="CY43" s="140"/>
      <c r="CZ43" s="140"/>
      <c r="DA43" s="140"/>
      <c r="DB43" s="140"/>
      <c r="DC43" s="140"/>
      <c r="DD43" s="140"/>
    </row>
    <row r="44" spans="1:108" ht="21" customHeight="1" thickTop="1" thickBot="1" x14ac:dyDescent="0.35">
      <c r="A44" s="317"/>
      <c r="B44" s="318"/>
      <c r="C44" s="318"/>
      <c r="D44" s="318"/>
      <c r="E44" s="343"/>
      <c r="F44" s="318"/>
      <c r="G44" s="318"/>
      <c r="H44" s="318"/>
      <c r="I44" s="318"/>
      <c r="J44" s="317"/>
      <c r="K44" s="317"/>
      <c r="L44" s="366"/>
      <c r="M44" s="364"/>
      <c r="N44" s="231">
        <v>4</v>
      </c>
      <c r="O44" s="233"/>
      <c r="P44" s="249"/>
      <c r="Q44" s="249"/>
      <c r="R44" s="249"/>
      <c r="S44" s="249"/>
      <c r="T44" s="249"/>
      <c r="U44" s="249"/>
      <c r="V44" s="249"/>
      <c r="W44" s="103">
        <f t="shared" si="1"/>
        <v>0</v>
      </c>
      <c r="X44" s="104" t="str">
        <f t="shared" si="0"/>
        <v>DEBIL</v>
      </c>
      <c r="Y44" s="250"/>
      <c r="Z44" s="105" t="str">
        <f t="shared" si="2"/>
        <v/>
      </c>
      <c r="AA44" s="103" t="str">
        <f t="shared" si="3"/>
        <v>SI</v>
      </c>
      <c r="AB44" s="249"/>
      <c r="AC44" s="367"/>
      <c r="AD44" s="367"/>
      <c r="AE44" s="368"/>
      <c r="AF44" s="368"/>
      <c r="AG44" s="369"/>
      <c r="AH44" s="369"/>
      <c r="AI44" s="362"/>
      <c r="AJ44" s="362"/>
      <c r="AK44" s="366"/>
      <c r="AL44" s="364"/>
      <c r="AM44" s="371"/>
      <c r="AN44" s="232"/>
      <c r="AO44" s="231"/>
      <c r="AP44" s="240"/>
      <c r="AQ44" s="100"/>
      <c r="AR44" s="134"/>
      <c r="AS44" s="100"/>
      <c r="AT44" s="134"/>
      <c r="AU44" s="100"/>
      <c r="AV44" s="134"/>
      <c r="AW44" s="100"/>
      <c r="AX44" s="134"/>
      <c r="AY44" s="135"/>
      <c r="AZ44" s="134"/>
      <c r="BA44" s="134"/>
      <c r="BB44" s="135"/>
      <c r="BC44" s="100"/>
      <c r="BD44" s="100"/>
      <c r="BE44" s="134"/>
      <c r="BF44" s="134"/>
      <c r="BG44" s="135"/>
      <c r="BH44" s="100"/>
      <c r="BI44" s="100"/>
      <c r="BJ44" s="134"/>
      <c r="BK44" s="134"/>
      <c r="BL44" s="135"/>
      <c r="BM44" s="100"/>
      <c r="BN44" s="100"/>
      <c r="BO44" s="134"/>
      <c r="BP44" s="134"/>
      <c r="BQ44" s="135"/>
      <c r="BR44" s="100"/>
      <c r="BS44" s="100"/>
      <c r="BT44" s="240"/>
      <c r="BU44" s="134"/>
      <c r="BV44" s="134"/>
      <c r="BW44" s="134"/>
      <c r="BX44" s="100"/>
      <c r="BY44" s="134"/>
      <c r="BZ44" s="134"/>
      <c r="CA44" s="100"/>
      <c r="CB44" s="134"/>
      <c r="CC44" s="135"/>
      <c r="CD44" s="134"/>
      <c r="CE44" s="140"/>
      <c r="CF44" s="140"/>
      <c r="CG44" s="140"/>
      <c r="CH44" s="140"/>
      <c r="CI44" s="140"/>
      <c r="CJ44" s="140"/>
      <c r="CK44" s="140"/>
      <c r="CL44" s="140"/>
      <c r="CM44" s="140"/>
      <c r="CN44" s="140"/>
      <c r="CO44" s="140"/>
      <c r="CP44" s="140"/>
      <c r="CQ44" s="140"/>
      <c r="CR44" s="140"/>
      <c r="CS44" s="140"/>
      <c r="CT44" s="140"/>
      <c r="CU44" s="140"/>
      <c r="CV44" s="140"/>
      <c r="CW44" s="140"/>
      <c r="CX44" s="140"/>
      <c r="CY44" s="140"/>
      <c r="CZ44" s="140"/>
      <c r="DA44" s="140"/>
      <c r="DB44" s="140"/>
      <c r="DC44" s="140"/>
      <c r="DD44" s="140"/>
    </row>
    <row r="45" spans="1:108" ht="21" customHeight="1" thickTop="1" thickBot="1" x14ac:dyDescent="0.35">
      <c r="A45" s="317"/>
      <c r="B45" s="318"/>
      <c r="C45" s="318"/>
      <c r="D45" s="318"/>
      <c r="E45" s="343"/>
      <c r="F45" s="318"/>
      <c r="G45" s="318"/>
      <c r="H45" s="318"/>
      <c r="I45" s="318"/>
      <c r="J45" s="317"/>
      <c r="K45" s="317"/>
      <c r="L45" s="366"/>
      <c r="M45" s="364"/>
      <c r="N45" s="231">
        <v>5</v>
      </c>
      <c r="O45" s="233"/>
      <c r="P45" s="249"/>
      <c r="Q45" s="249"/>
      <c r="R45" s="249"/>
      <c r="S45" s="249"/>
      <c r="T45" s="249"/>
      <c r="U45" s="249"/>
      <c r="V45" s="249"/>
      <c r="W45" s="103">
        <f t="shared" si="1"/>
        <v>0</v>
      </c>
      <c r="X45" s="104" t="str">
        <f t="shared" si="0"/>
        <v>DEBIL</v>
      </c>
      <c r="Y45" s="250"/>
      <c r="Z45" s="105" t="str">
        <f t="shared" si="2"/>
        <v/>
      </c>
      <c r="AA45" s="103" t="str">
        <f t="shared" si="3"/>
        <v>SI</v>
      </c>
      <c r="AB45" s="249"/>
      <c r="AC45" s="367"/>
      <c r="AD45" s="367"/>
      <c r="AE45" s="368"/>
      <c r="AF45" s="368"/>
      <c r="AG45" s="369"/>
      <c r="AH45" s="369"/>
      <c r="AI45" s="362"/>
      <c r="AJ45" s="362"/>
      <c r="AK45" s="366"/>
      <c r="AL45" s="364"/>
      <c r="AM45" s="371"/>
      <c r="AN45" s="232"/>
      <c r="AO45" s="231"/>
      <c r="AP45" s="240"/>
      <c r="AQ45" s="100"/>
      <c r="AR45" s="134"/>
      <c r="AS45" s="100"/>
      <c r="AT45" s="134"/>
      <c r="AU45" s="100"/>
      <c r="AV45" s="134"/>
      <c r="AW45" s="100"/>
      <c r="AX45" s="134"/>
      <c r="AY45" s="135"/>
      <c r="AZ45" s="134"/>
      <c r="BA45" s="134"/>
      <c r="BB45" s="135"/>
      <c r="BC45" s="100"/>
      <c r="BD45" s="100"/>
      <c r="BE45" s="134"/>
      <c r="BF45" s="134"/>
      <c r="BG45" s="135"/>
      <c r="BH45" s="100"/>
      <c r="BI45" s="100"/>
      <c r="BJ45" s="134"/>
      <c r="BK45" s="134"/>
      <c r="BL45" s="135"/>
      <c r="BM45" s="100"/>
      <c r="BN45" s="100"/>
      <c r="BO45" s="134"/>
      <c r="BP45" s="134"/>
      <c r="BQ45" s="135"/>
      <c r="BR45" s="100"/>
      <c r="BS45" s="100"/>
      <c r="BT45" s="240"/>
      <c r="BU45" s="134"/>
      <c r="BV45" s="134"/>
      <c r="BW45" s="134"/>
      <c r="BX45" s="100"/>
      <c r="BY45" s="134"/>
      <c r="BZ45" s="134"/>
      <c r="CA45" s="100"/>
      <c r="CB45" s="134"/>
      <c r="CC45" s="135"/>
      <c r="CD45" s="134"/>
      <c r="CE45" s="140"/>
      <c r="CF45" s="140"/>
      <c r="CG45" s="140"/>
      <c r="CH45" s="140"/>
      <c r="CI45" s="140"/>
      <c r="CJ45" s="140"/>
      <c r="CK45" s="140"/>
      <c r="CL45" s="140"/>
      <c r="CM45" s="140"/>
      <c r="CN45" s="140"/>
      <c r="CO45" s="140"/>
      <c r="CP45" s="140"/>
      <c r="CQ45" s="140"/>
      <c r="CR45" s="140"/>
      <c r="CS45" s="140"/>
      <c r="CT45" s="140"/>
      <c r="CU45" s="140"/>
      <c r="CV45" s="140"/>
      <c r="CW45" s="140"/>
      <c r="CX45" s="140"/>
      <c r="CY45" s="140"/>
      <c r="CZ45" s="140"/>
      <c r="DA45" s="140"/>
      <c r="DB45" s="140"/>
      <c r="DC45" s="140"/>
      <c r="DD45" s="140"/>
    </row>
    <row r="46" spans="1:108" ht="21" customHeight="1" thickTop="1" thickBot="1" x14ac:dyDescent="0.35">
      <c r="A46" s="317"/>
      <c r="B46" s="318"/>
      <c r="C46" s="318"/>
      <c r="D46" s="318"/>
      <c r="E46" s="343"/>
      <c r="F46" s="318"/>
      <c r="G46" s="318"/>
      <c r="H46" s="318"/>
      <c r="I46" s="318"/>
      <c r="J46" s="317"/>
      <c r="K46" s="317"/>
      <c r="L46" s="366"/>
      <c r="M46" s="365"/>
      <c r="N46" s="231">
        <v>6</v>
      </c>
      <c r="O46" s="233"/>
      <c r="P46" s="249"/>
      <c r="Q46" s="249"/>
      <c r="R46" s="249"/>
      <c r="S46" s="249"/>
      <c r="T46" s="249"/>
      <c r="U46" s="249"/>
      <c r="V46" s="249"/>
      <c r="W46" s="103">
        <f t="shared" si="1"/>
        <v>0</v>
      </c>
      <c r="X46" s="104" t="str">
        <f t="shared" si="0"/>
        <v>DEBIL</v>
      </c>
      <c r="Y46" s="250"/>
      <c r="Z46" s="105" t="str">
        <f t="shared" si="2"/>
        <v/>
      </c>
      <c r="AA46" s="103" t="str">
        <f t="shared" si="3"/>
        <v>SI</v>
      </c>
      <c r="AB46" s="249"/>
      <c r="AC46" s="367"/>
      <c r="AD46" s="367"/>
      <c r="AE46" s="368"/>
      <c r="AF46" s="368"/>
      <c r="AG46" s="369"/>
      <c r="AH46" s="369"/>
      <c r="AI46" s="362"/>
      <c r="AJ46" s="362"/>
      <c r="AK46" s="366"/>
      <c r="AL46" s="365"/>
      <c r="AM46" s="372"/>
      <c r="AN46" s="232"/>
      <c r="AO46" s="231"/>
      <c r="AP46" s="240"/>
      <c r="AQ46" s="100"/>
      <c r="AR46" s="134"/>
      <c r="AS46" s="100"/>
      <c r="AT46" s="134"/>
      <c r="AU46" s="100"/>
      <c r="AV46" s="134"/>
      <c r="AW46" s="100"/>
      <c r="AX46" s="134"/>
      <c r="AY46" s="135"/>
      <c r="AZ46" s="134"/>
      <c r="BA46" s="134"/>
      <c r="BB46" s="135"/>
      <c r="BC46" s="100"/>
      <c r="BD46" s="100"/>
      <c r="BE46" s="134"/>
      <c r="BF46" s="134"/>
      <c r="BG46" s="135"/>
      <c r="BH46" s="100"/>
      <c r="BI46" s="100"/>
      <c r="BJ46" s="134"/>
      <c r="BK46" s="134"/>
      <c r="BL46" s="135"/>
      <c r="BM46" s="100"/>
      <c r="BN46" s="100"/>
      <c r="BO46" s="134"/>
      <c r="BP46" s="134"/>
      <c r="BQ46" s="135"/>
      <c r="BR46" s="100"/>
      <c r="BS46" s="100"/>
      <c r="BT46" s="240"/>
      <c r="BU46" s="134"/>
      <c r="BV46" s="134"/>
      <c r="BW46" s="134"/>
      <c r="BX46" s="100"/>
      <c r="BY46" s="134"/>
      <c r="BZ46" s="134"/>
      <c r="CA46" s="100"/>
      <c r="CB46" s="134"/>
      <c r="CC46" s="135"/>
      <c r="CD46" s="134"/>
      <c r="CE46" s="140"/>
      <c r="CF46" s="140"/>
      <c r="CG46" s="140"/>
      <c r="CH46" s="140"/>
      <c r="CI46" s="140"/>
      <c r="CJ46" s="140"/>
      <c r="CK46" s="140"/>
      <c r="CL46" s="140"/>
      <c r="CM46" s="140"/>
      <c r="CN46" s="140"/>
      <c r="CO46" s="140"/>
      <c r="CP46" s="140"/>
      <c r="CQ46" s="140"/>
      <c r="CR46" s="140"/>
      <c r="CS46" s="140"/>
      <c r="CT46" s="140"/>
      <c r="CU46" s="140"/>
      <c r="CV46" s="140"/>
      <c r="CW46" s="140"/>
      <c r="CX46" s="140"/>
      <c r="CY46" s="140"/>
      <c r="CZ46" s="140"/>
      <c r="DA46" s="140"/>
      <c r="DB46" s="140"/>
      <c r="DC46" s="140"/>
      <c r="DD46" s="140"/>
    </row>
    <row r="47" spans="1:108" ht="21" customHeight="1" thickTop="1" thickBot="1" x14ac:dyDescent="0.35">
      <c r="A47" s="317">
        <v>8</v>
      </c>
      <c r="B47" s="318"/>
      <c r="C47" s="318"/>
      <c r="D47" s="318"/>
      <c r="E47" s="343"/>
      <c r="F47" s="318"/>
      <c r="G47" s="318"/>
      <c r="H47" s="318"/>
      <c r="I47" s="318"/>
      <c r="J47" s="317"/>
      <c r="K47" s="317"/>
      <c r="L47" s="366">
        <f>+(J47*K47)*4</f>
        <v>0</v>
      </c>
      <c r="M47" s="363" t="b">
        <f>IF(OR(AND(J47=3,K47=4),AND(J47=2,K47=5),AND(J47=2,K47=5),AND(L47=20),AND(L47&gt;=52,L47&lt;=100)),"ZONA RIESGO EXTREMA",IF(OR(AND(J47=5,K47=2),AND(J47=4,K47=3),AND(J47=1,K47=4),AND(L47=16),AND(L47&gt;=28,L47&lt;=48)),"ZONA RIESGO ALTA",IF(OR(AND(J47=1,K47=3),AND(J47=4,K47=1),AND(L47=24)),"ZONA RIESGO MODERADA",IF(AND(L47&gt;=4,L47&lt;=16),"ZONA RIESGO BAJA"))))</f>
        <v>0</v>
      </c>
      <c r="N47" s="231">
        <v>1</v>
      </c>
      <c r="O47" s="233"/>
      <c r="P47" s="249"/>
      <c r="Q47" s="249"/>
      <c r="R47" s="249"/>
      <c r="S47" s="249"/>
      <c r="T47" s="249"/>
      <c r="U47" s="249"/>
      <c r="V47" s="249"/>
      <c r="W47" s="103">
        <f t="shared" si="1"/>
        <v>0</v>
      </c>
      <c r="X47" s="104" t="str">
        <f t="shared" si="0"/>
        <v>DEBIL</v>
      </c>
      <c r="Y47" s="250"/>
      <c r="Z47" s="105" t="str">
        <f t="shared" si="2"/>
        <v/>
      </c>
      <c r="AA47" s="103" t="str">
        <f t="shared" si="3"/>
        <v>SI</v>
      </c>
      <c r="AB47" s="249"/>
      <c r="AC47" s="367">
        <f>IF(AND(W47&gt;0,SUM(W48:W52)=0),W47,IF(AND(SUM(W47:W48)&gt;0,SUM(W49:W52)=0),AVERAGE(W47:W48),IF(AND(SUM(W47:W49)&gt;0,SUM(W50:W52)=0),AVERAGE(W47:W49),IF(AND(SUM(W47:W50)&gt;0,SUM(W51:W52)=0),AVERAGE(W47:W50),IF(AND(SUM(W47:W51)&gt;0,W52=0),AVERAGE(W47:W51),AVERAGE(W47:W52))))))</f>
        <v>0</v>
      </c>
      <c r="AD47" s="367" t="str">
        <f>IF(AND(AC47&gt;=50,AC47&lt;=99),"MODERADO",IF(AND(AC47=100), "FUERTE",IF(AND(AC47&lt;50), "DEBIL")))</f>
        <v>DEBIL</v>
      </c>
      <c r="AE47" s="368"/>
      <c r="AF47" s="368"/>
      <c r="AG47" s="369" t="str">
        <f>IFERROR(_xlfn.IFS(AND(AD47="MODERADO",AE47="Directamente"),1,AND(AD47="FUERTE",AE47="Directamente"),2),"0")</f>
        <v>0</v>
      </c>
      <c r="AH47" s="369" t="str">
        <f>IFERROR(_xlfn.IFS(AND(AD47="MODERADO",AF47="Directamente"),1,AND(AD47="FUERTE",AF47="Directamente"),2,AND(AD47="FUERTE",AF47="Indirectamente"),1),"0")</f>
        <v>0</v>
      </c>
      <c r="AI47" s="362"/>
      <c r="AJ47" s="362"/>
      <c r="AK47" s="366">
        <f>+(AI47*AJ47)*4</f>
        <v>0</v>
      </c>
      <c r="AL47" s="363"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370"/>
      <c r="AN47" s="232"/>
      <c r="AO47" s="231"/>
      <c r="AP47" s="240"/>
      <c r="AQ47" s="100"/>
      <c r="AR47" s="134"/>
      <c r="AS47" s="100"/>
      <c r="AT47" s="134"/>
      <c r="AU47" s="100"/>
      <c r="AV47" s="134"/>
      <c r="AW47" s="100"/>
      <c r="AX47" s="134"/>
      <c r="AY47" s="135"/>
      <c r="AZ47" s="134"/>
      <c r="BA47" s="134"/>
      <c r="BB47" s="135"/>
      <c r="BC47" s="100"/>
      <c r="BD47" s="100"/>
      <c r="BE47" s="134"/>
      <c r="BF47" s="134"/>
      <c r="BG47" s="135"/>
      <c r="BH47" s="100"/>
      <c r="BI47" s="100"/>
      <c r="BJ47" s="134"/>
      <c r="BK47" s="134"/>
      <c r="BL47" s="135"/>
      <c r="BM47" s="100"/>
      <c r="BN47" s="100"/>
      <c r="BO47" s="134"/>
      <c r="BP47" s="134"/>
      <c r="BQ47" s="135"/>
      <c r="BR47" s="100"/>
      <c r="BS47" s="100"/>
      <c r="BT47" s="240"/>
      <c r="BU47" s="134"/>
      <c r="BV47" s="134"/>
      <c r="BW47" s="134"/>
      <c r="BX47" s="100"/>
      <c r="BY47" s="134"/>
      <c r="BZ47" s="134"/>
      <c r="CA47" s="100"/>
      <c r="CB47" s="134"/>
      <c r="CC47" s="135"/>
      <c r="CD47" s="134"/>
      <c r="CE47" s="140"/>
      <c r="CF47" s="140"/>
      <c r="CG47" s="140"/>
      <c r="CH47" s="140"/>
      <c r="CI47" s="140"/>
      <c r="CJ47" s="140"/>
      <c r="CK47" s="140"/>
      <c r="CL47" s="140"/>
      <c r="CM47" s="140"/>
      <c r="CN47" s="140"/>
      <c r="CO47" s="140"/>
      <c r="CP47" s="140"/>
      <c r="CQ47" s="140"/>
      <c r="CR47" s="140"/>
      <c r="CS47" s="140"/>
      <c r="CT47" s="140"/>
      <c r="CU47" s="140"/>
      <c r="CV47" s="140"/>
      <c r="CW47" s="140"/>
      <c r="CX47" s="140"/>
      <c r="CY47" s="140"/>
      <c r="CZ47" s="140"/>
      <c r="DA47" s="140"/>
      <c r="DB47" s="140"/>
      <c r="DC47" s="140"/>
      <c r="DD47" s="140"/>
    </row>
    <row r="48" spans="1:108" ht="21" customHeight="1" thickTop="1" thickBot="1" x14ac:dyDescent="0.35">
      <c r="A48" s="317"/>
      <c r="B48" s="318"/>
      <c r="C48" s="318"/>
      <c r="D48" s="318"/>
      <c r="E48" s="343"/>
      <c r="F48" s="318"/>
      <c r="G48" s="318"/>
      <c r="H48" s="318"/>
      <c r="I48" s="318"/>
      <c r="J48" s="317"/>
      <c r="K48" s="317"/>
      <c r="L48" s="366"/>
      <c r="M48" s="364"/>
      <c r="N48" s="231">
        <v>2</v>
      </c>
      <c r="O48" s="233"/>
      <c r="P48" s="249"/>
      <c r="Q48" s="249"/>
      <c r="R48" s="249"/>
      <c r="S48" s="249"/>
      <c r="T48" s="249"/>
      <c r="U48" s="249"/>
      <c r="V48" s="249"/>
      <c r="W48" s="103">
        <f t="shared" si="1"/>
        <v>0</v>
      </c>
      <c r="X48" s="104" t="str">
        <f t="shared" si="0"/>
        <v>DEBIL</v>
      </c>
      <c r="Y48" s="250"/>
      <c r="Z48" s="105" t="str">
        <f t="shared" si="2"/>
        <v/>
      </c>
      <c r="AA48" s="103" t="str">
        <f t="shared" si="3"/>
        <v>SI</v>
      </c>
      <c r="AB48" s="249"/>
      <c r="AC48" s="367"/>
      <c r="AD48" s="367"/>
      <c r="AE48" s="368"/>
      <c r="AF48" s="368"/>
      <c r="AG48" s="369"/>
      <c r="AH48" s="369"/>
      <c r="AI48" s="362"/>
      <c r="AJ48" s="362"/>
      <c r="AK48" s="366"/>
      <c r="AL48" s="364"/>
      <c r="AM48" s="371"/>
      <c r="AN48" s="232"/>
      <c r="AO48" s="231"/>
      <c r="AP48" s="240"/>
      <c r="AQ48" s="100"/>
      <c r="AR48" s="134"/>
      <c r="AS48" s="100"/>
      <c r="AT48" s="134"/>
      <c r="AU48" s="100"/>
      <c r="AV48" s="134"/>
      <c r="AW48" s="100"/>
      <c r="AX48" s="134"/>
      <c r="AY48" s="135"/>
      <c r="AZ48" s="134"/>
      <c r="BA48" s="134"/>
      <c r="BB48" s="135"/>
      <c r="BC48" s="100"/>
      <c r="BD48" s="100"/>
      <c r="BE48" s="134"/>
      <c r="BF48" s="134"/>
      <c r="BG48" s="135"/>
      <c r="BH48" s="100"/>
      <c r="BI48" s="100"/>
      <c r="BJ48" s="134"/>
      <c r="BK48" s="134"/>
      <c r="BL48" s="135"/>
      <c r="BM48" s="100"/>
      <c r="BN48" s="100"/>
      <c r="BO48" s="134"/>
      <c r="BP48" s="134"/>
      <c r="BQ48" s="135"/>
      <c r="BR48" s="100"/>
      <c r="BS48" s="100"/>
      <c r="BT48" s="240"/>
      <c r="BU48" s="134"/>
      <c r="BV48" s="134"/>
      <c r="BW48" s="134"/>
      <c r="BX48" s="100"/>
      <c r="BY48" s="134"/>
      <c r="BZ48" s="134"/>
      <c r="CA48" s="100"/>
      <c r="CB48" s="134"/>
      <c r="CC48" s="135"/>
      <c r="CD48" s="134"/>
      <c r="CE48" s="140"/>
      <c r="CF48" s="140"/>
      <c r="CG48" s="140"/>
      <c r="CH48" s="140"/>
      <c r="CI48" s="140"/>
      <c r="CJ48" s="140"/>
      <c r="CK48" s="140"/>
      <c r="CL48" s="140"/>
      <c r="CM48" s="140"/>
      <c r="CN48" s="140"/>
      <c r="CO48" s="140"/>
      <c r="CP48" s="140"/>
      <c r="CQ48" s="140"/>
      <c r="CR48" s="140"/>
      <c r="CS48" s="140"/>
      <c r="CT48" s="140"/>
      <c r="CU48" s="140"/>
      <c r="CV48" s="140"/>
      <c r="CW48" s="140"/>
      <c r="CX48" s="140"/>
      <c r="CY48" s="140"/>
      <c r="CZ48" s="140"/>
      <c r="DA48" s="140"/>
      <c r="DB48" s="140"/>
      <c r="DC48" s="140"/>
      <c r="DD48" s="140"/>
    </row>
    <row r="49" spans="1:108" ht="21" customHeight="1" thickTop="1" thickBot="1" x14ac:dyDescent="0.35">
      <c r="A49" s="317"/>
      <c r="B49" s="318"/>
      <c r="C49" s="318"/>
      <c r="D49" s="318"/>
      <c r="E49" s="343"/>
      <c r="F49" s="318"/>
      <c r="G49" s="318"/>
      <c r="H49" s="318"/>
      <c r="I49" s="318"/>
      <c r="J49" s="317"/>
      <c r="K49" s="317"/>
      <c r="L49" s="366"/>
      <c r="M49" s="364"/>
      <c r="N49" s="231">
        <v>3</v>
      </c>
      <c r="O49" s="251"/>
      <c r="P49" s="249"/>
      <c r="Q49" s="249"/>
      <c r="R49" s="249"/>
      <c r="S49" s="249"/>
      <c r="T49" s="249"/>
      <c r="U49" s="249"/>
      <c r="V49" s="249"/>
      <c r="W49" s="103">
        <f t="shared" si="1"/>
        <v>0</v>
      </c>
      <c r="X49" s="104" t="str">
        <f t="shared" si="0"/>
        <v>DEBIL</v>
      </c>
      <c r="Y49" s="250"/>
      <c r="Z49" s="105" t="str">
        <f t="shared" si="2"/>
        <v/>
      </c>
      <c r="AA49" s="103" t="str">
        <f t="shared" si="3"/>
        <v>SI</v>
      </c>
      <c r="AB49" s="249"/>
      <c r="AC49" s="367"/>
      <c r="AD49" s="367"/>
      <c r="AE49" s="368"/>
      <c r="AF49" s="368"/>
      <c r="AG49" s="369"/>
      <c r="AH49" s="369"/>
      <c r="AI49" s="362"/>
      <c r="AJ49" s="362"/>
      <c r="AK49" s="366"/>
      <c r="AL49" s="364"/>
      <c r="AM49" s="371"/>
      <c r="AN49" s="232"/>
      <c r="AO49" s="231"/>
      <c r="AP49" s="240"/>
      <c r="AQ49" s="100"/>
      <c r="AR49" s="134"/>
      <c r="AS49" s="100"/>
      <c r="AT49" s="134"/>
      <c r="AU49" s="100"/>
      <c r="AV49" s="134"/>
      <c r="AW49" s="100"/>
      <c r="AX49" s="134"/>
      <c r="AY49" s="135"/>
      <c r="AZ49" s="134"/>
      <c r="BA49" s="134"/>
      <c r="BB49" s="135"/>
      <c r="BC49" s="100"/>
      <c r="BD49" s="100"/>
      <c r="BE49" s="134"/>
      <c r="BF49" s="134"/>
      <c r="BG49" s="135"/>
      <c r="BH49" s="100"/>
      <c r="BI49" s="100"/>
      <c r="BJ49" s="134"/>
      <c r="BK49" s="134"/>
      <c r="BL49" s="135"/>
      <c r="BM49" s="100"/>
      <c r="BN49" s="100"/>
      <c r="BO49" s="134"/>
      <c r="BP49" s="134"/>
      <c r="BQ49" s="135"/>
      <c r="BR49" s="100"/>
      <c r="BS49" s="100"/>
      <c r="BT49" s="240"/>
      <c r="BU49" s="134"/>
      <c r="BV49" s="134"/>
      <c r="BW49" s="134"/>
      <c r="BX49" s="100"/>
      <c r="BY49" s="134"/>
      <c r="BZ49" s="134"/>
      <c r="CA49" s="100"/>
      <c r="CB49" s="134"/>
      <c r="CC49" s="135"/>
      <c r="CD49" s="134"/>
      <c r="CE49" s="140"/>
      <c r="CF49" s="140"/>
      <c r="CG49" s="140"/>
      <c r="CH49" s="140"/>
      <c r="CI49" s="140"/>
      <c r="CJ49" s="140"/>
      <c r="CK49" s="140"/>
      <c r="CL49" s="140"/>
      <c r="CM49" s="140"/>
      <c r="CN49" s="140"/>
      <c r="CO49" s="140"/>
      <c r="CP49" s="140"/>
      <c r="CQ49" s="140"/>
      <c r="CR49" s="140"/>
      <c r="CS49" s="140"/>
      <c r="CT49" s="140"/>
      <c r="CU49" s="140"/>
      <c r="CV49" s="140"/>
      <c r="CW49" s="140"/>
      <c r="CX49" s="140"/>
      <c r="CY49" s="140"/>
      <c r="CZ49" s="140"/>
      <c r="DA49" s="140"/>
      <c r="DB49" s="140"/>
      <c r="DC49" s="140"/>
      <c r="DD49" s="140"/>
    </row>
    <row r="50" spans="1:108" ht="21" customHeight="1" thickTop="1" thickBot="1" x14ac:dyDescent="0.35">
      <c r="A50" s="317"/>
      <c r="B50" s="318"/>
      <c r="C50" s="318"/>
      <c r="D50" s="318"/>
      <c r="E50" s="343"/>
      <c r="F50" s="318"/>
      <c r="G50" s="318"/>
      <c r="H50" s="318"/>
      <c r="I50" s="318"/>
      <c r="J50" s="317"/>
      <c r="K50" s="317"/>
      <c r="L50" s="366"/>
      <c r="M50" s="364"/>
      <c r="N50" s="231">
        <v>4</v>
      </c>
      <c r="O50" s="233"/>
      <c r="P50" s="249"/>
      <c r="Q50" s="249"/>
      <c r="R50" s="249"/>
      <c r="S50" s="249"/>
      <c r="T50" s="249"/>
      <c r="U50" s="249"/>
      <c r="V50" s="249"/>
      <c r="W50" s="103">
        <f t="shared" si="1"/>
        <v>0</v>
      </c>
      <c r="X50" s="104" t="str">
        <f t="shared" si="0"/>
        <v>DEBIL</v>
      </c>
      <c r="Y50" s="250"/>
      <c r="Z50" s="105" t="str">
        <f t="shared" si="2"/>
        <v/>
      </c>
      <c r="AA50" s="103" t="str">
        <f t="shared" si="3"/>
        <v>SI</v>
      </c>
      <c r="AB50" s="249"/>
      <c r="AC50" s="367"/>
      <c r="AD50" s="367"/>
      <c r="AE50" s="368"/>
      <c r="AF50" s="368"/>
      <c r="AG50" s="369"/>
      <c r="AH50" s="369"/>
      <c r="AI50" s="362"/>
      <c r="AJ50" s="362"/>
      <c r="AK50" s="366"/>
      <c r="AL50" s="364"/>
      <c r="AM50" s="371"/>
      <c r="AN50" s="232"/>
      <c r="AO50" s="231"/>
      <c r="AP50" s="240"/>
      <c r="AQ50" s="100"/>
      <c r="AR50" s="134"/>
      <c r="AS50" s="100"/>
      <c r="AT50" s="134"/>
      <c r="AU50" s="100"/>
      <c r="AV50" s="134"/>
      <c r="AW50" s="100"/>
      <c r="AX50" s="134"/>
      <c r="AY50" s="135"/>
      <c r="AZ50" s="134"/>
      <c r="BA50" s="134"/>
      <c r="BB50" s="135"/>
      <c r="BC50" s="100"/>
      <c r="BD50" s="100"/>
      <c r="BE50" s="134"/>
      <c r="BF50" s="134"/>
      <c r="BG50" s="135"/>
      <c r="BH50" s="100"/>
      <c r="BI50" s="100"/>
      <c r="BJ50" s="134"/>
      <c r="BK50" s="134"/>
      <c r="BL50" s="135"/>
      <c r="BM50" s="100"/>
      <c r="BN50" s="100"/>
      <c r="BO50" s="134"/>
      <c r="BP50" s="134"/>
      <c r="BQ50" s="135"/>
      <c r="BR50" s="100"/>
      <c r="BS50" s="100"/>
      <c r="BT50" s="240"/>
      <c r="BU50" s="134"/>
      <c r="BV50" s="134"/>
      <c r="BW50" s="134"/>
      <c r="BX50" s="100"/>
      <c r="BY50" s="134"/>
      <c r="BZ50" s="134"/>
      <c r="CA50" s="100"/>
      <c r="CB50" s="134"/>
      <c r="CC50" s="135"/>
      <c r="CD50" s="134"/>
      <c r="CE50" s="140"/>
      <c r="CF50" s="140"/>
      <c r="CG50" s="140"/>
      <c r="CH50" s="140"/>
      <c r="CI50" s="140"/>
      <c r="CJ50" s="140"/>
      <c r="CK50" s="140"/>
      <c r="CL50" s="140"/>
      <c r="CM50" s="140"/>
      <c r="CN50" s="140"/>
      <c r="CO50" s="140"/>
      <c r="CP50" s="140"/>
      <c r="CQ50" s="140"/>
      <c r="CR50" s="140"/>
      <c r="CS50" s="140"/>
      <c r="CT50" s="140"/>
      <c r="CU50" s="140"/>
      <c r="CV50" s="140"/>
      <c r="CW50" s="140"/>
      <c r="CX50" s="140"/>
      <c r="CY50" s="140"/>
      <c r="CZ50" s="140"/>
      <c r="DA50" s="140"/>
      <c r="DB50" s="140"/>
      <c r="DC50" s="140"/>
      <c r="DD50" s="140"/>
    </row>
    <row r="51" spans="1:108" ht="21" customHeight="1" thickTop="1" thickBot="1" x14ac:dyDescent="0.35">
      <c r="A51" s="317"/>
      <c r="B51" s="318"/>
      <c r="C51" s="318"/>
      <c r="D51" s="318"/>
      <c r="E51" s="343"/>
      <c r="F51" s="318"/>
      <c r="G51" s="318"/>
      <c r="H51" s="318"/>
      <c r="I51" s="318"/>
      <c r="J51" s="317"/>
      <c r="K51" s="317"/>
      <c r="L51" s="366"/>
      <c r="M51" s="364"/>
      <c r="N51" s="231">
        <v>5</v>
      </c>
      <c r="O51" s="233"/>
      <c r="P51" s="249"/>
      <c r="Q51" s="249"/>
      <c r="R51" s="249"/>
      <c r="S51" s="249"/>
      <c r="T51" s="249"/>
      <c r="U51" s="249"/>
      <c r="V51" s="249"/>
      <c r="W51" s="103">
        <f t="shared" si="1"/>
        <v>0</v>
      </c>
      <c r="X51" s="104" t="str">
        <f t="shared" si="0"/>
        <v>DEBIL</v>
      </c>
      <c r="Y51" s="250"/>
      <c r="Z51" s="105" t="str">
        <f t="shared" si="2"/>
        <v/>
      </c>
      <c r="AA51" s="103" t="str">
        <f t="shared" si="3"/>
        <v>SI</v>
      </c>
      <c r="AB51" s="249"/>
      <c r="AC51" s="367"/>
      <c r="AD51" s="367"/>
      <c r="AE51" s="368"/>
      <c r="AF51" s="368"/>
      <c r="AG51" s="369"/>
      <c r="AH51" s="369"/>
      <c r="AI51" s="362"/>
      <c r="AJ51" s="362"/>
      <c r="AK51" s="366"/>
      <c r="AL51" s="364"/>
      <c r="AM51" s="371"/>
      <c r="AN51" s="232"/>
      <c r="AO51" s="231"/>
      <c r="AP51" s="240"/>
      <c r="AQ51" s="100"/>
      <c r="AR51" s="134"/>
      <c r="AS51" s="100"/>
      <c r="AT51" s="134"/>
      <c r="AU51" s="100"/>
      <c r="AV51" s="134"/>
      <c r="AW51" s="100"/>
      <c r="AX51" s="134"/>
      <c r="AY51" s="135"/>
      <c r="AZ51" s="134"/>
      <c r="BA51" s="134"/>
      <c r="BB51" s="135"/>
      <c r="BC51" s="100"/>
      <c r="BD51" s="100"/>
      <c r="BE51" s="134"/>
      <c r="BF51" s="134"/>
      <c r="BG51" s="135"/>
      <c r="BH51" s="100"/>
      <c r="BI51" s="100"/>
      <c r="BJ51" s="134"/>
      <c r="BK51" s="134"/>
      <c r="BL51" s="135"/>
      <c r="BM51" s="100"/>
      <c r="BN51" s="100"/>
      <c r="BO51" s="134"/>
      <c r="BP51" s="134"/>
      <c r="BQ51" s="135"/>
      <c r="BR51" s="100"/>
      <c r="BS51" s="100"/>
      <c r="BT51" s="240"/>
      <c r="BU51" s="134"/>
      <c r="BV51" s="134"/>
      <c r="BW51" s="134"/>
      <c r="BX51" s="100"/>
      <c r="BY51" s="134"/>
      <c r="BZ51" s="134"/>
      <c r="CA51" s="100"/>
      <c r="CB51" s="134"/>
      <c r="CC51" s="135"/>
      <c r="CD51" s="134"/>
      <c r="CE51" s="140"/>
      <c r="CF51" s="140"/>
      <c r="CG51" s="140"/>
      <c r="CH51" s="140"/>
      <c r="CI51" s="140"/>
      <c r="CJ51" s="140"/>
      <c r="CK51" s="140"/>
      <c r="CL51" s="140"/>
      <c r="CM51" s="140"/>
      <c r="CN51" s="140"/>
      <c r="CO51" s="140"/>
      <c r="CP51" s="140"/>
      <c r="CQ51" s="140"/>
      <c r="CR51" s="140"/>
      <c r="CS51" s="140"/>
      <c r="CT51" s="140"/>
      <c r="CU51" s="140"/>
      <c r="CV51" s="140"/>
      <c r="CW51" s="140"/>
      <c r="CX51" s="140"/>
      <c r="CY51" s="140"/>
      <c r="CZ51" s="140"/>
      <c r="DA51" s="140"/>
      <c r="DB51" s="140"/>
      <c r="DC51" s="140"/>
      <c r="DD51" s="140"/>
    </row>
    <row r="52" spans="1:108" ht="21" customHeight="1" thickTop="1" thickBot="1" x14ac:dyDescent="0.35">
      <c r="A52" s="317"/>
      <c r="B52" s="318"/>
      <c r="C52" s="318"/>
      <c r="D52" s="318"/>
      <c r="E52" s="343"/>
      <c r="F52" s="318"/>
      <c r="G52" s="318"/>
      <c r="H52" s="318"/>
      <c r="I52" s="318"/>
      <c r="J52" s="317"/>
      <c r="K52" s="317"/>
      <c r="L52" s="366"/>
      <c r="M52" s="365"/>
      <c r="N52" s="231">
        <v>6</v>
      </c>
      <c r="O52" s="233"/>
      <c r="P52" s="249"/>
      <c r="Q52" s="249"/>
      <c r="R52" s="249"/>
      <c r="S52" s="249"/>
      <c r="T52" s="249"/>
      <c r="U52" s="249"/>
      <c r="V52" s="249"/>
      <c r="W52" s="103">
        <f t="shared" si="1"/>
        <v>0</v>
      </c>
      <c r="X52" s="104" t="str">
        <f t="shared" si="0"/>
        <v>DEBIL</v>
      </c>
      <c r="Y52" s="250"/>
      <c r="Z52" s="105" t="str">
        <f t="shared" si="2"/>
        <v/>
      </c>
      <c r="AA52" s="103" t="str">
        <f t="shared" si="3"/>
        <v>SI</v>
      </c>
      <c r="AB52" s="249"/>
      <c r="AC52" s="367"/>
      <c r="AD52" s="367"/>
      <c r="AE52" s="368"/>
      <c r="AF52" s="368"/>
      <c r="AG52" s="369"/>
      <c r="AH52" s="369"/>
      <c r="AI52" s="362"/>
      <c r="AJ52" s="362"/>
      <c r="AK52" s="366"/>
      <c r="AL52" s="365"/>
      <c r="AM52" s="372"/>
      <c r="AN52" s="232"/>
      <c r="AO52" s="231"/>
      <c r="AP52" s="240"/>
      <c r="AQ52" s="100"/>
      <c r="AR52" s="134"/>
      <c r="AS52" s="100"/>
      <c r="AT52" s="134"/>
      <c r="AU52" s="100"/>
      <c r="AV52" s="134"/>
      <c r="AW52" s="100"/>
      <c r="AX52" s="134"/>
      <c r="AY52" s="135"/>
      <c r="AZ52" s="134"/>
      <c r="BA52" s="134"/>
      <c r="BB52" s="135"/>
      <c r="BC52" s="100"/>
      <c r="BD52" s="100"/>
      <c r="BE52" s="134"/>
      <c r="BF52" s="134"/>
      <c r="BG52" s="135"/>
      <c r="BH52" s="100"/>
      <c r="BI52" s="100"/>
      <c r="BJ52" s="134"/>
      <c r="BK52" s="134"/>
      <c r="BL52" s="135"/>
      <c r="BM52" s="100"/>
      <c r="BN52" s="100"/>
      <c r="BO52" s="134"/>
      <c r="BP52" s="134"/>
      <c r="BQ52" s="135"/>
      <c r="BR52" s="100"/>
      <c r="BS52" s="100"/>
      <c r="BT52" s="240"/>
      <c r="BU52" s="134"/>
      <c r="BV52" s="134"/>
      <c r="BW52" s="134"/>
      <c r="BX52" s="100"/>
      <c r="BY52" s="134"/>
      <c r="BZ52" s="134"/>
      <c r="CA52" s="100"/>
      <c r="CB52" s="134"/>
      <c r="CC52" s="135"/>
      <c r="CD52" s="134"/>
      <c r="CE52" s="140"/>
      <c r="CF52" s="140"/>
      <c r="CG52" s="140"/>
      <c r="CH52" s="140"/>
      <c r="CI52" s="140"/>
      <c r="CJ52" s="140"/>
      <c r="CK52" s="140"/>
      <c r="CL52" s="140"/>
      <c r="CM52" s="140"/>
      <c r="CN52" s="140"/>
      <c r="CO52" s="140"/>
      <c r="CP52" s="140"/>
      <c r="CQ52" s="140"/>
      <c r="CR52" s="140"/>
      <c r="CS52" s="140"/>
      <c r="CT52" s="140"/>
      <c r="CU52" s="140"/>
      <c r="CV52" s="140"/>
      <c r="CW52" s="140"/>
      <c r="CX52" s="140"/>
      <c r="CY52" s="140"/>
      <c r="CZ52" s="140"/>
      <c r="DA52" s="140"/>
      <c r="DB52" s="140"/>
      <c r="DC52" s="140"/>
      <c r="DD52" s="140"/>
    </row>
    <row r="53" spans="1:108" ht="21" customHeight="1" thickTop="1" thickBot="1" x14ac:dyDescent="0.35">
      <c r="A53" s="317">
        <v>9</v>
      </c>
      <c r="B53" s="318"/>
      <c r="C53" s="318"/>
      <c r="D53" s="318"/>
      <c r="E53" s="343"/>
      <c r="F53" s="318"/>
      <c r="G53" s="318"/>
      <c r="H53" s="318"/>
      <c r="I53" s="318"/>
      <c r="J53" s="317"/>
      <c r="K53" s="317"/>
      <c r="L53" s="366">
        <f>+(J53*K53)*4</f>
        <v>0</v>
      </c>
      <c r="M53" s="363" t="b">
        <f>IF(OR(AND(J53=3,K53=4),AND(J53=2,K53=5),AND(J53=2,K53=5),AND(L53=20),AND(L53&gt;=52,L53&lt;=100)),"ZONA RIESGO EXTREMA",IF(OR(AND(J53=5,K53=2),AND(J53=4,K53=3),AND(J53=1,K53=4),AND(L53=16),AND(L53&gt;=28,L53&lt;=48)),"ZONA RIESGO ALTA",IF(OR(AND(J53=1,K53=3),AND(J53=4,K53=1),AND(L53=24)),"ZONA RIESGO MODERADA",IF(AND(L53&gt;=4,L53&lt;=16),"ZONA RIESGO BAJA"))))</f>
        <v>0</v>
      </c>
      <c r="N53" s="231">
        <v>1</v>
      </c>
      <c r="O53" s="233"/>
      <c r="P53" s="249"/>
      <c r="Q53" s="249"/>
      <c r="R53" s="249"/>
      <c r="S53" s="249"/>
      <c r="T53" s="249"/>
      <c r="U53" s="249"/>
      <c r="V53" s="249"/>
      <c r="W53" s="103">
        <f t="shared" si="1"/>
        <v>0</v>
      </c>
      <c r="X53" s="104" t="str">
        <f t="shared" si="0"/>
        <v>DEBIL</v>
      </c>
      <c r="Y53" s="250"/>
      <c r="Z53" s="105" t="str">
        <f t="shared" si="2"/>
        <v/>
      </c>
      <c r="AA53" s="103" t="str">
        <f t="shared" si="3"/>
        <v>SI</v>
      </c>
      <c r="AB53" s="249"/>
      <c r="AC53" s="367">
        <f>IF(AND(W53&gt;0,SUM(W54:W58)=0),W53,IF(AND(SUM(W53:W54)&gt;0,SUM(W55:W58)=0),AVERAGE(W53:W54),IF(AND(SUM(W53:W55)&gt;0,SUM(W56:W58)=0),AVERAGE(W53:W55),IF(AND(SUM(W53:W56)&gt;0,SUM(W57:W58)=0),AVERAGE(W53:W56),IF(AND(SUM(W53:W57)&gt;0,W58=0),AVERAGE(W53:W57),AVERAGE(W53:W58))))))</f>
        <v>0</v>
      </c>
      <c r="AD53" s="367" t="str">
        <f>IF(AND(AC53&gt;=50,AC53&lt;=99),"MODERADO",IF(AND(AC53=100), "FUERTE",IF(AND(AC53&lt;50), "DEBIL")))</f>
        <v>DEBIL</v>
      </c>
      <c r="AE53" s="368"/>
      <c r="AF53" s="368"/>
      <c r="AG53" s="369" t="str">
        <f>IFERROR(_xlfn.IFS(AND(AD53="MODERADO",AE53="Directamente"),1,AND(AD53="FUERTE",AE53="Directamente"),2),"0")</f>
        <v>0</v>
      </c>
      <c r="AH53" s="369" t="str">
        <f>IFERROR(_xlfn.IFS(AND(AD53="MODERADO",AF53="Directamente"),1,AND(AD53="FUERTE",AF53="Directamente"),2,AND(AD53="FUERTE",AF53="Indirectamente"),1),"0")</f>
        <v>0</v>
      </c>
      <c r="AI53" s="362"/>
      <c r="AJ53" s="362"/>
      <c r="AK53" s="366">
        <f>+(AI53*AJ53)*4</f>
        <v>0</v>
      </c>
      <c r="AL53" s="363"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370"/>
      <c r="AN53" s="232"/>
      <c r="AO53" s="231"/>
      <c r="AP53" s="240"/>
      <c r="AQ53" s="100"/>
      <c r="AR53" s="134"/>
      <c r="AS53" s="100"/>
      <c r="AT53" s="134"/>
      <c r="AU53" s="100"/>
      <c r="AV53" s="134"/>
      <c r="AW53" s="100"/>
      <c r="AX53" s="134"/>
      <c r="AY53" s="135"/>
      <c r="AZ53" s="134"/>
      <c r="BA53" s="134"/>
      <c r="BB53" s="135"/>
      <c r="BC53" s="100"/>
      <c r="BD53" s="100"/>
      <c r="BE53" s="134"/>
      <c r="BF53" s="134"/>
      <c r="BG53" s="135"/>
      <c r="BH53" s="100"/>
      <c r="BI53" s="100"/>
      <c r="BJ53" s="134"/>
      <c r="BK53" s="134"/>
      <c r="BL53" s="135"/>
      <c r="BM53" s="100"/>
      <c r="BN53" s="100"/>
      <c r="BO53" s="134"/>
      <c r="BP53" s="134"/>
      <c r="BQ53" s="135"/>
      <c r="BR53" s="100"/>
      <c r="BS53" s="100"/>
      <c r="BT53" s="240"/>
      <c r="BU53" s="134"/>
      <c r="BV53" s="134"/>
      <c r="BW53" s="134"/>
      <c r="BX53" s="100"/>
      <c r="BY53" s="134"/>
      <c r="BZ53" s="134"/>
      <c r="CA53" s="100"/>
      <c r="CB53" s="134"/>
      <c r="CC53" s="135"/>
      <c r="CD53" s="134"/>
      <c r="CE53" s="140"/>
      <c r="CF53" s="140"/>
      <c r="CG53" s="140"/>
      <c r="CH53" s="140"/>
      <c r="CI53" s="140"/>
      <c r="CJ53" s="140"/>
      <c r="CK53" s="140"/>
      <c r="CL53" s="140"/>
      <c r="CM53" s="140"/>
      <c r="CN53" s="140"/>
      <c r="CO53" s="140"/>
      <c r="CP53" s="140"/>
      <c r="CQ53" s="140"/>
      <c r="CR53" s="140"/>
      <c r="CS53" s="140"/>
      <c r="CT53" s="140"/>
      <c r="CU53" s="140"/>
      <c r="CV53" s="140"/>
      <c r="CW53" s="140"/>
      <c r="CX53" s="140"/>
      <c r="CY53" s="140"/>
      <c r="CZ53" s="140"/>
      <c r="DA53" s="140"/>
      <c r="DB53" s="140"/>
      <c r="DC53" s="140"/>
      <c r="DD53" s="140"/>
    </row>
    <row r="54" spans="1:108" ht="21" customHeight="1" thickTop="1" thickBot="1" x14ac:dyDescent="0.35">
      <c r="A54" s="317"/>
      <c r="B54" s="318"/>
      <c r="C54" s="318"/>
      <c r="D54" s="318"/>
      <c r="E54" s="343"/>
      <c r="F54" s="318"/>
      <c r="G54" s="318"/>
      <c r="H54" s="318"/>
      <c r="I54" s="318"/>
      <c r="J54" s="317"/>
      <c r="K54" s="317"/>
      <c r="L54" s="366"/>
      <c r="M54" s="364"/>
      <c r="N54" s="231">
        <v>2</v>
      </c>
      <c r="O54" s="233"/>
      <c r="P54" s="249"/>
      <c r="Q54" s="249"/>
      <c r="R54" s="249"/>
      <c r="S54" s="249"/>
      <c r="T54" s="249"/>
      <c r="U54" s="249"/>
      <c r="V54" s="249"/>
      <c r="W54" s="103">
        <f t="shared" si="1"/>
        <v>0</v>
      </c>
      <c r="X54" s="104" t="str">
        <f t="shared" si="0"/>
        <v>DEBIL</v>
      </c>
      <c r="Y54" s="250"/>
      <c r="Z54" s="105" t="str">
        <f t="shared" si="2"/>
        <v/>
      </c>
      <c r="AA54" s="103" t="str">
        <f t="shared" si="3"/>
        <v>SI</v>
      </c>
      <c r="AB54" s="249"/>
      <c r="AC54" s="367"/>
      <c r="AD54" s="367"/>
      <c r="AE54" s="368"/>
      <c r="AF54" s="368"/>
      <c r="AG54" s="369"/>
      <c r="AH54" s="369"/>
      <c r="AI54" s="362"/>
      <c r="AJ54" s="362"/>
      <c r="AK54" s="366"/>
      <c r="AL54" s="364"/>
      <c r="AM54" s="371"/>
      <c r="AN54" s="232"/>
      <c r="AO54" s="231"/>
      <c r="AP54" s="240"/>
      <c r="AQ54" s="100"/>
      <c r="AR54" s="134"/>
      <c r="AS54" s="100"/>
      <c r="AT54" s="134"/>
      <c r="AU54" s="100"/>
      <c r="AV54" s="134"/>
      <c r="AW54" s="100"/>
      <c r="AX54" s="134"/>
      <c r="AY54" s="135"/>
      <c r="AZ54" s="134"/>
      <c r="BA54" s="134"/>
      <c r="BB54" s="135"/>
      <c r="BC54" s="100"/>
      <c r="BD54" s="100"/>
      <c r="BE54" s="134"/>
      <c r="BF54" s="134"/>
      <c r="BG54" s="135"/>
      <c r="BH54" s="100"/>
      <c r="BI54" s="100"/>
      <c r="BJ54" s="134"/>
      <c r="BK54" s="134"/>
      <c r="BL54" s="135"/>
      <c r="BM54" s="100"/>
      <c r="BN54" s="100"/>
      <c r="BO54" s="134"/>
      <c r="BP54" s="134"/>
      <c r="BQ54" s="135"/>
      <c r="BR54" s="100"/>
      <c r="BS54" s="100"/>
      <c r="BT54" s="240"/>
      <c r="BU54" s="134"/>
      <c r="BV54" s="134"/>
      <c r="BW54" s="134"/>
      <c r="BX54" s="100"/>
      <c r="BY54" s="134"/>
      <c r="BZ54" s="134"/>
      <c r="CA54" s="100"/>
      <c r="CB54" s="134"/>
      <c r="CC54" s="135"/>
      <c r="CD54" s="134"/>
      <c r="CE54" s="140"/>
      <c r="CF54" s="140"/>
      <c r="CG54" s="140"/>
      <c r="CH54" s="140"/>
      <c r="CI54" s="140"/>
      <c r="CJ54" s="140"/>
      <c r="CK54" s="140"/>
      <c r="CL54" s="140"/>
      <c r="CM54" s="140"/>
      <c r="CN54" s="140"/>
      <c r="CO54" s="140"/>
      <c r="CP54" s="140"/>
      <c r="CQ54" s="140"/>
      <c r="CR54" s="140"/>
      <c r="CS54" s="140"/>
      <c r="CT54" s="140"/>
      <c r="CU54" s="140"/>
      <c r="CV54" s="140"/>
      <c r="CW54" s="140"/>
      <c r="CX54" s="140"/>
      <c r="CY54" s="140"/>
      <c r="CZ54" s="140"/>
      <c r="DA54" s="140"/>
      <c r="DB54" s="140"/>
      <c r="DC54" s="140"/>
      <c r="DD54" s="140"/>
    </row>
    <row r="55" spans="1:108" ht="21" customHeight="1" thickTop="1" thickBot="1" x14ac:dyDescent="0.35">
      <c r="A55" s="317"/>
      <c r="B55" s="318"/>
      <c r="C55" s="318"/>
      <c r="D55" s="318"/>
      <c r="E55" s="343"/>
      <c r="F55" s="318"/>
      <c r="G55" s="318"/>
      <c r="H55" s="318"/>
      <c r="I55" s="318"/>
      <c r="J55" s="317"/>
      <c r="K55" s="317"/>
      <c r="L55" s="366"/>
      <c r="M55" s="364"/>
      <c r="N55" s="231">
        <v>3</v>
      </c>
      <c r="O55" s="251"/>
      <c r="P55" s="249"/>
      <c r="Q55" s="249"/>
      <c r="R55" s="249"/>
      <c r="S55" s="249"/>
      <c r="T55" s="249"/>
      <c r="U55" s="249"/>
      <c r="V55" s="249"/>
      <c r="W55" s="103">
        <f t="shared" si="1"/>
        <v>0</v>
      </c>
      <c r="X55" s="104" t="str">
        <f t="shared" si="0"/>
        <v>DEBIL</v>
      </c>
      <c r="Y55" s="250"/>
      <c r="Z55" s="105" t="str">
        <f t="shared" si="2"/>
        <v/>
      </c>
      <c r="AA55" s="103" t="str">
        <f t="shared" si="3"/>
        <v>SI</v>
      </c>
      <c r="AB55" s="249"/>
      <c r="AC55" s="367"/>
      <c r="AD55" s="367"/>
      <c r="AE55" s="368"/>
      <c r="AF55" s="368"/>
      <c r="AG55" s="369"/>
      <c r="AH55" s="369"/>
      <c r="AI55" s="362"/>
      <c r="AJ55" s="362"/>
      <c r="AK55" s="366"/>
      <c r="AL55" s="364"/>
      <c r="AM55" s="371"/>
      <c r="AN55" s="232"/>
      <c r="AO55" s="231"/>
      <c r="AP55" s="240"/>
      <c r="AQ55" s="100"/>
      <c r="AR55" s="134"/>
      <c r="AS55" s="100"/>
      <c r="AT55" s="134"/>
      <c r="AU55" s="100"/>
      <c r="AV55" s="134"/>
      <c r="AW55" s="100"/>
      <c r="AX55" s="134"/>
      <c r="AY55" s="135"/>
      <c r="AZ55" s="134"/>
      <c r="BA55" s="134"/>
      <c r="BB55" s="135"/>
      <c r="BC55" s="100"/>
      <c r="BD55" s="100"/>
      <c r="BE55" s="134"/>
      <c r="BF55" s="134"/>
      <c r="BG55" s="135"/>
      <c r="BH55" s="100"/>
      <c r="BI55" s="100"/>
      <c r="BJ55" s="134"/>
      <c r="BK55" s="134"/>
      <c r="BL55" s="135"/>
      <c r="BM55" s="100"/>
      <c r="BN55" s="100"/>
      <c r="BO55" s="134"/>
      <c r="BP55" s="134"/>
      <c r="BQ55" s="135"/>
      <c r="BR55" s="100"/>
      <c r="BS55" s="100"/>
      <c r="BT55" s="240"/>
      <c r="BU55" s="134"/>
      <c r="BV55" s="134"/>
      <c r="BW55" s="134"/>
      <c r="BX55" s="100"/>
      <c r="BY55" s="134"/>
      <c r="BZ55" s="134"/>
      <c r="CA55" s="100"/>
      <c r="CB55" s="134"/>
      <c r="CC55" s="135"/>
      <c r="CD55" s="134"/>
      <c r="CE55" s="140"/>
      <c r="CF55" s="140"/>
      <c r="CG55" s="140"/>
      <c r="CH55" s="140"/>
      <c r="CI55" s="140"/>
      <c r="CJ55" s="140"/>
      <c r="CK55" s="140"/>
      <c r="CL55" s="140"/>
      <c r="CM55" s="140"/>
      <c r="CN55" s="140"/>
      <c r="CO55" s="140"/>
      <c r="CP55" s="140"/>
      <c r="CQ55" s="140"/>
      <c r="CR55" s="140"/>
      <c r="CS55" s="140"/>
      <c r="CT55" s="140"/>
      <c r="CU55" s="140"/>
      <c r="CV55" s="140"/>
      <c r="CW55" s="140"/>
      <c r="CX55" s="140"/>
      <c r="CY55" s="140"/>
      <c r="CZ55" s="140"/>
      <c r="DA55" s="140"/>
      <c r="DB55" s="140"/>
      <c r="DC55" s="140"/>
      <c r="DD55" s="140"/>
    </row>
    <row r="56" spans="1:108" ht="21" customHeight="1" thickTop="1" thickBot="1" x14ac:dyDescent="0.35">
      <c r="A56" s="317"/>
      <c r="B56" s="318"/>
      <c r="C56" s="318"/>
      <c r="D56" s="318"/>
      <c r="E56" s="343"/>
      <c r="F56" s="318"/>
      <c r="G56" s="318"/>
      <c r="H56" s="318"/>
      <c r="I56" s="318"/>
      <c r="J56" s="317"/>
      <c r="K56" s="317"/>
      <c r="L56" s="366"/>
      <c r="M56" s="364"/>
      <c r="N56" s="231">
        <v>4</v>
      </c>
      <c r="O56" s="233"/>
      <c r="P56" s="249"/>
      <c r="Q56" s="249"/>
      <c r="R56" s="249"/>
      <c r="S56" s="249"/>
      <c r="T56" s="249"/>
      <c r="U56" s="249"/>
      <c r="V56" s="249"/>
      <c r="W56" s="103">
        <f t="shared" si="1"/>
        <v>0</v>
      </c>
      <c r="X56" s="104" t="str">
        <f t="shared" si="0"/>
        <v>DEBIL</v>
      </c>
      <c r="Y56" s="250"/>
      <c r="Z56" s="105" t="str">
        <f t="shared" si="2"/>
        <v/>
      </c>
      <c r="AA56" s="103" t="str">
        <f t="shared" si="3"/>
        <v>SI</v>
      </c>
      <c r="AB56" s="249"/>
      <c r="AC56" s="367"/>
      <c r="AD56" s="367"/>
      <c r="AE56" s="368"/>
      <c r="AF56" s="368"/>
      <c r="AG56" s="369"/>
      <c r="AH56" s="369"/>
      <c r="AI56" s="362"/>
      <c r="AJ56" s="362"/>
      <c r="AK56" s="366"/>
      <c r="AL56" s="364"/>
      <c r="AM56" s="371"/>
      <c r="AN56" s="232"/>
      <c r="AO56" s="231"/>
      <c r="AP56" s="240"/>
      <c r="AQ56" s="100"/>
      <c r="AR56" s="134"/>
      <c r="AS56" s="100"/>
      <c r="AT56" s="134"/>
      <c r="AU56" s="100"/>
      <c r="AV56" s="134"/>
      <c r="AW56" s="100"/>
      <c r="AX56" s="134"/>
      <c r="AY56" s="135"/>
      <c r="AZ56" s="134"/>
      <c r="BA56" s="134"/>
      <c r="BB56" s="135"/>
      <c r="BC56" s="100"/>
      <c r="BD56" s="100"/>
      <c r="BE56" s="134"/>
      <c r="BF56" s="134"/>
      <c r="BG56" s="135"/>
      <c r="BH56" s="100"/>
      <c r="BI56" s="100"/>
      <c r="BJ56" s="134"/>
      <c r="BK56" s="134"/>
      <c r="BL56" s="135"/>
      <c r="BM56" s="100"/>
      <c r="BN56" s="100"/>
      <c r="BO56" s="134"/>
      <c r="BP56" s="134"/>
      <c r="BQ56" s="135"/>
      <c r="BR56" s="100"/>
      <c r="BS56" s="100"/>
      <c r="BT56" s="240"/>
      <c r="BU56" s="134"/>
      <c r="BV56" s="134"/>
      <c r="BW56" s="134"/>
      <c r="BX56" s="100"/>
      <c r="BY56" s="134"/>
      <c r="BZ56" s="134"/>
      <c r="CA56" s="100"/>
      <c r="CB56" s="134"/>
      <c r="CC56" s="135"/>
      <c r="CD56" s="134"/>
      <c r="CE56" s="140"/>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row>
    <row r="57" spans="1:108" ht="21" customHeight="1" thickTop="1" thickBot="1" x14ac:dyDescent="0.35">
      <c r="A57" s="317"/>
      <c r="B57" s="318"/>
      <c r="C57" s="318"/>
      <c r="D57" s="318"/>
      <c r="E57" s="343"/>
      <c r="F57" s="318"/>
      <c r="G57" s="318"/>
      <c r="H57" s="318"/>
      <c r="I57" s="318"/>
      <c r="J57" s="317"/>
      <c r="K57" s="317"/>
      <c r="L57" s="366"/>
      <c r="M57" s="364"/>
      <c r="N57" s="231">
        <v>5</v>
      </c>
      <c r="O57" s="233"/>
      <c r="P57" s="249"/>
      <c r="Q57" s="249"/>
      <c r="R57" s="249"/>
      <c r="S57" s="249"/>
      <c r="T57" s="249"/>
      <c r="U57" s="249"/>
      <c r="V57" s="249"/>
      <c r="W57" s="103">
        <f t="shared" si="1"/>
        <v>0</v>
      </c>
      <c r="X57" s="104" t="str">
        <f t="shared" si="0"/>
        <v>DEBIL</v>
      </c>
      <c r="Y57" s="250"/>
      <c r="Z57" s="105" t="str">
        <f t="shared" si="2"/>
        <v/>
      </c>
      <c r="AA57" s="103" t="str">
        <f t="shared" si="3"/>
        <v>SI</v>
      </c>
      <c r="AB57" s="249"/>
      <c r="AC57" s="367"/>
      <c r="AD57" s="367"/>
      <c r="AE57" s="368"/>
      <c r="AF57" s="368"/>
      <c r="AG57" s="369"/>
      <c r="AH57" s="369"/>
      <c r="AI57" s="362"/>
      <c r="AJ57" s="362"/>
      <c r="AK57" s="366"/>
      <c r="AL57" s="364"/>
      <c r="AM57" s="371"/>
      <c r="AN57" s="232"/>
      <c r="AO57" s="231"/>
      <c r="AP57" s="240"/>
      <c r="AQ57" s="100"/>
      <c r="AR57" s="134"/>
      <c r="AS57" s="100"/>
      <c r="AT57" s="134"/>
      <c r="AU57" s="100"/>
      <c r="AV57" s="134"/>
      <c r="AW57" s="100"/>
      <c r="AX57" s="134"/>
      <c r="AY57" s="135"/>
      <c r="AZ57" s="134"/>
      <c r="BA57" s="134"/>
      <c r="BB57" s="135"/>
      <c r="BC57" s="100"/>
      <c r="BD57" s="100"/>
      <c r="BE57" s="134"/>
      <c r="BF57" s="134"/>
      <c r="BG57" s="135"/>
      <c r="BH57" s="100"/>
      <c r="BI57" s="100"/>
      <c r="BJ57" s="134"/>
      <c r="BK57" s="134"/>
      <c r="BL57" s="135"/>
      <c r="BM57" s="100"/>
      <c r="BN57" s="100"/>
      <c r="BO57" s="134"/>
      <c r="BP57" s="134"/>
      <c r="BQ57" s="135"/>
      <c r="BR57" s="100"/>
      <c r="BS57" s="100"/>
      <c r="BT57" s="240"/>
      <c r="BU57" s="134"/>
      <c r="BV57" s="134"/>
      <c r="BW57" s="134"/>
      <c r="BX57" s="100"/>
      <c r="BY57" s="134"/>
      <c r="BZ57" s="134"/>
      <c r="CA57" s="100"/>
      <c r="CB57" s="134"/>
      <c r="CC57" s="135"/>
      <c r="CD57" s="134"/>
      <c r="CE57" s="140"/>
      <c r="CF57" s="140"/>
      <c r="CG57" s="140"/>
      <c r="CH57" s="140"/>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row>
    <row r="58" spans="1:108" ht="21" customHeight="1" thickTop="1" thickBot="1" x14ac:dyDescent="0.35">
      <c r="A58" s="317"/>
      <c r="B58" s="318"/>
      <c r="C58" s="318"/>
      <c r="D58" s="318"/>
      <c r="E58" s="343"/>
      <c r="F58" s="318"/>
      <c r="G58" s="318"/>
      <c r="H58" s="318"/>
      <c r="I58" s="318"/>
      <c r="J58" s="317"/>
      <c r="K58" s="317"/>
      <c r="L58" s="366"/>
      <c r="M58" s="365"/>
      <c r="N58" s="231">
        <v>6</v>
      </c>
      <c r="O58" s="233"/>
      <c r="P58" s="249"/>
      <c r="Q58" s="249"/>
      <c r="R58" s="249"/>
      <c r="S58" s="249"/>
      <c r="T58" s="249"/>
      <c r="U58" s="249"/>
      <c r="V58" s="249"/>
      <c r="W58" s="103">
        <f t="shared" si="1"/>
        <v>0</v>
      </c>
      <c r="X58" s="104" t="str">
        <f t="shared" si="0"/>
        <v>DEBIL</v>
      </c>
      <c r="Y58" s="250"/>
      <c r="Z58" s="105" t="str">
        <f t="shared" si="2"/>
        <v/>
      </c>
      <c r="AA58" s="103" t="str">
        <f t="shared" si="3"/>
        <v>SI</v>
      </c>
      <c r="AB58" s="249"/>
      <c r="AC58" s="367"/>
      <c r="AD58" s="367"/>
      <c r="AE58" s="368"/>
      <c r="AF58" s="368"/>
      <c r="AG58" s="369"/>
      <c r="AH58" s="369"/>
      <c r="AI58" s="362"/>
      <c r="AJ58" s="362"/>
      <c r="AK58" s="366"/>
      <c r="AL58" s="365"/>
      <c r="AM58" s="372"/>
      <c r="AN58" s="232"/>
      <c r="AO58" s="231"/>
      <c r="AP58" s="240"/>
      <c r="AQ58" s="100"/>
      <c r="AR58" s="134"/>
      <c r="AS58" s="100"/>
      <c r="AT58" s="134"/>
      <c r="AU58" s="100"/>
      <c r="AV58" s="134"/>
      <c r="AW58" s="100"/>
      <c r="AX58" s="134"/>
      <c r="AY58" s="135"/>
      <c r="AZ58" s="134"/>
      <c r="BA58" s="134"/>
      <c r="BB58" s="135"/>
      <c r="BC58" s="100"/>
      <c r="BD58" s="100"/>
      <c r="BE58" s="134"/>
      <c r="BF58" s="134"/>
      <c r="BG58" s="135"/>
      <c r="BH58" s="100"/>
      <c r="BI58" s="100"/>
      <c r="BJ58" s="134"/>
      <c r="BK58" s="134"/>
      <c r="BL58" s="135"/>
      <c r="BM58" s="100"/>
      <c r="BN58" s="100"/>
      <c r="BO58" s="134"/>
      <c r="BP58" s="134"/>
      <c r="BQ58" s="135"/>
      <c r="BR58" s="100"/>
      <c r="BS58" s="100"/>
      <c r="BT58" s="240"/>
      <c r="BU58" s="134"/>
      <c r="BV58" s="134"/>
      <c r="BW58" s="134"/>
      <c r="BX58" s="100"/>
      <c r="BY58" s="134"/>
      <c r="BZ58" s="134"/>
      <c r="CA58" s="100"/>
      <c r="CB58" s="134"/>
      <c r="CC58" s="135"/>
      <c r="CD58" s="134"/>
      <c r="CE58" s="140"/>
      <c r="CF58" s="140"/>
      <c r="CG58" s="140"/>
      <c r="CH58" s="140"/>
      <c r="CI58" s="140"/>
      <c r="CJ58" s="140"/>
      <c r="CK58" s="140"/>
      <c r="CL58" s="140"/>
      <c r="CM58" s="140"/>
      <c r="CN58" s="140"/>
      <c r="CO58" s="140"/>
      <c r="CP58" s="140"/>
      <c r="CQ58" s="140"/>
      <c r="CR58" s="140"/>
      <c r="CS58" s="140"/>
      <c r="CT58" s="140"/>
      <c r="CU58" s="140"/>
      <c r="CV58" s="140"/>
      <c r="CW58" s="140"/>
      <c r="CX58" s="140"/>
      <c r="CY58" s="140"/>
      <c r="CZ58" s="140"/>
      <c r="DA58" s="140"/>
      <c r="DB58" s="140"/>
      <c r="DC58" s="140"/>
      <c r="DD58" s="140"/>
    </row>
    <row r="59" spans="1:108" ht="21" customHeight="1" thickTop="1" thickBot="1" x14ac:dyDescent="0.35">
      <c r="A59" s="317">
        <v>10</v>
      </c>
      <c r="B59" s="318"/>
      <c r="C59" s="318"/>
      <c r="D59" s="318"/>
      <c r="E59" s="343"/>
      <c r="F59" s="318"/>
      <c r="G59" s="318"/>
      <c r="H59" s="318"/>
      <c r="I59" s="318"/>
      <c r="J59" s="317"/>
      <c r="K59" s="317"/>
      <c r="L59" s="366">
        <f>+(J59*K59)*4</f>
        <v>0</v>
      </c>
      <c r="M59" s="363" t="b">
        <f>IF(OR(AND(J59=3,K59=4),AND(J59=2,K59=5),AND(J59=2,K59=5),AND(L59=20),AND(L59&gt;=52,L59&lt;=100)),"ZONA RIESGO EXTREMA",IF(OR(AND(J59=5,K59=2),AND(J59=4,K59=3),AND(J59=1,K59=4),AND(L59=16),AND(L59&gt;=28,L59&lt;=48)),"ZONA RIESGO ALTA",IF(OR(AND(J59=1,K59=3),AND(J59=4,K59=1),AND(L59=24)),"ZONA RIESGO MODERADA",IF(AND(L59&gt;=4,L59&lt;=16),"ZONA RIESGO BAJA"))))</f>
        <v>0</v>
      </c>
      <c r="N59" s="231">
        <v>1</v>
      </c>
      <c r="O59" s="233"/>
      <c r="P59" s="249"/>
      <c r="Q59" s="249"/>
      <c r="R59" s="249"/>
      <c r="S59" s="249"/>
      <c r="T59" s="249"/>
      <c r="U59" s="249"/>
      <c r="V59" s="249"/>
      <c r="W59" s="103">
        <f t="shared" si="1"/>
        <v>0</v>
      </c>
      <c r="X59" s="104" t="str">
        <f t="shared" si="0"/>
        <v>DEBIL</v>
      </c>
      <c r="Y59" s="250"/>
      <c r="Z59" s="105" t="str">
        <f t="shared" si="2"/>
        <v/>
      </c>
      <c r="AA59" s="103" t="str">
        <f t="shared" si="3"/>
        <v>SI</v>
      </c>
      <c r="AB59" s="249"/>
      <c r="AC59" s="367">
        <f>IF(AND(W59&gt;0,SUM(W60:W64)=0),W59,IF(AND(SUM(W59:W60)&gt;0,SUM(W61:W64)=0),AVERAGE(W59:W60),IF(AND(SUM(W59:W61)&gt;0,SUM(W62:W64)=0),AVERAGE(W59:W61),IF(AND(SUM(W59:W62)&gt;0,SUM(W63:W64)=0),AVERAGE(W59:W62),IF(AND(SUM(W59:W63)&gt;0,W64=0),AVERAGE(W59:W63),AVERAGE(W59:W64))))))</f>
        <v>0</v>
      </c>
      <c r="AD59" s="367" t="str">
        <f>IF(AND(AC59&gt;=50,AC59&lt;=99),"MODERADO",IF(AND(AC59=100), "FUERTE",IF(AND(AC59&lt;50), "DEBIL")))</f>
        <v>DEBIL</v>
      </c>
      <c r="AE59" s="368"/>
      <c r="AF59" s="368"/>
      <c r="AG59" s="369" t="str">
        <f>IFERROR(_xlfn.IFS(AND(AD59="MODERADO",AE59="Directamente"),1,AND(AD59="FUERTE",AE59="Directamente"),2),"0")</f>
        <v>0</v>
      </c>
      <c r="AH59" s="369" t="str">
        <f>IFERROR(_xlfn.IFS(AND(AD59="MODERADO",AF59="Directamente"),1,AND(AD59="FUERTE",AF59="Directamente"),2,AND(AD59="FUERTE",AF59="Indirectamente"),1),"0")</f>
        <v>0</v>
      </c>
      <c r="AI59" s="362"/>
      <c r="AJ59" s="362"/>
      <c r="AK59" s="366">
        <f>+(AI59*AJ59)*4</f>
        <v>0</v>
      </c>
      <c r="AL59" s="363"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370"/>
      <c r="AN59" s="232"/>
      <c r="AO59" s="231"/>
      <c r="AP59" s="240"/>
      <c r="AQ59" s="100"/>
      <c r="AR59" s="134"/>
      <c r="AS59" s="100"/>
      <c r="AT59" s="134"/>
      <c r="AU59" s="100"/>
      <c r="AV59" s="134"/>
      <c r="AW59" s="100"/>
      <c r="AX59" s="134"/>
      <c r="AY59" s="135"/>
      <c r="AZ59" s="134"/>
      <c r="BA59" s="134"/>
      <c r="BB59" s="135"/>
      <c r="BC59" s="100"/>
      <c r="BD59" s="100"/>
      <c r="BE59" s="134"/>
      <c r="BF59" s="134"/>
      <c r="BG59" s="135"/>
      <c r="BH59" s="100"/>
      <c r="BI59" s="100"/>
      <c r="BJ59" s="134"/>
      <c r="BK59" s="134"/>
      <c r="BL59" s="135"/>
      <c r="BM59" s="100"/>
      <c r="BN59" s="100"/>
      <c r="BO59" s="134"/>
      <c r="BP59" s="134"/>
      <c r="BQ59" s="135"/>
      <c r="BR59" s="100"/>
      <c r="BS59" s="100"/>
      <c r="BT59" s="240"/>
      <c r="BU59" s="134"/>
      <c r="BV59" s="134"/>
      <c r="BW59" s="134"/>
      <c r="BX59" s="100"/>
      <c r="BY59" s="134"/>
      <c r="BZ59" s="134"/>
      <c r="CA59" s="100"/>
      <c r="CB59" s="134"/>
      <c r="CC59" s="135"/>
      <c r="CD59" s="134"/>
      <c r="CE59" s="140"/>
      <c r="CF59" s="140"/>
      <c r="CG59" s="140"/>
      <c r="CH59" s="140"/>
      <c r="CI59" s="140"/>
      <c r="CJ59" s="140"/>
      <c r="CK59" s="140"/>
      <c r="CL59" s="140"/>
      <c r="CM59" s="140"/>
      <c r="CN59" s="140"/>
      <c r="CO59" s="140"/>
      <c r="CP59" s="140"/>
      <c r="CQ59" s="140"/>
      <c r="CR59" s="140"/>
      <c r="CS59" s="140"/>
      <c r="CT59" s="140"/>
      <c r="CU59" s="140"/>
      <c r="CV59" s="140"/>
      <c r="CW59" s="140"/>
      <c r="CX59" s="140"/>
      <c r="CY59" s="140"/>
      <c r="CZ59" s="140"/>
      <c r="DA59" s="140"/>
      <c r="DB59" s="140"/>
      <c r="DC59" s="140"/>
      <c r="DD59" s="140"/>
    </row>
    <row r="60" spans="1:108" ht="21" customHeight="1" thickTop="1" thickBot="1" x14ac:dyDescent="0.35">
      <c r="A60" s="317"/>
      <c r="B60" s="318"/>
      <c r="C60" s="318"/>
      <c r="D60" s="318"/>
      <c r="E60" s="343"/>
      <c r="F60" s="318"/>
      <c r="G60" s="318"/>
      <c r="H60" s="318"/>
      <c r="I60" s="318"/>
      <c r="J60" s="317"/>
      <c r="K60" s="317"/>
      <c r="L60" s="366"/>
      <c r="M60" s="364"/>
      <c r="N60" s="231">
        <v>2</v>
      </c>
      <c r="O60" s="233"/>
      <c r="P60" s="249"/>
      <c r="Q60" s="249"/>
      <c r="R60" s="249"/>
      <c r="S60" s="249"/>
      <c r="T60" s="249"/>
      <c r="U60" s="249"/>
      <c r="V60" s="249"/>
      <c r="W60" s="103">
        <f t="shared" si="1"/>
        <v>0</v>
      </c>
      <c r="X60" s="104" t="str">
        <f t="shared" si="0"/>
        <v>DEBIL</v>
      </c>
      <c r="Y60" s="250"/>
      <c r="Z60" s="105" t="str">
        <f t="shared" si="2"/>
        <v/>
      </c>
      <c r="AA60" s="103" t="str">
        <f t="shared" si="3"/>
        <v>SI</v>
      </c>
      <c r="AB60" s="249"/>
      <c r="AC60" s="367"/>
      <c r="AD60" s="367"/>
      <c r="AE60" s="368"/>
      <c r="AF60" s="368"/>
      <c r="AG60" s="369"/>
      <c r="AH60" s="369"/>
      <c r="AI60" s="362"/>
      <c r="AJ60" s="362"/>
      <c r="AK60" s="366"/>
      <c r="AL60" s="364"/>
      <c r="AM60" s="371"/>
      <c r="AN60" s="232"/>
      <c r="AO60" s="231"/>
      <c r="AP60" s="240"/>
      <c r="AQ60" s="100"/>
      <c r="AR60" s="134"/>
      <c r="AS60" s="100"/>
      <c r="AT60" s="134"/>
      <c r="AU60" s="100"/>
      <c r="AV60" s="134"/>
      <c r="AW60" s="100"/>
      <c r="AX60" s="134"/>
      <c r="AY60" s="135"/>
      <c r="AZ60" s="134"/>
      <c r="BA60" s="134"/>
      <c r="BB60" s="135"/>
      <c r="BC60" s="100"/>
      <c r="BD60" s="100"/>
      <c r="BE60" s="134"/>
      <c r="BF60" s="134"/>
      <c r="BG60" s="135"/>
      <c r="BH60" s="100"/>
      <c r="BI60" s="100"/>
      <c r="BJ60" s="134"/>
      <c r="BK60" s="134"/>
      <c r="BL60" s="135"/>
      <c r="BM60" s="100"/>
      <c r="BN60" s="100"/>
      <c r="BO60" s="134"/>
      <c r="BP60" s="134"/>
      <c r="BQ60" s="135"/>
      <c r="BR60" s="100"/>
      <c r="BS60" s="100"/>
      <c r="BT60" s="240"/>
      <c r="BU60" s="134"/>
      <c r="BV60" s="134"/>
      <c r="BW60" s="134"/>
      <c r="BX60" s="100"/>
      <c r="BY60" s="134"/>
      <c r="BZ60" s="134"/>
      <c r="CA60" s="100"/>
      <c r="CB60" s="134"/>
      <c r="CC60" s="135"/>
      <c r="CD60" s="134"/>
    </row>
    <row r="61" spans="1:108" ht="21" customHeight="1" thickTop="1" thickBot="1" x14ac:dyDescent="0.35">
      <c r="A61" s="317"/>
      <c r="B61" s="318"/>
      <c r="C61" s="318"/>
      <c r="D61" s="318"/>
      <c r="E61" s="343"/>
      <c r="F61" s="318"/>
      <c r="G61" s="318"/>
      <c r="H61" s="318"/>
      <c r="I61" s="318"/>
      <c r="J61" s="317"/>
      <c r="K61" s="317"/>
      <c r="L61" s="366"/>
      <c r="M61" s="364"/>
      <c r="N61" s="231">
        <v>3</v>
      </c>
      <c r="O61" s="251"/>
      <c r="P61" s="249"/>
      <c r="Q61" s="249"/>
      <c r="R61" s="249"/>
      <c r="S61" s="249"/>
      <c r="T61" s="249"/>
      <c r="U61" s="249"/>
      <c r="V61" s="249"/>
      <c r="W61" s="103">
        <f t="shared" si="1"/>
        <v>0</v>
      </c>
      <c r="X61" s="104" t="str">
        <f t="shared" si="0"/>
        <v>DEBIL</v>
      </c>
      <c r="Y61" s="250"/>
      <c r="Z61" s="105" t="str">
        <f t="shared" si="2"/>
        <v/>
      </c>
      <c r="AA61" s="103" t="str">
        <f t="shared" si="3"/>
        <v>SI</v>
      </c>
      <c r="AB61" s="249"/>
      <c r="AC61" s="367"/>
      <c r="AD61" s="367"/>
      <c r="AE61" s="368"/>
      <c r="AF61" s="368"/>
      <c r="AG61" s="369"/>
      <c r="AH61" s="369"/>
      <c r="AI61" s="362"/>
      <c r="AJ61" s="362"/>
      <c r="AK61" s="366"/>
      <c r="AL61" s="364"/>
      <c r="AM61" s="371"/>
      <c r="AN61" s="232"/>
      <c r="AO61" s="231"/>
      <c r="AP61" s="240"/>
      <c r="AQ61" s="100"/>
      <c r="AR61" s="134"/>
      <c r="AS61" s="100"/>
      <c r="AT61" s="134"/>
      <c r="AU61" s="100"/>
      <c r="AV61" s="134"/>
      <c r="AW61" s="100"/>
      <c r="AX61" s="134"/>
      <c r="AY61" s="135"/>
      <c r="AZ61" s="134"/>
      <c r="BA61" s="134"/>
      <c r="BB61" s="135"/>
      <c r="BC61" s="100"/>
      <c r="BD61" s="100"/>
      <c r="BE61" s="134"/>
      <c r="BF61" s="134"/>
      <c r="BG61" s="135"/>
      <c r="BH61" s="100"/>
      <c r="BI61" s="100"/>
      <c r="BJ61" s="134"/>
      <c r="BK61" s="134"/>
      <c r="BL61" s="135"/>
      <c r="BM61" s="100"/>
      <c r="BN61" s="100"/>
      <c r="BO61" s="134"/>
      <c r="BP61" s="134"/>
      <c r="BQ61" s="135"/>
      <c r="BR61" s="100"/>
      <c r="BS61" s="100"/>
      <c r="BT61" s="240"/>
      <c r="BU61" s="134"/>
      <c r="BV61" s="134"/>
      <c r="BW61" s="134"/>
      <c r="BX61" s="100"/>
      <c r="BY61" s="134"/>
      <c r="BZ61" s="134"/>
      <c r="CA61" s="100"/>
      <c r="CB61" s="134"/>
      <c r="CC61" s="135"/>
      <c r="CD61" s="134"/>
    </row>
    <row r="62" spans="1:108" ht="21" customHeight="1" thickTop="1" thickBot="1" x14ac:dyDescent="0.35">
      <c r="A62" s="317"/>
      <c r="B62" s="318"/>
      <c r="C62" s="318"/>
      <c r="D62" s="318"/>
      <c r="E62" s="343"/>
      <c r="F62" s="318"/>
      <c r="G62" s="318"/>
      <c r="H62" s="318"/>
      <c r="I62" s="318"/>
      <c r="J62" s="317"/>
      <c r="K62" s="317"/>
      <c r="L62" s="366"/>
      <c r="M62" s="364"/>
      <c r="N62" s="231">
        <v>4</v>
      </c>
      <c r="O62" s="233"/>
      <c r="P62" s="249"/>
      <c r="Q62" s="249"/>
      <c r="R62" s="249"/>
      <c r="S62" s="249"/>
      <c r="T62" s="249"/>
      <c r="U62" s="249"/>
      <c r="V62" s="249"/>
      <c r="W62" s="103">
        <f t="shared" si="1"/>
        <v>0</v>
      </c>
      <c r="X62" s="104" t="str">
        <f t="shared" si="0"/>
        <v>DEBIL</v>
      </c>
      <c r="Y62" s="250"/>
      <c r="Z62" s="105" t="str">
        <f t="shared" si="2"/>
        <v/>
      </c>
      <c r="AA62" s="103" t="str">
        <f t="shared" si="3"/>
        <v>SI</v>
      </c>
      <c r="AB62" s="249"/>
      <c r="AC62" s="367"/>
      <c r="AD62" s="367"/>
      <c r="AE62" s="368"/>
      <c r="AF62" s="368"/>
      <c r="AG62" s="369"/>
      <c r="AH62" s="369"/>
      <c r="AI62" s="362"/>
      <c r="AJ62" s="362"/>
      <c r="AK62" s="366"/>
      <c r="AL62" s="364"/>
      <c r="AM62" s="371"/>
      <c r="AN62" s="232"/>
      <c r="AO62" s="231"/>
      <c r="AP62" s="240"/>
      <c r="AQ62" s="100"/>
      <c r="AR62" s="134"/>
      <c r="AS62" s="100"/>
      <c r="AT62" s="134"/>
      <c r="AU62" s="100"/>
      <c r="AV62" s="134"/>
      <c r="AW62" s="100"/>
      <c r="AX62" s="134"/>
      <c r="AY62" s="135"/>
      <c r="AZ62" s="134"/>
      <c r="BA62" s="134"/>
      <c r="BB62" s="135"/>
      <c r="BC62" s="100"/>
      <c r="BD62" s="100"/>
      <c r="BE62" s="134"/>
      <c r="BF62" s="134"/>
      <c r="BG62" s="135"/>
      <c r="BH62" s="100"/>
      <c r="BI62" s="100"/>
      <c r="BJ62" s="134"/>
      <c r="BK62" s="134"/>
      <c r="BL62" s="135"/>
      <c r="BM62" s="100"/>
      <c r="BN62" s="100"/>
      <c r="BO62" s="134"/>
      <c r="BP62" s="134"/>
      <c r="BQ62" s="135"/>
      <c r="BR62" s="100"/>
      <c r="BS62" s="100"/>
      <c r="BT62" s="240"/>
      <c r="BU62" s="134"/>
      <c r="BV62" s="134"/>
      <c r="BW62" s="134"/>
      <c r="BX62" s="100"/>
      <c r="BY62" s="134"/>
      <c r="BZ62" s="134"/>
      <c r="CA62" s="100"/>
      <c r="CB62" s="134"/>
      <c r="CC62" s="135"/>
      <c r="CD62" s="134"/>
    </row>
    <row r="63" spans="1:108" ht="21" customHeight="1" thickTop="1" thickBot="1" x14ac:dyDescent="0.35">
      <c r="A63" s="317"/>
      <c r="B63" s="318"/>
      <c r="C63" s="318"/>
      <c r="D63" s="318"/>
      <c r="E63" s="343"/>
      <c r="F63" s="318"/>
      <c r="G63" s="318"/>
      <c r="H63" s="318"/>
      <c r="I63" s="318"/>
      <c r="J63" s="317"/>
      <c r="K63" s="317"/>
      <c r="L63" s="366"/>
      <c r="M63" s="364"/>
      <c r="N63" s="231">
        <v>5</v>
      </c>
      <c r="O63" s="233"/>
      <c r="P63" s="249"/>
      <c r="Q63" s="249"/>
      <c r="R63" s="249"/>
      <c r="S63" s="249"/>
      <c r="T63" s="249"/>
      <c r="U63" s="249"/>
      <c r="V63" s="249"/>
      <c r="W63" s="103">
        <f t="shared" si="1"/>
        <v>0</v>
      </c>
      <c r="X63" s="104" t="str">
        <f t="shared" si="0"/>
        <v>DEBIL</v>
      </c>
      <c r="Y63" s="250"/>
      <c r="Z63" s="105" t="str">
        <f t="shared" si="2"/>
        <v/>
      </c>
      <c r="AA63" s="103" t="str">
        <f t="shared" si="3"/>
        <v>SI</v>
      </c>
      <c r="AB63" s="249"/>
      <c r="AC63" s="367"/>
      <c r="AD63" s="367"/>
      <c r="AE63" s="368"/>
      <c r="AF63" s="368"/>
      <c r="AG63" s="369"/>
      <c r="AH63" s="369"/>
      <c r="AI63" s="362"/>
      <c r="AJ63" s="362"/>
      <c r="AK63" s="366"/>
      <c r="AL63" s="364"/>
      <c r="AM63" s="371"/>
      <c r="AN63" s="232"/>
      <c r="AO63" s="231"/>
      <c r="AP63" s="240"/>
      <c r="AQ63" s="100"/>
      <c r="AR63" s="134"/>
      <c r="AS63" s="100"/>
      <c r="AT63" s="134"/>
      <c r="AU63" s="100"/>
      <c r="AV63" s="134"/>
      <c r="AW63" s="100"/>
      <c r="AX63" s="134"/>
      <c r="AY63" s="135"/>
      <c r="AZ63" s="134"/>
      <c r="BA63" s="134"/>
      <c r="BB63" s="135"/>
      <c r="BC63" s="100"/>
      <c r="BD63" s="100"/>
      <c r="BE63" s="134"/>
      <c r="BF63" s="134"/>
      <c r="BG63" s="135"/>
      <c r="BH63" s="100"/>
      <c r="BI63" s="100"/>
      <c r="BJ63" s="134"/>
      <c r="BK63" s="134"/>
      <c r="BL63" s="135"/>
      <c r="BM63" s="100"/>
      <c r="BN63" s="100"/>
      <c r="BO63" s="134"/>
      <c r="BP63" s="134"/>
      <c r="BQ63" s="135"/>
      <c r="BR63" s="100"/>
      <c r="BS63" s="100"/>
      <c r="BT63" s="240"/>
      <c r="BU63" s="134"/>
      <c r="BV63" s="134"/>
      <c r="BW63" s="134"/>
      <c r="BX63" s="100"/>
      <c r="BY63" s="134"/>
      <c r="BZ63" s="134"/>
      <c r="CA63" s="100"/>
      <c r="CB63" s="134"/>
      <c r="CC63" s="135"/>
      <c r="CD63" s="134"/>
    </row>
    <row r="64" spans="1:108" ht="21" customHeight="1" thickTop="1" thickBot="1" x14ac:dyDescent="0.35">
      <c r="A64" s="317"/>
      <c r="B64" s="318"/>
      <c r="C64" s="318"/>
      <c r="D64" s="318"/>
      <c r="E64" s="343"/>
      <c r="F64" s="318"/>
      <c r="G64" s="318"/>
      <c r="H64" s="318"/>
      <c r="I64" s="318"/>
      <c r="J64" s="317"/>
      <c r="K64" s="317"/>
      <c r="L64" s="366"/>
      <c r="M64" s="365"/>
      <c r="N64" s="231">
        <v>6</v>
      </c>
      <c r="O64" s="233"/>
      <c r="P64" s="249"/>
      <c r="Q64" s="249"/>
      <c r="R64" s="249"/>
      <c r="S64" s="249"/>
      <c r="T64" s="249"/>
      <c r="U64" s="249"/>
      <c r="V64" s="249"/>
      <c r="W64" s="103">
        <f t="shared" si="1"/>
        <v>0</v>
      </c>
      <c r="X64" s="104" t="str">
        <f t="shared" si="0"/>
        <v>DEBIL</v>
      </c>
      <c r="Y64" s="250"/>
      <c r="Z64" s="105" t="str">
        <f t="shared" si="2"/>
        <v/>
      </c>
      <c r="AA64" s="103" t="str">
        <f t="shared" si="3"/>
        <v>SI</v>
      </c>
      <c r="AB64" s="249"/>
      <c r="AC64" s="367"/>
      <c r="AD64" s="367"/>
      <c r="AE64" s="368"/>
      <c r="AF64" s="368"/>
      <c r="AG64" s="369"/>
      <c r="AH64" s="369"/>
      <c r="AI64" s="362"/>
      <c r="AJ64" s="362"/>
      <c r="AK64" s="366"/>
      <c r="AL64" s="365"/>
      <c r="AM64" s="372"/>
      <c r="AN64" s="232"/>
      <c r="AO64" s="231"/>
      <c r="AP64" s="240"/>
      <c r="AQ64" s="100"/>
      <c r="AR64" s="134"/>
      <c r="AS64" s="100"/>
      <c r="AT64" s="134"/>
      <c r="AU64" s="100"/>
      <c r="AV64" s="134"/>
      <c r="AW64" s="100"/>
      <c r="AX64" s="134"/>
      <c r="AY64" s="135"/>
      <c r="AZ64" s="134"/>
      <c r="BA64" s="134"/>
      <c r="BB64" s="135"/>
      <c r="BC64" s="100"/>
      <c r="BD64" s="100"/>
      <c r="BE64" s="134"/>
      <c r="BF64" s="134"/>
      <c r="BG64" s="135"/>
      <c r="BH64" s="100"/>
      <c r="BI64" s="100"/>
      <c r="BJ64" s="134"/>
      <c r="BK64" s="134"/>
      <c r="BL64" s="135"/>
      <c r="BM64" s="100"/>
      <c r="BN64" s="100"/>
      <c r="BO64" s="134"/>
      <c r="BP64" s="134"/>
      <c r="BQ64" s="135"/>
      <c r="BR64" s="100"/>
      <c r="BS64" s="100"/>
      <c r="BT64" s="240"/>
      <c r="BU64" s="134"/>
      <c r="BV64" s="134"/>
      <c r="BW64" s="134"/>
      <c r="BX64" s="100"/>
      <c r="BY64" s="134"/>
      <c r="BZ64" s="134"/>
      <c r="CA64" s="100"/>
      <c r="CB64" s="134"/>
      <c r="CC64" s="135"/>
      <c r="CD64" s="134"/>
    </row>
    <row r="65" ht="21" customHeight="1" thickTop="1" x14ac:dyDescent="0.3"/>
  </sheetData>
  <sheetProtection algorithmName="SHA-512" hashValue="b9Y4J8vIJwY7SWqZ3a6DJZSzL/QL7/vU+ufadHforxYD0EZ7K3YaloV+q3Qoioucy+GZ9qKYiRKKAD10ztvTVw==" saltValue="ORuDEWwIl10zfKJd4x7LQA==" spinCount="100000" sheet="1" formatCells="0" formatColumns="0" formatRows="0"/>
  <mergeCells count="333">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J17:J22"/>
    <mergeCell ref="K17:K22"/>
    <mergeCell ref="A17:A22"/>
    <mergeCell ref="B17:B22"/>
    <mergeCell ref="C17:C22"/>
    <mergeCell ref="D17:D22"/>
    <mergeCell ref="F17:F22"/>
    <mergeCell ref="G17:G22"/>
    <mergeCell ref="L17:L22"/>
    <mergeCell ref="H17:H22"/>
    <mergeCell ref="E17:E22"/>
    <mergeCell ref="I17:I22"/>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AK53:AK58"/>
    <mergeCell ref="AL53:AL58"/>
    <mergeCell ref="AL3:AL4"/>
    <mergeCell ref="AK5:AK10"/>
    <mergeCell ref="AL5:AL10"/>
    <mergeCell ref="AK11:AK16"/>
    <mergeCell ref="AL11:AL16"/>
    <mergeCell ref="AK17:AK22"/>
    <mergeCell ref="AL17:AL22"/>
    <mergeCell ref="AK23:AK28"/>
    <mergeCell ref="AL23:AL28"/>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s>
  <conditionalFormatting sqref="M5 M11 M17 M23 M29 M35 M41 M47 M53 M59">
    <cfRule type="cellIs" dxfId="136" priority="32" stopIfTrue="1" operator="equal">
      <formula>"Muy Alta"</formula>
    </cfRule>
    <cfRule type="containsText" dxfId="135" priority="33" operator="containsText" text="ZONA RIESGO ALTA">
      <formula>NOT(ISERROR(SEARCH("ZONA RIESGO ALTA",M5)))</formula>
    </cfRule>
    <cfRule type="containsText" dxfId="134" priority="34" operator="containsText" text="ZONA RIESGO MODERADA">
      <formula>NOT(ISERROR(SEARCH("ZONA RIESGO MODERADA",M5)))</formula>
    </cfRule>
    <cfRule type="containsText" dxfId="133" priority="35" operator="containsText" text="ZONA RIESGO BAJA">
      <formula>NOT(ISERROR(SEARCH("ZONA RIESGO BAJA",M5)))</formula>
    </cfRule>
    <cfRule type="cellIs" dxfId="132" priority="36" operator="equal">
      <formula>"Muy Baja"</formula>
    </cfRule>
  </conditionalFormatting>
  <conditionalFormatting sqref="M5:M64">
    <cfRule type="containsText" dxfId="131" priority="31" operator="containsText" text="ZONA RIESGO EXTREMA">
      <formula>NOT(ISERROR(SEARCH("ZONA RIESGO EXTREMA",M5)))</formula>
    </cfRule>
  </conditionalFormatting>
  <conditionalFormatting sqref="X5:X64">
    <cfRule type="containsText" dxfId="130" priority="28" operator="containsText" text="DEBIL">
      <formula>NOT(ISERROR(SEARCH("DEBIL",X5)))</formula>
    </cfRule>
    <cfRule type="containsText" dxfId="129" priority="29" operator="containsText" text="MODERADO">
      <formula>NOT(ISERROR(SEARCH("MODERADO",X5)))</formula>
    </cfRule>
    <cfRule type="containsText" dxfId="128" priority="30" operator="containsText" text="FUERTE">
      <formula>NOT(ISERROR(SEARCH("FUERTE",X5)))</formula>
    </cfRule>
  </conditionalFormatting>
  <conditionalFormatting sqref="AC5:AD5 AC11:AD11 AC17:AD17 AC23:AD23 AC29:AD29 AC35:AD35 AC41:AD41 AC47:AD47 AC53:AD53 AC59:AD59">
    <cfRule type="containsText" dxfId="127" priority="17" operator="containsText" text="DEBIL">
      <formula>NOT(ISERROR(SEARCH("DEBIL",AC5)))</formula>
    </cfRule>
    <cfRule type="containsText" dxfId="126" priority="18" operator="containsText" text="MODERADO">
      <formula>NOT(ISERROR(SEARCH("MODERADO",AC5)))</formula>
    </cfRule>
    <cfRule type="containsText" dxfId="125" priority="19" operator="containsText" text="FUERTE">
      <formula>NOT(ISERROR(SEARCH("FUERTE",AC5)))</formula>
    </cfRule>
  </conditionalFormatting>
  <conditionalFormatting sqref="AI5:AJ5 AI11:AJ11 AI17:AJ17 AI23:AJ23 AI29:AJ29 AI35:AJ35 AI41:AJ41 AI47:AJ47 AI53:AJ53 AI59:AJ59">
    <cfRule type="containsText" dxfId="119" priority="1" operator="containsText" text="casi seguro">
      <formula>NOT(ISERROR(SEARCH("casi seguro",AI5)))</formula>
    </cfRule>
    <cfRule type="containsText" dxfId="118" priority="2" operator="containsText" text="PROBABLE">
      <formula>NOT(ISERROR(SEARCH("PROBABLE",AI5)))</formula>
    </cfRule>
    <cfRule type="containsText" dxfId="117" priority="3" operator="containsText" text="posible">
      <formula>NOT(ISERROR(SEARCH("posible",AI5)))</formula>
    </cfRule>
    <cfRule type="containsText" dxfId="116" priority="4" operator="containsText" text="Improbable">
      <formula>NOT(ISERROR(SEARCH("Improbable",AI5)))</formula>
    </cfRule>
    <cfRule type="containsText" dxfId="115" priority="5" operator="containsText" text="Rara vez">
      <formula>NOT(ISERROR(SEARCH("Rara vez",AI5)))</formula>
    </cfRule>
  </conditionalFormatting>
  <conditionalFormatting sqref="AL5 AL11 AL17 AL23 AL29 AL35 AL41 AL47 AL53 AL59">
    <cfRule type="cellIs" dxfId="110" priority="12" stopIfTrue="1" operator="equal">
      <formula>"Muy Alta"</formula>
    </cfRule>
    <cfRule type="containsText" dxfId="109" priority="13" operator="containsText" text="ZONA RIESGO ALTA">
      <formula>NOT(ISERROR(SEARCH("ZONA RIESGO ALTA",AL5)))</formula>
    </cfRule>
    <cfRule type="containsText" dxfId="108" priority="14" operator="containsText" text="ZONA RIESGO MODERADA">
      <formula>NOT(ISERROR(SEARCH("ZONA RIESGO MODERADA",AL5)))</formula>
    </cfRule>
    <cfRule type="containsText" dxfId="107" priority="15" operator="containsText" text="ZONA RIESGO BAJA">
      <formula>NOT(ISERROR(SEARCH("ZONA RIESGO BAJA",AL5)))</formula>
    </cfRule>
    <cfRule type="cellIs" dxfId="106" priority="16" operator="equal">
      <formula>"Muy Baja"</formula>
    </cfRule>
  </conditionalFormatting>
  <conditionalFormatting sqref="AL5:AL64">
    <cfRule type="containsText" dxfId="105" priority="11" operator="containsText" text="ZONA RIESGO EXTREMA">
      <formula>NOT(ISERROR(SEARCH("ZONA RIESGO EXTREMA",AL5)))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NOT(ISERROR(SEARCH(#REF!,AI5)))</xm:f>
            <xm:f>#REF!</xm:f>
            <x14:dxf>
              <fill>
                <gradientFill degree="180">
                  <stop position="0">
                    <color rgb="FF008744"/>
                  </stop>
                  <stop position="1">
                    <color theme="0"/>
                  </stop>
                </gradientFill>
              </fill>
            </x14:dxf>
          </x14:cfRule>
          <x14:cfRule type="containsText" priority="38" operator="containsText" id="{3B55109B-5D44-4A41-A2AB-38AD6F1B46FC}">
            <xm:f>NOT(ISERROR(SEARCH(#REF!,AI5)))</xm:f>
            <xm:f>#REF!</xm:f>
            <x14:dxf>
              <fill>
                <gradientFill degree="180">
                  <stop position="0">
                    <color rgb="FF008744"/>
                  </stop>
                  <stop position="1">
                    <color theme="0"/>
                  </stop>
                </gradientFill>
              </fill>
            </x14:dxf>
          </x14:cfRule>
          <x14:cfRule type="containsText" priority="39" operator="containsText" id="{A0DCF7A7-016D-4DFC-9E2E-055DD5B2BA28}">
            <xm:f>NOT(ISERROR(SEARCH(#REF!,AI5)))</xm:f>
            <xm:f>#REF!</xm:f>
            <x14:dxf>
              <fill>
                <gradientFill degree="180">
                  <stop position="0">
                    <color rgb="FF008744"/>
                  </stop>
                  <stop position="1">
                    <color rgb="FFFFFFFF"/>
                  </stop>
                </gradientFill>
              </fill>
            </x14:dxf>
          </x14:cfRule>
          <x14:cfRule type="containsText" priority="40" operator="containsText" id="{FB4ECCE1-DC6A-4C93-9560-D10FA9669175}">
            <xm:f>NOT(ISERROR(SEARCH(#REF!,AI5)))</xm:f>
            <xm:f>#REF!</xm:f>
            <x14:dxf>
              <fill>
                <gradientFill>
                  <stop position="0">
                    <color theme="0"/>
                  </stop>
                  <stop position="1">
                    <color rgb="FFFFFF00"/>
                  </stop>
                </gradientFill>
              </fill>
            </x14:dxf>
          </x14:cfRule>
          <x14:cfRule type="containsText" priority="41" operator="containsText" id="{33278D51-8B45-427C-B999-486B2DC7D348}">
            <xm:f>NOT(ISERROR(SEARCH(#REF!,AI5)))</xm:f>
            <xm:f>#REF!</xm:f>
            <x14:dxf>
              <fill>
                <gradientFill degree="180">
                  <stop position="0">
                    <color rgb="FFFFA700"/>
                  </stop>
                  <stop position="1">
                    <color theme="0"/>
                  </stop>
                </gradientFill>
              </fill>
            </x14:dxf>
          </x14:cfRule>
          <xm:sqref>AI5 AI11 AI17 AI23 AI29 AI35 AI41 AI47 AI53 AI59</xm:sqref>
        </x14:conditionalFormatting>
        <x14:conditionalFormatting xmlns:xm="http://schemas.microsoft.com/office/excel/2006/main">
          <x14:cfRule type="containsText" priority="6" operator="containsText" id="{AD203612-25EC-4686-BFE9-6479FC2C2B07}">
            <xm:f>NOT(ISERROR(SEARCH(#REF!,AJ5)))</xm:f>
            <xm:f>#REF!</xm:f>
            <x14:dxf>
              <fill>
                <gradientFill degree="180">
                  <stop position="0">
                    <color rgb="FF008744"/>
                  </stop>
                  <stop position="1">
                    <color theme="0"/>
                  </stop>
                </gradientFill>
              </fill>
            </x14:dxf>
          </x14:cfRule>
          <x14:cfRule type="containsText" priority="8" operator="containsText" id="{DA000740-0671-441C-928E-6090D22BF798}">
            <xm:f>NOT(ISERROR(SEARCH(#REF!,AJ5)))</xm:f>
            <xm:f>#REF!</xm:f>
            <x14:dxf>
              <fill>
                <gradientFill degree="180">
                  <stop position="0">
                    <color rgb="FF008744"/>
                  </stop>
                  <stop position="1">
                    <color rgb="FFFFFFFF"/>
                  </stop>
                </gradientFill>
              </fill>
            </x14:dxf>
          </x14:cfRule>
          <x14:cfRule type="containsText" priority="9" operator="containsText" id="{4967739F-55D5-41FA-8786-9A66FF772A44}">
            <xm:f>NOT(ISERROR(SEARCH(#REF!,AJ5)))</xm:f>
            <xm:f>#REF!</xm:f>
            <x14:dxf>
              <fill>
                <gradientFill>
                  <stop position="0">
                    <color theme="0"/>
                  </stop>
                  <stop position="1">
                    <color rgb="FFFFFF00"/>
                  </stop>
                </gradientFill>
              </fill>
            </x14:dxf>
          </x14:cfRule>
          <x14:cfRule type="containsText" priority="10" operator="containsText" id="{415CE5F9-37B2-4B45-A599-4D477427DE99}">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zoomScale="70" zoomScaleNormal="70" zoomScaleSheetLayoutView="10" zoomScalePageLayoutView="55" workbookViewId="0">
      <selection activeCell="CB5" sqref="CB5"/>
    </sheetView>
  </sheetViews>
  <sheetFormatPr baseColWidth="10" defaultColWidth="11.42578125" defaultRowHeight="33" customHeight="1" x14ac:dyDescent="0.3"/>
  <cols>
    <col min="1" max="1" width="4" style="149" bestFit="1" customWidth="1"/>
    <col min="2" max="4" width="18.7109375" style="150" customWidth="1"/>
    <col min="5" max="5" width="32.42578125" style="143" customWidth="1"/>
    <col min="6" max="7" width="18.7109375" style="150" customWidth="1"/>
    <col min="8" max="9" width="14.140625" style="149" customWidth="1"/>
    <col min="10" max="10" width="18.85546875" style="149" customWidth="1"/>
    <col min="11" max="11" width="19" style="151" customWidth="1"/>
    <col min="12" max="12" width="32.42578125" style="143" customWidth="1"/>
    <col min="13" max="13" width="17.85546875" style="143" customWidth="1"/>
    <col min="14" max="14" width="18.85546875" style="143" customWidth="1"/>
    <col min="15" max="15" width="6.28515625" style="143" bestFit="1" customWidth="1"/>
    <col min="16" max="16" width="27" style="143" customWidth="1"/>
    <col min="17" max="17" width="16.140625" style="143" customWidth="1"/>
    <col min="18" max="18" width="17.5703125" style="143" customWidth="1"/>
    <col min="19" max="19" width="6.28515625" style="143" bestFit="1" customWidth="1"/>
    <col min="20" max="20" width="16" style="143" customWidth="1"/>
    <col min="21" max="21" width="5.85546875" style="143" customWidth="1"/>
    <col min="22" max="22" width="31" style="143" customWidth="1"/>
    <col min="23" max="23" width="15.140625" style="143" bestFit="1" customWidth="1"/>
    <col min="24" max="24" width="15.140625" style="143" customWidth="1"/>
    <col min="25" max="25" width="21" style="143" customWidth="1"/>
    <col min="26" max="26" width="19.28515625" style="143" customWidth="1"/>
    <col min="27" max="27" width="28.42578125" style="143" customWidth="1"/>
    <col min="28" max="28" width="6.85546875" style="143" customWidth="1"/>
    <col min="29" max="29" width="5" style="143" customWidth="1"/>
    <col min="30" max="30" width="5.5703125" style="143" customWidth="1"/>
    <col min="31" max="31" width="7.140625" style="143" customWidth="1"/>
    <col min="32" max="32" width="6.7109375" style="143" customWidth="1"/>
    <col min="33" max="33" width="7.5703125" style="143" customWidth="1"/>
    <col min="34" max="34" width="8.140625" style="143" customWidth="1"/>
    <col min="35" max="35" width="8.7109375" style="143" customWidth="1"/>
    <col min="36" max="36" width="10.42578125" style="143" customWidth="1"/>
    <col min="37" max="37" width="9.28515625" style="143" customWidth="1"/>
    <col min="38" max="38" width="9.140625" style="143" customWidth="1"/>
    <col min="39" max="39" width="8.42578125" style="143" customWidth="1"/>
    <col min="40" max="40" width="7.28515625" style="143" customWidth="1"/>
    <col min="41" max="41" width="23" style="143" customWidth="1"/>
    <col min="42" max="42" width="18.85546875" style="143" customWidth="1"/>
    <col min="43" max="43" width="22.140625" style="143" customWidth="1"/>
    <col min="44" max="44" width="20.5703125" style="143" customWidth="1"/>
    <col min="45" max="45" width="18.5703125" style="143" customWidth="1"/>
    <col min="46" max="46" width="20.5703125" style="143" customWidth="1"/>
    <col min="47" max="47" width="18.5703125" style="143" customWidth="1"/>
    <col min="48" max="48" width="20.5703125" style="143" customWidth="1"/>
    <col min="49" max="49" width="18.5703125" style="143" customWidth="1"/>
    <col min="50" max="50" width="20.5703125" style="143" customWidth="1"/>
    <col min="51" max="51" width="18.5703125" style="143" customWidth="1"/>
    <col min="52" max="52" width="21" style="143" customWidth="1"/>
    <col min="53" max="54" width="23" style="143" customWidth="1"/>
    <col min="55" max="55" width="18.85546875" style="143" customWidth="1"/>
    <col min="56" max="56" width="16.85546875" style="143" customWidth="1"/>
    <col min="57" max="57" width="19.5703125" style="143" customWidth="1"/>
    <col min="58" max="59" width="23" style="143" customWidth="1"/>
    <col min="60" max="60" width="18.85546875" style="143" customWidth="1"/>
    <col min="61" max="61" width="16.85546875" style="143" customWidth="1"/>
    <col min="62" max="62" width="19.5703125" style="143" customWidth="1"/>
    <col min="63" max="64" width="23" style="143" customWidth="1"/>
    <col min="65" max="65" width="18.85546875" style="143" customWidth="1"/>
    <col min="66" max="66" width="16.85546875" style="143" customWidth="1"/>
    <col min="67" max="67" width="19.5703125" style="143" customWidth="1"/>
    <col min="68" max="69" width="23" style="143" customWidth="1"/>
    <col min="70" max="70" width="18.85546875" style="143" customWidth="1"/>
    <col min="71" max="71" width="16.85546875" style="143" customWidth="1"/>
    <col min="72" max="72" width="19.5703125" style="143" customWidth="1"/>
    <col min="73" max="73" width="20.5703125" style="143" customWidth="1"/>
    <col min="74" max="75" width="23" style="143" customWidth="1"/>
    <col min="76" max="76" width="18.5703125" style="143" customWidth="1"/>
    <col min="77" max="77" width="20.5703125" style="143" customWidth="1"/>
    <col min="78" max="78" width="23" style="143" customWidth="1"/>
    <col min="79" max="79" width="18.5703125" style="143" customWidth="1"/>
    <col min="80" max="80" width="20.5703125" style="143" customWidth="1"/>
    <col min="81" max="82" width="38.7109375" style="143" customWidth="1"/>
    <col min="83" max="83" width="48.28515625" style="143" customWidth="1"/>
    <col min="84" max="16384" width="11.42578125" style="143"/>
  </cols>
  <sheetData>
    <row r="1" spans="1:109" ht="33" customHeight="1" x14ac:dyDescent="0.3">
      <c r="A1" s="138"/>
      <c r="B1" s="139"/>
      <c r="C1" s="139"/>
      <c r="D1" s="139"/>
      <c r="E1" s="140"/>
      <c r="F1" s="139"/>
      <c r="G1" s="139"/>
      <c r="H1" s="141"/>
      <c r="I1" s="141"/>
      <c r="J1" s="141"/>
      <c r="K1" s="142"/>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row>
    <row r="2" spans="1:109" ht="33" customHeight="1" x14ac:dyDescent="0.3">
      <c r="A2" s="322" t="s">
        <v>119</v>
      </c>
      <c r="B2" s="323"/>
      <c r="C2" s="323"/>
      <c r="D2" s="323"/>
      <c r="E2" s="323"/>
      <c r="F2" s="323"/>
      <c r="G2" s="323"/>
      <c r="H2" s="323"/>
      <c r="I2" s="323"/>
      <c r="J2" s="323"/>
      <c r="K2" s="323"/>
      <c r="L2" s="324"/>
      <c r="M2" s="322" t="s">
        <v>120</v>
      </c>
      <c r="N2" s="323"/>
      <c r="O2" s="323"/>
      <c r="P2" s="323"/>
      <c r="Q2" s="323"/>
      <c r="R2" s="323"/>
      <c r="S2" s="323"/>
      <c r="T2" s="324"/>
      <c r="U2" s="350" t="s">
        <v>121</v>
      </c>
      <c r="V2" s="350"/>
      <c r="W2" s="350"/>
      <c r="X2" s="350"/>
      <c r="Y2" s="350"/>
      <c r="Z2" s="350"/>
      <c r="AA2" s="350"/>
      <c r="AB2" s="350"/>
      <c r="AC2" s="350"/>
      <c r="AD2" s="350"/>
      <c r="AE2" s="350"/>
      <c r="AF2" s="350"/>
      <c r="AG2" s="350"/>
      <c r="AH2" s="350" t="s">
        <v>122</v>
      </c>
      <c r="AI2" s="350"/>
      <c r="AJ2" s="350"/>
      <c r="AK2" s="350"/>
      <c r="AL2" s="350"/>
      <c r="AM2" s="350"/>
      <c r="AN2" s="350"/>
      <c r="AO2" s="358" t="s">
        <v>123</v>
      </c>
      <c r="AP2" s="358"/>
      <c r="AQ2" s="358"/>
      <c r="AR2" s="358"/>
      <c r="AS2" s="358"/>
      <c r="AT2" s="358"/>
      <c r="AU2" s="358"/>
      <c r="AV2" s="358"/>
      <c r="AW2" s="358"/>
      <c r="AX2" s="358"/>
      <c r="AY2" s="358"/>
      <c r="AZ2" s="358"/>
      <c r="BA2" s="315" t="s">
        <v>124</v>
      </c>
      <c r="BB2" s="315"/>
      <c r="BC2" s="315"/>
      <c r="BD2" s="315"/>
      <c r="BE2" s="315"/>
      <c r="BF2" s="315" t="s">
        <v>125</v>
      </c>
      <c r="BG2" s="315"/>
      <c r="BH2" s="315"/>
      <c r="BI2" s="315"/>
      <c r="BJ2" s="315"/>
      <c r="BK2" s="315" t="s">
        <v>126</v>
      </c>
      <c r="BL2" s="315"/>
      <c r="BM2" s="315"/>
      <c r="BN2" s="315"/>
      <c r="BO2" s="315"/>
      <c r="BP2" s="315" t="s">
        <v>127</v>
      </c>
      <c r="BQ2" s="315"/>
      <c r="BR2" s="315"/>
      <c r="BS2" s="315"/>
      <c r="BT2" s="315"/>
      <c r="BU2" s="356" t="s">
        <v>128</v>
      </c>
      <c r="BV2" s="356"/>
      <c r="BW2" s="356"/>
      <c r="BX2" s="356"/>
      <c r="BY2" s="328" t="s">
        <v>129</v>
      </c>
      <c r="BZ2" s="328"/>
      <c r="CA2" s="328"/>
      <c r="CB2" s="319" t="s">
        <v>130</v>
      </c>
      <c r="CC2" s="320"/>
      <c r="CD2" s="320"/>
      <c r="CE2" s="321"/>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row>
    <row r="3" spans="1:109" ht="33" customHeight="1" x14ac:dyDescent="0.3">
      <c r="A3" s="346" t="s">
        <v>131</v>
      </c>
      <c r="B3" s="347" t="s">
        <v>7</v>
      </c>
      <c r="C3" s="347" t="s">
        <v>9</v>
      </c>
      <c r="D3" s="347" t="s">
        <v>11</v>
      </c>
      <c r="E3" s="350" t="s">
        <v>21</v>
      </c>
      <c r="F3" s="347" t="s">
        <v>260</v>
      </c>
      <c r="G3" s="347" t="s">
        <v>261</v>
      </c>
      <c r="H3" s="350" t="s">
        <v>15</v>
      </c>
      <c r="I3" s="350" t="s">
        <v>262</v>
      </c>
      <c r="J3" s="350" t="s">
        <v>263</v>
      </c>
      <c r="K3" s="347" t="s">
        <v>23</v>
      </c>
      <c r="L3" s="350" t="s">
        <v>264</v>
      </c>
      <c r="M3" s="347" t="s">
        <v>134</v>
      </c>
      <c r="N3" s="347" t="s">
        <v>135</v>
      </c>
      <c r="O3" s="350" t="s">
        <v>136</v>
      </c>
      <c r="P3" s="347" t="s">
        <v>137</v>
      </c>
      <c r="Q3" s="347" t="s">
        <v>138</v>
      </c>
      <c r="R3" s="347" t="s">
        <v>139</v>
      </c>
      <c r="S3" s="350" t="s">
        <v>136</v>
      </c>
      <c r="T3" s="347" t="s">
        <v>29</v>
      </c>
      <c r="U3" s="349" t="s">
        <v>140</v>
      </c>
      <c r="V3" s="347" t="s">
        <v>31</v>
      </c>
      <c r="W3" s="347" t="s">
        <v>33</v>
      </c>
      <c r="X3" s="351" t="s">
        <v>141</v>
      </c>
      <c r="Y3" s="352"/>
      <c r="Z3" s="352"/>
      <c r="AA3" s="353"/>
      <c r="AB3" s="347" t="s">
        <v>142</v>
      </c>
      <c r="AC3" s="347"/>
      <c r="AD3" s="347"/>
      <c r="AE3" s="347"/>
      <c r="AF3" s="347"/>
      <c r="AG3" s="347"/>
      <c r="AH3" s="349" t="s">
        <v>143</v>
      </c>
      <c r="AI3" s="349" t="s">
        <v>144</v>
      </c>
      <c r="AJ3" s="349" t="s">
        <v>136</v>
      </c>
      <c r="AK3" s="349" t="s">
        <v>145</v>
      </c>
      <c r="AL3" s="349" t="s">
        <v>136</v>
      </c>
      <c r="AM3" s="349" t="s">
        <v>146</v>
      </c>
      <c r="AN3" s="349" t="s">
        <v>49</v>
      </c>
      <c r="AO3" s="336" t="s">
        <v>147</v>
      </c>
      <c r="AP3" s="336" t="s">
        <v>148</v>
      </c>
      <c r="AQ3" s="336" t="s">
        <v>149</v>
      </c>
      <c r="AR3" s="336" t="s">
        <v>150</v>
      </c>
      <c r="AS3" s="336" t="s">
        <v>151</v>
      </c>
      <c r="AT3" s="336" t="s">
        <v>150</v>
      </c>
      <c r="AU3" s="337" t="s">
        <v>152</v>
      </c>
      <c r="AV3" s="336" t="s">
        <v>150</v>
      </c>
      <c r="AW3" s="336" t="s">
        <v>153</v>
      </c>
      <c r="AX3" s="336" t="s">
        <v>150</v>
      </c>
      <c r="AY3" s="337" t="s">
        <v>154</v>
      </c>
      <c r="AZ3" s="336" t="s">
        <v>53</v>
      </c>
      <c r="BA3" s="316" t="s">
        <v>155</v>
      </c>
      <c r="BB3" s="316" t="s">
        <v>156</v>
      </c>
      <c r="BC3" s="316" t="s">
        <v>148</v>
      </c>
      <c r="BD3" s="316" t="s">
        <v>157</v>
      </c>
      <c r="BE3" s="316" t="s">
        <v>158</v>
      </c>
      <c r="BF3" s="316" t="s">
        <v>155</v>
      </c>
      <c r="BG3" s="316" t="s">
        <v>156</v>
      </c>
      <c r="BH3" s="316" t="s">
        <v>148</v>
      </c>
      <c r="BI3" s="316" t="s">
        <v>157</v>
      </c>
      <c r="BJ3" s="316" t="s">
        <v>158</v>
      </c>
      <c r="BK3" s="316" t="s">
        <v>155</v>
      </c>
      <c r="BL3" s="316" t="s">
        <v>156</v>
      </c>
      <c r="BM3" s="316" t="s">
        <v>148</v>
      </c>
      <c r="BN3" s="316" t="s">
        <v>157</v>
      </c>
      <c r="BO3" s="316" t="s">
        <v>158</v>
      </c>
      <c r="BP3" s="316" t="s">
        <v>155</v>
      </c>
      <c r="BQ3" s="316" t="s">
        <v>156</v>
      </c>
      <c r="BR3" s="316" t="s">
        <v>148</v>
      </c>
      <c r="BS3" s="316" t="s">
        <v>157</v>
      </c>
      <c r="BT3" s="316" t="s">
        <v>158</v>
      </c>
      <c r="BU3" s="357" t="s">
        <v>160</v>
      </c>
      <c r="BV3" s="357" t="s">
        <v>233</v>
      </c>
      <c r="BW3" s="357" t="s">
        <v>161</v>
      </c>
      <c r="BX3" s="357" t="s">
        <v>156</v>
      </c>
      <c r="BY3" s="329" t="s">
        <v>150</v>
      </c>
      <c r="BZ3" s="329" t="s">
        <v>162</v>
      </c>
      <c r="CA3" s="329" t="s">
        <v>163</v>
      </c>
      <c r="CB3" s="361" t="s">
        <v>164</v>
      </c>
      <c r="CC3" s="361" t="s">
        <v>165</v>
      </c>
      <c r="CD3" s="361" t="s">
        <v>166</v>
      </c>
      <c r="CE3" s="361" t="s">
        <v>167</v>
      </c>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row>
    <row r="4" spans="1:109" s="145" customFormat="1" ht="99.75" customHeight="1" x14ac:dyDescent="0.25">
      <c r="A4" s="346"/>
      <c r="B4" s="347"/>
      <c r="C4" s="347"/>
      <c r="D4" s="347"/>
      <c r="E4" s="350"/>
      <c r="F4" s="347"/>
      <c r="G4" s="347"/>
      <c r="H4" s="350"/>
      <c r="I4" s="350"/>
      <c r="J4" s="350"/>
      <c r="K4" s="347"/>
      <c r="L4" s="350"/>
      <c r="M4" s="347"/>
      <c r="N4" s="347"/>
      <c r="O4" s="350"/>
      <c r="P4" s="347"/>
      <c r="Q4" s="347"/>
      <c r="R4" s="350"/>
      <c r="S4" s="350"/>
      <c r="T4" s="347"/>
      <c r="U4" s="349"/>
      <c r="V4" s="347"/>
      <c r="W4" s="347"/>
      <c r="X4" s="152" t="s">
        <v>265</v>
      </c>
      <c r="Y4" s="152" t="s">
        <v>266</v>
      </c>
      <c r="Z4" s="152" t="s">
        <v>170</v>
      </c>
      <c r="AA4" s="152" t="s">
        <v>171</v>
      </c>
      <c r="AB4" s="153" t="s">
        <v>70</v>
      </c>
      <c r="AC4" s="153" t="s">
        <v>172</v>
      </c>
      <c r="AD4" s="153" t="s">
        <v>173</v>
      </c>
      <c r="AE4" s="153" t="s">
        <v>174</v>
      </c>
      <c r="AF4" s="153" t="s">
        <v>175</v>
      </c>
      <c r="AG4" s="153" t="s">
        <v>157</v>
      </c>
      <c r="AH4" s="349"/>
      <c r="AI4" s="349"/>
      <c r="AJ4" s="349"/>
      <c r="AK4" s="349"/>
      <c r="AL4" s="349"/>
      <c r="AM4" s="349"/>
      <c r="AN4" s="349"/>
      <c r="AO4" s="336"/>
      <c r="AP4" s="336"/>
      <c r="AQ4" s="336"/>
      <c r="AR4" s="336"/>
      <c r="AS4" s="336"/>
      <c r="AT4" s="336"/>
      <c r="AU4" s="338"/>
      <c r="AV4" s="336"/>
      <c r="AW4" s="336"/>
      <c r="AX4" s="336"/>
      <c r="AY4" s="338"/>
      <c r="AZ4" s="336"/>
      <c r="BA4" s="316"/>
      <c r="BB4" s="316"/>
      <c r="BC4" s="316"/>
      <c r="BD4" s="316"/>
      <c r="BE4" s="316"/>
      <c r="BF4" s="316"/>
      <c r="BG4" s="316"/>
      <c r="BH4" s="316"/>
      <c r="BI4" s="316"/>
      <c r="BJ4" s="316"/>
      <c r="BK4" s="316"/>
      <c r="BL4" s="316"/>
      <c r="BM4" s="316"/>
      <c r="BN4" s="316"/>
      <c r="BO4" s="316"/>
      <c r="BP4" s="316"/>
      <c r="BQ4" s="316"/>
      <c r="BR4" s="316"/>
      <c r="BS4" s="316"/>
      <c r="BT4" s="316"/>
      <c r="BU4" s="357"/>
      <c r="BV4" s="357"/>
      <c r="BW4" s="357"/>
      <c r="BX4" s="357"/>
      <c r="BY4" s="329"/>
      <c r="BZ4" s="329"/>
      <c r="CA4" s="329"/>
      <c r="CB4" s="361"/>
      <c r="CC4" s="361"/>
      <c r="CD4" s="361"/>
      <c r="CE4" s="361"/>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row>
    <row r="5" spans="1:109" s="148" customFormat="1" ht="77.25" customHeight="1" x14ac:dyDescent="0.25">
      <c r="A5" s="383">
        <v>1</v>
      </c>
      <c r="B5" s="384"/>
      <c r="C5" s="384"/>
      <c r="D5" s="384"/>
      <c r="E5" s="386"/>
      <c r="F5" s="384"/>
      <c r="G5" s="384"/>
      <c r="H5" s="384"/>
      <c r="I5" s="134"/>
      <c r="J5" s="134"/>
      <c r="K5" s="384"/>
      <c r="L5" s="386"/>
      <c r="M5" s="383"/>
      <c r="N5" s="344" t="str">
        <f>IF(M5&lt;=0,"",IF(M5&lt;=2,"Muy Baja",IF(M5&lt;=24,"Baja",IF(M5&lt;=500,"Media",IF(M5&lt;=5000,"Alta","Muy Alta")))))</f>
        <v/>
      </c>
      <c r="O5" s="341" t="str">
        <f>IF(N5="","",IF(N5="Muy Baja",0.2,IF(N5="Baja",0.4,IF(N5="Media",0.6,IF(N5="Alta",0.8,IF(N5="Muy Alta",1,))))))</f>
        <v/>
      </c>
      <c r="P5" s="385"/>
      <c r="Q5" s="341">
        <f ca="1">IF(NOT(ISERROR(MATCH(P5,'Tabla Impacto'!$B$221:$B$223,0))),'Tabla Impacto'!$F$223&amp;"Por favor no seleccionar los criterios de impacto(Afectación Económica o presupuestal y Pérdida Reputacional)",P5)</f>
        <v>0</v>
      </c>
      <c r="R5" s="344" t="str">
        <f ca="1">IF(OR(Q5='Tabla Impacto'!$C$11,Q5='Tabla Impacto'!$D$11),"Leve",IF(OR(Q5='Tabla Impacto'!$C$12,Q5='Tabla Impacto'!$D$12),"Menor",IF(OR(Q5='Tabla Impacto'!$C$13,Q5='Tabla Impacto'!$D$13),"Moderado",IF(OR(Q5='Tabla Impacto'!$C$14,Q5='Tabla Impacto'!$D$14),"Mayor",IF(OR(Q5='Tabla Impacto'!$C$15,Q5='Tabla Impacto'!$D$15),"Catastrófico","")))))</f>
        <v/>
      </c>
      <c r="S5" s="341" t="str">
        <f ca="1">IF(R5="","",IF(R5="Leve",0.2,IF(R5="Menor",0.4,IF(R5="Moderado",0.6,IF(R5="Mayor",0.8,IF(R5="Catastrófico",1,))))))</f>
        <v/>
      </c>
      <c r="T5" s="342" t="str">
        <f ca="1">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35">
        <v>1</v>
      </c>
      <c r="V5" s="97"/>
      <c r="W5" s="136" t="str">
        <f t="shared" ref="W5:W36" si="0">IF(OR(AB5="Preventivo",AB5="Detectivo"),"Probabilidad",IF(AB5="Correctivo","Impacto",""))</f>
        <v/>
      </c>
      <c r="X5" s="146"/>
      <c r="Y5" s="146"/>
      <c r="Z5" s="146"/>
      <c r="AA5" s="146"/>
      <c r="AB5" s="133"/>
      <c r="AC5" s="133"/>
      <c r="AD5" s="98" t="str">
        <f t="shared" ref="AD5" si="1">IF(AND(AB5="Preventivo",AC5="Automático"),"50%",IF(AND(AB5="Preventivo",AC5="Manual"),"40%",IF(AND(AB5="Detectivo",AC5="Automático"),"40%",IF(AND(AB5="Detectivo",AC5="Manual"),"30%",IF(AND(AB5="Correctivo",AC5="Automático"),"35%",IF(AND(AB5="Correctivo",AC5="Manual"),"25%",""))))))</f>
        <v/>
      </c>
      <c r="AE5" s="133"/>
      <c r="AF5" s="133"/>
      <c r="AG5" s="133"/>
      <c r="AH5" s="159" t="str">
        <f>IFERROR(IF(W5="Probabilidad",(O5-(+O5*AD5)),IF(W5="Impacto",O5,"")),"")</f>
        <v/>
      </c>
      <c r="AI5" s="132" t="str">
        <f>IFERROR(IF(AH5="","",IF(AH5&lt;=0.2,"Muy Baja",IF(AH5&lt;=0.4,"Baja",IF(AH5&lt;=0.6,"Media",IF(AH5&lt;=0.8,"Alta","Muy Alta"))))),"")</f>
        <v/>
      </c>
      <c r="AJ5" s="98" t="str">
        <f t="shared" ref="AJ5" si="2">+AH5</f>
        <v/>
      </c>
      <c r="AK5" s="132" t="str">
        <f>IFERROR(IF(AL5="","",IF(AL5&lt;=0.2,"Leve",IF(AL5&lt;=0.4,"Menor",IF(AL5&lt;=0.6,"Moderado",IF(AL5&lt;=0.8,"Mayor","Catastrófico"))))),"")</f>
        <v/>
      </c>
      <c r="AL5" s="98" t="str">
        <f>IFERROR(IF(W5="Impacto",(S5-(+S5*AD5)),IF(W5="Probabilidad",S5,"")),"")</f>
        <v/>
      </c>
      <c r="AM5" s="99"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325"/>
      <c r="AO5" s="134"/>
      <c r="AP5" s="135"/>
      <c r="AQ5" s="100"/>
      <c r="AR5" s="100"/>
      <c r="AS5" s="134"/>
      <c r="AT5" s="100"/>
      <c r="AU5" s="134"/>
      <c r="AV5" s="100"/>
      <c r="AW5" s="134"/>
      <c r="AX5" s="100"/>
      <c r="AY5" s="134"/>
      <c r="AZ5" s="135"/>
      <c r="BA5" s="134"/>
      <c r="BB5" s="134"/>
      <c r="BC5" s="135"/>
      <c r="BD5" s="100"/>
      <c r="BE5" s="100"/>
      <c r="BF5" s="134"/>
      <c r="BG5" s="134"/>
      <c r="BH5" s="135"/>
      <c r="BI5" s="100"/>
      <c r="BJ5" s="100"/>
      <c r="BK5" s="134"/>
      <c r="BL5" s="134"/>
      <c r="BM5" s="135"/>
      <c r="BN5" s="100"/>
      <c r="BO5" s="100"/>
      <c r="BP5" s="134"/>
      <c r="BQ5" s="134"/>
      <c r="BR5" s="135"/>
      <c r="BS5" s="100"/>
      <c r="BT5" s="100"/>
      <c r="BU5" s="100"/>
      <c r="BV5" s="134"/>
      <c r="BW5" s="134"/>
      <c r="BX5" s="134"/>
      <c r="BY5" s="100"/>
      <c r="BZ5" s="134"/>
      <c r="CA5" s="134"/>
      <c r="CB5" s="259">
        <v>45189</v>
      </c>
      <c r="CC5" s="258" t="s">
        <v>267</v>
      </c>
      <c r="CD5" s="258" t="s">
        <v>267</v>
      </c>
      <c r="CE5" s="258" t="s">
        <v>267</v>
      </c>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row>
    <row r="6" spans="1:109" ht="15.75" customHeight="1" x14ac:dyDescent="0.3">
      <c r="A6" s="383"/>
      <c r="B6" s="384"/>
      <c r="C6" s="384"/>
      <c r="D6" s="384"/>
      <c r="E6" s="386"/>
      <c r="F6" s="384"/>
      <c r="G6" s="384"/>
      <c r="H6" s="384"/>
      <c r="I6" s="134"/>
      <c r="J6" s="134"/>
      <c r="K6" s="384"/>
      <c r="L6" s="386"/>
      <c r="M6" s="383"/>
      <c r="N6" s="344"/>
      <c r="O6" s="341"/>
      <c r="P6" s="385"/>
      <c r="Q6" s="341">
        <f>IF(NOT(ISERROR(MATCH(P6,_xlfn.ANCHORARRAY(E17),0))),O19&amp;"Por favor no seleccionar los criterios de impacto",P6)</f>
        <v>0</v>
      </c>
      <c r="R6" s="344"/>
      <c r="S6" s="341"/>
      <c r="T6" s="342"/>
      <c r="U6" s="135">
        <v>2</v>
      </c>
      <c r="V6" s="97"/>
      <c r="W6" s="136" t="str">
        <f t="shared" si="0"/>
        <v/>
      </c>
      <c r="X6" s="146"/>
      <c r="Y6" s="146"/>
      <c r="Z6" s="146"/>
      <c r="AA6" s="146"/>
      <c r="AB6" s="133"/>
      <c r="AC6" s="133"/>
      <c r="AD6" s="98" t="str">
        <f t="shared" ref="AD6:AD64" si="4">IF(AND(AB6="Preventivo",AC6="Automático"),"50%",IF(AND(AB6="Preventivo",AC6="Manual"),"40%",IF(AND(AB6="Detectivo",AC6="Automático"),"40%",IF(AND(AB6="Detectivo",AC6="Manual"),"30%",IF(AND(AB6="Correctivo",AC6="Automático"),"35%",IF(AND(AB6="Correctivo",AC6="Manual"),"25%",""))))))</f>
        <v/>
      </c>
      <c r="AE6" s="133"/>
      <c r="AF6" s="133"/>
      <c r="AG6" s="133"/>
      <c r="AH6" s="159" t="str">
        <f>IFERROR(IF(AND(W5="Probabilidad",W6="Probabilidad"),(AJ5-(+AJ5*AD6)),IF(W6="Probabilidad",(O5-(+O5*AD6)),IF(W6="Impacto",AJ5,""))),"")</f>
        <v/>
      </c>
      <c r="AI6" s="132" t="str">
        <f t="shared" ref="AI6:AI64" si="5">IFERROR(IF(AH6="","",IF(AH6&lt;=0.2,"Muy Baja",IF(AH6&lt;=0.4,"Baja",IF(AH6&lt;=0.6,"Media",IF(AH6&lt;=0.8,"Alta","Muy Alta"))))),"")</f>
        <v/>
      </c>
      <c r="AJ6" s="98" t="str">
        <f t="shared" ref="AJ6:AJ36" si="6">+AH6</f>
        <v/>
      </c>
      <c r="AK6" s="132" t="str">
        <f t="shared" ref="AK6:AK64" si="7">IFERROR(IF(AL6="","",IF(AL6&lt;=0.2,"Leve",IF(AL6&lt;=0.4,"Menor",IF(AL6&lt;=0.6,"Moderado",IF(AL6&lt;=0.8,"Mayor","Catastrófico"))))),"")</f>
        <v/>
      </c>
      <c r="AL6" s="98" t="str">
        <f>IFERROR(IF(AND(W5="Impacto",W6="Impacto"),(AL5-(+AL5*AD6)),IF(W6="Impacto",($S$5-(+$S$5*AD6)),IF(W6="Probabilidad",AL5,""))),"")</f>
        <v/>
      </c>
      <c r="AM6" s="99"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326"/>
      <c r="AO6" s="134"/>
      <c r="AP6" s="135"/>
      <c r="AQ6" s="100"/>
      <c r="AR6" s="100"/>
      <c r="AS6" s="134"/>
      <c r="AT6" s="100"/>
      <c r="AU6" s="134"/>
      <c r="AV6" s="100"/>
      <c r="AW6" s="134"/>
      <c r="AX6" s="100"/>
      <c r="AY6" s="134"/>
      <c r="AZ6" s="135"/>
      <c r="BA6" s="134"/>
      <c r="BB6" s="134"/>
      <c r="BC6" s="135"/>
      <c r="BD6" s="100"/>
      <c r="BE6" s="100"/>
      <c r="BF6" s="134"/>
      <c r="BG6" s="134"/>
      <c r="BH6" s="135"/>
      <c r="BI6" s="100"/>
      <c r="BJ6" s="100"/>
      <c r="BK6" s="134"/>
      <c r="BL6" s="134"/>
      <c r="BM6" s="135"/>
      <c r="BN6" s="100"/>
      <c r="BO6" s="100"/>
      <c r="BP6" s="134"/>
      <c r="BQ6" s="134"/>
      <c r="BR6" s="135"/>
      <c r="BS6" s="100"/>
      <c r="BT6" s="100"/>
      <c r="BU6" s="100"/>
      <c r="BV6" s="134"/>
      <c r="BW6" s="134"/>
      <c r="BX6" s="134"/>
      <c r="BY6" s="100"/>
      <c r="BZ6" s="134"/>
      <c r="CA6" s="134"/>
      <c r="CB6" s="100"/>
      <c r="CC6" s="134"/>
      <c r="CD6" s="135"/>
      <c r="CE6" s="134"/>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row>
    <row r="7" spans="1:109" ht="15.75" customHeight="1" x14ac:dyDescent="0.3">
      <c r="A7" s="383"/>
      <c r="B7" s="384"/>
      <c r="C7" s="384"/>
      <c r="D7" s="384"/>
      <c r="E7" s="386"/>
      <c r="F7" s="384"/>
      <c r="G7" s="384"/>
      <c r="H7" s="384"/>
      <c r="I7" s="134"/>
      <c r="J7" s="134"/>
      <c r="K7" s="384"/>
      <c r="L7" s="386"/>
      <c r="M7" s="383"/>
      <c r="N7" s="344"/>
      <c r="O7" s="341"/>
      <c r="P7" s="385"/>
      <c r="Q7" s="341">
        <f>IF(NOT(ISERROR(MATCH(P7,_xlfn.ANCHORARRAY(E18),0))),O20&amp;"Por favor no seleccionar los criterios de impacto",P7)</f>
        <v>0</v>
      </c>
      <c r="R7" s="344"/>
      <c r="S7" s="341"/>
      <c r="T7" s="342"/>
      <c r="U7" s="135">
        <v>3</v>
      </c>
      <c r="V7" s="101"/>
      <c r="W7" s="136" t="str">
        <f t="shared" si="0"/>
        <v/>
      </c>
      <c r="X7" s="146"/>
      <c r="Y7" s="146"/>
      <c r="Z7" s="146"/>
      <c r="AA7" s="146"/>
      <c r="AB7" s="133"/>
      <c r="AC7" s="133"/>
      <c r="AD7" s="98" t="str">
        <f t="shared" si="4"/>
        <v/>
      </c>
      <c r="AE7" s="133"/>
      <c r="AF7" s="133"/>
      <c r="AG7" s="133"/>
      <c r="AH7" s="159" t="str">
        <f>IFERROR(IF(AND(W6="Probabilidad",W7="Probabilidad"),(AJ6-(+AJ6*AD7)),IF(AND(W6="Impacto",W7="Probabilidad"),(AJ5-(+AJ5*AD7)),IF(W7="Impacto",AJ6,""))),"")</f>
        <v/>
      </c>
      <c r="AI7" s="132" t="str">
        <f t="shared" si="5"/>
        <v/>
      </c>
      <c r="AJ7" s="98" t="str">
        <f t="shared" si="6"/>
        <v/>
      </c>
      <c r="AK7" s="132" t="str">
        <f t="shared" si="7"/>
        <v/>
      </c>
      <c r="AL7" s="98" t="str">
        <f>IFERROR(IF(AND(W6="Impacto",W7="Impacto"),(AL6-(+AL6*AD7)),IF(AND(W6="Probabilidad",W7="Impacto"),(AL5-(+AL5*AD7)),IF(W7="Probabilidad",AL6,""))),"")</f>
        <v/>
      </c>
      <c r="AM7" s="99" t="str">
        <f t="shared" si="8"/>
        <v/>
      </c>
      <c r="AN7" s="326"/>
      <c r="AO7" s="134"/>
      <c r="AP7" s="135"/>
      <c r="AQ7" s="100"/>
      <c r="AR7" s="100"/>
      <c r="AS7" s="134"/>
      <c r="AT7" s="100"/>
      <c r="AU7" s="134"/>
      <c r="AV7" s="100"/>
      <c r="AW7" s="134"/>
      <c r="AX7" s="100"/>
      <c r="AY7" s="134"/>
      <c r="AZ7" s="135"/>
      <c r="BA7" s="134"/>
      <c r="BB7" s="134"/>
      <c r="BC7" s="135"/>
      <c r="BD7" s="100"/>
      <c r="BE7" s="100"/>
      <c r="BF7" s="134"/>
      <c r="BG7" s="134"/>
      <c r="BH7" s="135"/>
      <c r="BI7" s="100"/>
      <c r="BJ7" s="100"/>
      <c r="BK7" s="134"/>
      <c r="BL7" s="134"/>
      <c r="BM7" s="135"/>
      <c r="BN7" s="100"/>
      <c r="BO7" s="100"/>
      <c r="BP7" s="134"/>
      <c r="BQ7" s="134"/>
      <c r="BR7" s="135"/>
      <c r="BS7" s="100"/>
      <c r="BT7" s="100"/>
      <c r="BU7" s="100"/>
      <c r="BV7" s="134"/>
      <c r="BW7" s="134"/>
      <c r="BX7" s="134"/>
      <c r="BY7" s="100"/>
      <c r="BZ7" s="134"/>
      <c r="CA7" s="134"/>
      <c r="CB7" s="100"/>
      <c r="CC7" s="134"/>
      <c r="CD7" s="135"/>
      <c r="CE7" s="134"/>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row>
    <row r="8" spans="1:109" ht="15.75" customHeight="1" x14ac:dyDescent="0.3">
      <c r="A8" s="383"/>
      <c r="B8" s="384"/>
      <c r="C8" s="384"/>
      <c r="D8" s="384"/>
      <c r="E8" s="386"/>
      <c r="F8" s="384"/>
      <c r="G8" s="384"/>
      <c r="H8" s="384"/>
      <c r="I8" s="134"/>
      <c r="J8" s="134"/>
      <c r="K8" s="384"/>
      <c r="L8" s="386"/>
      <c r="M8" s="383"/>
      <c r="N8" s="344"/>
      <c r="O8" s="341"/>
      <c r="P8" s="385"/>
      <c r="Q8" s="341">
        <f>IF(NOT(ISERROR(MATCH(P8,_xlfn.ANCHORARRAY(E19),0))),O21&amp;"Por favor no seleccionar los criterios de impacto",P8)</f>
        <v>0</v>
      </c>
      <c r="R8" s="344"/>
      <c r="S8" s="341"/>
      <c r="T8" s="342"/>
      <c r="U8" s="135">
        <v>4</v>
      </c>
      <c r="V8" s="97"/>
      <c r="W8" s="136" t="str">
        <f t="shared" si="0"/>
        <v/>
      </c>
      <c r="X8" s="146"/>
      <c r="Y8" s="146"/>
      <c r="Z8" s="146"/>
      <c r="AA8" s="146"/>
      <c r="AB8" s="133"/>
      <c r="AC8" s="133"/>
      <c r="AD8" s="98" t="str">
        <f t="shared" si="4"/>
        <v/>
      </c>
      <c r="AE8" s="133"/>
      <c r="AF8" s="133"/>
      <c r="AG8" s="133"/>
      <c r="AH8" s="159" t="str">
        <f>IFERROR(IF(AND(W7="Probabilidad",W8="Probabilidad"),(AJ7-(+AJ7*AD8)),IF(AND(W7="Impacto",W8="Probabilidad"),(AJ6-(+AJ6*AD8)),IF(W8="Impacto",AJ7,""))),"")</f>
        <v/>
      </c>
      <c r="AI8" s="132" t="str">
        <f t="shared" si="5"/>
        <v/>
      </c>
      <c r="AJ8" s="98" t="str">
        <f t="shared" si="6"/>
        <v/>
      </c>
      <c r="AK8" s="132" t="str">
        <f t="shared" si="7"/>
        <v/>
      </c>
      <c r="AL8" s="98" t="str">
        <f>IFERROR(IF(AND(W7="Impacto",W8="Impacto"),(AL7-(+AL7*AD8)),IF(AND(W7="Probabilidad",W8="Impacto"),(AL6-(+AL6*AD8)),IF(W8="Probabilidad",AL7,""))),"")</f>
        <v/>
      </c>
      <c r="AM8" s="99" t="str">
        <f t="shared" si="8"/>
        <v/>
      </c>
      <c r="AN8" s="326"/>
      <c r="AO8" s="134"/>
      <c r="AP8" s="135"/>
      <c r="AQ8" s="100"/>
      <c r="AR8" s="100"/>
      <c r="AS8" s="134"/>
      <c r="AT8" s="100"/>
      <c r="AU8" s="134"/>
      <c r="AV8" s="100"/>
      <c r="AW8" s="134"/>
      <c r="AX8" s="100"/>
      <c r="AY8" s="134"/>
      <c r="AZ8" s="135"/>
      <c r="BA8" s="134"/>
      <c r="BB8" s="134"/>
      <c r="BC8" s="135"/>
      <c r="BD8" s="100"/>
      <c r="BE8" s="100"/>
      <c r="BF8" s="134"/>
      <c r="BG8" s="134"/>
      <c r="BH8" s="135"/>
      <c r="BI8" s="100"/>
      <c r="BJ8" s="100"/>
      <c r="BK8" s="134"/>
      <c r="BL8" s="134"/>
      <c r="BM8" s="135"/>
      <c r="BN8" s="100"/>
      <c r="BO8" s="100"/>
      <c r="BP8" s="134"/>
      <c r="BQ8" s="134"/>
      <c r="BR8" s="135"/>
      <c r="BS8" s="100"/>
      <c r="BT8" s="100"/>
      <c r="BU8" s="100"/>
      <c r="BV8" s="134"/>
      <c r="BW8" s="134"/>
      <c r="BX8" s="134"/>
      <c r="BY8" s="100"/>
      <c r="BZ8" s="134"/>
      <c r="CA8" s="134"/>
      <c r="CB8" s="100"/>
      <c r="CC8" s="134"/>
      <c r="CD8" s="135"/>
      <c r="CE8" s="134"/>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row>
    <row r="9" spans="1:109" ht="15.75" customHeight="1" x14ac:dyDescent="0.3">
      <c r="A9" s="383"/>
      <c r="B9" s="384"/>
      <c r="C9" s="384"/>
      <c r="D9" s="384"/>
      <c r="E9" s="386"/>
      <c r="F9" s="384"/>
      <c r="G9" s="384"/>
      <c r="H9" s="384"/>
      <c r="I9" s="134"/>
      <c r="J9" s="134"/>
      <c r="K9" s="384"/>
      <c r="L9" s="386"/>
      <c r="M9" s="383"/>
      <c r="N9" s="344"/>
      <c r="O9" s="341"/>
      <c r="P9" s="385"/>
      <c r="Q9" s="341">
        <f>IF(NOT(ISERROR(MATCH(P9,_xlfn.ANCHORARRAY(E20),0))),O22&amp;"Por favor no seleccionar los criterios de impacto",P9)</f>
        <v>0</v>
      </c>
      <c r="R9" s="344"/>
      <c r="S9" s="341"/>
      <c r="T9" s="342"/>
      <c r="U9" s="135">
        <v>5</v>
      </c>
      <c r="V9" s="97"/>
      <c r="W9" s="136" t="str">
        <f t="shared" si="0"/>
        <v/>
      </c>
      <c r="X9" s="146"/>
      <c r="Y9" s="146"/>
      <c r="Z9" s="146"/>
      <c r="AA9" s="146"/>
      <c r="AB9" s="133"/>
      <c r="AC9" s="133"/>
      <c r="AD9" s="98" t="str">
        <f t="shared" si="4"/>
        <v/>
      </c>
      <c r="AE9" s="133"/>
      <c r="AF9" s="133"/>
      <c r="AG9" s="133"/>
      <c r="AH9" s="159" t="str">
        <f>IFERROR(IF(AND(W8="Probabilidad",W9="Probabilidad"),(AJ8-(+AJ8*AD9)),IF(AND(W8="Impacto",W9="Probabilidad"),(AJ7-(+AJ7*AD9)),IF(W9="Impacto",AJ8,""))),"")</f>
        <v/>
      </c>
      <c r="AI9" s="132" t="str">
        <f t="shared" si="5"/>
        <v/>
      </c>
      <c r="AJ9" s="98" t="str">
        <f t="shared" si="6"/>
        <v/>
      </c>
      <c r="AK9" s="132" t="str">
        <f t="shared" si="7"/>
        <v/>
      </c>
      <c r="AL9" s="98" t="str">
        <f>IFERROR(IF(AND(W8="Impacto",W9="Impacto"),(AL8-(+AL8*AD9)),IF(AND(W8="Probabilidad",W9="Impacto"),(AL7-(+AL7*AD9)),IF(W9="Probabilidad",AL8,""))),"")</f>
        <v/>
      </c>
      <c r="AM9" s="99" t="str">
        <f t="shared" si="8"/>
        <v/>
      </c>
      <c r="AN9" s="326"/>
      <c r="AO9" s="134"/>
      <c r="AP9" s="135"/>
      <c r="AQ9" s="100"/>
      <c r="AR9" s="100"/>
      <c r="AS9" s="134"/>
      <c r="AT9" s="100"/>
      <c r="AU9" s="134"/>
      <c r="AV9" s="100"/>
      <c r="AW9" s="134"/>
      <c r="AX9" s="100"/>
      <c r="AY9" s="134"/>
      <c r="AZ9" s="135"/>
      <c r="BA9" s="134"/>
      <c r="BB9" s="134"/>
      <c r="BC9" s="135"/>
      <c r="BD9" s="100"/>
      <c r="BE9" s="100"/>
      <c r="BF9" s="134"/>
      <c r="BG9" s="134"/>
      <c r="BH9" s="135"/>
      <c r="BI9" s="100"/>
      <c r="BJ9" s="100"/>
      <c r="BK9" s="134"/>
      <c r="BL9" s="134"/>
      <c r="BM9" s="135"/>
      <c r="BN9" s="100"/>
      <c r="BO9" s="100"/>
      <c r="BP9" s="134"/>
      <c r="BQ9" s="134"/>
      <c r="BR9" s="135"/>
      <c r="BS9" s="100"/>
      <c r="BT9" s="100"/>
      <c r="BU9" s="100"/>
      <c r="BV9" s="134"/>
      <c r="BW9" s="134"/>
      <c r="BX9" s="134"/>
      <c r="BY9" s="100"/>
      <c r="BZ9" s="134"/>
      <c r="CA9" s="134"/>
      <c r="CB9" s="100"/>
      <c r="CC9" s="134"/>
      <c r="CD9" s="135"/>
      <c r="CE9" s="134"/>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row>
    <row r="10" spans="1:109" ht="15.75" customHeight="1" x14ac:dyDescent="0.3">
      <c r="A10" s="383"/>
      <c r="B10" s="384"/>
      <c r="C10" s="384"/>
      <c r="D10" s="384"/>
      <c r="E10" s="386"/>
      <c r="F10" s="384"/>
      <c r="G10" s="384"/>
      <c r="H10" s="384"/>
      <c r="I10" s="134"/>
      <c r="J10" s="134"/>
      <c r="K10" s="384"/>
      <c r="L10" s="386"/>
      <c r="M10" s="383"/>
      <c r="N10" s="344"/>
      <c r="O10" s="341"/>
      <c r="P10" s="385"/>
      <c r="Q10" s="341">
        <f>IF(NOT(ISERROR(MATCH(P10,_xlfn.ANCHORARRAY(E21),0))),O23&amp;"Por favor no seleccionar los criterios de impacto",P10)</f>
        <v>0</v>
      </c>
      <c r="R10" s="344"/>
      <c r="S10" s="341"/>
      <c r="T10" s="342"/>
      <c r="U10" s="135">
        <v>6</v>
      </c>
      <c r="V10" s="97"/>
      <c r="W10" s="136" t="str">
        <f t="shared" si="0"/>
        <v/>
      </c>
      <c r="X10" s="146"/>
      <c r="Y10" s="146"/>
      <c r="Z10" s="146"/>
      <c r="AA10" s="146"/>
      <c r="AB10" s="133"/>
      <c r="AC10" s="133"/>
      <c r="AD10" s="98" t="str">
        <f t="shared" si="4"/>
        <v/>
      </c>
      <c r="AE10" s="133"/>
      <c r="AF10" s="133"/>
      <c r="AG10" s="133"/>
      <c r="AH10" s="159" t="str">
        <f>IFERROR(IF(AND(W9="Probabilidad",W10="Probabilidad"),(AJ9-(+AJ9*AD10)),IF(AND(W9="Impacto",W10="Probabilidad"),(AJ8-(+AJ8*AD10)),IF(W10="Impacto",AJ9,""))),"")</f>
        <v/>
      </c>
      <c r="AI10" s="132" t="str">
        <f t="shared" si="5"/>
        <v/>
      </c>
      <c r="AJ10" s="98" t="str">
        <f t="shared" si="6"/>
        <v/>
      </c>
      <c r="AK10" s="132" t="str">
        <f t="shared" si="7"/>
        <v/>
      </c>
      <c r="AL10" s="98" t="str">
        <f>IFERROR(IF(AND(W9="Impacto",W10="Impacto"),(AL9-(+AL9*AD10)),IF(AND(W9="Probabilidad",W10="Impacto"),(AL8-(+AL8*AD10)),IF(W10="Probabilidad",AL9,""))),"")</f>
        <v/>
      </c>
      <c r="AM10" s="99" t="str">
        <f t="shared" si="8"/>
        <v/>
      </c>
      <c r="AN10" s="327"/>
      <c r="AO10" s="134"/>
      <c r="AP10" s="135"/>
      <c r="AQ10" s="100"/>
      <c r="AR10" s="100"/>
      <c r="AS10" s="134"/>
      <c r="AT10" s="100"/>
      <c r="AU10" s="134"/>
      <c r="AV10" s="100"/>
      <c r="AW10" s="134"/>
      <c r="AX10" s="100"/>
      <c r="AY10" s="134"/>
      <c r="AZ10" s="135"/>
      <c r="BA10" s="134"/>
      <c r="BB10" s="134"/>
      <c r="BC10" s="135"/>
      <c r="BD10" s="100"/>
      <c r="BE10" s="100"/>
      <c r="BF10" s="134"/>
      <c r="BG10" s="134"/>
      <c r="BH10" s="135"/>
      <c r="BI10" s="100"/>
      <c r="BJ10" s="100"/>
      <c r="BK10" s="134"/>
      <c r="BL10" s="134"/>
      <c r="BM10" s="135"/>
      <c r="BN10" s="100"/>
      <c r="BO10" s="100"/>
      <c r="BP10" s="134"/>
      <c r="BQ10" s="134"/>
      <c r="BR10" s="135"/>
      <c r="BS10" s="100"/>
      <c r="BT10" s="100"/>
      <c r="BU10" s="100"/>
      <c r="BV10" s="134"/>
      <c r="BW10" s="134"/>
      <c r="BX10" s="134"/>
      <c r="BY10" s="100"/>
      <c r="BZ10" s="134"/>
      <c r="CA10" s="134"/>
      <c r="CB10" s="100"/>
      <c r="CC10" s="134"/>
      <c r="CD10" s="135"/>
      <c r="CE10" s="134"/>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row>
    <row r="11" spans="1:109" ht="15.75" customHeight="1" x14ac:dyDescent="0.3">
      <c r="A11" s="383">
        <v>2</v>
      </c>
      <c r="B11" s="384"/>
      <c r="C11" s="384"/>
      <c r="D11" s="384"/>
      <c r="E11" s="386"/>
      <c r="F11" s="384"/>
      <c r="G11" s="384"/>
      <c r="H11" s="384"/>
      <c r="I11" s="134"/>
      <c r="J11" s="134"/>
      <c r="K11" s="384"/>
      <c r="L11" s="386"/>
      <c r="M11" s="383"/>
      <c r="N11" s="344" t="str">
        <f>IF(M11&lt;=0,"",IF(M11&lt;=2,"Muy Baja",IF(M11&lt;=24,"Baja",IF(M11&lt;=500,"Media",IF(M11&lt;=5000,"Alta","Muy Alta")))))</f>
        <v/>
      </c>
      <c r="O11" s="341" t="str">
        <f>IF(N11="","",IF(N11="Muy Baja",0.2,IF(N11="Baja",0.4,IF(N11="Media",0.6,IF(N11="Alta",0.8,IF(N11="Muy Alta",1,))))))</f>
        <v/>
      </c>
      <c r="P11" s="385"/>
      <c r="Q11" s="341">
        <f ca="1">IF(NOT(ISERROR(MATCH(P11,'Tabla Impacto'!$B$221:$B$223,0))),'Tabla Impacto'!$F$223&amp;"Por favor no seleccionar los criterios de impacto(Afectación Económica o presupuestal y Pérdida Reputacional)",P11)</f>
        <v>0</v>
      </c>
      <c r="R11" s="344" t="str">
        <f ca="1">IF(OR(Q11='Tabla Impacto'!$C$11,Q11='Tabla Impacto'!$D$11),"Leve",IF(OR(Q11='Tabla Impacto'!$C$12,Q11='Tabla Impacto'!$D$12),"Menor",IF(OR(Q11='Tabla Impacto'!$C$13,Q11='Tabla Impacto'!$D$13),"Moderado",IF(OR(Q11='Tabla Impacto'!$C$14,Q11='Tabla Impacto'!$D$14),"Mayor",IF(OR(Q11='Tabla Impacto'!$C$15,Q11='Tabla Impacto'!$D$15),"Catastrófico","")))))</f>
        <v/>
      </c>
      <c r="S11" s="341" t="str">
        <f ca="1">IF(R11="","",IF(R11="Leve",0.2,IF(R11="Menor",0.4,IF(R11="Moderado",0.6,IF(R11="Mayor",0.8,IF(R11="Catastrófico",1,))))))</f>
        <v/>
      </c>
      <c r="T11" s="342" t="str">
        <f ca="1">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35">
        <v>1</v>
      </c>
      <c r="V11" s="97"/>
      <c r="W11" s="136" t="str">
        <f t="shared" si="0"/>
        <v/>
      </c>
      <c r="X11" s="146"/>
      <c r="Y11" s="146"/>
      <c r="Z11" s="146"/>
      <c r="AA11" s="146"/>
      <c r="AB11" s="133"/>
      <c r="AC11" s="133"/>
      <c r="AD11" s="98" t="str">
        <f t="shared" si="4"/>
        <v/>
      </c>
      <c r="AE11" s="133"/>
      <c r="AF11" s="133"/>
      <c r="AG11" s="133"/>
      <c r="AH11" s="160" t="str">
        <f>IFERROR(IF(W11="Probabilidad",(O11-(+O11*AD11)),IF(W11="Impacto",O11,"")),"")</f>
        <v/>
      </c>
      <c r="AI11" s="132" t="str">
        <f>IFERROR(IF(AH11="","",IF(AH11&lt;=0.2,"Muy Baja",IF(AH11&lt;=0.4,"Baja",IF(AH11&lt;=0.6,"Media",IF(AH11&lt;=0.8,"Alta","Muy Alta"))))),"")</f>
        <v/>
      </c>
      <c r="AJ11" s="98" t="str">
        <f t="shared" si="6"/>
        <v/>
      </c>
      <c r="AK11" s="132" t="str">
        <f>IFERROR(IF(AL11="","",IF(AL11&lt;=0.2,"Leve",IF(AL11&lt;=0.4,"Menor",IF(AL11&lt;=0.6,"Moderado",IF(AL11&lt;=0.8,"Mayor","Catastrófico"))))),"")</f>
        <v/>
      </c>
      <c r="AL11" s="98" t="str">
        <f>IFERROR(IF(W11="Impacto",(S11-(+S11*AD11)),IF(W11="Probabilidad",S11,"")),"")</f>
        <v/>
      </c>
      <c r="AM11" s="99" t="str">
        <f t="shared" si="8"/>
        <v/>
      </c>
      <c r="AN11" s="325"/>
      <c r="AO11" s="134"/>
      <c r="AP11" s="135"/>
      <c r="AQ11" s="100"/>
      <c r="AR11" s="100"/>
      <c r="AS11" s="134"/>
      <c r="AT11" s="100"/>
      <c r="AU11" s="134"/>
      <c r="AV11" s="100"/>
      <c r="AW11" s="134"/>
      <c r="AX11" s="100"/>
      <c r="AY11" s="134"/>
      <c r="AZ11" s="135"/>
      <c r="BA11" s="134"/>
      <c r="BB11" s="134"/>
      <c r="BC11" s="135"/>
      <c r="BD11" s="100"/>
      <c r="BE11" s="100"/>
      <c r="BF11" s="134"/>
      <c r="BG11" s="134"/>
      <c r="BH11" s="135"/>
      <c r="BI11" s="100"/>
      <c r="BJ11" s="100"/>
      <c r="BK11" s="134"/>
      <c r="BL11" s="134"/>
      <c r="BM11" s="135"/>
      <c r="BN11" s="100"/>
      <c r="BO11" s="100"/>
      <c r="BP11" s="134"/>
      <c r="BQ11" s="134"/>
      <c r="BR11" s="135"/>
      <c r="BS11" s="100"/>
      <c r="BT11" s="100"/>
      <c r="BU11" s="100"/>
      <c r="BV11" s="134"/>
      <c r="BW11" s="134"/>
      <c r="BX11" s="134"/>
      <c r="BY11" s="100"/>
      <c r="BZ11" s="134"/>
      <c r="CA11" s="134"/>
      <c r="CB11" s="100"/>
      <c r="CC11" s="134"/>
      <c r="CD11" s="135"/>
      <c r="CE11" s="134"/>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row>
    <row r="12" spans="1:109" ht="15.75" customHeight="1" x14ac:dyDescent="0.3">
      <c r="A12" s="383"/>
      <c r="B12" s="384"/>
      <c r="C12" s="384"/>
      <c r="D12" s="384"/>
      <c r="E12" s="386"/>
      <c r="F12" s="384"/>
      <c r="G12" s="384"/>
      <c r="H12" s="384"/>
      <c r="I12" s="134"/>
      <c r="J12" s="134"/>
      <c r="K12" s="384"/>
      <c r="L12" s="386"/>
      <c r="M12" s="383"/>
      <c r="N12" s="344"/>
      <c r="O12" s="341"/>
      <c r="P12" s="385"/>
      <c r="Q12" s="341">
        <f t="shared" ref="Q12:Q16" si="9">IF(NOT(ISERROR(MATCH(P12,_xlfn.ANCHORARRAY(E23),0))),O25&amp;"Por favor no seleccionar los criterios de impacto",P12)</f>
        <v>0</v>
      </c>
      <c r="R12" s="344"/>
      <c r="S12" s="341"/>
      <c r="T12" s="342"/>
      <c r="U12" s="135">
        <v>2</v>
      </c>
      <c r="V12" s="97"/>
      <c r="W12" s="136" t="str">
        <f t="shared" si="0"/>
        <v/>
      </c>
      <c r="X12" s="146"/>
      <c r="Y12" s="146"/>
      <c r="Z12" s="146"/>
      <c r="AA12" s="146"/>
      <c r="AB12" s="133"/>
      <c r="AC12" s="133"/>
      <c r="AD12" s="98" t="str">
        <f t="shared" si="4"/>
        <v/>
      </c>
      <c r="AE12" s="133"/>
      <c r="AF12" s="133"/>
      <c r="AG12" s="133"/>
      <c r="AH12" s="160" t="str">
        <f>IFERROR(IF(AND(W11="Probabilidad",W12="Probabilidad"),(AJ11-(+AJ11*AD12)),IF(W12="Probabilidad",(O11-(+O11*AD12)),IF(W12="Impacto",AJ11,""))),"")</f>
        <v/>
      </c>
      <c r="AI12" s="132" t="str">
        <f t="shared" si="5"/>
        <v/>
      </c>
      <c r="AJ12" s="98" t="str">
        <f t="shared" si="6"/>
        <v/>
      </c>
      <c r="AK12" s="132" t="str">
        <f t="shared" si="7"/>
        <v/>
      </c>
      <c r="AL12" s="98" t="str">
        <f>IFERROR(IF(AND(W11="Impacto",W12="Impacto"),(AL5-(+AL5*AD12)),IF(W12="Impacto",($S$11-(+$S$11*AD12)),IF(W12="Probabilidad",AL5,""))),"")</f>
        <v/>
      </c>
      <c r="AM12" s="99" t="str">
        <f t="shared" si="8"/>
        <v/>
      </c>
      <c r="AN12" s="326"/>
      <c r="AO12" s="134"/>
      <c r="AP12" s="135"/>
      <c r="AQ12" s="100"/>
      <c r="AR12" s="100"/>
      <c r="AS12" s="134"/>
      <c r="AT12" s="100"/>
      <c r="AU12" s="134"/>
      <c r="AV12" s="100"/>
      <c r="AW12" s="134"/>
      <c r="AX12" s="100"/>
      <c r="AY12" s="134"/>
      <c r="AZ12" s="135"/>
      <c r="BA12" s="134"/>
      <c r="BB12" s="134"/>
      <c r="BC12" s="135"/>
      <c r="BD12" s="100"/>
      <c r="BE12" s="100"/>
      <c r="BF12" s="134"/>
      <c r="BG12" s="134"/>
      <c r="BH12" s="135"/>
      <c r="BI12" s="100"/>
      <c r="BJ12" s="100"/>
      <c r="BK12" s="134"/>
      <c r="BL12" s="134"/>
      <c r="BM12" s="135"/>
      <c r="BN12" s="100"/>
      <c r="BO12" s="100"/>
      <c r="BP12" s="134"/>
      <c r="BQ12" s="134"/>
      <c r="BR12" s="135"/>
      <c r="BS12" s="100"/>
      <c r="BT12" s="100"/>
      <c r="BU12" s="100"/>
      <c r="BV12" s="134"/>
      <c r="BW12" s="134"/>
      <c r="BX12" s="134"/>
      <c r="BY12" s="100"/>
      <c r="BZ12" s="134"/>
      <c r="CA12" s="134"/>
      <c r="CB12" s="100"/>
      <c r="CC12" s="134"/>
      <c r="CD12" s="135"/>
      <c r="CE12" s="134"/>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row>
    <row r="13" spans="1:109" ht="15.75" customHeight="1" x14ac:dyDescent="0.3">
      <c r="A13" s="383"/>
      <c r="B13" s="384"/>
      <c r="C13" s="384"/>
      <c r="D13" s="384"/>
      <c r="E13" s="386"/>
      <c r="F13" s="384"/>
      <c r="G13" s="384"/>
      <c r="H13" s="384"/>
      <c r="I13" s="134"/>
      <c r="J13" s="134"/>
      <c r="K13" s="384"/>
      <c r="L13" s="386"/>
      <c r="M13" s="383"/>
      <c r="N13" s="344"/>
      <c r="O13" s="341"/>
      <c r="P13" s="385"/>
      <c r="Q13" s="341">
        <f t="shared" si="9"/>
        <v>0</v>
      </c>
      <c r="R13" s="344"/>
      <c r="S13" s="341"/>
      <c r="T13" s="342"/>
      <c r="U13" s="135">
        <v>3</v>
      </c>
      <c r="V13" s="101"/>
      <c r="W13" s="136" t="str">
        <f t="shared" si="0"/>
        <v/>
      </c>
      <c r="X13" s="146"/>
      <c r="Y13" s="146"/>
      <c r="Z13" s="146"/>
      <c r="AA13" s="146"/>
      <c r="AB13" s="133"/>
      <c r="AC13" s="133"/>
      <c r="AD13" s="98" t="str">
        <f t="shared" si="4"/>
        <v/>
      </c>
      <c r="AE13" s="133"/>
      <c r="AF13" s="133"/>
      <c r="AG13" s="133"/>
      <c r="AH13" s="160" t="str">
        <f>IFERROR(IF(AND(W12="Probabilidad",W13="Probabilidad"),(AJ12-(+AJ12*AD13)),IF(AND(W12="Impacto",W13="Probabilidad"),(AJ11-(+AJ11*AD13)),IF(W13="Impacto",AJ12,""))),"")</f>
        <v/>
      </c>
      <c r="AI13" s="132" t="str">
        <f t="shared" si="5"/>
        <v/>
      </c>
      <c r="AJ13" s="98" t="str">
        <f t="shared" si="6"/>
        <v/>
      </c>
      <c r="AK13" s="132" t="str">
        <f t="shared" si="7"/>
        <v/>
      </c>
      <c r="AL13" s="98" t="str">
        <f>IFERROR(IF(AND(W12="Impacto",W13="Impacto"),(AL12-(+AL12*AD13)),IF(AND(W12="Probabilidad",W13="Impacto"),(AL11-(+AL11*AD13)),IF(W13="Probabilidad",AL12,""))),"")</f>
        <v/>
      </c>
      <c r="AM13" s="99" t="str">
        <f t="shared" si="8"/>
        <v/>
      </c>
      <c r="AN13" s="326"/>
      <c r="AO13" s="134"/>
      <c r="AP13" s="135"/>
      <c r="AQ13" s="100"/>
      <c r="AR13" s="100"/>
      <c r="AS13" s="134"/>
      <c r="AT13" s="100"/>
      <c r="AU13" s="134"/>
      <c r="AV13" s="100"/>
      <c r="AW13" s="134"/>
      <c r="AX13" s="100"/>
      <c r="AY13" s="134"/>
      <c r="AZ13" s="135"/>
      <c r="BA13" s="134"/>
      <c r="BB13" s="134"/>
      <c r="BC13" s="135"/>
      <c r="BD13" s="100"/>
      <c r="BE13" s="100"/>
      <c r="BF13" s="134"/>
      <c r="BG13" s="134"/>
      <c r="BH13" s="135"/>
      <c r="BI13" s="100"/>
      <c r="BJ13" s="100"/>
      <c r="BK13" s="134"/>
      <c r="BL13" s="134"/>
      <c r="BM13" s="135"/>
      <c r="BN13" s="100"/>
      <c r="BO13" s="100"/>
      <c r="BP13" s="134"/>
      <c r="BQ13" s="134"/>
      <c r="BR13" s="135"/>
      <c r="BS13" s="100"/>
      <c r="BT13" s="100"/>
      <c r="BU13" s="100"/>
      <c r="BV13" s="134"/>
      <c r="BW13" s="134"/>
      <c r="BX13" s="134"/>
      <c r="BY13" s="100"/>
      <c r="BZ13" s="134"/>
      <c r="CA13" s="134"/>
      <c r="CB13" s="100"/>
      <c r="CC13" s="134"/>
      <c r="CD13" s="135"/>
      <c r="CE13" s="134"/>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row>
    <row r="14" spans="1:109" ht="15.75" customHeight="1" x14ac:dyDescent="0.3">
      <c r="A14" s="383"/>
      <c r="B14" s="384"/>
      <c r="C14" s="384"/>
      <c r="D14" s="384"/>
      <c r="E14" s="386"/>
      <c r="F14" s="384"/>
      <c r="G14" s="384"/>
      <c r="H14" s="384"/>
      <c r="I14" s="134"/>
      <c r="J14" s="134"/>
      <c r="K14" s="384"/>
      <c r="L14" s="386"/>
      <c r="M14" s="383"/>
      <c r="N14" s="344"/>
      <c r="O14" s="341"/>
      <c r="P14" s="385"/>
      <c r="Q14" s="341">
        <f t="shared" si="9"/>
        <v>0</v>
      </c>
      <c r="R14" s="344"/>
      <c r="S14" s="341"/>
      <c r="T14" s="342"/>
      <c r="U14" s="135">
        <v>4</v>
      </c>
      <c r="V14" s="97"/>
      <c r="W14" s="136" t="str">
        <f t="shared" si="0"/>
        <v/>
      </c>
      <c r="X14" s="146"/>
      <c r="Y14" s="146"/>
      <c r="Z14" s="146"/>
      <c r="AA14" s="146"/>
      <c r="AB14" s="133"/>
      <c r="AC14" s="133"/>
      <c r="AD14" s="98" t="str">
        <f t="shared" si="4"/>
        <v/>
      </c>
      <c r="AE14" s="133"/>
      <c r="AF14" s="133"/>
      <c r="AG14" s="133"/>
      <c r="AH14" s="160" t="str">
        <f>IFERROR(IF(AND(W13="Probabilidad",W14="Probabilidad"),(AJ13-(+AJ13*AD14)),IF(AND(W13="Impacto",W14="Probabilidad"),(AJ12-(+AJ12*AD14)),IF(W14="Impacto",AJ13,""))),"")</f>
        <v/>
      </c>
      <c r="AI14" s="132" t="str">
        <f t="shared" si="5"/>
        <v/>
      </c>
      <c r="AJ14" s="98" t="str">
        <f t="shared" si="6"/>
        <v/>
      </c>
      <c r="AK14" s="132" t="str">
        <f t="shared" si="7"/>
        <v/>
      </c>
      <c r="AL14" s="98" t="str">
        <f>IFERROR(IF(AND(W13="Impacto",W14="Impacto"),(AL13-(+AL13*AD14)),IF(AND(W13="Probabilidad",W14="Impacto"),(AL12-(+AL12*AD14)),IF(W14="Probabilidad",AL13,""))),"")</f>
        <v/>
      </c>
      <c r="AM14" s="99" t="str">
        <f t="shared" si="8"/>
        <v/>
      </c>
      <c r="AN14" s="326"/>
      <c r="AO14" s="134"/>
      <c r="AP14" s="135"/>
      <c r="AQ14" s="100"/>
      <c r="AR14" s="100"/>
      <c r="AS14" s="134"/>
      <c r="AT14" s="100"/>
      <c r="AU14" s="134"/>
      <c r="AV14" s="100"/>
      <c r="AW14" s="134"/>
      <c r="AX14" s="100"/>
      <c r="AY14" s="134"/>
      <c r="AZ14" s="135"/>
      <c r="BA14" s="134"/>
      <c r="BB14" s="134"/>
      <c r="BC14" s="135"/>
      <c r="BD14" s="100"/>
      <c r="BE14" s="100"/>
      <c r="BF14" s="134"/>
      <c r="BG14" s="134"/>
      <c r="BH14" s="135"/>
      <c r="BI14" s="100"/>
      <c r="BJ14" s="100"/>
      <c r="BK14" s="134"/>
      <c r="BL14" s="134"/>
      <c r="BM14" s="135"/>
      <c r="BN14" s="100"/>
      <c r="BO14" s="100"/>
      <c r="BP14" s="134"/>
      <c r="BQ14" s="134"/>
      <c r="BR14" s="135"/>
      <c r="BS14" s="100"/>
      <c r="BT14" s="100"/>
      <c r="BU14" s="100"/>
      <c r="BV14" s="134"/>
      <c r="BW14" s="134"/>
      <c r="BX14" s="134"/>
      <c r="BY14" s="100"/>
      <c r="BZ14" s="134"/>
      <c r="CA14" s="134"/>
      <c r="CB14" s="100"/>
      <c r="CC14" s="134"/>
      <c r="CD14" s="135"/>
      <c r="CE14" s="134"/>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row>
    <row r="15" spans="1:109" ht="15.75" customHeight="1" x14ac:dyDescent="0.3">
      <c r="A15" s="383"/>
      <c r="B15" s="384"/>
      <c r="C15" s="384"/>
      <c r="D15" s="384"/>
      <c r="E15" s="386"/>
      <c r="F15" s="384"/>
      <c r="G15" s="384"/>
      <c r="H15" s="384"/>
      <c r="I15" s="134"/>
      <c r="J15" s="134"/>
      <c r="K15" s="384"/>
      <c r="L15" s="386"/>
      <c r="M15" s="383"/>
      <c r="N15" s="344"/>
      <c r="O15" s="341"/>
      <c r="P15" s="385"/>
      <c r="Q15" s="341">
        <f t="shared" si="9"/>
        <v>0</v>
      </c>
      <c r="R15" s="344"/>
      <c r="S15" s="341"/>
      <c r="T15" s="342"/>
      <c r="U15" s="135">
        <v>5</v>
      </c>
      <c r="V15" s="97"/>
      <c r="W15" s="136" t="str">
        <f t="shared" si="0"/>
        <v/>
      </c>
      <c r="X15" s="146"/>
      <c r="Y15" s="146"/>
      <c r="Z15" s="146"/>
      <c r="AA15" s="146"/>
      <c r="AB15" s="133"/>
      <c r="AC15" s="133"/>
      <c r="AD15" s="98" t="str">
        <f t="shared" si="4"/>
        <v/>
      </c>
      <c r="AE15" s="133"/>
      <c r="AF15" s="133"/>
      <c r="AG15" s="133"/>
      <c r="AH15" s="160" t="str">
        <f>IFERROR(IF(AND(W14="Probabilidad",W15="Probabilidad"),(AJ14-(+AJ14*AD15)),IF(AND(W14="Impacto",W15="Probabilidad"),(AJ13-(+AJ13*AD15)),IF(W15="Impacto",AJ14,""))),"")</f>
        <v/>
      </c>
      <c r="AI15" s="132" t="str">
        <f t="shared" si="5"/>
        <v/>
      </c>
      <c r="AJ15" s="98" t="str">
        <f t="shared" si="6"/>
        <v/>
      </c>
      <c r="AK15" s="132" t="str">
        <f t="shared" si="7"/>
        <v/>
      </c>
      <c r="AL15" s="98" t="str">
        <f>IFERROR(IF(AND(W14="Impacto",W15="Impacto"),(AL14-(+AL14*AD15)),IF(AND(W14="Probabilidad",W15="Impacto"),(AL13-(+AL13*AD15)),IF(W15="Probabilidad",AL14,""))),"")</f>
        <v/>
      </c>
      <c r="AM15" s="99" t="str">
        <f t="shared" si="8"/>
        <v/>
      </c>
      <c r="AN15" s="326"/>
      <c r="AO15" s="134"/>
      <c r="AP15" s="135"/>
      <c r="AQ15" s="100"/>
      <c r="AR15" s="100"/>
      <c r="AS15" s="134"/>
      <c r="AT15" s="100"/>
      <c r="AU15" s="134"/>
      <c r="AV15" s="100"/>
      <c r="AW15" s="134"/>
      <c r="AX15" s="100"/>
      <c r="AY15" s="134"/>
      <c r="AZ15" s="135"/>
      <c r="BA15" s="134"/>
      <c r="BB15" s="134"/>
      <c r="BC15" s="135"/>
      <c r="BD15" s="100"/>
      <c r="BE15" s="100"/>
      <c r="BF15" s="134"/>
      <c r="BG15" s="134"/>
      <c r="BH15" s="135"/>
      <c r="BI15" s="100"/>
      <c r="BJ15" s="100"/>
      <c r="BK15" s="134"/>
      <c r="BL15" s="134"/>
      <c r="BM15" s="135"/>
      <c r="BN15" s="100"/>
      <c r="BO15" s="100"/>
      <c r="BP15" s="134"/>
      <c r="BQ15" s="134"/>
      <c r="BR15" s="135"/>
      <c r="BS15" s="100"/>
      <c r="BT15" s="100"/>
      <c r="BU15" s="100"/>
      <c r="BV15" s="134"/>
      <c r="BW15" s="134"/>
      <c r="BX15" s="134"/>
      <c r="BY15" s="100"/>
      <c r="BZ15" s="134"/>
      <c r="CA15" s="134"/>
      <c r="CB15" s="100"/>
      <c r="CC15" s="134"/>
      <c r="CD15" s="135"/>
      <c r="CE15" s="134"/>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row>
    <row r="16" spans="1:109" ht="15.75" customHeight="1" x14ac:dyDescent="0.3">
      <c r="A16" s="383"/>
      <c r="B16" s="384"/>
      <c r="C16" s="384"/>
      <c r="D16" s="384"/>
      <c r="E16" s="386"/>
      <c r="F16" s="384"/>
      <c r="G16" s="384"/>
      <c r="H16" s="384"/>
      <c r="I16" s="134"/>
      <c r="J16" s="134"/>
      <c r="K16" s="384"/>
      <c r="L16" s="386"/>
      <c r="M16" s="383"/>
      <c r="N16" s="344"/>
      <c r="O16" s="341"/>
      <c r="P16" s="385"/>
      <c r="Q16" s="341">
        <f t="shared" si="9"/>
        <v>0</v>
      </c>
      <c r="R16" s="344"/>
      <c r="S16" s="341"/>
      <c r="T16" s="342"/>
      <c r="U16" s="135">
        <v>6</v>
      </c>
      <c r="V16" s="97"/>
      <c r="W16" s="136" t="str">
        <f t="shared" si="0"/>
        <v/>
      </c>
      <c r="X16" s="146"/>
      <c r="Y16" s="146"/>
      <c r="Z16" s="146"/>
      <c r="AA16" s="146"/>
      <c r="AB16" s="133"/>
      <c r="AC16" s="133"/>
      <c r="AD16" s="98" t="str">
        <f t="shared" si="4"/>
        <v/>
      </c>
      <c r="AE16" s="133"/>
      <c r="AF16" s="133"/>
      <c r="AG16" s="133"/>
      <c r="AH16" s="160" t="str">
        <f>IFERROR(IF(AND(W15="Probabilidad",W16="Probabilidad"),(AJ15-(+AJ15*AD16)),IF(AND(W15="Impacto",W16="Probabilidad"),(AJ14-(+AJ14*AD16)),IF(W16="Impacto",AJ15,""))),"")</f>
        <v/>
      </c>
      <c r="AI16" s="132" t="str">
        <f t="shared" si="5"/>
        <v/>
      </c>
      <c r="AJ16" s="98" t="str">
        <f t="shared" si="6"/>
        <v/>
      </c>
      <c r="AK16" s="132" t="str">
        <f t="shared" si="7"/>
        <v/>
      </c>
      <c r="AL16" s="98" t="str">
        <f>IFERROR(IF(AND(W15="Impacto",W16="Impacto"),(AL15-(+AL15*AD16)),IF(AND(W15="Probabilidad",W16="Impacto"),(AL14-(+AL14*AD16)),IF(W16="Probabilidad",AL15,""))),"")</f>
        <v/>
      </c>
      <c r="AM16" s="99" t="str">
        <f t="shared" si="8"/>
        <v/>
      </c>
      <c r="AN16" s="327"/>
      <c r="AO16" s="134"/>
      <c r="AP16" s="135"/>
      <c r="AQ16" s="100"/>
      <c r="AR16" s="100"/>
      <c r="AS16" s="134"/>
      <c r="AT16" s="100"/>
      <c r="AU16" s="134"/>
      <c r="AV16" s="100"/>
      <c r="AW16" s="134"/>
      <c r="AX16" s="100"/>
      <c r="AY16" s="134"/>
      <c r="AZ16" s="135"/>
      <c r="BA16" s="134"/>
      <c r="BB16" s="134"/>
      <c r="BC16" s="135"/>
      <c r="BD16" s="100"/>
      <c r="BE16" s="100"/>
      <c r="BF16" s="134"/>
      <c r="BG16" s="134"/>
      <c r="BH16" s="135"/>
      <c r="BI16" s="100"/>
      <c r="BJ16" s="100"/>
      <c r="BK16" s="134"/>
      <c r="BL16" s="134"/>
      <c r="BM16" s="135"/>
      <c r="BN16" s="100"/>
      <c r="BO16" s="100"/>
      <c r="BP16" s="134"/>
      <c r="BQ16" s="134"/>
      <c r="BR16" s="135"/>
      <c r="BS16" s="100"/>
      <c r="BT16" s="100"/>
      <c r="BU16" s="100"/>
      <c r="BV16" s="134"/>
      <c r="BW16" s="134"/>
      <c r="BX16" s="134"/>
      <c r="BY16" s="100"/>
      <c r="BZ16" s="134"/>
      <c r="CA16" s="134"/>
      <c r="CB16" s="100"/>
      <c r="CC16" s="134"/>
      <c r="CD16" s="135"/>
      <c r="CE16" s="134"/>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row>
    <row r="17" spans="1:109" ht="15.75" customHeight="1" x14ac:dyDescent="0.3">
      <c r="A17" s="383">
        <v>3</v>
      </c>
      <c r="B17" s="384"/>
      <c r="C17" s="384"/>
      <c r="D17" s="384"/>
      <c r="E17" s="386"/>
      <c r="F17" s="384"/>
      <c r="G17" s="384"/>
      <c r="H17" s="384"/>
      <c r="I17" s="134"/>
      <c r="J17" s="134"/>
      <c r="K17" s="384"/>
      <c r="L17" s="386"/>
      <c r="M17" s="383"/>
      <c r="N17" s="344" t="str">
        <f>IF(M17&lt;=0,"",IF(M17&lt;=2,"Muy Baja",IF(M17&lt;=24,"Baja",IF(M17&lt;=500,"Media",IF(M17&lt;=5000,"Alta","Muy Alta")))))</f>
        <v/>
      </c>
      <c r="O17" s="341" t="str">
        <f>IF(N17="","",IF(N17="Muy Baja",0.2,IF(N17="Baja",0.4,IF(N17="Media",0.6,IF(N17="Alta",0.8,IF(N17="Muy Alta",1,))))))</f>
        <v/>
      </c>
      <c r="P17" s="385"/>
      <c r="Q17" s="341">
        <f ca="1">IF(NOT(ISERROR(MATCH(P17,'Tabla Impacto'!$B$221:$B$223,0))),'Tabla Impacto'!$F$223&amp;"Por favor no seleccionar los criterios de impacto(Afectación Económica o presupuestal y Pérdida Reputacional)",P17)</f>
        <v>0</v>
      </c>
      <c r="R17" s="344" t="str">
        <f ca="1">IF(OR(Q17='Tabla Impacto'!$C$11,Q17='Tabla Impacto'!$D$11),"Leve",IF(OR(Q17='Tabla Impacto'!$C$12,Q17='Tabla Impacto'!$D$12),"Menor",IF(OR(Q17='Tabla Impacto'!$C$13,Q17='Tabla Impacto'!$D$13),"Moderado",IF(OR(Q17='Tabla Impacto'!$C$14,Q17='Tabla Impacto'!$D$14),"Mayor",IF(OR(Q17='Tabla Impacto'!$C$15,Q17='Tabla Impacto'!$D$15),"Catastrófico","")))))</f>
        <v/>
      </c>
      <c r="S17" s="341" t="str">
        <f ca="1">IF(R17="","",IF(R17="Leve",0.2,IF(R17="Menor",0.4,IF(R17="Moderado",0.6,IF(R17="Mayor",0.8,IF(R17="Catastrófico",1,))))))</f>
        <v/>
      </c>
      <c r="T17" s="342" t="str">
        <f ca="1">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35">
        <v>1</v>
      </c>
      <c r="V17" s="97"/>
      <c r="W17" s="136" t="str">
        <f t="shared" si="0"/>
        <v/>
      </c>
      <c r="X17" s="146"/>
      <c r="Y17" s="146"/>
      <c r="Z17" s="146"/>
      <c r="AA17" s="146"/>
      <c r="AB17" s="133"/>
      <c r="AC17" s="133"/>
      <c r="AD17" s="98" t="str">
        <f t="shared" si="4"/>
        <v/>
      </c>
      <c r="AE17" s="133"/>
      <c r="AF17" s="133"/>
      <c r="AG17" s="133"/>
      <c r="AH17" s="160" t="str">
        <f>IFERROR(IF(W17="Probabilidad",(O17-(+O17*AD17)),IF(W17="Impacto",O17,"")),"")</f>
        <v/>
      </c>
      <c r="AI17" s="132" t="str">
        <f>IFERROR(IF(AH17="","",IF(AH17&lt;=0.2,"Muy Baja",IF(AH17&lt;=0.4,"Baja",IF(AH17&lt;=0.6,"Media",IF(AH17&lt;=0.8,"Alta","Muy Alta"))))),"")</f>
        <v/>
      </c>
      <c r="AJ17" s="98" t="str">
        <f t="shared" si="6"/>
        <v/>
      </c>
      <c r="AK17" s="132" t="str">
        <f>IFERROR(IF(AL17="","",IF(AL17&lt;=0.2,"Leve",IF(AL17&lt;=0.4,"Menor",IF(AL17&lt;=0.6,"Moderado",IF(AL17&lt;=0.8,"Mayor","Catastrófico"))))),"")</f>
        <v/>
      </c>
      <c r="AL17" s="98" t="str">
        <f>IFERROR(IF(W17="Impacto",(S17-(+S17*AD17)),IF(W17="Probabilidad",S17,"")),"")</f>
        <v/>
      </c>
      <c r="AM17" s="99" t="str">
        <f t="shared" si="8"/>
        <v/>
      </c>
      <c r="AN17" s="325"/>
      <c r="AO17" s="134"/>
      <c r="AP17" s="135"/>
      <c r="AQ17" s="100"/>
      <c r="AR17" s="100"/>
      <c r="AS17" s="134"/>
      <c r="AT17" s="100"/>
      <c r="AU17" s="134"/>
      <c r="AV17" s="100"/>
      <c r="AW17" s="134"/>
      <c r="AX17" s="100"/>
      <c r="AY17" s="134"/>
      <c r="AZ17" s="135"/>
      <c r="BA17" s="134"/>
      <c r="BB17" s="134"/>
      <c r="BC17" s="135"/>
      <c r="BD17" s="100"/>
      <c r="BE17" s="100"/>
      <c r="BF17" s="134"/>
      <c r="BG17" s="134"/>
      <c r="BH17" s="135"/>
      <c r="BI17" s="100"/>
      <c r="BJ17" s="100"/>
      <c r="BK17" s="134"/>
      <c r="BL17" s="134"/>
      <c r="BM17" s="135"/>
      <c r="BN17" s="100"/>
      <c r="BO17" s="100"/>
      <c r="BP17" s="134"/>
      <c r="BQ17" s="134"/>
      <c r="BR17" s="135"/>
      <c r="BS17" s="100"/>
      <c r="BT17" s="100"/>
      <c r="BU17" s="100"/>
      <c r="BV17" s="134"/>
      <c r="BW17" s="134"/>
      <c r="BX17" s="134"/>
      <c r="BY17" s="100"/>
      <c r="BZ17" s="134"/>
      <c r="CA17" s="134"/>
      <c r="CB17" s="100"/>
      <c r="CC17" s="134"/>
      <c r="CD17" s="135"/>
      <c r="CE17" s="134"/>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row>
    <row r="18" spans="1:109" ht="15.75" customHeight="1" x14ac:dyDescent="0.3">
      <c r="A18" s="383"/>
      <c r="B18" s="384"/>
      <c r="C18" s="384"/>
      <c r="D18" s="384"/>
      <c r="E18" s="386"/>
      <c r="F18" s="384"/>
      <c r="G18" s="384"/>
      <c r="H18" s="384"/>
      <c r="I18" s="134"/>
      <c r="J18" s="134"/>
      <c r="K18" s="384"/>
      <c r="L18" s="386"/>
      <c r="M18" s="383"/>
      <c r="N18" s="344"/>
      <c r="O18" s="341"/>
      <c r="P18" s="385"/>
      <c r="Q18" s="341">
        <f t="shared" ref="Q18:Q22" si="10">IF(NOT(ISERROR(MATCH(P18,_xlfn.ANCHORARRAY(E29),0))),O31&amp;"Por favor no seleccionar los criterios de impacto",P18)</f>
        <v>0</v>
      </c>
      <c r="R18" s="344"/>
      <c r="S18" s="341"/>
      <c r="T18" s="342"/>
      <c r="U18" s="135">
        <v>2</v>
      </c>
      <c r="V18" s="97"/>
      <c r="W18" s="136" t="str">
        <f t="shared" si="0"/>
        <v/>
      </c>
      <c r="X18" s="146"/>
      <c r="Y18" s="146"/>
      <c r="Z18" s="146"/>
      <c r="AA18" s="146"/>
      <c r="AB18" s="133"/>
      <c r="AC18" s="133"/>
      <c r="AD18" s="98" t="str">
        <f t="shared" si="4"/>
        <v/>
      </c>
      <c r="AE18" s="133"/>
      <c r="AF18" s="133"/>
      <c r="AG18" s="133"/>
      <c r="AH18" s="160" t="str">
        <f>IFERROR(IF(AND(W17="Probabilidad",W18="Probabilidad"),(AJ17-(+AJ17*AD18)),IF(W18="Probabilidad",(O17-(+O17*AD18)),IF(W18="Impacto",AJ17,""))),"")</f>
        <v/>
      </c>
      <c r="AI18" s="132" t="str">
        <f t="shared" si="5"/>
        <v/>
      </c>
      <c r="AJ18" s="98" t="str">
        <f t="shared" si="6"/>
        <v/>
      </c>
      <c r="AK18" s="132" t="str">
        <f t="shared" si="7"/>
        <v/>
      </c>
      <c r="AL18" s="98" t="str">
        <f>IFERROR(IF(AND(W17="Impacto",W18="Impacto"),(AL11-(+AL11*AD18)),IF(W18="Impacto",($S$17-(+$S$17*AD18)),IF(W18="Probabilidad",AL11,""))),"")</f>
        <v/>
      </c>
      <c r="AM18" s="99" t="str">
        <f t="shared" si="8"/>
        <v/>
      </c>
      <c r="AN18" s="326"/>
      <c r="AO18" s="134"/>
      <c r="AP18" s="135"/>
      <c r="AQ18" s="100"/>
      <c r="AR18" s="100"/>
      <c r="AS18" s="134"/>
      <c r="AT18" s="100"/>
      <c r="AU18" s="134"/>
      <c r="AV18" s="100"/>
      <c r="AW18" s="134"/>
      <c r="AX18" s="100"/>
      <c r="AY18" s="134"/>
      <c r="AZ18" s="135"/>
      <c r="BA18" s="134"/>
      <c r="BB18" s="134"/>
      <c r="BC18" s="135"/>
      <c r="BD18" s="100"/>
      <c r="BE18" s="100"/>
      <c r="BF18" s="134"/>
      <c r="BG18" s="134"/>
      <c r="BH18" s="135"/>
      <c r="BI18" s="100"/>
      <c r="BJ18" s="100"/>
      <c r="BK18" s="134"/>
      <c r="BL18" s="134"/>
      <c r="BM18" s="135"/>
      <c r="BN18" s="100"/>
      <c r="BO18" s="100"/>
      <c r="BP18" s="134"/>
      <c r="BQ18" s="134"/>
      <c r="BR18" s="135"/>
      <c r="BS18" s="100"/>
      <c r="BT18" s="100"/>
      <c r="BU18" s="100"/>
      <c r="BV18" s="134"/>
      <c r="BW18" s="134"/>
      <c r="BX18" s="134"/>
      <c r="BY18" s="100"/>
      <c r="BZ18" s="134"/>
      <c r="CA18" s="134"/>
      <c r="CB18" s="100"/>
      <c r="CC18" s="134"/>
      <c r="CD18" s="135"/>
      <c r="CE18" s="134"/>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row>
    <row r="19" spans="1:109" ht="15.75" customHeight="1" x14ac:dyDescent="0.3">
      <c r="A19" s="383"/>
      <c r="B19" s="384"/>
      <c r="C19" s="384"/>
      <c r="D19" s="384"/>
      <c r="E19" s="386"/>
      <c r="F19" s="384"/>
      <c r="G19" s="384"/>
      <c r="H19" s="384"/>
      <c r="I19" s="134"/>
      <c r="J19" s="134"/>
      <c r="K19" s="384"/>
      <c r="L19" s="386"/>
      <c r="M19" s="383"/>
      <c r="N19" s="344"/>
      <c r="O19" s="341"/>
      <c r="P19" s="385"/>
      <c r="Q19" s="341">
        <f t="shared" si="10"/>
        <v>0</v>
      </c>
      <c r="R19" s="344"/>
      <c r="S19" s="341"/>
      <c r="T19" s="342"/>
      <c r="U19" s="135">
        <v>3</v>
      </c>
      <c r="V19" s="101"/>
      <c r="W19" s="136" t="str">
        <f t="shared" si="0"/>
        <v/>
      </c>
      <c r="X19" s="146"/>
      <c r="Y19" s="146"/>
      <c r="Z19" s="146"/>
      <c r="AA19" s="146"/>
      <c r="AB19" s="133"/>
      <c r="AC19" s="133"/>
      <c r="AD19" s="98" t="str">
        <f t="shared" si="4"/>
        <v/>
      </c>
      <c r="AE19" s="133"/>
      <c r="AF19" s="133"/>
      <c r="AG19" s="133"/>
      <c r="AH19" s="160" t="str">
        <f>IFERROR(IF(AND(W18="Probabilidad",W19="Probabilidad"),(AJ18-(+AJ18*AD19)),IF(AND(W18="Impacto",W19="Probabilidad"),(AJ17-(+AJ17*AD19)),IF(W19="Impacto",AJ18,""))),"")</f>
        <v/>
      </c>
      <c r="AI19" s="132" t="str">
        <f t="shared" si="5"/>
        <v/>
      </c>
      <c r="AJ19" s="98" t="str">
        <f t="shared" si="6"/>
        <v/>
      </c>
      <c r="AK19" s="132" t="str">
        <f t="shared" si="7"/>
        <v/>
      </c>
      <c r="AL19" s="98" t="str">
        <f>IFERROR(IF(AND(W18="Impacto",W19="Impacto"),(AL18-(+AL18*AD19)),IF(AND(W18="Probabilidad",W19="Impacto"),(AL17-(+AL17*AD19)),IF(W19="Probabilidad",AL18,""))),"")</f>
        <v/>
      </c>
      <c r="AM19" s="99" t="str">
        <f t="shared" si="8"/>
        <v/>
      </c>
      <c r="AN19" s="326"/>
      <c r="AO19" s="134"/>
      <c r="AP19" s="135"/>
      <c r="AQ19" s="100"/>
      <c r="AR19" s="100"/>
      <c r="AS19" s="134"/>
      <c r="AT19" s="100"/>
      <c r="AU19" s="134"/>
      <c r="AV19" s="100"/>
      <c r="AW19" s="134"/>
      <c r="AX19" s="100"/>
      <c r="AY19" s="134"/>
      <c r="AZ19" s="135"/>
      <c r="BA19" s="134"/>
      <c r="BB19" s="134"/>
      <c r="BC19" s="135"/>
      <c r="BD19" s="100"/>
      <c r="BE19" s="100"/>
      <c r="BF19" s="134"/>
      <c r="BG19" s="134"/>
      <c r="BH19" s="135"/>
      <c r="BI19" s="100"/>
      <c r="BJ19" s="100"/>
      <c r="BK19" s="134"/>
      <c r="BL19" s="134"/>
      <c r="BM19" s="135"/>
      <c r="BN19" s="100"/>
      <c r="BO19" s="100"/>
      <c r="BP19" s="134"/>
      <c r="BQ19" s="134"/>
      <c r="BR19" s="135"/>
      <c r="BS19" s="100"/>
      <c r="BT19" s="100"/>
      <c r="BU19" s="100"/>
      <c r="BV19" s="134"/>
      <c r="BW19" s="134"/>
      <c r="BX19" s="134"/>
      <c r="BY19" s="100"/>
      <c r="BZ19" s="134"/>
      <c r="CA19" s="134"/>
      <c r="CB19" s="100"/>
      <c r="CC19" s="134"/>
      <c r="CD19" s="135"/>
      <c r="CE19" s="134"/>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row>
    <row r="20" spans="1:109" ht="15.75" customHeight="1" x14ac:dyDescent="0.3">
      <c r="A20" s="383"/>
      <c r="B20" s="384"/>
      <c r="C20" s="384"/>
      <c r="D20" s="384"/>
      <c r="E20" s="386"/>
      <c r="F20" s="384"/>
      <c r="G20" s="384"/>
      <c r="H20" s="384"/>
      <c r="I20" s="134"/>
      <c r="J20" s="134"/>
      <c r="K20" s="384"/>
      <c r="L20" s="386"/>
      <c r="M20" s="383"/>
      <c r="N20" s="344"/>
      <c r="O20" s="341"/>
      <c r="P20" s="385"/>
      <c r="Q20" s="341">
        <f t="shared" si="10"/>
        <v>0</v>
      </c>
      <c r="R20" s="344"/>
      <c r="S20" s="341"/>
      <c r="T20" s="342"/>
      <c r="U20" s="135">
        <v>4</v>
      </c>
      <c r="V20" s="97"/>
      <c r="W20" s="136" t="str">
        <f t="shared" si="0"/>
        <v/>
      </c>
      <c r="X20" s="146"/>
      <c r="Y20" s="146"/>
      <c r="Z20" s="146"/>
      <c r="AA20" s="146"/>
      <c r="AB20" s="133"/>
      <c r="AC20" s="133"/>
      <c r="AD20" s="98" t="str">
        <f t="shared" si="4"/>
        <v/>
      </c>
      <c r="AE20" s="133"/>
      <c r="AF20" s="133"/>
      <c r="AG20" s="133"/>
      <c r="AH20" s="160" t="str">
        <f>IFERROR(IF(AND(W19="Probabilidad",W20="Probabilidad"),(AJ19-(+AJ19*AD20)),IF(AND(W19="Impacto",W20="Probabilidad"),(AJ18-(+AJ18*AD20)),IF(W20="Impacto",AJ19,""))),"")</f>
        <v/>
      </c>
      <c r="AI20" s="132" t="str">
        <f t="shared" si="5"/>
        <v/>
      </c>
      <c r="AJ20" s="98" t="str">
        <f t="shared" si="6"/>
        <v/>
      </c>
      <c r="AK20" s="132" t="str">
        <f t="shared" si="7"/>
        <v/>
      </c>
      <c r="AL20" s="98" t="str">
        <f>IFERROR(IF(AND(W19="Impacto",W20="Impacto"),(AL19-(+AL19*AD20)),IF(AND(W19="Probabilidad",W20="Impacto"),(AL18-(+AL18*AD20)),IF(W20="Probabilidad",AL19,""))),"")</f>
        <v/>
      </c>
      <c r="AM20" s="99" t="str">
        <f t="shared" si="8"/>
        <v/>
      </c>
      <c r="AN20" s="326"/>
      <c r="AO20" s="134"/>
      <c r="AP20" s="135"/>
      <c r="AQ20" s="100"/>
      <c r="AR20" s="100"/>
      <c r="AS20" s="134"/>
      <c r="AT20" s="100"/>
      <c r="AU20" s="134"/>
      <c r="AV20" s="100"/>
      <c r="AW20" s="134"/>
      <c r="AX20" s="100"/>
      <c r="AY20" s="134"/>
      <c r="AZ20" s="135"/>
      <c r="BA20" s="134"/>
      <c r="BB20" s="134"/>
      <c r="BC20" s="135"/>
      <c r="BD20" s="100"/>
      <c r="BE20" s="100"/>
      <c r="BF20" s="134"/>
      <c r="BG20" s="134"/>
      <c r="BH20" s="135"/>
      <c r="BI20" s="100"/>
      <c r="BJ20" s="100"/>
      <c r="BK20" s="134"/>
      <c r="BL20" s="134"/>
      <c r="BM20" s="135"/>
      <c r="BN20" s="100"/>
      <c r="BO20" s="100"/>
      <c r="BP20" s="134"/>
      <c r="BQ20" s="134"/>
      <c r="BR20" s="135"/>
      <c r="BS20" s="100"/>
      <c r="BT20" s="100"/>
      <c r="BU20" s="100"/>
      <c r="BV20" s="134"/>
      <c r="BW20" s="134"/>
      <c r="BX20" s="134"/>
      <c r="BY20" s="100"/>
      <c r="BZ20" s="134"/>
      <c r="CA20" s="134"/>
      <c r="CB20" s="100"/>
      <c r="CC20" s="134"/>
      <c r="CD20" s="135"/>
      <c r="CE20" s="134"/>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row>
    <row r="21" spans="1:109" ht="15.75" customHeight="1" x14ac:dyDescent="0.3">
      <c r="A21" s="383"/>
      <c r="B21" s="384"/>
      <c r="C21" s="384"/>
      <c r="D21" s="384"/>
      <c r="E21" s="386"/>
      <c r="F21" s="384"/>
      <c r="G21" s="384"/>
      <c r="H21" s="384"/>
      <c r="I21" s="134"/>
      <c r="J21" s="134"/>
      <c r="K21" s="384"/>
      <c r="L21" s="386"/>
      <c r="M21" s="383"/>
      <c r="N21" s="344"/>
      <c r="O21" s="341"/>
      <c r="P21" s="385"/>
      <c r="Q21" s="341">
        <f t="shared" si="10"/>
        <v>0</v>
      </c>
      <c r="R21" s="344"/>
      <c r="S21" s="341"/>
      <c r="T21" s="342"/>
      <c r="U21" s="135">
        <v>5</v>
      </c>
      <c r="V21" s="97"/>
      <c r="W21" s="136" t="str">
        <f t="shared" si="0"/>
        <v/>
      </c>
      <c r="X21" s="146"/>
      <c r="Y21" s="146"/>
      <c r="Z21" s="146"/>
      <c r="AA21" s="146"/>
      <c r="AB21" s="133"/>
      <c r="AC21" s="133"/>
      <c r="AD21" s="98" t="str">
        <f t="shared" si="4"/>
        <v/>
      </c>
      <c r="AE21" s="133"/>
      <c r="AF21" s="133"/>
      <c r="AG21" s="133"/>
      <c r="AH21" s="160" t="str">
        <f>IFERROR(IF(AND(W20="Probabilidad",W21="Probabilidad"),(AJ20-(+AJ20*AD21)),IF(AND(W20="Impacto",W21="Probabilidad"),(AJ19-(+AJ19*AD21)),IF(W21="Impacto",AJ20,""))),"")</f>
        <v/>
      </c>
      <c r="AI21" s="132" t="str">
        <f t="shared" si="5"/>
        <v/>
      </c>
      <c r="AJ21" s="98" t="str">
        <f t="shared" si="6"/>
        <v/>
      </c>
      <c r="AK21" s="132" t="str">
        <f t="shared" si="7"/>
        <v/>
      </c>
      <c r="AL21" s="98" t="str">
        <f>IFERROR(IF(AND(W20="Impacto",W21="Impacto"),(AL20-(+AL20*AD21)),IF(AND(W20="Probabilidad",W21="Impacto"),(AL19-(+AL19*AD21)),IF(W21="Probabilidad",AL20,""))),"")</f>
        <v/>
      </c>
      <c r="AM21" s="99" t="str">
        <f t="shared" si="8"/>
        <v/>
      </c>
      <c r="AN21" s="326"/>
      <c r="AO21" s="134"/>
      <c r="AP21" s="135"/>
      <c r="AQ21" s="100"/>
      <c r="AR21" s="100"/>
      <c r="AS21" s="134"/>
      <c r="AT21" s="100"/>
      <c r="AU21" s="134"/>
      <c r="AV21" s="100"/>
      <c r="AW21" s="134"/>
      <c r="AX21" s="100"/>
      <c r="AY21" s="134"/>
      <c r="AZ21" s="135"/>
      <c r="BA21" s="134"/>
      <c r="BB21" s="134"/>
      <c r="BC21" s="135"/>
      <c r="BD21" s="100"/>
      <c r="BE21" s="100"/>
      <c r="BF21" s="134"/>
      <c r="BG21" s="134"/>
      <c r="BH21" s="135"/>
      <c r="BI21" s="100"/>
      <c r="BJ21" s="100"/>
      <c r="BK21" s="134"/>
      <c r="BL21" s="134"/>
      <c r="BM21" s="135"/>
      <c r="BN21" s="100"/>
      <c r="BO21" s="100"/>
      <c r="BP21" s="134"/>
      <c r="BQ21" s="134"/>
      <c r="BR21" s="135"/>
      <c r="BS21" s="100"/>
      <c r="BT21" s="100"/>
      <c r="BU21" s="100"/>
      <c r="BV21" s="134"/>
      <c r="BW21" s="134"/>
      <c r="BX21" s="134"/>
      <c r="BY21" s="100"/>
      <c r="BZ21" s="134"/>
      <c r="CA21" s="134"/>
      <c r="CB21" s="100"/>
      <c r="CC21" s="134"/>
      <c r="CD21" s="135"/>
      <c r="CE21" s="134"/>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c r="DE21" s="140"/>
    </row>
    <row r="22" spans="1:109" ht="15.75" customHeight="1" x14ac:dyDescent="0.3">
      <c r="A22" s="383"/>
      <c r="B22" s="384"/>
      <c r="C22" s="384"/>
      <c r="D22" s="384"/>
      <c r="E22" s="386"/>
      <c r="F22" s="384"/>
      <c r="G22" s="384"/>
      <c r="H22" s="384"/>
      <c r="I22" s="134"/>
      <c r="J22" s="134"/>
      <c r="K22" s="384"/>
      <c r="L22" s="386"/>
      <c r="M22" s="383"/>
      <c r="N22" s="344"/>
      <c r="O22" s="341"/>
      <c r="P22" s="385"/>
      <c r="Q22" s="341">
        <f t="shared" si="10"/>
        <v>0</v>
      </c>
      <c r="R22" s="344"/>
      <c r="S22" s="341"/>
      <c r="T22" s="342"/>
      <c r="U22" s="135">
        <v>6</v>
      </c>
      <c r="V22" s="97"/>
      <c r="W22" s="136" t="str">
        <f t="shared" si="0"/>
        <v/>
      </c>
      <c r="X22" s="146"/>
      <c r="Y22" s="146"/>
      <c r="Z22" s="146"/>
      <c r="AA22" s="146"/>
      <c r="AB22" s="133"/>
      <c r="AC22" s="133"/>
      <c r="AD22" s="98" t="str">
        <f t="shared" si="4"/>
        <v/>
      </c>
      <c r="AE22" s="133"/>
      <c r="AF22" s="133"/>
      <c r="AG22" s="133"/>
      <c r="AH22" s="160" t="str">
        <f>IFERROR(IF(AND(W21="Probabilidad",W22="Probabilidad"),(AJ21-(+AJ21*AD22)),IF(AND(W21="Impacto",W22="Probabilidad"),(AJ20-(+AJ20*AD22)),IF(W22="Impacto",AJ21,""))),"")</f>
        <v/>
      </c>
      <c r="AI22" s="132" t="str">
        <f t="shared" si="5"/>
        <v/>
      </c>
      <c r="AJ22" s="98" t="str">
        <f t="shared" si="6"/>
        <v/>
      </c>
      <c r="AK22" s="132" t="str">
        <f t="shared" si="7"/>
        <v/>
      </c>
      <c r="AL22" s="98" t="str">
        <f>IFERROR(IF(AND(W21="Impacto",W22="Impacto"),(AL21-(+AL21*AD22)),IF(AND(W21="Probabilidad",W22="Impacto"),(AL20-(+AL20*AD22)),IF(W22="Probabilidad",AL21,""))),"")</f>
        <v/>
      </c>
      <c r="AM22" s="99" t="str">
        <f t="shared" si="8"/>
        <v/>
      </c>
      <c r="AN22" s="327"/>
      <c r="AO22" s="134"/>
      <c r="AP22" s="135"/>
      <c r="AQ22" s="100"/>
      <c r="AR22" s="100"/>
      <c r="AS22" s="134"/>
      <c r="AT22" s="100"/>
      <c r="AU22" s="134"/>
      <c r="AV22" s="100"/>
      <c r="AW22" s="134"/>
      <c r="AX22" s="100"/>
      <c r="AY22" s="134"/>
      <c r="AZ22" s="135"/>
      <c r="BA22" s="134"/>
      <c r="BB22" s="134"/>
      <c r="BC22" s="135"/>
      <c r="BD22" s="100"/>
      <c r="BE22" s="100"/>
      <c r="BF22" s="134"/>
      <c r="BG22" s="134"/>
      <c r="BH22" s="135"/>
      <c r="BI22" s="100"/>
      <c r="BJ22" s="100"/>
      <c r="BK22" s="134"/>
      <c r="BL22" s="134"/>
      <c r="BM22" s="135"/>
      <c r="BN22" s="100"/>
      <c r="BO22" s="100"/>
      <c r="BP22" s="134"/>
      <c r="BQ22" s="134"/>
      <c r="BR22" s="135"/>
      <c r="BS22" s="100"/>
      <c r="BT22" s="100"/>
      <c r="BU22" s="100"/>
      <c r="BV22" s="134"/>
      <c r="BW22" s="134"/>
      <c r="BX22" s="134"/>
      <c r="BY22" s="100"/>
      <c r="BZ22" s="134"/>
      <c r="CA22" s="134"/>
      <c r="CB22" s="100"/>
      <c r="CC22" s="134"/>
      <c r="CD22" s="135"/>
      <c r="CE22" s="134"/>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row>
    <row r="23" spans="1:109" ht="15.75" customHeight="1" x14ac:dyDescent="0.3">
      <c r="A23" s="383">
        <v>4</v>
      </c>
      <c r="B23" s="384"/>
      <c r="C23" s="384"/>
      <c r="D23" s="384"/>
      <c r="E23" s="386"/>
      <c r="F23" s="384"/>
      <c r="G23" s="384"/>
      <c r="H23" s="384"/>
      <c r="I23" s="134"/>
      <c r="J23" s="134"/>
      <c r="K23" s="384"/>
      <c r="L23" s="386"/>
      <c r="M23" s="383"/>
      <c r="N23" s="344" t="str">
        <f>IF(M23&lt;=0,"",IF(M23&lt;=2,"Muy Baja",IF(M23&lt;=24,"Baja",IF(M23&lt;=500,"Media",IF(M23&lt;=5000,"Alta","Muy Alta")))))</f>
        <v/>
      </c>
      <c r="O23" s="341" t="str">
        <f>IF(N23="","",IF(N23="Muy Baja",0.2,IF(N23="Baja",0.4,IF(N23="Media",0.6,IF(N23="Alta",0.8,IF(N23="Muy Alta",1,))))))</f>
        <v/>
      </c>
      <c r="P23" s="385"/>
      <c r="Q23" s="341">
        <f ca="1">IF(NOT(ISERROR(MATCH(P23,'Tabla Impacto'!$B$221:$B$223,0))),'Tabla Impacto'!$F$223&amp;"Por favor no seleccionar los criterios de impacto(Afectación Económica o presupuestal y Pérdida Reputacional)",P23)</f>
        <v>0</v>
      </c>
      <c r="R23" s="344" t="str">
        <f ca="1">IF(OR(Q23='Tabla Impacto'!$C$11,Q23='Tabla Impacto'!$D$11),"Leve",IF(OR(Q23='Tabla Impacto'!$C$12,Q23='Tabla Impacto'!$D$12),"Menor",IF(OR(Q23='Tabla Impacto'!$C$13,Q23='Tabla Impacto'!$D$13),"Moderado",IF(OR(Q23='Tabla Impacto'!$C$14,Q23='Tabla Impacto'!$D$14),"Mayor",IF(OR(Q23='Tabla Impacto'!$C$15,Q23='Tabla Impacto'!$D$15),"Catastrófico","")))))</f>
        <v/>
      </c>
      <c r="S23" s="341" t="str">
        <f ca="1">IF(R23="","",IF(R23="Leve",0.2,IF(R23="Menor",0.4,IF(R23="Moderado",0.6,IF(R23="Mayor",0.8,IF(R23="Catastrófico",1,))))))</f>
        <v/>
      </c>
      <c r="T23" s="342" t="str">
        <f ca="1">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35">
        <v>1</v>
      </c>
      <c r="V23" s="97"/>
      <c r="W23" s="136" t="str">
        <f t="shared" si="0"/>
        <v/>
      </c>
      <c r="X23" s="146"/>
      <c r="Y23" s="146"/>
      <c r="Z23" s="146"/>
      <c r="AA23" s="146"/>
      <c r="AB23" s="133"/>
      <c r="AC23" s="133"/>
      <c r="AD23" s="98" t="str">
        <f t="shared" si="4"/>
        <v/>
      </c>
      <c r="AE23" s="133"/>
      <c r="AF23" s="133"/>
      <c r="AG23" s="133"/>
      <c r="AH23" s="160" t="str">
        <f>IFERROR(IF(W23="Probabilidad",(O23-(+O23*AD23)),IF(W23="Impacto",O23,"")),"")</f>
        <v/>
      </c>
      <c r="AI23" s="132" t="str">
        <f>IFERROR(IF(AH23="","",IF(AH23&lt;=0.2,"Muy Baja",IF(AH23&lt;=0.4,"Baja",IF(AH23&lt;=0.6,"Media",IF(AH23&lt;=0.8,"Alta","Muy Alta"))))),"")</f>
        <v/>
      </c>
      <c r="AJ23" s="98" t="str">
        <f t="shared" si="6"/>
        <v/>
      </c>
      <c r="AK23" s="132" t="str">
        <f>IFERROR(IF(AL23="","",IF(AL23&lt;=0.2,"Leve",IF(AL23&lt;=0.4,"Menor",IF(AL23&lt;=0.6,"Moderado",IF(AL23&lt;=0.8,"Mayor","Catastrófico"))))),"")</f>
        <v/>
      </c>
      <c r="AL23" s="98" t="str">
        <f>IFERROR(IF(W23="Impacto",(S23-(+S23*AD23)),IF(W23="Probabilidad",S23,"")),"")</f>
        <v/>
      </c>
      <c r="AM23" s="99" t="str">
        <f t="shared" si="8"/>
        <v/>
      </c>
      <c r="AN23" s="325"/>
      <c r="AO23" s="134"/>
      <c r="AP23" s="135"/>
      <c r="AQ23" s="100"/>
      <c r="AR23" s="100"/>
      <c r="AS23" s="134"/>
      <c r="AT23" s="100"/>
      <c r="AU23" s="134"/>
      <c r="AV23" s="100"/>
      <c r="AW23" s="134"/>
      <c r="AX23" s="100"/>
      <c r="AY23" s="134"/>
      <c r="AZ23" s="135"/>
      <c r="BA23" s="134"/>
      <c r="BB23" s="134"/>
      <c r="BC23" s="135"/>
      <c r="BD23" s="100"/>
      <c r="BE23" s="100"/>
      <c r="BF23" s="134"/>
      <c r="BG23" s="134"/>
      <c r="BH23" s="135"/>
      <c r="BI23" s="100"/>
      <c r="BJ23" s="100"/>
      <c r="BK23" s="134"/>
      <c r="BL23" s="134"/>
      <c r="BM23" s="135"/>
      <c r="BN23" s="100"/>
      <c r="BO23" s="100"/>
      <c r="BP23" s="134"/>
      <c r="BQ23" s="134"/>
      <c r="BR23" s="135"/>
      <c r="BS23" s="100"/>
      <c r="BT23" s="100"/>
      <c r="BU23" s="100"/>
      <c r="BV23" s="134"/>
      <c r="BW23" s="134"/>
      <c r="BX23" s="134"/>
      <c r="BY23" s="100"/>
      <c r="BZ23" s="134"/>
      <c r="CA23" s="134"/>
      <c r="CB23" s="100"/>
      <c r="CC23" s="134"/>
      <c r="CD23" s="135"/>
      <c r="CE23" s="134"/>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row>
    <row r="24" spans="1:109" ht="15.75" customHeight="1" x14ac:dyDescent="0.3">
      <c r="A24" s="383"/>
      <c r="B24" s="384"/>
      <c r="C24" s="384"/>
      <c r="D24" s="384"/>
      <c r="E24" s="386"/>
      <c r="F24" s="384"/>
      <c r="G24" s="384"/>
      <c r="H24" s="384"/>
      <c r="I24" s="134"/>
      <c r="J24" s="134"/>
      <c r="K24" s="384"/>
      <c r="L24" s="386"/>
      <c r="M24" s="383"/>
      <c r="N24" s="344"/>
      <c r="O24" s="341"/>
      <c r="P24" s="385"/>
      <c r="Q24" s="341">
        <f t="shared" ref="Q24:Q28" si="11">IF(NOT(ISERROR(MATCH(P24,_xlfn.ANCHORARRAY(E35),0))),O37&amp;"Por favor no seleccionar los criterios de impacto",P24)</f>
        <v>0</v>
      </c>
      <c r="R24" s="344"/>
      <c r="S24" s="341"/>
      <c r="T24" s="342"/>
      <c r="U24" s="135">
        <v>2</v>
      </c>
      <c r="V24" s="97"/>
      <c r="W24" s="136" t="str">
        <f t="shared" si="0"/>
        <v/>
      </c>
      <c r="X24" s="146"/>
      <c r="Y24" s="146"/>
      <c r="Z24" s="146"/>
      <c r="AA24" s="146"/>
      <c r="AB24" s="133"/>
      <c r="AC24" s="133"/>
      <c r="AD24" s="98" t="str">
        <f t="shared" si="4"/>
        <v/>
      </c>
      <c r="AE24" s="133"/>
      <c r="AF24" s="133"/>
      <c r="AG24" s="133"/>
      <c r="AH24" s="160" t="str">
        <f>IFERROR(IF(AND(W23="Probabilidad",W24="Probabilidad"),(AJ23-(+AJ23*AD24)),IF(W24="Probabilidad",(O23-(+O23*AD24)),IF(W24="Impacto",AJ23,""))),"")</f>
        <v/>
      </c>
      <c r="AI24" s="132" t="str">
        <f t="shared" si="5"/>
        <v/>
      </c>
      <c r="AJ24" s="98" t="str">
        <f t="shared" si="6"/>
        <v/>
      </c>
      <c r="AK24" s="132" t="str">
        <f t="shared" si="7"/>
        <v/>
      </c>
      <c r="AL24" s="98" t="str">
        <f>IFERROR(IF(AND(W23="Impacto",W24="Impacto"),(AL17-(+AL17*AD24)),IF(W24="Impacto",($S$23-(+$S$23*AD24)),IF(W24="Probabilidad",AL17,""))),"")</f>
        <v/>
      </c>
      <c r="AM24" s="99" t="str">
        <f t="shared" si="8"/>
        <v/>
      </c>
      <c r="AN24" s="326"/>
      <c r="AO24" s="134"/>
      <c r="AP24" s="135"/>
      <c r="AQ24" s="100"/>
      <c r="AR24" s="100"/>
      <c r="AS24" s="134"/>
      <c r="AT24" s="100"/>
      <c r="AU24" s="134"/>
      <c r="AV24" s="100"/>
      <c r="AW24" s="134"/>
      <c r="AX24" s="100"/>
      <c r="AY24" s="134"/>
      <c r="AZ24" s="135"/>
      <c r="BA24" s="134"/>
      <c r="BB24" s="134"/>
      <c r="BC24" s="135"/>
      <c r="BD24" s="100"/>
      <c r="BE24" s="100"/>
      <c r="BF24" s="134"/>
      <c r="BG24" s="134"/>
      <c r="BH24" s="135"/>
      <c r="BI24" s="100"/>
      <c r="BJ24" s="100"/>
      <c r="BK24" s="134"/>
      <c r="BL24" s="134"/>
      <c r="BM24" s="135"/>
      <c r="BN24" s="100"/>
      <c r="BO24" s="100"/>
      <c r="BP24" s="134"/>
      <c r="BQ24" s="134"/>
      <c r="BR24" s="135"/>
      <c r="BS24" s="100"/>
      <c r="BT24" s="100"/>
      <c r="BU24" s="100"/>
      <c r="BV24" s="134"/>
      <c r="BW24" s="134"/>
      <c r="BX24" s="134"/>
      <c r="BY24" s="100"/>
      <c r="BZ24" s="134"/>
      <c r="CA24" s="134"/>
      <c r="CB24" s="100"/>
      <c r="CC24" s="134"/>
      <c r="CD24" s="135"/>
      <c r="CE24" s="134"/>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row>
    <row r="25" spans="1:109" ht="15.75" customHeight="1" x14ac:dyDescent="0.3">
      <c r="A25" s="383"/>
      <c r="B25" s="384"/>
      <c r="C25" s="384"/>
      <c r="D25" s="384"/>
      <c r="E25" s="386"/>
      <c r="F25" s="384"/>
      <c r="G25" s="384"/>
      <c r="H25" s="384"/>
      <c r="I25" s="134"/>
      <c r="J25" s="134"/>
      <c r="K25" s="384"/>
      <c r="L25" s="386"/>
      <c r="M25" s="383"/>
      <c r="N25" s="344"/>
      <c r="O25" s="341"/>
      <c r="P25" s="385"/>
      <c r="Q25" s="341">
        <f t="shared" si="11"/>
        <v>0</v>
      </c>
      <c r="R25" s="344"/>
      <c r="S25" s="341"/>
      <c r="T25" s="342"/>
      <c r="U25" s="135">
        <v>3</v>
      </c>
      <c r="V25" s="101"/>
      <c r="W25" s="136" t="str">
        <f t="shared" si="0"/>
        <v/>
      </c>
      <c r="X25" s="146"/>
      <c r="Y25" s="146"/>
      <c r="Z25" s="146"/>
      <c r="AA25" s="146"/>
      <c r="AB25" s="133"/>
      <c r="AC25" s="133"/>
      <c r="AD25" s="98" t="str">
        <f t="shared" si="4"/>
        <v/>
      </c>
      <c r="AE25" s="133"/>
      <c r="AF25" s="133"/>
      <c r="AG25" s="133"/>
      <c r="AH25" s="160" t="str">
        <f>IFERROR(IF(AND(W24="Probabilidad",W25="Probabilidad"),(AJ24-(+AJ24*AD25)),IF(AND(W24="Impacto",W25="Probabilidad"),(AJ23-(+AJ23*AD25)),IF(W25="Impacto",AJ24,""))),"")</f>
        <v/>
      </c>
      <c r="AI25" s="132" t="str">
        <f t="shared" si="5"/>
        <v/>
      </c>
      <c r="AJ25" s="98" t="str">
        <f t="shared" si="6"/>
        <v/>
      </c>
      <c r="AK25" s="132" t="str">
        <f t="shared" si="7"/>
        <v/>
      </c>
      <c r="AL25" s="98" t="str">
        <f>IFERROR(IF(AND(W24="Impacto",W25="Impacto"),(AL24-(+AL24*AD25)),IF(AND(W24="Probabilidad",W25="Impacto"),(AL23-(+AL23*AD25)),IF(W25="Probabilidad",AL24,""))),"")</f>
        <v/>
      </c>
      <c r="AM25" s="99" t="str">
        <f t="shared" si="8"/>
        <v/>
      </c>
      <c r="AN25" s="326"/>
      <c r="AO25" s="134"/>
      <c r="AP25" s="135"/>
      <c r="AQ25" s="100"/>
      <c r="AR25" s="100"/>
      <c r="AS25" s="134"/>
      <c r="AT25" s="100"/>
      <c r="AU25" s="134"/>
      <c r="AV25" s="100"/>
      <c r="AW25" s="134"/>
      <c r="AX25" s="100"/>
      <c r="AY25" s="134"/>
      <c r="AZ25" s="135"/>
      <c r="BA25" s="134"/>
      <c r="BB25" s="134"/>
      <c r="BC25" s="135"/>
      <c r="BD25" s="100"/>
      <c r="BE25" s="100"/>
      <c r="BF25" s="134"/>
      <c r="BG25" s="134"/>
      <c r="BH25" s="135"/>
      <c r="BI25" s="100"/>
      <c r="BJ25" s="100"/>
      <c r="BK25" s="134"/>
      <c r="BL25" s="134"/>
      <c r="BM25" s="135"/>
      <c r="BN25" s="100"/>
      <c r="BO25" s="100"/>
      <c r="BP25" s="134"/>
      <c r="BQ25" s="134"/>
      <c r="BR25" s="135"/>
      <c r="BS25" s="100"/>
      <c r="BT25" s="100"/>
      <c r="BU25" s="100"/>
      <c r="BV25" s="134"/>
      <c r="BW25" s="134"/>
      <c r="BX25" s="134"/>
      <c r="BY25" s="100"/>
      <c r="BZ25" s="134"/>
      <c r="CA25" s="134"/>
      <c r="CB25" s="100"/>
      <c r="CC25" s="134"/>
      <c r="CD25" s="135"/>
      <c r="CE25" s="134"/>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row>
    <row r="26" spans="1:109" ht="15.75" customHeight="1" x14ac:dyDescent="0.3">
      <c r="A26" s="383"/>
      <c r="B26" s="384"/>
      <c r="C26" s="384"/>
      <c r="D26" s="384"/>
      <c r="E26" s="386"/>
      <c r="F26" s="384"/>
      <c r="G26" s="384"/>
      <c r="H26" s="384"/>
      <c r="I26" s="134"/>
      <c r="J26" s="134"/>
      <c r="K26" s="384"/>
      <c r="L26" s="386"/>
      <c r="M26" s="383"/>
      <c r="N26" s="344"/>
      <c r="O26" s="341"/>
      <c r="P26" s="385"/>
      <c r="Q26" s="341">
        <f t="shared" si="11"/>
        <v>0</v>
      </c>
      <c r="R26" s="344"/>
      <c r="S26" s="341"/>
      <c r="T26" s="342"/>
      <c r="U26" s="135">
        <v>4</v>
      </c>
      <c r="V26" s="97"/>
      <c r="W26" s="136" t="str">
        <f t="shared" si="0"/>
        <v/>
      </c>
      <c r="X26" s="146"/>
      <c r="Y26" s="146"/>
      <c r="Z26" s="146"/>
      <c r="AA26" s="146"/>
      <c r="AB26" s="133"/>
      <c r="AC26" s="133"/>
      <c r="AD26" s="98" t="str">
        <f t="shared" si="4"/>
        <v/>
      </c>
      <c r="AE26" s="133"/>
      <c r="AF26" s="133"/>
      <c r="AG26" s="133"/>
      <c r="AH26" s="160" t="str">
        <f>IFERROR(IF(AND(W25="Probabilidad",W26="Probabilidad"),(AJ25-(+AJ25*AD26)),IF(AND(W25="Impacto",W26="Probabilidad"),(AJ24-(+AJ24*AD26)),IF(W26="Impacto",AJ25,""))),"")</f>
        <v/>
      </c>
      <c r="AI26" s="132" t="str">
        <f t="shared" si="5"/>
        <v/>
      </c>
      <c r="AJ26" s="98" t="str">
        <f t="shared" si="6"/>
        <v/>
      </c>
      <c r="AK26" s="132" t="str">
        <f t="shared" si="7"/>
        <v/>
      </c>
      <c r="AL26" s="98" t="str">
        <f>IFERROR(IF(AND(W25="Impacto",W26="Impacto"),(AL25-(+AL25*AD26)),IF(AND(W25="Probabilidad",W26="Impacto"),(AL24-(+AL24*AD26)),IF(W26="Probabilidad",AL25,""))),"")</f>
        <v/>
      </c>
      <c r="AM26" s="99" t="str">
        <f t="shared" si="8"/>
        <v/>
      </c>
      <c r="AN26" s="326"/>
      <c r="AO26" s="134"/>
      <c r="AP26" s="135"/>
      <c r="AQ26" s="100"/>
      <c r="AR26" s="100"/>
      <c r="AS26" s="134"/>
      <c r="AT26" s="100"/>
      <c r="AU26" s="134"/>
      <c r="AV26" s="100"/>
      <c r="AW26" s="134"/>
      <c r="AX26" s="100"/>
      <c r="AY26" s="134"/>
      <c r="AZ26" s="135"/>
      <c r="BA26" s="134"/>
      <c r="BB26" s="134"/>
      <c r="BC26" s="135"/>
      <c r="BD26" s="100"/>
      <c r="BE26" s="100"/>
      <c r="BF26" s="134"/>
      <c r="BG26" s="134"/>
      <c r="BH26" s="135"/>
      <c r="BI26" s="100"/>
      <c r="BJ26" s="100"/>
      <c r="BK26" s="134"/>
      <c r="BL26" s="134"/>
      <c r="BM26" s="135"/>
      <c r="BN26" s="100"/>
      <c r="BO26" s="100"/>
      <c r="BP26" s="134"/>
      <c r="BQ26" s="134"/>
      <c r="BR26" s="135"/>
      <c r="BS26" s="100"/>
      <c r="BT26" s="100"/>
      <c r="BU26" s="100"/>
      <c r="BV26" s="134"/>
      <c r="BW26" s="134"/>
      <c r="BX26" s="134"/>
      <c r="BY26" s="100"/>
      <c r="BZ26" s="134"/>
      <c r="CA26" s="134"/>
      <c r="CB26" s="100"/>
      <c r="CC26" s="134"/>
      <c r="CD26" s="135"/>
      <c r="CE26" s="134"/>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row>
    <row r="27" spans="1:109" ht="15.75" customHeight="1" x14ac:dyDescent="0.3">
      <c r="A27" s="383"/>
      <c r="B27" s="384"/>
      <c r="C27" s="384"/>
      <c r="D27" s="384"/>
      <c r="E27" s="386"/>
      <c r="F27" s="384"/>
      <c r="G27" s="384"/>
      <c r="H27" s="384"/>
      <c r="I27" s="134"/>
      <c r="J27" s="134"/>
      <c r="K27" s="384"/>
      <c r="L27" s="386"/>
      <c r="M27" s="383"/>
      <c r="N27" s="344"/>
      <c r="O27" s="341"/>
      <c r="P27" s="385"/>
      <c r="Q27" s="341">
        <f t="shared" si="11"/>
        <v>0</v>
      </c>
      <c r="R27" s="344"/>
      <c r="S27" s="341"/>
      <c r="T27" s="342"/>
      <c r="U27" s="135">
        <v>5</v>
      </c>
      <c r="V27" s="97"/>
      <c r="W27" s="136" t="str">
        <f t="shared" si="0"/>
        <v/>
      </c>
      <c r="X27" s="146"/>
      <c r="Y27" s="146"/>
      <c r="Z27" s="146"/>
      <c r="AA27" s="146"/>
      <c r="AB27" s="133"/>
      <c r="AC27" s="133"/>
      <c r="AD27" s="98" t="str">
        <f t="shared" si="4"/>
        <v/>
      </c>
      <c r="AE27" s="133"/>
      <c r="AF27" s="133"/>
      <c r="AG27" s="133"/>
      <c r="AH27" s="159" t="str">
        <f>IFERROR(IF(AND(W26="Probabilidad",W27="Probabilidad"),(AJ26-(+AJ26*AD27)),IF(AND(W26="Impacto",W27="Probabilidad"),(AJ25-(+AJ25*AD27)),IF(W27="Impacto",AJ26,""))),"")</f>
        <v/>
      </c>
      <c r="AI27" s="132" t="str">
        <f>IFERROR(IF(AH27="","",IF(AH27&lt;=0.2,"Muy Baja",IF(AH27&lt;=0.4,"Baja",IF(AH27&lt;=0.6,"Media",IF(AH27&lt;=0.8,"Alta","Muy Alta"))))),"")</f>
        <v/>
      </c>
      <c r="AJ27" s="98" t="str">
        <f t="shared" si="6"/>
        <v/>
      </c>
      <c r="AK27" s="132" t="str">
        <f t="shared" si="7"/>
        <v/>
      </c>
      <c r="AL27" s="98" t="str">
        <f>IFERROR(IF(AND(W26="Impacto",W27="Impacto"),(AL26-(+AL26*AD27)),IF(AND(W26="Probabilidad",W27="Impacto"),(AL25-(+AL25*AD27)),IF(W27="Probabilidad",AL26,""))),"")</f>
        <v/>
      </c>
      <c r="AM27" s="99" t="str">
        <f t="shared" si="8"/>
        <v/>
      </c>
      <c r="AN27" s="326"/>
      <c r="AO27" s="134"/>
      <c r="AP27" s="135"/>
      <c r="AQ27" s="100"/>
      <c r="AR27" s="100"/>
      <c r="AS27" s="134"/>
      <c r="AT27" s="100"/>
      <c r="AU27" s="134"/>
      <c r="AV27" s="100"/>
      <c r="AW27" s="134"/>
      <c r="AX27" s="100"/>
      <c r="AY27" s="134"/>
      <c r="AZ27" s="135"/>
      <c r="BA27" s="134"/>
      <c r="BB27" s="134"/>
      <c r="BC27" s="135"/>
      <c r="BD27" s="100"/>
      <c r="BE27" s="100"/>
      <c r="BF27" s="134"/>
      <c r="BG27" s="134"/>
      <c r="BH27" s="135"/>
      <c r="BI27" s="100"/>
      <c r="BJ27" s="100"/>
      <c r="BK27" s="134"/>
      <c r="BL27" s="134"/>
      <c r="BM27" s="135"/>
      <c r="BN27" s="100"/>
      <c r="BO27" s="100"/>
      <c r="BP27" s="134"/>
      <c r="BQ27" s="134"/>
      <c r="BR27" s="135"/>
      <c r="BS27" s="100"/>
      <c r="BT27" s="100"/>
      <c r="BU27" s="100"/>
      <c r="BV27" s="134"/>
      <c r="BW27" s="134"/>
      <c r="BX27" s="134"/>
      <c r="BY27" s="100"/>
      <c r="BZ27" s="134"/>
      <c r="CA27" s="134"/>
      <c r="CB27" s="100"/>
      <c r="CC27" s="134"/>
      <c r="CD27" s="135"/>
      <c r="CE27" s="134"/>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row>
    <row r="28" spans="1:109" ht="15.75" customHeight="1" x14ac:dyDescent="0.3">
      <c r="A28" s="383"/>
      <c r="B28" s="384"/>
      <c r="C28" s="384"/>
      <c r="D28" s="384"/>
      <c r="E28" s="386"/>
      <c r="F28" s="384"/>
      <c r="G28" s="384"/>
      <c r="H28" s="384"/>
      <c r="I28" s="134"/>
      <c r="J28" s="134"/>
      <c r="K28" s="384"/>
      <c r="L28" s="386"/>
      <c r="M28" s="383"/>
      <c r="N28" s="344"/>
      <c r="O28" s="341"/>
      <c r="P28" s="385"/>
      <c r="Q28" s="341">
        <f t="shared" si="11"/>
        <v>0</v>
      </c>
      <c r="R28" s="344"/>
      <c r="S28" s="341"/>
      <c r="T28" s="342"/>
      <c r="U28" s="135">
        <v>6</v>
      </c>
      <c r="V28" s="97"/>
      <c r="W28" s="136" t="str">
        <f t="shared" si="0"/>
        <v/>
      </c>
      <c r="X28" s="146"/>
      <c r="Y28" s="146"/>
      <c r="Z28" s="146"/>
      <c r="AA28" s="146"/>
      <c r="AB28" s="133"/>
      <c r="AC28" s="133"/>
      <c r="AD28" s="98" t="str">
        <f t="shared" si="4"/>
        <v/>
      </c>
      <c r="AE28" s="133"/>
      <c r="AF28" s="133"/>
      <c r="AG28" s="133"/>
      <c r="AH28" s="160" t="str">
        <f>IFERROR(IF(AND(W27="Probabilidad",W28="Probabilidad"),(AJ27-(+AJ27*AD28)),IF(AND(W27="Impacto",W28="Probabilidad"),(AJ26-(+AJ26*AD28)),IF(W28="Impacto",AJ27,""))),"")</f>
        <v/>
      </c>
      <c r="AI28" s="132" t="str">
        <f t="shared" si="5"/>
        <v/>
      </c>
      <c r="AJ28" s="98" t="str">
        <f t="shared" si="6"/>
        <v/>
      </c>
      <c r="AK28" s="132" t="str">
        <f t="shared" si="7"/>
        <v/>
      </c>
      <c r="AL28" s="98" t="str">
        <f>IFERROR(IF(AND(W27="Impacto",W28="Impacto"),(AL27-(+AL27*AD28)),IF(AND(W27="Probabilidad",W28="Impacto"),(AL26-(+AL26*AD28)),IF(W28="Probabilidad",AL27,""))),"")</f>
        <v/>
      </c>
      <c r="AM28" s="99" t="str">
        <f t="shared" si="8"/>
        <v/>
      </c>
      <c r="AN28" s="327"/>
      <c r="AO28" s="134"/>
      <c r="AP28" s="135"/>
      <c r="AQ28" s="100"/>
      <c r="AR28" s="100"/>
      <c r="AS28" s="134"/>
      <c r="AT28" s="100"/>
      <c r="AU28" s="134"/>
      <c r="AV28" s="100"/>
      <c r="AW28" s="134"/>
      <c r="AX28" s="100"/>
      <c r="AY28" s="134"/>
      <c r="AZ28" s="135"/>
      <c r="BA28" s="134"/>
      <c r="BB28" s="134"/>
      <c r="BC28" s="135"/>
      <c r="BD28" s="100"/>
      <c r="BE28" s="100"/>
      <c r="BF28" s="134"/>
      <c r="BG28" s="134"/>
      <c r="BH28" s="135"/>
      <c r="BI28" s="100"/>
      <c r="BJ28" s="100"/>
      <c r="BK28" s="134"/>
      <c r="BL28" s="134"/>
      <c r="BM28" s="135"/>
      <c r="BN28" s="100"/>
      <c r="BO28" s="100"/>
      <c r="BP28" s="134"/>
      <c r="BQ28" s="134"/>
      <c r="BR28" s="135"/>
      <c r="BS28" s="100"/>
      <c r="BT28" s="100"/>
      <c r="BU28" s="100"/>
      <c r="BV28" s="134"/>
      <c r="BW28" s="134"/>
      <c r="BX28" s="134"/>
      <c r="BY28" s="100"/>
      <c r="BZ28" s="134"/>
      <c r="CA28" s="134"/>
      <c r="CB28" s="100"/>
      <c r="CC28" s="134"/>
      <c r="CD28" s="135"/>
      <c r="CE28" s="134"/>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row>
    <row r="29" spans="1:109" ht="15.75" customHeight="1" x14ac:dyDescent="0.3">
      <c r="A29" s="383">
        <v>5</v>
      </c>
      <c r="B29" s="384"/>
      <c r="C29" s="384"/>
      <c r="D29" s="384"/>
      <c r="E29" s="386"/>
      <c r="F29" s="384"/>
      <c r="G29" s="384"/>
      <c r="H29" s="384"/>
      <c r="I29" s="134"/>
      <c r="J29" s="134"/>
      <c r="K29" s="384"/>
      <c r="L29" s="386"/>
      <c r="M29" s="383"/>
      <c r="N29" s="344" t="str">
        <f>IF(M29&lt;=0,"",IF(M29&lt;=2,"Muy Baja",IF(M29&lt;=24,"Baja",IF(M29&lt;=500,"Media",IF(M29&lt;=5000,"Alta","Muy Alta")))))</f>
        <v/>
      </c>
      <c r="O29" s="341" t="str">
        <f>IF(N29="","",IF(N29="Muy Baja",0.2,IF(N29="Baja",0.4,IF(N29="Media",0.6,IF(N29="Alta",0.8,IF(N29="Muy Alta",1,))))))</f>
        <v/>
      </c>
      <c r="P29" s="385"/>
      <c r="Q29" s="341">
        <f ca="1">IF(NOT(ISERROR(MATCH(P29,'Tabla Impacto'!$B$221:$B$223,0))),'Tabla Impacto'!$F$223&amp;"Por favor no seleccionar los criterios de impacto(Afectación Económica o presupuestal y Pérdida Reputacional)",P29)</f>
        <v>0</v>
      </c>
      <c r="R29" s="344" t="str">
        <f ca="1">IF(OR(Q29='Tabla Impacto'!$C$11,Q29='Tabla Impacto'!$D$11),"Leve",IF(OR(Q29='Tabla Impacto'!$C$12,Q29='Tabla Impacto'!$D$12),"Menor",IF(OR(Q29='Tabla Impacto'!$C$13,Q29='Tabla Impacto'!$D$13),"Moderado",IF(OR(Q29='Tabla Impacto'!$C$14,Q29='Tabla Impacto'!$D$14),"Mayor",IF(OR(Q29='Tabla Impacto'!$C$15,Q29='Tabla Impacto'!$D$15),"Catastrófico","")))))</f>
        <v/>
      </c>
      <c r="S29" s="341" t="str">
        <f ca="1">IF(R29="","",IF(R29="Leve",0.2,IF(R29="Menor",0.4,IF(R29="Moderado",0.6,IF(R29="Mayor",0.8,IF(R29="Catastrófico",1,))))))</f>
        <v/>
      </c>
      <c r="T29" s="342" t="str">
        <f ca="1">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35">
        <v>1</v>
      </c>
      <c r="V29" s="97"/>
      <c r="W29" s="136" t="str">
        <f t="shared" si="0"/>
        <v/>
      </c>
      <c r="X29" s="146"/>
      <c r="Y29" s="146"/>
      <c r="Z29" s="146"/>
      <c r="AA29" s="146"/>
      <c r="AB29" s="133"/>
      <c r="AC29" s="133"/>
      <c r="AD29" s="98" t="str">
        <f t="shared" si="4"/>
        <v/>
      </c>
      <c r="AE29" s="133"/>
      <c r="AF29" s="133"/>
      <c r="AG29" s="133"/>
      <c r="AH29" s="160" t="str">
        <f>IFERROR(IF(W29="Probabilidad",(O29-(+O29*AD29)),IF(W29="Impacto",O29,"")),"")</f>
        <v/>
      </c>
      <c r="AI29" s="132" t="str">
        <f>IFERROR(IF(AH29="","",IF(AH29&lt;=0.2,"Muy Baja",IF(AH29&lt;=0.4,"Baja",IF(AH29&lt;=0.6,"Media",IF(AH29&lt;=0.8,"Alta","Muy Alta"))))),"")</f>
        <v/>
      </c>
      <c r="AJ29" s="98" t="str">
        <f t="shared" si="6"/>
        <v/>
      </c>
      <c r="AK29" s="132" t="str">
        <f>IFERROR(IF(AL29="","",IF(AL29&lt;=0.2,"Leve",IF(AL29&lt;=0.4,"Menor",IF(AL29&lt;=0.6,"Moderado",IF(AL29&lt;=0.8,"Mayor","Catastrófico"))))),"")</f>
        <v/>
      </c>
      <c r="AL29" s="98" t="str">
        <f>IFERROR(IF(W29="Impacto",(S29-(+S29*AD29)),IF(W29="Probabilidad",S29,"")),"")</f>
        <v/>
      </c>
      <c r="AM29" s="99" t="str">
        <f t="shared" si="8"/>
        <v/>
      </c>
      <c r="AN29" s="325"/>
      <c r="AO29" s="134"/>
      <c r="AP29" s="135"/>
      <c r="AQ29" s="100"/>
      <c r="AR29" s="100"/>
      <c r="AS29" s="134"/>
      <c r="AT29" s="100"/>
      <c r="AU29" s="134"/>
      <c r="AV29" s="100"/>
      <c r="AW29" s="134"/>
      <c r="AX29" s="100"/>
      <c r="AY29" s="134"/>
      <c r="AZ29" s="135"/>
      <c r="BA29" s="134"/>
      <c r="BB29" s="134"/>
      <c r="BC29" s="135"/>
      <c r="BD29" s="100"/>
      <c r="BE29" s="100"/>
      <c r="BF29" s="134"/>
      <c r="BG29" s="134"/>
      <c r="BH29" s="135"/>
      <c r="BI29" s="100"/>
      <c r="BJ29" s="100"/>
      <c r="BK29" s="134"/>
      <c r="BL29" s="134"/>
      <c r="BM29" s="135"/>
      <c r="BN29" s="100"/>
      <c r="BO29" s="100"/>
      <c r="BP29" s="134"/>
      <c r="BQ29" s="134"/>
      <c r="BR29" s="135"/>
      <c r="BS29" s="100"/>
      <c r="BT29" s="100"/>
      <c r="BU29" s="100"/>
      <c r="BV29" s="134"/>
      <c r="BW29" s="134"/>
      <c r="BX29" s="134"/>
      <c r="BY29" s="100"/>
      <c r="BZ29" s="134"/>
      <c r="CA29" s="134"/>
      <c r="CB29" s="100"/>
      <c r="CC29" s="134"/>
      <c r="CD29" s="135"/>
      <c r="CE29" s="134"/>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row>
    <row r="30" spans="1:109" ht="15.75" customHeight="1" x14ac:dyDescent="0.3">
      <c r="A30" s="383"/>
      <c r="B30" s="384"/>
      <c r="C30" s="384"/>
      <c r="D30" s="384"/>
      <c r="E30" s="386"/>
      <c r="F30" s="384"/>
      <c r="G30" s="384"/>
      <c r="H30" s="384"/>
      <c r="I30" s="134"/>
      <c r="J30" s="134"/>
      <c r="K30" s="384"/>
      <c r="L30" s="386"/>
      <c r="M30" s="383"/>
      <c r="N30" s="344"/>
      <c r="O30" s="341"/>
      <c r="P30" s="385"/>
      <c r="Q30" s="341">
        <f t="shared" ref="Q30:Q34" si="12">IF(NOT(ISERROR(MATCH(P30,_xlfn.ANCHORARRAY(E41),0))),O43&amp;"Por favor no seleccionar los criterios de impacto",P30)</f>
        <v>0</v>
      </c>
      <c r="R30" s="344"/>
      <c r="S30" s="341"/>
      <c r="T30" s="342"/>
      <c r="U30" s="135">
        <v>2</v>
      </c>
      <c r="V30" s="97"/>
      <c r="W30" s="136" t="str">
        <f t="shared" si="0"/>
        <v/>
      </c>
      <c r="X30" s="146"/>
      <c r="Y30" s="146"/>
      <c r="Z30" s="146"/>
      <c r="AA30" s="146"/>
      <c r="AB30" s="133"/>
      <c r="AC30" s="133"/>
      <c r="AD30" s="98" t="str">
        <f t="shared" si="4"/>
        <v/>
      </c>
      <c r="AE30" s="133"/>
      <c r="AF30" s="133"/>
      <c r="AG30" s="133"/>
      <c r="AH30" s="160" t="str">
        <f>IFERROR(IF(AND(W29="Probabilidad",W30="Probabilidad"),(AJ29-(+AJ29*AD30)),IF(W30="Probabilidad",(O29-(+O29*AD30)),IF(W30="Impacto",AJ29,""))),"")</f>
        <v/>
      </c>
      <c r="AI30" s="132" t="str">
        <f t="shared" si="5"/>
        <v/>
      </c>
      <c r="AJ30" s="98" t="str">
        <f t="shared" si="6"/>
        <v/>
      </c>
      <c r="AK30" s="132" t="str">
        <f t="shared" si="7"/>
        <v/>
      </c>
      <c r="AL30" s="98" t="str">
        <f>IFERROR(IF(AND(W29="Impacto",W30="Impacto"),(AL23-(+AL23*AD30)),IF(W30="Impacto",($S$29-(+$S$29*AD30)),IF(W30="Probabilidad",AL23,""))),"")</f>
        <v/>
      </c>
      <c r="AM30" s="99" t="str">
        <f t="shared" si="8"/>
        <v/>
      </c>
      <c r="AN30" s="326"/>
      <c r="AO30" s="134"/>
      <c r="AP30" s="135"/>
      <c r="AQ30" s="100"/>
      <c r="AR30" s="100"/>
      <c r="AS30" s="134"/>
      <c r="AT30" s="100"/>
      <c r="AU30" s="134"/>
      <c r="AV30" s="100"/>
      <c r="AW30" s="134"/>
      <c r="AX30" s="100"/>
      <c r="AY30" s="134"/>
      <c r="AZ30" s="135"/>
      <c r="BA30" s="134"/>
      <c r="BB30" s="134"/>
      <c r="BC30" s="135"/>
      <c r="BD30" s="100"/>
      <c r="BE30" s="100"/>
      <c r="BF30" s="134"/>
      <c r="BG30" s="134"/>
      <c r="BH30" s="135"/>
      <c r="BI30" s="100"/>
      <c r="BJ30" s="100"/>
      <c r="BK30" s="134"/>
      <c r="BL30" s="134"/>
      <c r="BM30" s="135"/>
      <c r="BN30" s="100"/>
      <c r="BO30" s="100"/>
      <c r="BP30" s="134"/>
      <c r="BQ30" s="134"/>
      <c r="BR30" s="135"/>
      <c r="BS30" s="100"/>
      <c r="BT30" s="100"/>
      <c r="BU30" s="100"/>
      <c r="BV30" s="134"/>
      <c r="BW30" s="134"/>
      <c r="BX30" s="134"/>
      <c r="BY30" s="100"/>
      <c r="BZ30" s="134"/>
      <c r="CA30" s="134"/>
      <c r="CB30" s="100"/>
      <c r="CC30" s="134"/>
      <c r="CD30" s="135"/>
      <c r="CE30" s="134"/>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row>
    <row r="31" spans="1:109" ht="15.75" customHeight="1" x14ac:dyDescent="0.3">
      <c r="A31" s="383"/>
      <c r="B31" s="384"/>
      <c r="C31" s="384"/>
      <c r="D31" s="384"/>
      <c r="E31" s="386"/>
      <c r="F31" s="384"/>
      <c r="G31" s="384"/>
      <c r="H31" s="384"/>
      <c r="I31" s="134"/>
      <c r="J31" s="134"/>
      <c r="K31" s="384"/>
      <c r="L31" s="386"/>
      <c r="M31" s="383"/>
      <c r="N31" s="344"/>
      <c r="O31" s="341"/>
      <c r="P31" s="385"/>
      <c r="Q31" s="341">
        <f t="shared" si="12"/>
        <v>0</v>
      </c>
      <c r="R31" s="344"/>
      <c r="S31" s="341"/>
      <c r="T31" s="342"/>
      <c r="U31" s="135">
        <v>3</v>
      </c>
      <c r="V31" s="101"/>
      <c r="W31" s="136" t="str">
        <f t="shared" si="0"/>
        <v/>
      </c>
      <c r="X31" s="146"/>
      <c r="Y31" s="146"/>
      <c r="Z31" s="146"/>
      <c r="AA31" s="146"/>
      <c r="AB31" s="133"/>
      <c r="AC31" s="133"/>
      <c r="AD31" s="98" t="str">
        <f t="shared" si="4"/>
        <v/>
      </c>
      <c r="AE31" s="133"/>
      <c r="AF31" s="133"/>
      <c r="AG31" s="133"/>
      <c r="AH31" s="160" t="str">
        <f>IFERROR(IF(AND(W30="Probabilidad",W31="Probabilidad"),(AJ30-(+AJ30*AD31)),IF(AND(W30="Impacto",W31="Probabilidad"),(AJ29-(+AJ29*AD31)),IF(W31="Impacto",AJ30,""))),"")</f>
        <v/>
      </c>
      <c r="AI31" s="132" t="str">
        <f t="shared" si="5"/>
        <v/>
      </c>
      <c r="AJ31" s="98" t="str">
        <f t="shared" si="6"/>
        <v/>
      </c>
      <c r="AK31" s="132" t="str">
        <f t="shared" si="7"/>
        <v/>
      </c>
      <c r="AL31" s="98" t="str">
        <f>IFERROR(IF(AND(W30="Impacto",W31="Impacto"),(AL30-(+AL30*AD31)),IF(AND(W30="Probabilidad",W31="Impacto"),(AL29-(+AL29*AD31)),IF(W31="Probabilidad",AL30,""))),"")</f>
        <v/>
      </c>
      <c r="AM31" s="99" t="str">
        <f t="shared" si="8"/>
        <v/>
      </c>
      <c r="AN31" s="326"/>
      <c r="AO31" s="134"/>
      <c r="AP31" s="135"/>
      <c r="AQ31" s="100"/>
      <c r="AR31" s="100"/>
      <c r="AS31" s="134"/>
      <c r="AT31" s="100"/>
      <c r="AU31" s="134"/>
      <c r="AV31" s="100"/>
      <c r="AW31" s="134"/>
      <c r="AX31" s="100"/>
      <c r="AY31" s="134"/>
      <c r="AZ31" s="135"/>
      <c r="BA31" s="134"/>
      <c r="BB31" s="134"/>
      <c r="BC31" s="135"/>
      <c r="BD31" s="100"/>
      <c r="BE31" s="100"/>
      <c r="BF31" s="134"/>
      <c r="BG31" s="134"/>
      <c r="BH31" s="135"/>
      <c r="BI31" s="100"/>
      <c r="BJ31" s="100"/>
      <c r="BK31" s="134"/>
      <c r="BL31" s="134"/>
      <c r="BM31" s="135"/>
      <c r="BN31" s="100"/>
      <c r="BO31" s="100"/>
      <c r="BP31" s="134"/>
      <c r="BQ31" s="134"/>
      <c r="BR31" s="135"/>
      <c r="BS31" s="100"/>
      <c r="BT31" s="100"/>
      <c r="BU31" s="100"/>
      <c r="BV31" s="134"/>
      <c r="BW31" s="134"/>
      <c r="BX31" s="134"/>
      <c r="BY31" s="100"/>
      <c r="BZ31" s="134"/>
      <c r="CA31" s="134"/>
      <c r="CB31" s="100"/>
      <c r="CC31" s="134"/>
      <c r="CD31" s="135"/>
      <c r="CE31" s="134"/>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row>
    <row r="32" spans="1:109" ht="15.75" customHeight="1" x14ac:dyDescent="0.3">
      <c r="A32" s="383"/>
      <c r="B32" s="384"/>
      <c r="C32" s="384"/>
      <c r="D32" s="384"/>
      <c r="E32" s="386"/>
      <c r="F32" s="384"/>
      <c r="G32" s="384"/>
      <c r="H32" s="384"/>
      <c r="I32" s="134"/>
      <c r="J32" s="134"/>
      <c r="K32" s="384"/>
      <c r="L32" s="386"/>
      <c r="M32" s="383"/>
      <c r="N32" s="344"/>
      <c r="O32" s="341"/>
      <c r="P32" s="385"/>
      <c r="Q32" s="341">
        <f t="shared" si="12"/>
        <v>0</v>
      </c>
      <c r="R32" s="344"/>
      <c r="S32" s="341"/>
      <c r="T32" s="342"/>
      <c r="U32" s="135">
        <v>4</v>
      </c>
      <c r="V32" s="97"/>
      <c r="W32" s="136" t="str">
        <f t="shared" si="0"/>
        <v/>
      </c>
      <c r="X32" s="146"/>
      <c r="Y32" s="146"/>
      <c r="Z32" s="146"/>
      <c r="AA32" s="146"/>
      <c r="AB32" s="133"/>
      <c r="AC32" s="133"/>
      <c r="AD32" s="98" t="str">
        <f t="shared" si="4"/>
        <v/>
      </c>
      <c r="AE32" s="133"/>
      <c r="AF32" s="133"/>
      <c r="AG32" s="133"/>
      <c r="AH32" s="160" t="str">
        <f>IFERROR(IF(AND(W31="Probabilidad",W32="Probabilidad"),(AJ31-(+AJ31*AD32)),IF(AND(W31="Impacto",W32="Probabilidad"),(AJ30-(+AJ30*AD32)),IF(W32="Impacto",AJ31,""))),"")</f>
        <v/>
      </c>
      <c r="AI32" s="132" t="str">
        <f t="shared" si="5"/>
        <v/>
      </c>
      <c r="AJ32" s="98" t="str">
        <f t="shared" si="6"/>
        <v/>
      </c>
      <c r="AK32" s="132" t="str">
        <f t="shared" si="7"/>
        <v/>
      </c>
      <c r="AL32" s="98" t="str">
        <f>IFERROR(IF(AND(W31="Impacto",W32="Impacto"),(AL31-(+AL31*AD32)),IF(AND(W31="Probabilidad",W32="Impacto"),(AL30-(+AL30*AD32)),IF(W32="Probabilidad",AL31,""))),"")</f>
        <v/>
      </c>
      <c r="AM32" s="99" t="str">
        <f t="shared" si="8"/>
        <v/>
      </c>
      <c r="AN32" s="326"/>
      <c r="AO32" s="134"/>
      <c r="AP32" s="135"/>
      <c r="AQ32" s="100"/>
      <c r="AR32" s="100"/>
      <c r="AS32" s="134"/>
      <c r="AT32" s="100"/>
      <c r="AU32" s="134"/>
      <c r="AV32" s="100"/>
      <c r="AW32" s="134"/>
      <c r="AX32" s="100"/>
      <c r="AY32" s="134"/>
      <c r="AZ32" s="135"/>
      <c r="BA32" s="134"/>
      <c r="BB32" s="134"/>
      <c r="BC32" s="135"/>
      <c r="BD32" s="100"/>
      <c r="BE32" s="100"/>
      <c r="BF32" s="134"/>
      <c r="BG32" s="134"/>
      <c r="BH32" s="135"/>
      <c r="BI32" s="100"/>
      <c r="BJ32" s="100"/>
      <c r="BK32" s="134"/>
      <c r="BL32" s="134"/>
      <c r="BM32" s="135"/>
      <c r="BN32" s="100"/>
      <c r="BO32" s="100"/>
      <c r="BP32" s="134"/>
      <c r="BQ32" s="134"/>
      <c r="BR32" s="135"/>
      <c r="BS32" s="100"/>
      <c r="BT32" s="100"/>
      <c r="BU32" s="100"/>
      <c r="BV32" s="134"/>
      <c r="BW32" s="134"/>
      <c r="BX32" s="134"/>
      <c r="BY32" s="100"/>
      <c r="BZ32" s="134"/>
      <c r="CA32" s="134"/>
      <c r="CB32" s="100"/>
      <c r="CC32" s="134"/>
      <c r="CD32" s="135"/>
      <c r="CE32" s="134"/>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row>
    <row r="33" spans="1:109" ht="15.75" customHeight="1" x14ac:dyDescent="0.3">
      <c r="A33" s="383"/>
      <c r="B33" s="384"/>
      <c r="C33" s="384"/>
      <c r="D33" s="384"/>
      <c r="E33" s="386"/>
      <c r="F33" s="384"/>
      <c r="G33" s="384"/>
      <c r="H33" s="384"/>
      <c r="I33" s="134"/>
      <c r="J33" s="134"/>
      <c r="K33" s="384"/>
      <c r="L33" s="386"/>
      <c r="M33" s="383"/>
      <c r="N33" s="344"/>
      <c r="O33" s="341"/>
      <c r="P33" s="385"/>
      <c r="Q33" s="341">
        <f t="shared" si="12"/>
        <v>0</v>
      </c>
      <c r="R33" s="344"/>
      <c r="S33" s="341"/>
      <c r="T33" s="342"/>
      <c r="U33" s="135">
        <v>5</v>
      </c>
      <c r="V33" s="97"/>
      <c r="W33" s="136" t="str">
        <f t="shared" si="0"/>
        <v/>
      </c>
      <c r="X33" s="146"/>
      <c r="Y33" s="146"/>
      <c r="Z33" s="146"/>
      <c r="AA33" s="146"/>
      <c r="AB33" s="133"/>
      <c r="AC33" s="133"/>
      <c r="AD33" s="98" t="str">
        <f t="shared" si="4"/>
        <v/>
      </c>
      <c r="AE33" s="133"/>
      <c r="AF33" s="133"/>
      <c r="AG33" s="133"/>
      <c r="AH33" s="160" t="str">
        <f>IFERROR(IF(AND(W32="Probabilidad",W33="Probabilidad"),(AJ32-(+AJ32*AD33)),IF(AND(W32="Impacto",W33="Probabilidad"),(AJ31-(+AJ31*AD33)),IF(W33="Impacto",AJ32,""))),"")</f>
        <v/>
      </c>
      <c r="AI33" s="132" t="str">
        <f t="shared" si="5"/>
        <v/>
      </c>
      <c r="AJ33" s="98" t="str">
        <f t="shared" si="6"/>
        <v/>
      </c>
      <c r="AK33" s="132" t="str">
        <f t="shared" si="7"/>
        <v/>
      </c>
      <c r="AL33" s="98" t="str">
        <f>IFERROR(IF(AND(W32="Impacto",W33="Impacto"),(AL32-(+AL32*AD33)),IF(AND(W32="Probabilidad",W33="Impacto"),(AL31-(+AL31*AD33)),IF(W33="Probabilidad",AL32,""))),"")</f>
        <v/>
      </c>
      <c r="AM33" s="99" t="str">
        <f t="shared" si="8"/>
        <v/>
      </c>
      <c r="AN33" s="326"/>
      <c r="AO33" s="134"/>
      <c r="AP33" s="135"/>
      <c r="AQ33" s="100"/>
      <c r="AR33" s="100"/>
      <c r="AS33" s="134"/>
      <c r="AT33" s="100"/>
      <c r="AU33" s="134"/>
      <c r="AV33" s="100"/>
      <c r="AW33" s="134"/>
      <c r="AX33" s="100"/>
      <c r="AY33" s="134"/>
      <c r="AZ33" s="135"/>
      <c r="BA33" s="134"/>
      <c r="BB33" s="134"/>
      <c r="BC33" s="135"/>
      <c r="BD33" s="100"/>
      <c r="BE33" s="100"/>
      <c r="BF33" s="134"/>
      <c r="BG33" s="134"/>
      <c r="BH33" s="135"/>
      <c r="BI33" s="100"/>
      <c r="BJ33" s="100"/>
      <c r="BK33" s="134"/>
      <c r="BL33" s="134"/>
      <c r="BM33" s="135"/>
      <c r="BN33" s="100"/>
      <c r="BO33" s="100"/>
      <c r="BP33" s="134"/>
      <c r="BQ33" s="134"/>
      <c r="BR33" s="135"/>
      <c r="BS33" s="100"/>
      <c r="BT33" s="100"/>
      <c r="BU33" s="100"/>
      <c r="BV33" s="134"/>
      <c r="BW33" s="134"/>
      <c r="BX33" s="134"/>
      <c r="BY33" s="100"/>
      <c r="BZ33" s="134"/>
      <c r="CA33" s="134"/>
      <c r="CB33" s="100"/>
      <c r="CC33" s="134"/>
      <c r="CD33" s="135"/>
      <c r="CE33" s="134"/>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c r="DE33" s="140"/>
    </row>
    <row r="34" spans="1:109" ht="15.75" customHeight="1" x14ac:dyDescent="0.3">
      <c r="A34" s="383"/>
      <c r="B34" s="384"/>
      <c r="C34" s="384"/>
      <c r="D34" s="384"/>
      <c r="E34" s="386"/>
      <c r="F34" s="384"/>
      <c r="G34" s="384"/>
      <c r="H34" s="384"/>
      <c r="I34" s="134"/>
      <c r="J34" s="134"/>
      <c r="K34" s="384"/>
      <c r="L34" s="386"/>
      <c r="M34" s="383"/>
      <c r="N34" s="344"/>
      <c r="O34" s="341"/>
      <c r="P34" s="385"/>
      <c r="Q34" s="341">
        <f t="shared" si="12"/>
        <v>0</v>
      </c>
      <c r="R34" s="344"/>
      <c r="S34" s="341"/>
      <c r="T34" s="342"/>
      <c r="U34" s="135">
        <v>6</v>
      </c>
      <c r="V34" s="97"/>
      <c r="W34" s="136" t="str">
        <f t="shared" si="0"/>
        <v/>
      </c>
      <c r="X34" s="146"/>
      <c r="Y34" s="146"/>
      <c r="Z34" s="146"/>
      <c r="AA34" s="146"/>
      <c r="AB34" s="133"/>
      <c r="AC34" s="133"/>
      <c r="AD34" s="98" t="str">
        <f t="shared" si="4"/>
        <v/>
      </c>
      <c r="AE34" s="133"/>
      <c r="AF34" s="133"/>
      <c r="AG34" s="133"/>
      <c r="AH34" s="160" t="str">
        <f>IFERROR(IF(AND(W33="Probabilidad",W34="Probabilidad"),(AJ33-(+AJ33*AD34)),IF(AND(W33="Impacto",W34="Probabilidad"),(AJ32-(+AJ32*AD34)),IF(W34="Impacto",AJ33,""))),"")</f>
        <v/>
      </c>
      <c r="AI34" s="132" t="str">
        <f t="shared" si="5"/>
        <v/>
      </c>
      <c r="AJ34" s="98" t="str">
        <f t="shared" si="6"/>
        <v/>
      </c>
      <c r="AK34" s="132" t="str">
        <f t="shared" si="7"/>
        <v/>
      </c>
      <c r="AL34" s="98" t="str">
        <f>IFERROR(IF(AND(W33="Impacto",W34="Impacto"),(AL33-(+AL33*AD34)),IF(AND(W33="Probabilidad",W34="Impacto"),(AL32-(+AL32*AD34)),IF(W34="Probabilidad",AL33,""))),"")</f>
        <v/>
      </c>
      <c r="AM34" s="99" t="str">
        <f t="shared" si="8"/>
        <v/>
      </c>
      <c r="AN34" s="327"/>
      <c r="AO34" s="134"/>
      <c r="AP34" s="135"/>
      <c r="AQ34" s="100"/>
      <c r="AR34" s="100"/>
      <c r="AS34" s="134"/>
      <c r="AT34" s="100"/>
      <c r="AU34" s="134"/>
      <c r="AV34" s="100"/>
      <c r="AW34" s="134"/>
      <c r="AX34" s="100"/>
      <c r="AY34" s="134"/>
      <c r="AZ34" s="135"/>
      <c r="BA34" s="134"/>
      <c r="BB34" s="134"/>
      <c r="BC34" s="135"/>
      <c r="BD34" s="100"/>
      <c r="BE34" s="100"/>
      <c r="BF34" s="134"/>
      <c r="BG34" s="134"/>
      <c r="BH34" s="135"/>
      <c r="BI34" s="100"/>
      <c r="BJ34" s="100"/>
      <c r="BK34" s="134"/>
      <c r="BL34" s="134"/>
      <c r="BM34" s="135"/>
      <c r="BN34" s="100"/>
      <c r="BO34" s="100"/>
      <c r="BP34" s="134"/>
      <c r="BQ34" s="134"/>
      <c r="BR34" s="135"/>
      <c r="BS34" s="100"/>
      <c r="BT34" s="100"/>
      <c r="BU34" s="100"/>
      <c r="BV34" s="134"/>
      <c r="BW34" s="134"/>
      <c r="BX34" s="134"/>
      <c r="BY34" s="100"/>
      <c r="BZ34" s="134"/>
      <c r="CA34" s="134"/>
      <c r="CB34" s="100"/>
      <c r="CC34" s="134"/>
      <c r="CD34" s="135"/>
      <c r="CE34" s="134"/>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row>
    <row r="35" spans="1:109" ht="15.75" customHeight="1" x14ac:dyDescent="0.3">
      <c r="A35" s="383">
        <v>6</v>
      </c>
      <c r="B35" s="384"/>
      <c r="C35" s="384"/>
      <c r="D35" s="384"/>
      <c r="E35" s="386"/>
      <c r="F35" s="384"/>
      <c r="G35" s="384"/>
      <c r="H35" s="384"/>
      <c r="I35" s="134"/>
      <c r="J35" s="134"/>
      <c r="K35" s="384"/>
      <c r="L35" s="386"/>
      <c r="M35" s="383"/>
      <c r="N35" s="344" t="str">
        <f>IF(M35&lt;=0,"",IF(M35&lt;=2,"Muy Baja",IF(M35&lt;=24,"Baja",IF(M35&lt;=500,"Media",IF(M35&lt;=5000,"Alta","Muy Alta")))))</f>
        <v/>
      </c>
      <c r="O35" s="341" t="str">
        <f>IF(N35="","",IF(N35="Muy Baja",0.2,IF(N35="Baja",0.4,IF(N35="Media",0.6,IF(N35="Alta",0.8,IF(N35="Muy Alta",1,))))))</f>
        <v/>
      </c>
      <c r="P35" s="385"/>
      <c r="Q35" s="341">
        <f ca="1">IF(NOT(ISERROR(MATCH(P35,'Tabla Impacto'!$B$221:$B$223,0))),'Tabla Impacto'!$F$223&amp;"Por favor no seleccionar los criterios de impacto(Afectación Económica o presupuestal y Pérdida Reputacional)",P35)</f>
        <v>0</v>
      </c>
      <c r="R35" s="344" t="str">
        <f ca="1">IF(OR(Q35='Tabla Impacto'!$C$11,Q35='Tabla Impacto'!$D$11),"Leve",IF(OR(Q35='Tabla Impacto'!$C$12,Q35='Tabla Impacto'!$D$12),"Menor",IF(OR(Q35='Tabla Impacto'!$C$13,Q35='Tabla Impacto'!$D$13),"Moderado",IF(OR(Q35='Tabla Impacto'!$C$14,Q35='Tabla Impacto'!$D$14),"Mayor",IF(OR(Q35='Tabla Impacto'!$C$15,Q35='Tabla Impacto'!$D$15),"Catastrófico","")))))</f>
        <v/>
      </c>
      <c r="S35" s="341" t="str">
        <f ca="1">IF(R35="","",IF(R35="Leve",0.2,IF(R35="Menor",0.4,IF(R35="Moderado",0.6,IF(R35="Mayor",0.8,IF(R35="Catastrófico",1,))))))</f>
        <v/>
      </c>
      <c r="T35" s="342" t="str">
        <f ca="1">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35">
        <v>1</v>
      </c>
      <c r="V35" s="97"/>
      <c r="W35" s="136" t="str">
        <f t="shared" si="0"/>
        <v/>
      </c>
      <c r="X35" s="146"/>
      <c r="Y35" s="146"/>
      <c r="Z35" s="146"/>
      <c r="AA35" s="146"/>
      <c r="AB35" s="133"/>
      <c r="AC35" s="133"/>
      <c r="AD35" s="98" t="str">
        <f t="shared" si="4"/>
        <v/>
      </c>
      <c r="AE35" s="133"/>
      <c r="AF35" s="133"/>
      <c r="AG35" s="133"/>
      <c r="AH35" s="160" t="str">
        <f>IFERROR(IF(W35="Probabilidad",(O35-(+O35*AD35)),IF(W35="Impacto",O35,"")),"")</f>
        <v/>
      </c>
      <c r="AI35" s="132" t="str">
        <f>IFERROR(IF(AH35="","",IF(AH35&lt;=0.2,"Muy Baja",IF(AH35&lt;=0.4,"Baja",IF(AH35&lt;=0.6,"Media",IF(AH35&lt;=0.8,"Alta","Muy Alta"))))),"")</f>
        <v/>
      </c>
      <c r="AJ35" s="98" t="str">
        <f t="shared" si="6"/>
        <v/>
      </c>
      <c r="AK35" s="132" t="str">
        <f>IFERROR(IF(AL35="","",IF(AL35&lt;=0.2,"Leve",IF(AL35&lt;=0.4,"Menor",IF(AL35&lt;=0.6,"Moderado",IF(AL35&lt;=0.8,"Mayor","Catastrófico"))))),"")</f>
        <v/>
      </c>
      <c r="AL35" s="98" t="str">
        <f>IFERROR(IF(W35="Impacto",(S35-(+S35*AD35)),IF(W35="Probabilidad",S35,"")),"")</f>
        <v/>
      </c>
      <c r="AM35" s="99" t="str">
        <f t="shared" si="8"/>
        <v/>
      </c>
      <c r="AN35" s="325"/>
      <c r="AO35" s="134"/>
      <c r="AP35" s="135"/>
      <c r="AQ35" s="100"/>
      <c r="AR35" s="100"/>
      <c r="AS35" s="134"/>
      <c r="AT35" s="100"/>
      <c r="AU35" s="134"/>
      <c r="AV35" s="100"/>
      <c r="AW35" s="134"/>
      <c r="AX35" s="100"/>
      <c r="AY35" s="134"/>
      <c r="AZ35" s="135"/>
      <c r="BA35" s="134"/>
      <c r="BB35" s="134"/>
      <c r="BC35" s="135"/>
      <c r="BD35" s="100"/>
      <c r="BE35" s="100"/>
      <c r="BF35" s="134"/>
      <c r="BG35" s="134"/>
      <c r="BH35" s="135"/>
      <c r="BI35" s="100"/>
      <c r="BJ35" s="100"/>
      <c r="BK35" s="134"/>
      <c r="BL35" s="134"/>
      <c r="BM35" s="135"/>
      <c r="BN35" s="100"/>
      <c r="BO35" s="100"/>
      <c r="BP35" s="134"/>
      <c r="BQ35" s="134"/>
      <c r="BR35" s="135"/>
      <c r="BS35" s="100"/>
      <c r="BT35" s="100"/>
      <c r="BU35" s="100"/>
      <c r="BV35" s="134"/>
      <c r="BW35" s="134"/>
      <c r="BX35" s="134"/>
      <c r="BY35" s="100"/>
      <c r="BZ35" s="134"/>
      <c r="CA35" s="134"/>
      <c r="CB35" s="100"/>
      <c r="CC35" s="134"/>
      <c r="CD35" s="135"/>
      <c r="CE35" s="134"/>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c r="DE35" s="140"/>
    </row>
    <row r="36" spans="1:109" ht="15.75" customHeight="1" x14ac:dyDescent="0.3">
      <c r="A36" s="383"/>
      <c r="B36" s="384"/>
      <c r="C36" s="384"/>
      <c r="D36" s="384"/>
      <c r="E36" s="386"/>
      <c r="F36" s="384"/>
      <c r="G36" s="384"/>
      <c r="H36" s="384"/>
      <c r="I36" s="134"/>
      <c r="J36" s="134"/>
      <c r="K36" s="384"/>
      <c r="L36" s="386"/>
      <c r="M36" s="383"/>
      <c r="N36" s="344"/>
      <c r="O36" s="341"/>
      <c r="P36" s="385"/>
      <c r="Q36" s="341">
        <f t="shared" ref="Q36:Q40" si="13">IF(NOT(ISERROR(MATCH(P36,_xlfn.ANCHORARRAY(E47),0))),O49&amp;"Por favor no seleccionar los criterios de impacto",P36)</f>
        <v>0</v>
      </c>
      <c r="R36" s="344"/>
      <c r="S36" s="341"/>
      <c r="T36" s="342"/>
      <c r="U36" s="135">
        <v>2</v>
      </c>
      <c r="V36" s="97"/>
      <c r="W36" s="136" t="str">
        <f t="shared" si="0"/>
        <v/>
      </c>
      <c r="X36" s="146"/>
      <c r="Y36" s="146"/>
      <c r="Z36" s="146"/>
      <c r="AA36" s="146"/>
      <c r="AB36" s="133"/>
      <c r="AC36" s="133"/>
      <c r="AD36" s="98" t="str">
        <f t="shared" si="4"/>
        <v/>
      </c>
      <c r="AE36" s="133"/>
      <c r="AF36" s="133"/>
      <c r="AG36" s="133"/>
      <c r="AH36" s="160" t="str">
        <f>IFERROR(IF(AND(W35="Probabilidad",W36="Probabilidad"),(AJ35-(+AJ35*AD36)),IF(W36="Probabilidad",(O35-(+O35*AD36)),IF(W36="Impacto",AJ35,""))),"")</f>
        <v/>
      </c>
      <c r="AI36" s="132" t="str">
        <f t="shared" si="5"/>
        <v/>
      </c>
      <c r="AJ36" s="98" t="str">
        <f t="shared" si="6"/>
        <v/>
      </c>
      <c r="AK36" s="132" t="str">
        <f t="shared" si="7"/>
        <v/>
      </c>
      <c r="AL36" s="98" t="str">
        <f>IFERROR(IF(AND(W35="Impacto",W36="Impacto"),(AL29-(+AL29*AD36)),IF(W36="Impacto",($S$35-(+$S$35*AD36)),IF(W36="Probabilidad",AL29,""))),"")</f>
        <v/>
      </c>
      <c r="AM36" s="99" t="str">
        <f t="shared" si="8"/>
        <v/>
      </c>
      <c r="AN36" s="326"/>
      <c r="AO36" s="134"/>
      <c r="AP36" s="135"/>
      <c r="AQ36" s="100"/>
      <c r="AR36" s="100"/>
      <c r="AS36" s="134"/>
      <c r="AT36" s="100"/>
      <c r="AU36" s="134"/>
      <c r="AV36" s="100"/>
      <c r="AW36" s="134"/>
      <c r="AX36" s="100"/>
      <c r="AY36" s="134"/>
      <c r="AZ36" s="135"/>
      <c r="BA36" s="134"/>
      <c r="BB36" s="134"/>
      <c r="BC36" s="135"/>
      <c r="BD36" s="100"/>
      <c r="BE36" s="100"/>
      <c r="BF36" s="134"/>
      <c r="BG36" s="134"/>
      <c r="BH36" s="135"/>
      <c r="BI36" s="100"/>
      <c r="BJ36" s="100"/>
      <c r="BK36" s="134"/>
      <c r="BL36" s="134"/>
      <c r="BM36" s="135"/>
      <c r="BN36" s="100"/>
      <c r="BO36" s="100"/>
      <c r="BP36" s="134"/>
      <c r="BQ36" s="134"/>
      <c r="BR36" s="135"/>
      <c r="BS36" s="100"/>
      <c r="BT36" s="100"/>
      <c r="BU36" s="100"/>
      <c r="BV36" s="134"/>
      <c r="BW36" s="134"/>
      <c r="BX36" s="134"/>
      <c r="BY36" s="100"/>
      <c r="BZ36" s="134"/>
      <c r="CA36" s="134"/>
      <c r="CB36" s="100"/>
      <c r="CC36" s="134"/>
      <c r="CD36" s="135"/>
      <c r="CE36" s="134"/>
      <c r="CF36" s="140"/>
      <c r="CG36" s="140"/>
      <c r="CH36" s="140"/>
      <c r="CI36" s="140"/>
      <c r="CJ36" s="140"/>
      <c r="CK36" s="140"/>
      <c r="CL36" s="140"/>
      <c r="CM36" s="140"/>
      <c r="CN36" s="140"/>
      <c r="CO36" s="140"/>
      <c r="CP36" s="140"/>
      <c r="CQ36" s="140"/>
      <c r="CR36" s="140"/>
      <c r="CS36" s="140"/>
      <c r="CT36" s="140"/>
      <c r="CU36" s="140"/>
      <c r="CV36" s="140"/>
      <c r="CW36" s="140"/>
      <c r="CX36" s="140"/>
      <c r="CY36" s="140"/>
      <c r="CZ36" s="140"/>
      <c r="DA36" s="140"/>
      <c r="DB36" s="140"/>
      <c r="DC36" s="140"/>
      <c r="DD36" s="140"/>
      <c r="DE36" s="140"/>
    </row>
    <row r="37" spans="1:109" ht="15.75" customHeight="1" x14ac:dyDescent="0.3">
      <c r="A37" s="383"/>
      <c r="B37" s="384"/>
      <c r="C37" s="384"/>
      <c r="D37" s="384"/>
      <c r="E37" s="386"/>
      <c r="F37" s="384"/>
      <c r="G37" s="384"/>
      <c r="H37" s="384"/>
      <c r="I37" s="134"/>
      <c r="J37" s="134"/>
      <c r="K37" s="384"/>
      <c r="L37" s="386"/>
      <c r="M37" s="383"/>
      <c r="N37" s="344"/>
      <c r="O37" s="341"/>
      <c r="P37" s="385"/>
      <c r="Q37" s="341">
        <f t="shared" si="13"/>
        <v>0</v>
      </c>
      <c r="R37" s="344"/>
      <c r="S37" s="341"/>
      <c r="T37" s="342"/>
      <c r="U37" s="135">
        <v>3</v>
      </c>
      <c r="V37" s="101"/>
      <c r="W37" s="136" t="str">
        <f t="shared" ref="W37:W64" si="14">IF(OR(AB37="Preventivo",AB37="Detectivo"),"Probabilidad",IF(AB37="Correctivo","Impacto",""))</f>
        <v/>
      </c>
      <c r="X37" s="146"/>
      <c r="Y37" s="146"/>
      <c r="Z37" s="146"/>
      <c r="AA37" s="146"/>
      <c r="AB37" s="133"/>
      <c r="AC37" s="133"/>
      <c r="AD37" s="98" t="str">
        <f t="shared" si="4"/>
        <v/>
      </c>
      <c r="AE37" s="133"/>
      <c r="AF37" s="133"/>
      <c r="AG37" s="133"/>
      <c r="AH37" s="160" t="str">
        <f>IFERROR(IF(AND(W36="Probabilidad",W37="Probabilidad"),(AJ36-(+AJ36*AD37)),IF(AND(W36="Impacto",W37="Probabilidad"),(AJ35-(+AJ35*AD37)),IF(W37="Impacto",AJ36,""))),"")</f>
        <v/>
      </c>
      <c r="AI37" s="132" t="str">
        <f t="shared" si="5"/>
        <v/>
      </c>
      <c r="AJ37" s="98" t="str">
        <f t="shared" ref="AJ37:AJ64" si="15">+AH37</f>
        <v/>
      </c>
      <c r="AK37" s="132" t="str">
        <f t="shared" si="7"/>
        <v/>
      </c>
      <c r="AL37" s="98" t="str">
        <f>IFERROR(IF(AND(W36="Impacto",W37="Impacto"),(AL36-(+AL36*AD37)),IF(AND(W36="Probabilidad",W37="Impacto"),(AL35-(+AL35*AD37)),IF(W37="Probabilidad",AL36,""))),"")</f>
        <v/>
      </c>
      <c r="AM37" s="99"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26"/>
      <c r="AO37" s="134"/>
      <c r="AP37" s="135"/>
      <c r="AQ37" s="100"/>
      <c r="AR37" s="100"/>
      <c r="AS37" s="134"/>
      <c r="AT37" s="100"/>
      <c r="AU37" s="134"/>
      <c r="AV37" s="100"/>
      <c r="AW37" s="134"/>
      <c r="AX37" s="100"/>
      <c r="AY37" s="134"/>
      <c r="AZ37" s="135"/>
      <c r="BA37" s="134"/>
      <c r="BB37" s="134"/>
      <c r="BC37" s="135"/>
      <c r="BD37" s="100"/>
      <c r="BE37" s="100"/>
      <c r="BF37" s="134"/>
      <c r="BG37" s="134"/>
      <c r="BH37" s="135"/>
      <c r="BI37" s="100"/>
      <c r="BJ37" s="100"/>
      <c r="BK37" s="134"/>
      <c r="BL37" s="134"/>
      <c r="BM37" s="135"/>
      <c r="BN37" s="100"/>
      <c r="BO37" s="100"/>
      <c r="BP37" s="134"/>
      <c r="BQ37" s="134"/>
      <c r="BR37" s="135"/>
      <c r="BS37" s="100"/>
      <c r="BT37" s="100"/>
      <c r="BU37" s="100"/>
      <c r="BV37" s="134"/>
      <c r="BW37" s="134"/>
      <c r="BX37" s="134"/>
      <c r="BY37" s="100"/>
      <c r="BZ37" s="134"/>
      <c r="CA37" s="134"/>
      <c r="CB37" s="100"/>
      <c r="CC37" s="134"/>
      <c r="CD37" s="135"/>
      <c r="CE37" s="134"/>
      <c r="CF37" s="140"/>
      <c r="CG37" s="140"/>
      <c r="CH37" s="140"/>
      <c r="CI37" s="140"/>
      <c r="CJ37" s="140"/>
      <c r="CK37" s="140"/>
      <c r="CL37" s="140"/>
      <c r="CM37" s="140"/>
      <c r="CN37" s="140"/>
      <c r="CO37" s="140"/>
      <c r="CP37" s="140"/>
      <c r="CQ37" s="140"/>
      <c r="CR37" s="140"/>
      <c r="CS37" s="140"/>
      <c r="CT37" s="140"/>
      <c r="CU37" s="140"/>
      <c r="CV37" s="140"/>
      <c r="CW37" s="140"/>
      <c r="CX37" s="140"/>
      <c r="CY37" s="140"/>
      <c r="CZ37" s="140"/>
      <c r="DA37" s="140"/>
      <c r="DB37" s="140"/>
      <c r="DC37" s="140"/>
      <c r="DD37" s="140"/>
      <c r="DE37" s="140"/>
    </row>
    <row r="38" spans="1:109" ht="15.75" customHeight="1" x14ac:dyDescent="0.3">
      <c r="A38" s="383"/>
      <c r="B38" s="384"/>
      <c r="C38" s="384"/>
      <c r="D38" s="384"/>
      <c r="E38" s="386"/>
      <c r="F38" s="384"/>
      <c r="G38" s="384"/>
      <c r="H38" s="384"/>
      <c r="I38" s="134"/>
      <c r="J38" s="134"/>
      <c r="K38" s="384"/>
      <c r="L38" s="386"/>
      <c r="M38" s="383"/>
      <c r="N38" s="344"/>
      <c r="O38" s="341"/>
      <c r="P38" s="385"/>
      <c r="Q38" s="341">
        <f t="shared" si="13"/>
        <v>0</v>
      </c>
      <c r="R38" s="344"/>
      <c r="S38" s="341"/>
      <c r="T38" s="342"/>
      <c r="U38" s="135">
        <v>4</v>
      </c>
      <c r="V38" s="97"/>
      <c r="W38" s="136" t="str">
        <f t="shared" si="14"/>
        <v/>
      </c>
      <c r="X38" s="146"/>
      <c r="Y38" s="146"/>
      <c r="Z38" s="146"/>
      <c r="AA38" s="146"/>
      <c r="AB38" s="133"/>
      <c r="AC38" s="133"/>
      <c r="AD38" s="98" t="str">
        <f t="shared" si="4"/>
        <v/>
      </c>
      <c r="AE38" s="133"/>
      <c r="AF38" s="133"/>
      <c r="AG38" s="133"/>
      <c r="AH38" s="160" t="str">
        <f>IFERROR(IF(AND(W37="Probabilidad",W38="Probabilidad"),(AJ37-(+AJ37*AD38)),IF(AND(W37="Impacto",W38="Probabilidad"),(AJ36-(+AJ36*AD38)),IF(W38="Impacto",AJ37,""))),"")</f>
        <v/>
      </c>
      <c r="AI38" s="132" t="str">
        <f t="shared" si="5"/>
        <v/>
      </c>
      <c r="AJ38" s="98" t="str">
        <f t="shared" si="15"/>
        <v/>
      </c>
      <c r="AK38" s="132" t="str">
        <f t="shared" si="7"/>
        <v/>
      </c>
      <c r="AL38" s="98" t="str">
        <f>IFERROR(IF(AND(W37="Impacto",W38="Impacto"),(AL37-(+AL37*AD38)),IF(AND(W37="Probabilidad",W38="Impacto"),(AL36-(+AL36*AD38)),IF(W38="Probabilidad",AL37,""))),"")</f>
        <v/>
      </c>
      <c r="AM38" s="99" t="str">
        <f t="shared" si="16"/>
        <v/>
      </c>
      <c r="AN38" s="326"/>
      <c r="AO38" s="134"/>
      <c r="AP38" s="135"/>
      <c r="AQ38" s="100"/>
      <c r="AR38" s="100"/>
      <c r="AS38" s="134"/>
      <c r="AT38" s="100"/>
      <c r="AU38" s="134"/>
      <c r="AV38" s="100"/>
      <c r="AW38" s="134"/>
      <c r="AX38" s="100"/>
      <c r="AY38" s="134"/>
      <c r="AZ38" s="135"/>
      <c r="BA38" s="134"/>
      <c r="BB38" s="134"/>
      <c r="BC38" s="135"/>
      <c r="BD38" s="100"/>
      <c r="BE38" s="100"/>
      <c r="BF38" s="134"/>
      <c r="BG38" s="134"/>
      <c r="BH38" s="135"/>
      <c r="BI38" s="100"/>
      <c r="BJ38" s="100"/>
      <c r="BK38" s="134"/>
      <c r="BL38" s="134"/>
      <c r="BM38" s="135"/>
      <c r="BN38" s="100"/>
      <c r="BO38" s="100"/>
      <c r="BP38" s="134"/>
      <c r="BQ38" s="134"/>
      <c r="BR38" s="135"/>
      <c r="BS38" s="100"/>
      <c r="BT38" s="100"/>
      <c r="BU38" s="100"/>
      <c r="BV38" s="134"/>
      <c r="BW38" s="134"/>
      <c r="BX38" s="134"/>
      <c r="BY38" s="100"/>
      <c r="BZ38" s="134"/>
      <c r="CA38" s="134"/>
      <c r="CB38" s="100"/>
      <c r="CC38" s="134"/>
      <c r="CD38" s="135"/>
      <c r="CE38" s="134"/>
      <c r="CF38" s="140"/>
      <c r="CG38" s="140"/>
      <c r="CH38" s="140"/>
      <c r="CI38" s="140"/>
      <c r="CJ38" s="140"/>
      <c r="CK38" s="140"/>
      <c r="CL38" s="140"/>
      <c r="CM38" s="140"/>
      <c r="CN38" s="140"/>
      <c r="CO38" s="140"/>
      <c r="CP38" s="140"/>
      <c r="CQ38" s="140"/>
      <c r="CR38" s="140"/>
      <c r="CS38" s="140"/>
      <c r="CT38" s="140"/>
      <c r="CU38" s="140"/>
      <c r="CV38" s="140"/>
      <c r="CW38" s="140"/>
      <c r="CX38" s="140"/>
      <c r="CY38" s="140"/>
      <c r="CZ38" s="140"/>
      <c r="DA38" s="140"/>
      <c r="DB38" s="140"/>
      <c r="DC38" s="140"/>
      <c r="DD38" s="140"/>
      <c r="DE38" s="140"/>
    </row>
    <row r="39" spans="1:109" ht="15.75" customHeight="1" x14ac:dyDescent="0.3">
      <c r="A39" s="383"/>
      <c r="B39" s="384"/>
      <c r="C39" s="384"/>
      <c r="D39" s="384"/>
      <c r="E39" s="386"/>
      <c r="F39" s="384"/>
      <c r="G39" s="384"/>
      <c r="H39" s="384"/>
      <c r="I39" s="134"/>
      <c r="J39" s="134"/>
      <c r="K39" s="384"/>
      <c r="L39" s="386"/>
      <c r="M39" s="383"/>
      <c r="N39" s="344"/>
      <c r="O39" s="341"/>
      <c r="P39" s="385"/>
      <c r="Q39" s="341">
        <f t="shared" si="13"/>
        <v>0</v>
      </c>
      <c r="R39" s="344"/>
      <c r="S39" s="341"/>
      <c r="T39" s="342"/>
      <c r="U39" s="135">
        <v>5</v>
      </c>
      <c r="V39" s="97"/>
      <c r="W39" s="136" t="str">
        <f t="shared" si="14"/>
        <v/>
      </c>
      <c r="X39" s="146"/>
      <c r="Y39" s="146"/>
      <c r="Z39" s="146"/>
      <c r="AA39" s="146"/>
      <c r="AB39" s="133"/>
      <c r="AC39" s="133"/>
      <c r="AD39" s="98" t="str">
        <f t="shared" si="4"/>
        <v/>
      </c>
      <c r="AE39" s="133"/>
      <c r="AF39" s="133"/>
      <c r="AG39" s="133"/>
      <c r="AH39" s="160" t="str">
        <f>IFERROR(IF(AND(W38="Probabilidad",W39="Probabilidad"),(AJ38-(+AJ38*AD39)),IF(AND(W38="Impacto",W39="Probabilidad"),(AJ37-(+AJ37*AD39)),IF(W39="Impacto",AJ38,""))),"")</f>
        <v/>
      </c>
      <c r="AI39" s="132" t="str">
        <f t="shared" si="5"/>
        <v/>
      </c>
      <c r="AJ39" s="98" t="str">
        <f t="shared" si="15"/>
        <v/>
      </c>
      <c r="AK39" s="132" t="str">
        <f t="shared" si="7"/>
        <v/>
      </c>
      <c r="AL39" s="98" t="str">
        <f>IFERROR(IF(AND(W38="Impacto",W39="Impacto"),(AL38-(+AL38*AD39)),IF(AND(W38="Probabilidad",W39="Impacto"),(AL37-(+AL37*AD39)),IF(W39="Probabilidad",AL38,""))),"")</f>
        <v/>
      </c>
      <c r="AM39" s="99" t="str">
        <f t="shared" si="16"/>
        <v/>
      </c>
      <c r="AN39" s="326"/>
      <c r="AO39" s="134"/>
      <c r="AP39" s="135"/>
      <c r="AQ39" s="100"/>
      <c r="AR39" s="100"/>
      <c r="AS39" s="134"/>
      <c r="AT39" s="100"/>
      <c r="AU39" s="134"/>
      <c r="AV39" s="100"/>
      <c r="AW39" s="134"/>
      <c r="AX39" s="100"/>
      <c r="AY39" s="134"/>
      <c r="AZ39" s="135"/>
      <c r="BA39" s="134"/>
      <c r="BB39" s="134"/>
      <c r="BC39" s="135"/>
      <c r="BD39" s="100"/>
      <c r="BE39" s="100"/>
      <c r="BF39" s="134"/>
      <c r="BG39" s="134"/>
      <c r="BH39" s="135"/>
      <c r="BI39" s="100"/>
      <c r="BJ39" s="100"/>
      <c r="BK39" s="134"/>
      <c r="BL39" s="134"/>
      <c r="BM39" s="135"/>
      <c r="BN39" s="100"/>
      <c r="BO39" s="100"/>
      <c r="BP39" s="134"/>
      <c r="BQ39" s="134"/>
      <c r="BR39" s="135"/>
      <c r="BS39" s="100"/>
      <c r="BT39" s="100"/>
      <c r="BU39" s="100"/>
      <c r="BV39" s="134"/>
      <c r="BW39" s="134"/>
      <c r="BX39" s="134"/>
      <c r="BY39" s="100"/>
      <c r="BZ39" s="134"/>
      <c r="CA39" s="134"/>
      <c r="CB39" s="100"/>
      <c r="CC39" s="134"/>
      <c r="CD39" s="135"/>
      <c r="CE39" s="134"/>
      <c r="CF39" s="140"/>
      <c r="CG39" s="140"/>
      <c r="CH39" s="140"/>
      <c r="CI39" s="140"/>
      <c r="CJ39" s="140"/>
      <c r="CK39" s="140"/>
      <c r="CL39" s="140"/>
      <c r="CM39" s="140"/>
      <c r="CN39" s="140"/>
      <c r="CO39" s="140"/>
      <c r="CP39" s="140"/>
      <c r="CQ39" s="140"/>
      <c r="CR39" s="140"/>
      <c r="CS39" s="140"/>
      <c r="CT39" s="140"/>
      <c r="CU39" s="140"/>
      <c r="CV39" s="140"/>
      <c r="CW39" s="140"/>
      <c r="CX39" s="140"/>
      <c r="CY39" s="140"/>
      <c r="CZ39" s="140"/>
      <c r="DA39" s="140"/>
      <c r="DB39" s="140"/>
      <c r="DC39" s="140"/>
      <c r="DD39" s="140"/>
      <c r="DE39" s="140"/>
    </row>
    <row r="40" spans="1:109" ht="15.75" customHeight="1" x14ac:dyDescent="0.3">
      <c r="A40" s="383"/>
      <c r="B40" s="384"/>
      <c r="C40" s="384"/>
      <c r="D40" s="384"/>
      <c r="E40" s="386"/>
      <c r="F40" s="384"/>
      <c r="G40" s="384"/>
      <c r="H40" s="384"/>
      <c r="I40" s="134"/>
      <c r="J40" s="134"/>
      <c r="K40" s="384"/>
      <c r="L40" s="386"/>
      <c r="M40" s="383"/>
      <c r="N40" s="344"/>
      <c r="O40" s="341"/>
      <c r="P40" s="385"/>
      <c r="Q40" s="341">
        <f t="shared" si="13"/>
        <v>0</v>
      </c>
      <c r="R40" s="344"/>
      <c r="S40" s="341"/>
      <c r="T40" s="342"/>
      <c r="U40" s="135">
        <v>6</v>
      </c>
      <c r="V40" s="97"/>
      <c r="W40" s="136" t="str">
        <f t="shared" si="14"/>
        <v/>
      </c>
      <c r="X40" s="146"/>
      <c r="Y40" s="146"/>
      <c r="Z40" s="146"/>
      <c r="AA40" s="146"/>
      <c r="AB40" s="133"/>
      <c r="AC40" s="133"/>
      <c r="AD40" s="98" t="str">
        <f t="shared" si="4"/>
        <v/>
      </c>
      <c r="AE40" s="133"/>
      <c r="AF40" s="133"/>
      <c r="AG40" s="133"/>
      <c r="AH40" s="160" t="str">
        <f>IFERROR(IF(AND(W39="Probabilidad",W40="Probabilidad"),(AJ39-(+AJ39*AD40)),IF(AND(W39="Impacto",W40="Probabilidad"),(AJ38-(+AJ38*AD40)),IF(W40="Impacto",AJ39,""))),"")</f>
        <v/>
      </c>
      <c r="AI40" s="132" t="str">
        <f t="shared" si="5"/>
        <v/>
      </c>
      <c r="AJ40" s="98" t="str">
        <f t="shared" si="15"/>
        <v/>
      </c>
      <c r="AK40" s="132" t="str">
        <f>IFERROR(IF(AL40="","",IF(AL40&lt;=0.2,"Leve",IF(AL40&lt;=0.4,"Menor",IF(AL40&lt;=0.6,"Moderado",IF(AL40&lt;=0.8,"Mayor","Catastrófico"))))),"")</f>
        <v/>
      </c>
      <c r="AL40" s="98" t="str">
        <f>IFERROR(IF(AND(W39="Impacto",W40="Impacto"),(AL39-(+AL39*AD40)),IF(AND(W39="Probabilidad",W40="Impacto"),(AL38-(+AL38*AD40)),IF(W40="Probabilidad",AL39,""))),"")</f>
        <v/>
      </c>
      <c r="AM40" s="99" t="str">
        <f t="shared" si="16"/>
        <v/>
      </c>
      <c r="AN40" s="327"/>
      <c r="AO40" s="134"/>
      <c r="AP40" s="135"/>
      <c r="AQ40" s="100"/>
      <c r="AR40" s="100"/>
      <c r="AS40" s="134"/>
      <c r="AT40" s="100"/>
      <c r="AU40" s="134"/>
      <c r="AV40" s="100"/>
      <c r="AW40" s="134"/>
      <c r="AX40" s="100"/>
      <c r="AY40" s="134"/>
      <c r="AZ40" s="135"/>
      <c r="BA40" s="134"/>
      <c r="BB40" s="134"/>
      <c r="BC40" s="135"/>
      <c r="BD40" s="100"/>
      <c r="BE40" s="100"/>
      <c r="BF40" s="134"/>
      <c r="BG40" s="134"/>
      <c r="BH40" s="135"/>
      <c r="BI40" s="100"/>
      <c r="BJ40" s="100"/>
      <c r="BK40" s="134"/>
      <c r="BL40" s="134"/>
      <c r="BM40" s="135"/>
      <c r="BN40" s="100"/>
      <c r="BO40" s="100"/>
      <c r="BP40" s="134"/>
      <c r="BQ40" s="134"/>
      <c r="BR40" s="135"/>
      <c r="BS40" s="100"/>
      <c r="BT40" s="100"/>
      <c r="BU40" s="100"/>
      <c r="BV40" s="134"/>
      <c r="BW40" s="134"/>
      <c r="BX40" s="134"/>
      <c r="BY40" s="100"/>
      <c r="BZ40" s="134"/>
      <c r="CA40" s="134"/>
      <c r="CB40" s="100"/>
      <c r="CC40" s="134"/>
      <c r="CD40" s="135"/>
      <c r="CE40" s="134"/>
      <c r="CF40" s="140"/>
      <c r="CG40" s="140"/>
      <c r="CH40" s="140"/>
      <c r="CI40" s="140"/>
      <c r="CJ40" s="140"/>
      <c r="CK40" s="140"/>
      <c r="CL40" s="140"/>
      <c r="CM40" s="140"/>
      <c r="CN40" s="140"/>
      <c r="CO40" s="140"/>
      <c r="CP40" s="140"/>
      <c r="CQ40" s="140"/>
      <c r="CR40" s="140"/>
      <c r="CS40" s="140"/>
      <c r="CT40" s="140"/>
      <c r="CU40" s="140"/>
      <c r="CV40" s="140"/>
      <c r="CW40" s="140"/>
      <c r="CX40" s="140"/>
      <c r="CY40" s="140"/>
      <c r="CZ40" s="140"/>
      <c r="DA40" s="140"/>
      <c r="DB40" s="140"/>
      <c r="DC40" s="140"/>
      <c r="DD40" s="140"/>
      <c r="DE40" s="140"/>
    </row>
    <row r="41" spans="1:109" ht="15.75" customHeight="1" x14ac:dyDescent="0.3">
      <c r="A41" s="383">
        <v>7</v>
      </c>
      <c r="B41" s="384"/>
      <c r="C41" s="384"/>
      <c r="D41" s="384"/>
      <c r="E41" s="386"/>
      <c r="F41" s="384"/>
      <c r="G41" s="384"/>
      <c r="H41" s="384"/>
      <c r="I41" s="134"/>
      <c r="J41" s="134"/>
      <c r="K41" s="384"/>
      <c r="L41" s="386"/>
      <c r="M41" s="383"/>
      <c r="N41" s="344" t="str">
        <f>IF(M41&lt;=0,"",IF(M41&lt;=2,"Muy Baja",IF(M41&lt;=24,"Baja",IF(M41&lt;=500,"Media",IF(M41&lt;=5000,"Alta","Muy Alta")))))</f>
        <v/>
      </c>
      <c r="O41" s="341" t="str">
        <f>IF(N41="","",IF(N41="Muy Baja",0.2,IF(N41="Baja",0.4,IF(N41="Media",0.6,IF(N41="Alta",0.8,IF(N41="Muy Alta",1,))))))</f>
        <v/>
      </c>
      <c r="P41" s="385"/>
      <c r="Q41" s="341">
        <f ca="1">IF(NOT(ISERROR(MATCH(P41,'Tabla Impacto'!$B$221:$B$223,0))),'Tabla Impacto'!$F$223&amp;"Por favor no seleccionar los criterios de impacto(Afectación Económica o presupuestal y Pérdida Reputacional)",P41)</f>
        <v>0</v>
      </c>
      <c r="R41" s="344" t="str">
        <f ca="1">IF(OR(Q41='Tabla Impacto'!$C$11,Q41='Tabla Impacto'!$D$11),"Leve",IF(OR(Q41='Tabla Impacto'!$C$12,Q41='Tabla Impacto'!$D$12),"Menor",IF(OR(Q41='Tabla Impacto'!$C$13,Q41='Tabla Impacto'!$D$13),"Moderado",IF(OR(Q41='Tabla Impacto'!$C$14,Q41='Tabla Impacto'!$D$14),"Mayor",IF(OR(Q41='Tabla Impacto'!$C$15,Q41='Tabla Impacto'!$D$15),"Catastrófico","")))))</f>
        <v/>
      </c>
      <c r="S41" s="341" t="str">
        <f ca="1">IF(R41="","",IF(R41="Leve",0.2,IF(R41="Menor",0.4,IF(R41="Moderado",0.6,IF(R41="Mayor",0.8,IF(R41="Catastrófico",1,))))))</f>
        <v/>
      </c>
      <c r="T41" s="342" t="str">
        <f ca="1">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35">
        <v>1</v>
      </c>
      <c r="V41" s="97"/>
      <c r="W41" s="136" t="str">
        <f t="shared" si="14"/>
        <v/>
      </c>
      <c r="X41" s="146"/>
      <c r="Y41" s="146"/>
      <c r="Z41" s="146"/>
      <c r="AA41" s="146"/>
      <c r="AB41" s="133"/>
      <c r="AC41" s="133"/>
      <c r="AD41" s="98" t="str">
        <f t="shared" si="4"/>
        <v/>
      </c>
      <c r="AE41" s="133"/>
      <c r="AF41" s="133"/>
      <c r="AG41" s="133"/>
      <c r="AH41" s="160" t="str">
        <f>IFERROR(IF(W41="Probabilidad",(O41-(+O41*AD41)),IF(W41="Impacto",O41,"")),"")</f>
        <v/>
      </c>
      <c r="AI41" s="132" t="str">
        <f>IFERROR(IF(AH41="","",IF(AH41&lt;=0.2,"Muy Baja",IF(AH41&lt;=0.4,"Baja",IF(AH41&lt;=0.6,"Media",IF(AH41&lt;=0.8,"Alta","Muy Alta"))))),"")</f>
        <v/>
      </c>
      <c r="AJ41" s="98" t="str">
        <f t="shared" si="15"/>
        <v/>
      </c>
      <c r="AK41" s="132" t="str">
        <f>IFERROR(IF(AL41="","",IF(AL41&lt;=0.2,"Leve",IF(AL41&lt;=0.4,"Menor",IF(AL41&lt;=0.6,"Moderado",IF(AL41&lt;=0.8,"Mayor","Catastrófico"))))),"")</f>
        <v/>
      </c>
      <c r="AL41" s="98" t="str">
        <f>IFERROR(IF(W41="Impacto",(S41-(+S41*AD41)),IF(W41="Probabilidad",S41,"")),"")</f>
        <v/>
      </c>
      <c r="AM41" s="99" t="str">
        <f t="shared" si="16"/>
        <v/>
      </c>
      <c r="AN41" s="325"/>
      <c r="AO41" s="134"/>
      <c r="AP41" s="135"/>
      <c r="AQ41" s="100"/>
      <c r="AR41" s="100"/>
      <c r="AS41" s="134"/>
      <c r="AT41" s="100"/>
      <c r="AU41" s="134"/>
      <c r="AV41" s="100"/>
      <c r="AW41" s="134"/>
      <c r="AX41" s="100"/>
      <c r="AY41" s="134"/>
      <c r="AZ41" s="135"/>
      <c r="BA41" s="134"/>
      <c r="BB41" s="134"/>
      <c r="BC41" s="135"/>
      <c r="BD41" s="100"/>
      <c r="BE41" s="100"/>
      <c r="BF41" s="134"/>
      <c r="BG41" s="134"/>
      <c r="BH41" s="135"/>
      <c r="BI41" s="100"/>
      <c r="BJ41" s="100"/>
      <c r="BK41" s="134"/>
      <c r="BL41" s="134"/>
      <c r="BM41" s="135"/>
      <c r="BN41" s="100"/>
      <c r="BO41" s="100"/>
      <c r="BP41" s="134"/>
      <c r="BQ41" s="134"/>
      <c r="BR41" s="135"/>
      <c r="BS41" s="100"/>
      <c r="BT41" s="100"/>
      <c r="BU41" s="100"/>
      <c r="BV41" s="134"/>
      <c r="BW41" s="134"/>
      <c r="BX41" s="134"/>
      <c r="BY41" s="100"/>
      <c r="BZ41" s="134"/>
      <c r="CA41" s="134"/>
      <c r="CB41" s="100"/>
      <c r="CC41" s="134"/>
      <c r="CD41" s="135"/>
      <c r="CE41" s="134"/>
      <c r="CF41" s="140"/>
      <c r="CG41" s="140"/>
      <c r="CH41" s="140"/>
      <c r="CI41" s="140"/>
      <c r="CJ41" s="140"/>
      <c r="CK41" s="140"/>
      <c r="CL41" s="140"/>
      <c r="CM41" s="140"/>
      <c r="CN41" s="140"/>
      <c r="CO41" s="140"/>
      <c r="CP41" s="140"/>
      <c r="CQ41" s="140"/>
      <c r="CR41" s="140"/>
      <c r="CS41" s="140"/>
      <c r="CT41" s="140"/>
      <c r="CU41" s="140"/>
      <c r="CV41" s="140"/>
      <c r="CW41" s="140"/>
      <c r="CX41" s="140"/>
      <c r="CY41" s="140"/>
      <c r="CZ41" s="140"/>
      <c r="DA41" s="140"/>
      <c r="DB41" s="140"/>
      <c r="DC41" s="140"/>
      <c r="DD41" s="140"/>
      <c r="DE41" s="140"/>
    </row>
    <row r="42" spans="1:109" ht="15.75" customHeight="1" x14ac:dyDescent="0.3">
      <c r="A42" s="383"/>
      <c r="B42" s="384"/>
      <c r="C42" s="384"/>
      <c r="D42" s="384"/>
      <c r="E42" s="386"/>
      <c r="F42" s="384"/>
      <c r="G42" s="384"/>
      <c r="H42" s="384"/>
      <c r="I42" s="134"/>
      <c r="J42" s="134"/>
      <c r="K42" s="384"/>
      <c r="L42" s="386"/>
      <c r="M42" s="383"/>
      <c r="N42" s="344"/>
      <c r="O42" s="341"/>
      <c r="P42" s="385"/>
      <c r="Q42" s="341">
        <f t="shared" ref="Q42:Q46" si="17">IF(NOT(ISERROR(MATCH(P42,_xlfn.ANCHORARRAY(E53),0))),O55&amp;"Por favor no seleccionar los criterios de impacto",P42)</f>
        <v>0</v>
      </c>
      <c r="R42" s="344"/>
      <c r="S42" s="341"/>
      <c r="T42" s="342"/>
      <c r="U42" s="135">
        <v>2</v>
      </c>
      <c r="V42" s="97"/>
      <c r="W42" s="136" t="str">
        <f t="shared" si="14"/>
        <v/>
      </c>
      <c r="X42" s="146"/>
      <c r="Y42" s="146"/>
      <c r="Z42" s="146"/>
      <c r="AA42" s="146"/>
      <c r="AB42" s="133"/>
      <c r="AC42" s="133"/>
      <c r="AD42" s="98" t="str">
        <f t="shared" si="4"/>
        <v/>
      </c>
      <c r="AE42" s="133"/>
      <c r="AF42" s="133"/>
      <c r="AG42" s="133"/>
      <c r="AH42" s="160" t="str">
        <f>IFERROR(IF(AND(W41="Probabilidad",W42="Probabilidad"),(AJ41-(+AJ41*AD42)),IF(W42="Probabilidad",(O41-(+O41*AD42)),IF(W42="Impacto",AJ41,""))),"")</f>
        <v/>
      </c>
      <c r="AI42" s="132" t="str">
        <f t="shared" si="5"/>
        <v/>
      </c>
      <c r="AJ42" s="98" t="str">
        <f t="shared" si="15"/>
        <v/>
      </c>
      <c r="AK42" s="132" t="str">
        <f t="shared" si="7"/>
        <v/>
      </c>
      <c r="AL42" s="98" t="str">
        <f>IFERROR(IF(AND(W41="Impacto",W42="Impacto"),(AL35-(+AL35*AD42)),IF(W42="Impacto",($S$41-(+$S$41*AD42)),IF(W42="Probabilidad",AL35,""))),"")</f>
        <v/>
      </c>
      <c r="AM42" s="99" t="str">
        <f t="shared" si="16"/>
        <v/>
      </c>
      <c r="AN42" s="326"/>
      <c r="AO42" s="134"/>
      <c r="AP42" s="135"/>
      <c r="AQ42" s="100"/>
      <c r="AR42" s="100"/>
      <c r="AS42" s="134"/>
      <c r="AT42" s="100"/>
      <c r="AU42" s="134"/>
      <c r="AV42" s="100"/>
      <c r="AW42" s="134"/>
      <c r="AX42" s="100"/>
      <c r="AY42" s="134"/>
      <c r="AZ42" s="135"/>
      <c r="BA42" s="134"/>
      <c r="BB42" s="134"/>
      <c r="BC42" s="135"/>
      <c r="BD42" s="100"/>
      <c r="BE42" s="100"/>
      <c r="BF42" s="134"/>
      <c r="BG42" s="134"/>
      <c r="BH42" s="135"/>
      <c r="BI42" s="100"/>
      <c r="BJ42" s="100"/>
      <c r="BK42" s="134"/>
      <c r="BL42" s="134"/>
      <c r="BM42" s="135"/>
      <c r="BN42" s="100"/>
      <c r="BO42" s="100"/>
      <c r="BP42" s="134"/>
      <c r="BQ42" s="134"/>
      <c r="BR42" s="135"/>
      <c r="BS42" s="100"/>
      <c r="BT42" s="100"/>
      <c r="BU42" s="100"/>
      <c r="BV42" s="134"/>
      <c r="BW42" s="134"/>
      <c r="BX42" s="134"/>
      <c r="BY42" s="100"/>
      <c r="BZ42" s="134"/>
      <c r="CA42" s="134"/>
      <c r="CB42" s="100"/>
      <c r="CC42" s="134"/>
      <c r="CD42" s="135"/>
      <c r="CE42" s="134"/>
      <c r="CF42" s="140"/>
      <c r="CG42" s="140"/>
      <c r="CH42" s="140"/>
      <c r="CI42" s="140"/>
      <c r="CJ42" s="140"/>
      <c r="CK42" s="140"/>
      <c r="CL42" s="140"/>
      <c r="CM42" s="140"/>
      <c r="CN42" s="140"/>
      <c r="CO42" s="140"/>
      <c r="CP42" s="140"/>
      <c r="CQ42" s="140"/>
      <c r="CR42" s="140"/>
      <c r="CS42" s="140"/>
      <c r="CT42" s="140"/>
      <c r="CU42" s="140"/>
      <c r="CV42" s="140"/>
      <c r="CW42" s="140"/>
      <c r="CX42" s="140"/>
      <c r="CY42" s="140"/>
      <c r="CZ42" s="140"/>
      <c r="DA42" s="140"/>
      <c r="DB42" s="140"/>
      <c r="DC42" s="140"/>
      <c r="DD42" s="140"/>
      <c r="DE42" s="140"/>
    </row>
    <row r="43" spans="1:109" ht="15.75" customHeight="1" x14ac:dyDescent="0.3">
      <c r="A43" s="383"/>
      <c r="B43" s="384"/>
      <c r="C43" s="384"/>
      <c r="D43" s="384"/>
      <c r="E43" s="386"/>
      <c r="F43" s="384"/>
      <c r="G43" s="384"/>
      <c r="H43" s="384"/>
      <c r="I43" s="134"/>
      <c r="J43" s="134"/>
      <c r="K43" s="384"/>
      <c r="L43" s="386"/>
      <c r="M43" s="383"/>
      <c r="N43" s="344"/>
      <c r="O43" s="341"/>
      <c r="P43" s="385"/>
      <c r="Q43" s="341">
        <f t="shared" si="17"/>
        <v>0</v>
      </c>
      <c r="R43" s="344"/>
      <c r="S43" s="341"/>
      <c r="T43" s="342"/>
      <c r="U43" s="135">
        <v>3</v>
      </c>
      <c r="V43" s="101"/>
      <c r="W43" s="136" t="str">
        <f t="shared" si="14"/>
        <v/>
      </c>
      <c r="X43" s="146"/>
      <c r="Y43" s="146"/>
      <c r="Z43" s="146"/>
      <c r="AA43" s="146"/>
      <c r="AB43" s="133"/>
      <c r="AC43" s="133"/>
      <c r="AD43" s="98" t="str">
        <f t="shared" si="4"/>
        <v/>
      </c>
      <c r="AE43" s="133"/>
      <c r="AF43" s="133"/>
      <c r="AG43" s="133"/>
      <c r="AH43" s="160" t="str">
        <f>IFERROR(IF(AND(W42="Probabilidad",W43="Probabilidad"),(AJ42-(+AJ42*AD43)),IF(AND(W42="Impacto",W43="Probabilidad"),(AJ41-(+AJ41*AD43)),IF(W43="Impacto",AJ42,""))),"")</f>
        <v/>
      </c>
      <c r="AI43" s="132" t="str">
        <f t="shared" si="5"/>
        <v/>
      </c>
      <c r="AJ43" s="98" t="str">
        <f t="shared" si="15"/>
        <v/>
      </c>
      <c r="AK43" s="132" t="str">
        <f t="shared" si="7"/>
        <v/>
      </c>
      <c r="AL43" s="98" t="str">
        <f>IFERROR(IF(AND(W42="Impacto",W43="Impacto"),(AL42-(+AL42*AD43)),IF(AND(W42="Probabilidad",W43="Impacto"),(AL41-(+AL41*AD43)),IF(W43="Probabilidad",AL42,""))),"")</f>
        <v/>
      </c>
      <c r="AM43" s="99" t="str">
        <f t="shared" si="16"/>
        <v/>
      </c>
      <c r="AN43" s="326"/>
      <c r="AO43" s="134"/>
      <c r="AP43" s="135"/>
      <c r="AQ43" s="100"/>
      <c r="AR43" s="100"/>
      <c r="AS43" s="134"/>
      <c r="AT43" s="100"/>
      <c r="AU43" s="134"/>
      <c r="AV43" s="100"/>
      <c r="AW43" s="134"/>
      <c r="AX43" s="100"/>
      <c r="AY43" s="134"/>
      <c r="AZ43" s="135"/>
      <c r="BA43" s="134"/>
      <c r="BB43" s="134"/>
      <c r="BC43" s="135"/>
      <c r="BD43" s="100"/>
      <c r="BE43" s="100"/>
      <c r="BF43" s="134"/>
      <c r="BG43" s="134"/>
      <c r="BH43" s="135"/>
      <c r="BI43" s="100"/>
      <c r="BJ43" s="100"/>
      <c r="BK43" s="134"/>
      <c r="BL43" s="134"/>
      <c r="BM43" s="135"/>
      <c r="BN43" s="100"/>
      <c r="BO43" s="100"/>
      <c r="BP43" s="134"/>
      <c r="BQ43" s="134"/>
      <c r="BR43" s="135"/>
      <c r="BS43" s="100"/>
      <c r="BT43" s="100"/>
      <c r="BU43" s="100"/>
      <c r="BV43" s="134"/>
      <c r="BW43" s="134"/>
      <c r="BX43" s="134"/>
      <c r="BY43" s="100"/>
      <c r="BZ43" s="134"/>
      <c r="CA43" s="134"/>
      <c r="CB43" s="100"/>
      <c r="CC43" s="134"/>
      <c r="CD43" s="135"/>
      <c r="CE43" s="134"/>
      <c r="CF43" s="140"/>
      <c r="CG43" s="140"/>
      <c r="CH43" s="140"/>
      <c r="CI43" s="140"/>
      <c r="CJ43" s="140"/>
      <c r="CK43" s="140"/>
      <c r="CL43" s="140"/>
      <c r="CM43" s="140"/>
      <c r="CN43" s="140"/>
      <c r="CO43" s="140"/>
      <c r="CP43" s="140"/>
      <c r="CQ43" s="140"/>
      <c r="CR43" s="140"/>
      <c r="CS43" s="140"/>
      <c r="CT43" s="140"/>
      <c r="CU43" s="140"/>
      <c r="CV43" s="140"/>
      <c r="CW43" s="140"/>
      <c r="CX43" s="140"/>
      <c r="CY43" s="140"/>
      <c r="CZ43" s="140"/>
      <c r="DA43" s="140"/>
      <c r="DB43" s="140"/>
      <c r="DC43" s="140"/>
      <c r="DD43" s="140"/>
      <c r="DE43" s="140"/>
    </row>
    <row r="44" spans="1:109" ht="15.75" customHeight="1" x14ac:dyDescent="0.3">
      <c r="A44" s="383"/>
      <c r="B44" s="384"/>
      <c r="C44" s="384"/>
      <c r="D44" s="384"/>
      <c r="E44" s="386"/>
      <c r="F44" s="384"/>
      <c r="G44" s="384"/>
      <c r="H44" s="384"/>
      <c r="I44" s="134"/>
      <c r="J44" s="134"/>
      <c r="K44" s="384"/>
      <c r="L44" s="386"/>
      <c r="M44" s="383"/>
      <c r="N44" s="344"/>
      <c r="O44" s="341"/>
      <c r="P44" s="385"/>
      <c r="Q44" s="341">
        <f t="shared" si="17"/>
        <v>0</v>
      </c>
      <c r="R44" s="344"/>
      <c r="S44" s="341"/>
      <c r="T44" s="342"/>
      <c r="U44" s="135">
        <v>4</v>
      </c>
      <c r="V44" s="97"/>
      <c r="W44" s="136" t="str">
        <f t="shared" si="14"/>
        <v/>
      </c>
      <c r="X44" s="146"/>
      <c r="Y44" s="146"/>
      <c r="Z44" s="146"/>
      <c r="AA44" s="146"/>
      <c r="AB44" s="133"/>
      <c r="AC44" s="133"/>
      <c r="AD44" s="98" t="str">
        <f t="shared" si="4"/>
        <v/>
      </c>
      <c r="AE44" s="133"/>
      <c r="AF44" s="133"/>
      <c r="AG44" s="133"/>
      <c r="AH44" s="160" t="str">
        <f>IFERROR(IF(AND(W43="Probabilidad",W44="Probabilidad"),(AJ43-(+AJ43*AD44)),IF(AND(W43="Impacto",W44="Probabilidad"),(AJ42-(+AJ42*AD44)),IF(W44="Impacto",AJ43,""))),"")</f>
        <v/>
      </c>
      <c r="AI44" s="132" t="str">
        <f t="shared" si="5"/>
        <v/>
      </c>
      <c r="AJ44" s="98" t="str">
        <f t="shared" si="15"/>
        <v/>
      </c>
      <c r="AK44" s="132" t="str">
        <f t="shared" si="7"/>
        <v/>
      </c>
      <c r="AL44" s="98" t="str">
        <f>IFERROR(IF(AND(W43="Impacto",W44="Impacto"),(AL43-(+AL43*AD44)),IF(AND(W43="Probabilidad",W44="Impacto"),(AL42-(+AL42*AD44)),IF(W44="Probabilidad",AL43,""))),"")</f>
        <v/>
      </c>
      <c r="AM44" s="99" t="str">
        <f t="shared" si="16"/>
        <v/>
      </c>
      <c r="AN44" s="326"/>
      <c r="AO44" s="134"/>
      <c r="AP44" s="135"/>
      <c r="AQ44" s="100"/>
      <c r="AR44" s="100"/>
      <c r="AS44" s="134"/>
      <c r="AT44" s="100"/>
      <c r="AU44" s="134"/>
      <c r="AV44" s="100"/>
      <c r="AW44" s="134"/>
      <c r="AX44" s="100"/>
      <c r="AY44" s="134"/>
      <c r="AZ44" s="135"/>
      <c r="BA44" s="134"/>
      <c r="BB44" s="134"/>
      <c r="BC44" s="135"/>
      <c r="BD44" s="100"/>
      <c r="BE44" s="100"/>
      <c r="BF44" s="134"/>
      <c r="BG44" s="134"/>
      <c r="BH44" s="135"/>
      <c r="BI44" s="100"/>
      <c r="BJ44" s="100"/>
      <c r="BK44" s="134"/>
      <c r="BL44" s="134"/>
      <c r="BM44" s="135"/>
      <c r="BN44" s="100"/>
      <c r="BO44" s="100"/>
      <c r="BP44" s="134"/>
      <c r="BQ44" s="134"/>
      <c r="BR44" s="135"/>
      <c r="BS44" s="100"/>
      <c r="BT44" s="100"/>
      <c r="BU44" s="100"/>
      <c r="BV44" s="134"/>
      <c r="BW44" s="134"/>
      <c r="BX44" s="134"/>
      <c r="BY44" s="100"/>
      <c r="BZ44" s="134"/>
      <c r="CA44" s="134"/>
      <c r="CB44" s="100"/>
      <c r="CC44" s="134"/>
      <c r="CD44" s="135"/>
      <c r="CE44" s="134"/>
      <c r="CF44" s="140"/>
      <c r="CG44" s="140"/>
      <c r="CH44" s="140"/>
      <c r="CI44" s="140"/>
      <c r="CJ44" s="140"/>
      <c r="CK44" s="140"/>
      <c r="CL44" s="140"/>
      <c r="CM44" s="140"/>
      <c r="CN44" s="140"/>
      <c r="CO44" s="140"/>
      <c r="CP44" s="140"/>
      <c r="CQ44" s="140"/>
      <c r="CR44" s="140"/>
      <c r="CS44" s="140"/>
      <c r="CT44" s="140"/>
      <c r="CU44" s="140"/>
      <c r="CV44" s="140"/>
      <c r="CW44" s="140"/>
      <c r="CX44" s="140"/>
      <c r="CY44" s="140"/>
      <c r="CZ44" s="140"/>
      <c r="DA44" s="140"/>
      <c r="DB44" s="140"/>
      <c r="DC44" s="140"/>
      <c r="DD44" s="140"/>
      <c r="DE44" s="140"/>
    </row>
    <row r="45" spans="1:109" ht="15.75" customHeight="1" x14ac:dyDescent="0.3">
      <c r="A45" s="383"/>
      <c r="B45" s="384"/>
      <c r="C45" s="384"/>
      <c r="D45" s="384"/>
      <c r="E45" s="386"/>
      <c r="F45" s="384"/>
      <c r="G45" s="384"/>
      <c r="H45" s="384"/>
      <c r="I45" s="134"/>
      <c r="J45" s="134"/>
      <c r="K45" s="384"/>
      <c r="L45" s="386"/>
      <c r="M45" s="383"/>
      <c r="N45" s="344"/>
      <c r="O45" s="341"/>
      <c r="P45" s="385"/>
      <c r="Q45" s="341">
        <f t="shared" si="17"/>
        <v>0</v>
      </c>
      <c r="R45" s="344"/>
      <c r="S45" s="341"/>
      <c r="T45" s="342"/>
      <c r="U45" s="135">
        <v>5</v>
      </c>
      <c r="V45" s="97"/>
      <c r="W45" s="136" t="str">
        <f t="shared" si="14"/>
        <v/>
      </c>
      <c r="X45" s="146"/>
      <c r="Y45" s="146"/>
      <c r="Z45" s="146"/>
      <c r="AA45" s="146"/>
      <c r="AB45" s="133"/>
      <c r="AC45" s="133"/>
      <c r="AD45" s="98" t="str">
        <f t="shared" si="4"/>
        <v/>
      </c>
      <c r="AE45" s="133"/>
      <c r="AF45" s="133"/>
      <c r="AG45" s="133"/>
      <c r="AH45" s="160" t="str">
        <f>IFERROR(IF(AND(W44="Probabilidad",W45="Probabilidad"),(AJ44-(+AJ44*AD45)),IF(AND(W44="Impacto",W45="Probabilidad"),(AJ43-(+AJ43*AD45)),IF(W45="Impacto",AJ44,""))),"")</f>
        <v/>
      </c>
      <c r="AI45" s="132" t="str">
        <f t="shared" si="5"/>
        <v/>
      </c>
      <c r="AJ45" s="98" t="str">
        <f t="shared" si="15"/>
        <v/>
      </c>
      <c r="AK45" s="132" t="str">
        <f t="shared" si="7"/>
        <v/>
      </c>
      <c r="AL45" s="98" t="str">
        <f>IFERROR(IF(AND(W44="Impacto",W45="Impacto"),(AL44-(+AL44*AD45)),IF(AND(W44="Probabilidad",W45="Impacto"),(AL43-(+AL43*AD45)),IF(W45="Probabilidad",AL44,""))),"")</f>
        <v/>
      </c>
      <c r="AM45" s="99" t="str">
        <f t="shared" si="16"/>
        <v/>
      </c>
      <c r="AN45" s="326"/>
      <c r="AO45" s="134"/>
      <c r="AP45" s="135"/>
      <c r="AQ45" s="100"/>
      <c r="AR45" s="100"/>
      <c r="AS45" s="134"/>
      <c r="AT45" s="100"/>
      <c r="AU45" s="134"/>
      <c r="AV45" s="100"/>
      <c r="AW45" s="134"/>
      <c r="AX45" s="100"/>
      <c r="AY45" s="134"/>
      <c r="AZ45" s="135"/>
      <c r="BA45" s="134"/>
      <c r="BB45" s="134"/>
      <c r="BC45" s="135"/>
      <c r="BD45" s="100"/>
      <c r="BE45" s="100"/>
      <c r="BF45" s="134"/>
      <c r="BG45" s="134"/>
      <c r="BH45" s="135"/>
      <c r="BI45" s="100"/>
      <c r="BJ45" s="100"/>
      <c r="BK45" s="134"/>
      <c r="BL45" s="134"/>
      <c r="BM45" s="135"/>
      <c r="BN45" s="100"/>
      <c r="BO45" s="100"/>
      <c r="BP45" s="134"/>
      <c r="BQ45" s="134"/>
      <c r="BR45" s="135"/>
      <c r="BS45" s="100"/>
      <c r="BT45" s="100"/>
      <c r="BU45" s="100"/>
      <c r="BV45" s="134"/>
      <c r="BW45" s="134"/>
      <c r="BX45" s="134"/>
      <c r="BY45" s="100"/>
      <c r="BZ45" s="134"/>
      <c r="CA45" s="134"/>
      <c r="CB45" s="100"/>
      <c r="CC45" s="134"/>
      <c r="CD45" s="135"/>
      <c r="CE45" s="134"/>
      <c r="CF45" s="140"/>
      <c r="CG45" s="140"/>
      <c r="CH45" s="140"/>
      <c r="CI45" s="140"/>
      <c r="CJ45" s="140"/>
      <c r="CK45" s="140"/>
      <c r="CL45" s="140"/>
      <c r="CM45" s="140"/>
      <c r="CN45" s="140"/>
      <c r="CO45" s="140"/>
      <c r="CP45" s="140"/>
      <c r="CQ45" s="140"/>
      <c r="CR45" s="140"/>
      <c r="CS45" s="140"/>
      <c r="CT45" s="140"/>
      <c r="CU45" s="140"/>
      <c r="CV45" s="140"/>
      <c r="CW45" s="140"/>
      <c r="CX45" s="140"/>
      <c r="CY45" s="140"/>
      <c r="CZ45" s="140"/>
      <c r="DA45" s="140"/>
      <c r="DB45" s="140"/>
      <c r="DC45" s="140"/>
      <c r="DD45" s="140"/>
      <c r="DE45" s="140"/>
    </row>
    <row r="46" spans="1:109" ht="15.75" customHeight="1" x14ac:dyDescent="0.3">
      <c r="A46" s="383"/>
      <c r="B46" s="384"/>
      <c r="C46" s="384"/>
      <c r="D46" s="384"/>
      <c r="E46" s="386"/>
      <c r="F46" s="384"/>
      <c r="G46" s="384"/>
      <c r="H46" s="384"/>
      <c r="I46" s="134"/>
      <c r="J46" s="134"/>
      <c r="K46" s="384"/>
      <c r="L46" s="386"/>
      <c r="M46" s="383"/>
      <c r="N46" s="344"/>
      <c r="O46" s="341"/>
      <c r="P46" s="385"/>
      <c r="Q46" s="341">
        <f t="shared" si="17"/>
        <v>0</v>
      </c>
      <c r="R46" s="344"/>
      <c r="S46" s="341"/>
      <c r="T46" s="342"/>
      <c r="U46" s="135">
        <v>6</v>
      </c>
      <c r="V46" s="97"/>
      <c r="W46" s="136" t="str">
        <f t="shared" si="14"/>
        <v/>
      </c>
      <c r="X46" s="146"/>
      <c r="Y46" s="146"/>
      <c r="Z46" s="146"/>
      <c r="AA46" s="146"/>
      <c r="AB46" s="133"/>
      <c r="AC46" s="133"/>
      <c r="AD46" s="98" t="str">
        <f t="shared" si="4"/>
        <v/>
      </c>
      <c r="AE46" s="133"/>
      <c r="AF46" s="133"/>
      <c r="AG46" s="133"/>
      <c r="AH46" s="160" t="str">
        <f>IFERROR(IF(AND(W45="Probabilidad",W46="Probabilidad"),(AJ45-(+AJ45*AD46)),IF(AND(W45="Impacto",W46="Probabilidad"),(AJ44-(+AJ44*AD46)),IF(W46="Impacto",AJ45,""))),"")</f>
        <v/>
      </c>
      <c r="AI46" s="132" t="str">
        <f t="shared" si="5"/>
        <v/>
      </c>
      <c r="AJ46" s="98" t="str">
        <f t="shared" si="15"/>
        <v/>
      </c>
      <c r="AK46" s="132" t="str">
        <f t="shared" si="7"/>
        <v/>
      </c>
      <c r="AL46" s="98" t="str">
        <f>IFERROR(IF(AND(W45="Impacto",W46="Impacto"),(AL45-(+AL45*AD46)),IF(AND(W45="Probabilidad",W46="Impacto"),(AL44-(+AL44*AD46)),IF(W46="Probabilidad",AL45,""))),"")</f>
        <v/>
      </c>
      <c r="AM46" s="99" t="str">
        <f t="shared" si="16"/>
        <v/>
      </c>
      <c r="AN46" s="327"/>
      <c r="AO46" s="134"/>
      <c r="AP46" s="135"/>
      <c r="AQ46" s="100"/>
      <c r="AR46" s="100"/>
      <c r="AS46" s="134"/>
      <c r="AT46" s="100"/>
      <c r="AU46" s="134"/>
      <c r="AV46" s="100"/>
      <c r="AW46" s="134"/>
      <c r="AX46" s="100"/>
      <c r="AY46" s="134"/>
      <c r="AZ46" s="135"/>
      <c r="BA46" s="134"/>
      <c r="BB46" s="134"/>
      <c r="BC46" s="135"/>
      <c r="BD46" s="100"/>
      <c r="BE46" s="100"/>
      <c r="BF46" s="134"/>
      <c r="BG46" s="134"/>
      <c r="BH46" s="135"/>
      <c r="BI46" s="100"/>
      <c r="BJ46" s="100"/>
      <c r="BK46" s="134"/>
      <c r="BL46" s="134"/>
      <c r="BM46" s="135"/>
      <c r="BN46" s="100"/>
      <c r="BO46" s="100"/>
      <c r="BP46" s="134"/>
      <c r="BQ46" s="134"/>
      <c r="BR46" s="135"/>
      <c r="BS46" s="100"/>
      <c r="BT46" s="100"/>
      <c r="BU46" s="100"/>
      <c r="BV46" s="134"/>
      <c r="BW46" s="134"/>
      <c r="BX46" s="134"/>
      <c r="BY46" s="100"/>
      <c r="BZ46" s="134"/>
      <c r="CA46" s="134"/>
      <c r="CB46" s="100"/>
      <c r="CC46" s="134"/>
      <c r="CD46" s="135"/>
      <c r="CE46" s="134"/>
      <c r="CF46" s="140"/>
      <c r="CG46" s="140"/>
      <c r="CH46" s="140"/>
      <c r="CI46" s="140"/>
      <c r="CJ46" s="140"/>
      <c r="CK46" s="140"/>
      <c r="CL46" s="140"/>
      <c r="CM46" s="140"/>
      <c r="CN46" s="140"/>
      <c r="CO46" s="140"/>
      <c r="CP46" s="140"/>
      <c r="CQ46" s="140"/>
      <c r="CR46" s="140"/>
      <c r="CS46" s="140"/>
      <c r="CT46" s="140"/>
      <c r="CU46" s="140"/>
      <c r="CV46" s="140"/>
      <c r="CW46" s="140"/>
      <c r="CX46" s="140"/>
      <c r="CY46" s="140"/>
      <c r="CZ46" s="140"/>
      <c r="DA46" s="140"/>
      <c r="DB46" s="140"/>
      <c r="DC46" s="140"/>
      <c r="DD46" s="140"/>
      <c r="DE46" s="140"/>
    </row>
    <row r="47" spans="1:109" ht="15.75" customHeight="1" x14ac:dyDescent="0.3">
      <c r="A47" s="383">
        <v>8</v>
      </c>
      <c r="B47" s="384"/>
      <c r="C47" s="384"/>
      <c r="D47" s="384"/>
      <c r="E47" s="386"/>
      <c r="F47" s="384"/>
      <c r="G47" s="384"/>
      <c r="H47" s="384"/>
      <c r="I47" s="134"/>
      <c r="J47" s="134"/>
      <c r="K47" s="384"/>
      <c r="L47" s="386"/>
      <c r="M47" s="383"/>
      <c r="N47" s="344" t="str">
        <f>IF(M47&lt;=0,"",IF(M47&lt;=2,"Muy Baja",IF(M47&lt;=24,"Baja",IF(M47&lt;=500,"Media",IF(M47&lt;=5000,"Alta","Muy Alta")))))</f>
        <v/>
      </c>
      <c r="O47" s="341" t="str">
        <f>IF(N47="","",IF(N47="Muy Baja",0.2,IF(N47="Baja",0.4,IF(N47="Media",0.6,IF(N47="Alta",0.8,IF(N47="Muy Alta",1,))))))</f>
        <v/>
      </c>
      <c r="P47" s="385"/>
      <c r="Q47" s="341">
        <f ca="1">IF(NOT(ISERROR(MATCH(P47,'Tabla Impacto'!$B$221:$B$223,0))),'Tabla Impacto'!$F$223&amp;"Por favor no seleccionar los criterios de impacto(Afectación Económica o presupuestal y Pérdida Reputacional)",P47)</f>
        <v>0</v>
      </c>
      <c r="R47" s="344" t="str">
        <f ca="1">IF(OR(Q47='Tabla Impacto'!$C$11,Q47='Tabla Impacto'!$D$11),"Leve",IF(OR(Q47='Tabla Impacto'!$C$12,Q47='Tabla Impacto'!$D$12),"Menor",IF(OR(Q47='Tabla Impacto'!$C$13,Q47='Tabla Impacto'!$D$13),"Moderado",IF(OR(Q47='Tabla Impacto'!$C$14,Q47='Tabla Impacto'!$D$14),"Mayor",IF(OR(Q47='Tabla Impacto'!$C$15,Q47='Tabla Impacto'!$D$15),"Catastrófico","")))))</f>
        <v/>
      </c>
      <c r="S47" s="341" t="str">
        <f ca="1">IF(R47="","",IF(R47="Leve",0.2,IF(R47="Menor",0.4,IF(R47="Moderado",0.6,IF(R47="Mayor",0.8,IF(R47="Catastrófico",1,))))))</f>
        <v/>
      </c>
      <c r="T47" s="342" t="str">
        <f ca="1">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35">
        <v>1</v>
      </c>
      <c r="V47" s="97"/>
      <c r="W47" s="136" t="str">
        <f t="shared" si="14"/>
        <v/>
      </c>
      <c r="X47" s="146"/>
      <c r="Y47" s="146"/>
      <c r="Z47" s="146"/>
      <c r="AA47" s="146"/>
      <c r="AB47" s="133"/>
      <c r="AC47" s="133"/>
      <c r="AD47" s="98" t="str">
        <f t="shared" si="4"/>
        <v/>
      </c>
      <c r="AE47" s="133"/>
      <c r="AF47" s="133"/>
      <c r="AG47" s="133"/>
      <c r="AH47" s="160" t="str">
        <f>IFERROR(IF(W47="Probabilidad",(O47-(+O47*AD47)),IF(W47="Impacto",O47,"")),"")</f>
        <v/>
      </c>
      <c r="AI47" s="132" t="str">
        <f>IFERROR(IF(AH47="","",IF(AH47&lt;=0.2,"Muy Baja",IF(AH47&lt;=0.4,"Baja",IF(AH47&lt;=0.6,"Media",IF(AH47&lt;=0.8,"Alta","Muy Alta"))))),"")</f>
        <v/>
      </c>
      <c r="AJ47" s="98" t="str">
        <f t="shared" si="15"/>
        <v/>
      </c>
      <c r="AK47" s="132" t="str">
        <f>IFERROR(IF(AL47="","",IF(AL47&lt;=0.2,"Leve",IF(AL47&lt;=0.4,"Menor",IF(AL47&lt;=0.6,"Moderado",IF(AL47&lt;=0.8,"Mayor","Catastrófico"))))),"")</f>
        <v/>
      </c>
      <c r="AL47" s="98" t="str">
        <f>IFERROR(IF(W47="Impacto",(S47-(+S47*AD47)),IF(W47="Probabilidad",S47,"")),"")</f>
        <v/>
      </c>
      <c r="AM47" s="99" t="str">
        <f t="shared" si="16"/>
        <v/>
      </c>
      <c r="AN47" s="325"/>
      <c r="AO47" s="134"/>
      <c r="AP47" s="135"/>
      <c r="AQ47" s="100"/>
      <c r="AR47" s="100"/>
      <c r="AS47" s="134"/>
      <c r="AT47" s="100"/>
      <c r="AU47" s="134"/>
      <c r="AV47" s="100"/>
      <c r="AW47" s="134"/>
      <c r="AX47" s="100"/>
      <c r="AY47" s="134"/>
      <c r="AZ47" s="135"/>
      <c r="BA47" s="134"/>
      <c r="BB47" s="134"/>
      <c r="BC47" s="135"/>
      <c r="BD47" s="100"/>
      <c r="BE47" s="100"/>
      <c r="BF47" s="134"/>
      <c r="BG47" s="134"/>
      <c r="BH47" s="135"/>
      <c r="BI47" s="100"/>
      <c r="BJ47" s="100"/>
      <c r="BK47" s="134"/>
      <c r="BL47" s="134"/>
      <c r="BM47" s="135"/>
      <c r="BN47" s="100"/>
      <c r="BO47" s="100"/>
      <c r="BP47" s="134"/>
      <c r="BQ47" s="134"/>
      <c r="BR47" s="135"/>
      <c r="BS47" s="100"/>
      <c r="BT47" s="100"/>
      <c r="BU47" s="100"/>
      <c r="BV47" s="134"/>
      <c r="BW47" s="134"/>
      <c r="BX47" s="134"/>
      <c r="BY47" s="100"/>
      <c r="BZ47" s="134"/>
      <c r="CA47" s="134"/>
      <c r="CB47" s="100"/>
      <c r="CC47" s="134"/>
      <c r="CD47" s="135"/>
      <c r="CE47" s="134"/>
      <c r="CF47" s="140"/>
      <c r="CG47" s="140"/>
      <c r="CH47" s="140"/>
      <c r="CI47" s="140"/>
      <c r="CJ47" s="140"/>
      <c r="CK47" s="140"/>
      <c r="CL47" s="140"/>
      <c r="CM47" s="140"/>
      <c r="CN47" s="140"/>
      <c r="CO47" s="140"/>
      <c r="CP47" s="140"/>
      <c r="CQ47" s="140"/>
      <c r="CR47" s="140"/>
      <c r="CS47" s="140"/>
      <c r="CT47" s="140"/>
      <c r="CU47" s="140"/>
      <c r="CV47" s="140"/>
      <c r="CW47" s="140"/>
      <c r="CX47" s="140"/>
      <c r="CY47" s="140"/>
      <c r="CZ47" s="140"/>
      <c r="DA47" s="140"/>
      <c r="DB47" s="140"/>
      <c r="DC47" s="140"/>
      <c r="DD47" s="140"/>
      <c r="DE47" s="140"/>
    </row>
    <row r="48" spans="1:109" ht="15.75" customHeight="1" x14ac:dyDescent="0.3">
      <c r="A48" s="383"/>
      <c r="B48" s="384"/>
      <c r="C48" s="384"/>
      <c r="D48" s="384"/>
      <c r="E48" s="386"/>
      <c r="F48" s="384"/>
      <c r="G48" s="384"/>
      <c r="H48" s="384"/>
      <c r="I48" s="134"/>
      <c r="J48" s="134"/>
      <c r="K48" s="384"/>
      <c r="L48" s="386"/>
      <c r="M48" s="383"/>
      <c r="N48" s="344"/>
      <c r="O48" s="341"/>
      <c r="P48" s="385"/>
      <c r="Q48" s="341">
        <f t="shared" ref="Q48:Q52" si="18">IF(NOT(ISERROR(MATCH(P48,_xlfn.ANCHORARRAY(E59),0))),O61&amp;"Por favor no seleccionar los criterios de impacto",P48)</f>
        <v>0</v>
      </c>
      <c r="R48" s="344"/>
      <c r="S48" s="341"/>
      <c r="T48" s="342"/>
      <c r="U48" s="135">
        <v>2</v>
      </c>
      <c r="V48" s="97"/>
      <c r="W48" s="136" t="str">
        <f t="shared" si="14"/>
        <v/>
      </c>
      <c r="X48" s="146"/>
      <c r="Y48" s="146"/>
      <c r="Z48" s="146"/>
      <c r="AA48" s="146"/>
      <c r="AB48" s="133"/>
      <c r="AC48" s="133"/>
      <c r="AD48" s="98" t="str">
        <f t="shared" si="4"/>
        <v/>
      </c>
      <c r="AE48" s="133"/>
      <c r="AF48" s="133"/>
      <c r="AG48" s="133"/>
      <c r="AH48" s="160" t="str">
        <f>IFERROR(IF(AND(W47="Probabilidad",W48="Probabilidad"),(AJ47-(+AJ47*AD48)),IF(W48="Probabilidad",(O47-(+O47*AD48)),IF(W48="Impacto",AJ47,""))),"")</f>
        <v/>
      </c>
      <c r="AI48" s="132" t="str">
        <f t="shared" si="5"/>
        <v/>
      </c>
      <c r="AJ48" s="98" t="str">
        <f t="shared" si="15"/>
        <v/>
      </c>
      <c r="AK48" s="132" t="str">
        <f t="shared" si="7"/>
        <v/>
      </c>
      <c r="AL48" s="98" t="str">
        <f>IFERROR(IF(AND(W47="Impacto",W48="Impacto"),(AL41-(+AL41*AD48)),IF(W48="Impacto",($S$47-(+$S$47*AD48)),IF(W48="Probabilidad",AL41,""))),"")</f>
        <v/>
      </c>
      <c r="AM48" s="99" t="str">
        <f t="shared" si="16"/>
        <v/>
      </c>
      <c r="AN48" s="326"/>
      <c r="AO48" s="134"/>
      <c r="AP48" s="135"/>
      <c r="AQ48" s="100"/>
      <c r="AR48" s="100"/>
      <c r="AS48" s="134"/>
      <c r="AT48" s="100"/>
      <c r="AU48" s="134"/>
      <c r="AV48" s="100"/>
      <c r="AW48" s="134"/>
      <c r="AX48" s="100"/>
      <c r="AY48" s="134"/>
      <c r="AZ48" s="135"/>
      <c r="BA48" s="134"/>
      <c r="BB48" s="134"/>
      <c r="BC48" s="135"/>
      <c r="BD48" s="100"/>
      <c r="BE48" s="100"/>
      <c r="BF48" s="134"/>
      <c r="BG48" s="134"/>
      <c r="BH48" s="135"/>
      <c r="BI48" s="100"/>
      <c r="BJ48" s="100"/>
      <c r="BK48" s="134"/>
      <c r="BL48" s="134"/>
      <c r="BM48" s="135"/>
      <c r="BN48" s="100"/>
      <c r="BO48" s="100"/>
      <c r="BP48" s="134"/>
      <c r="BQ48" s="134"/>
      <c r="BR48" s="135"/>
      <c r="BS48" s="100"/>
      <c r="BT48" s="100"/>
      <c r="BU48" s="100"/>
      <c r="BV48" s="134"/>
      <c r="BW48" s="134"/>
      <c r="BX48" s="134"/>
      <c r="BY48" s="100"/>
      <c r="BZ48" s="134"/>
      <c r="CA48" s="134"/>
      <c r="CB48" s="100"/>
      <c r="CC48" s="134"/>
      <c r="CD48" s="135"/>
      <c r="CE48" s="134"/>
      <c r="CF48" s="140"/>
      <c r="CG48" s="140"/>
      <c r="CH48" s="140"/>
      <c r="CI48" s="140"/>
      <c r="CJ48" s="140"/>
      <c r="CK48" s="140"/>
      <c r="CL48" s="140"/>
      <c r="CM48" s="140"/>
      <c r="CN48" s="140"/>
      <c r="CO48" s="140"/>
      <c r="CP48" s="140"/>
      <c r="CQ48" s="140"/>
      <c r="CR48" s="140"/>
      <c r="CS48" s="140"/>
      <c r="CT48" s="140"/>
      <c r="CU48" s="140"/>
      <c r="CV48" s="140"/>
      <c r="CW48" s="140"/>
      <c r="CX48" s="140"/>
      <c r="CY48" s="140"/>
      <c r="CZ48" s="140"/>
      <c r="DA48" s="140"/>
      <c r="DB48" s="140"/>
      <c r="DC48" s="140"/>
      <c r="DD48" s="140"/>
      <c r="DE48" s="140"/>
    </row>
    <row r="49" spans="1:109" ht="15.75" customHeight="1" x14ac:dyDescent="0.3">
      <c r="A49" s="383"/>
      <c r="B49" s="384"/>
      <c r="C49" s="384"/>
      <c r="D49" s="384"/>
      <c r="E49" s="386"/>
      <c r="F49" s="384"/>
      <c r="G49" s="384"/>
      <c r="H49" s="384"/>
      <c r="I49" s="134"/>
      <c r="J49" s="134"/>
      <c r="K49" s="384"/>
      <c r="L49" s="386"/>
      <c r="M49" s="383"/>
      <c r="N49" s="344"/>
      <c r="O49" s="341"/>
      <c r="P49" s="385"/>
      <c r="Q49" s="341">
        <f t="shared" si="18"/>
        <v>0</v>
      </c>
      <c r="R49" s="344"/>
      <c r="S49" s="341"/>
      <c r="T49" s="342"/>
      <c r="U49" s="135">
        <v>3</v>
      </c>
      <c r="V49" s="101"/>
      <c r="W49" s="136" t="str">
        <f t="shared" si="14"/>
        <v/>
      </c>
      <c r="X49" s="146"/>
      <c r="Y49" s="146"/>
      <c r="Z49" s="146"/>
      <c r="AA49" s="146"/>
      <c r="AB49" s="133"/>
      <c r="AC49" s="133"/>
      <c r="AD49" s="98" t="str">
        <f t="shared" si="4"/>
        <v/>
      </c>
      <c r="AE49" s="133"/>
      <c r="AF49" s="133"/>
      <c r="AG49" s="133"/>
      <c r="AH49" s="160" t="str">
        <f>IFERROR(IF(AND(W48="Probabilidad",W49="Probabilidad"),(AJ48-(+AJ48*AD49)),IF(AND(W48="Impacto",W49="Probabilidad"),(AJ47-(+AJ47*AD49)),IF(W49="Impacto",AJ48,""))),"")</f>
        <v/>
      </c>
      <c r="AI49" s="132" t="str">
        <f t="shared" si="5"/>
        <v/>
      </c>
      <c r="AJ49" s="98" t="str">
        <f t="shared" si="15"/>
        <v/>
      </c>
      <c r="AK49" s="132" t="str">
        <f t="shared" si="7"/>
        <v/>
      </c>
      <c r="AL49" s="98" t="str">
        <f>IFERROR(IF(AND(W48="Impacto",W49="Impacto"),(AL48-(+AL48*AD49)),IF(AND(W48="Probabilidad",W49="Impacto"),(AL47-(+AL47*AD49)),IF(W49="Probabilidad",AL48,""))),"")</f>
        <v/>
      </c>
      <c r="AM49" s="99" t="str">
        <f t="shared" si="16"/>
        <v/>
      </c>
      <c r="AN49" s="326"/>
      <c r="AO49" s="134"/>
      <c r="AP49" s="135"/>
      <c r="AQ49" s="100"/>
      <c r="AR49" s="100"/>
      <c r="AS49" s="134"/>
      <c r="AT49" s="100"/>
      <c r="AU49" s="134"/>
      <c r="AV49" s="100"/>
      <c r="AW49" s="134"/>
      <c r="AX49" s="100"/>
      <c r="AY49" s="134"/>
      <c r="AZ49" s="135"/>
      <c r="BA49" s="134"/>
      <c r="BB49" s="134"/>
      <c r="BC49" s="135"/>
      <c r="BD49" s="100"/>
      <c r="BE49" s="100"/>
      <c r="BF49" s="134"/>
      <c r="BG49" s="134"/>
      <c r="BH49" s="135"/>
      <c r="BI49" s="100"/>
      <c r="BJ49" s="100"/>
      <c r="BK49" s="134"/>
      <c r="BL49" s="134"/>
      <c r="BM49" s="135"/>
      <c r="BN49" s="100"/>
      <c r="BO49" s="100"/>
      <c r="BP49" s="134"/>
      <c r="BQ49" s="134"/>
      <c r="BR49" s="135"/>
      <c r="BS49" s="100"/>
      <c r="BT49" s="100"/>
      <c r="BU49" s="100"/>
      <c r="BV49" s="134"/>
      <c r="BW49" s="134"/>
      <c r="BX49" s="134"/>
      <c r="BY49" s="100"/>
      <c r="BZ49" s="134"/>
      <c r="CA49" s="134"/>
      <c r="CB49" s="100"/>
      <c r="CC49" s="134"/>
      <c r="CD49" s="135"/>
      <c r="CE49" s="134"/>
      <c r="CF49" s="140"/>
      <c r="CG49" s="140"/>
      <c r="CH49" s="140"/>
      <c r="CI49" s="140"/>
      <c r="CJ49" s="140"/>
      <c r="CK49" s="140"/>
      <c r="CL49" s="140"/>
      <c r="CM49" s="140"/>
      <c r="CN49" s="140"/>
      <c r="CO49" s="140"/>
      <c r="CP49" s="140"/>
      <c r="CQ49" s="140"/>
      <c r="CR49" s="140"/>
      <c r="CS49" s="140"/>
      <c r="CT49" s="140"/>
      <c r="CU49" s="140"/>
      <c r="CV49" s="140"/>
      <c r="CW49" s="140"/>
      <c r="CX49" s="140"/>
      <c r="CY49" s="140"/>
      <c r="CZ49" s="140"/>
      <c r="DA49" s="140"/>
      <c r="DB49" s="140"/>
      <c r="DC49" s="140"/>
      <c r="DD49" s="140"/>
      <c r="DE49" s="140"/>
    </row>
    <row r="50" spans="1:109" ht="15.75" customHeight="1" x14ac:dyDescent="0.3">
      <c r="A50" s="383"/>
      <c r="B50" s="384"/>
      <c r="C50" s="384"/>
      <c r="D50" s="384"/>
      <c r="E50" s="386"/>
      <c r="F50" s="384"/>
      <c r="G50" s="384"/>
      <c r="H50" s="384"/>
      <c r="I50" s="134"/>
      <c r="J50" s="134"/>
      <c r="K50" s="384"/>
      <c r="L50" s="386"/>
      <c r="M50" s="383"/>
      <c r="N50" s="344"/>
      <c r="O50" s="341"/>
      <c r="P50" s="385"/>
      <c r="Q50" s="341">
        <f t="shared" si="18"/>
        <v>0</v>
      </c>
      <c r="R50" s="344"/>
      <c r="S50" s="341"/>
      <c r="T50" s="342"/>
      <c r="U50" s="135">
        <v>4</v>
      </c>
      <c r="V50" s="97"/>
      <c r="W50" s="136" t="str">
        <f t="shared" si="14"/>
        <v/>
      </c>
      <c r="X50" s="146"/>
      <c r="Y50" s="146"/>
      <c r="Z50" s="146"/>
      <c r="AA50" s="146"/>
      <c r="AB50" s="133"/>
      <c r="AC50" s="133"/>
      <c r="AD50" s="98" t="str">
        <f t="shared" si="4"/>
        <v/>
      </c>
      <c r="AE50" s="133"/>
      <c r="AF50" s="133"/>
      <c r="AG50" s="133"/>
      <c r="AH50" s="160" t="str">
        <f>IFERROR(IF(AND(W49="Probabilidad",W50="Probabilidad"),(AJ49-(+AJ49*AD50)),IF(AND(W49="Impacto",W50="Probabilidad"),(AJ48-(+AJ48*AD50)),IF(W50="Impacto",AJ49,""))),"")</f>
        <v/>
      </c>
      <c r="AI50" s="132" t="str">
        <f t="shared" si="5"/>
        <v/>
      </c>
      <c r="AJ50" s="98" t="str">
        <f t="shared" si="15"/>
        <v/>
      </c>
      <c r="AK50" s="132" t="str">
        <f t="shared" si="7"/>
        <v/>
      </c>
      <c r="AL50" s="98" t="str">
        <f>IFERROR(IF(AND(W49="Impacto",W50="Impacto"),(AL49-(+AL49*AD50)),IF(AND(W49="Probabilidad",W50="Impacto"),(AL48-(+AL48*AD50)),IF(W50="Probabilidad",AL49,""))),"")</f>
        <v/>
      </c>
      <c r="AM50" s="99" t="str">
        <f t="shared" si="16"/>
        <v/>
      </c>
      <c r="AN50" s="326"/>
      <c r="AO50" s="134"/>
      <c r="AP50" s="135"/>
      <c r="AQ50" s="100"/>
      <c r="AR50" s="100"/>
      <c r="AS50" s="134"/>
      <c r="AT50" s="100"/>
      <c r="AU50" s="134"/>
      <c r="AV50" s="100"/>
      <c r="AW50" s="134"/>
      <c r="AX50" s="100"/>
      <c r="AY50" s="134"/>
      <c r="AZ50" s="135"/>
      <c r="BA50" s="134"/>
      <c r="BB50" s="134"/>
      <c r="BC50" s="135"/>
      <c r="BD50" s="100"/>
      <c r="BE50" s="100"/>
      <c r="BF50" s="134"/>
      <c r="BG50" s="134"/>
      <c r="BH50" s="135"/>
      <c r="BI50" s="100"/>
      <c r="BJ50" s="100"/>
      <c r="BK50" s="134"/>
      <c r="BL50" s="134"/>
      <c r="BM50" s="135"/>
      <c r="BN50" s="100"/>
      <c r="BO50" s="100"/>
      <c r="BP50" s="134"/>
      <c r="BQ50" s="134"/>
      <c r="BR50" s="135"/>
      <c r="BS50" s="100"/>
      <c r="BT50" s="100"/>
      <c r="BU50" s="100"/>
      <c r="BV50" s="134"/>
      <c r="BW50" s="134"/>
      <c r="BX50" s="134"/>
      <c r="BY50" s="100"/>
      <c r="BZ50" s="134"/>
      <c r="CA50" s="134"/>
      <c r="CB50" s="100"/>
      <c r="CC50" s="134"/>
      <c r="CD50" s="135"/>
      <c r="CE50" s="134"/>
      <c r="CF50" s="140"/>
      <c r="CG50" s="140"/>
      <c r="CH50" s="140"/>
      <c r="CI50" s="140"/>
      <c r="CJ50" s="140"/>
      <c r="CK50" s="140"/>
      <c r="CL50" s="140"/>
      <c r="CM50" s="140"/>
      <c r="CN50" s="140"/>
      <c r="CO50" s="140"/>
      <c r="CP50" s="140"/>
      <c r="CQ50" s="140"/>
      <c r="CR50" s="140"/>
      <c r="CS50" s="140"/>
      <c r="CT50" s="140"/>
      <c r="CU50" s="140"/>
      <c r="CV50" s="140"/>
      <c r="CW50" s="140"/>
      <c r="CX50" s="140"/>
      <c r="CY50" s="140"/>
      <c r="CZ50" s="140"/>
      <c r="DA50" s="140"/>
      <c r="DB50" s="140"/>
      <c r="DC50" s="140"/>
      <c r="DD50" s="140"/>
      <c r="DE50" s="140"/>
    </row>
    <row r="51" spans="1:109" ht="15.75" customHeight="1" x14ac:dyDescent="0.3">
      <c r="A51" s="383"/>
      <c r="B51" s="384"/>
      <c r="C51" s="384"/>
      <c r="D51" s="384"/>
      <c r="E51" s="386"/>
      <c r="F51" s="384"/>
      <c r="G51" s="384"/>
      <c r="H51" s="384"/>
      <c r="I51" s="134"/>
      <c r="J51" s="134"/>
      <c r="K51" s="384"/>
      <c r="L51" s="386"/>
      <c r="M51" s="383"/>
      <c r="N51" s="344"/>
      <c r="O51" s="341"/>
      <c r="P51" s="385"/>
      <c r="Q51" s="341">
        <f t="shared" si="18"/>
        <v>0</v>
      </c>
      <c r="R51" s="344"/>
      <c r="S51" s="341"/>
      <c r="T51" s="342"/>
      <c r="U51" s="135">
        <v>5</v>
      </c>
      <c r="V51" s="97"/>
      <c r="W51" s="136" t="str">
        <f t="shared" si="14"/>
        <v/>
      </c>
      <c r="X51" s="146"/>
      <c r="Y51" s="146"/>
      <c r="Z51" s="146"/>
      <c r="AA51" s="146"/>
      <c r="AB51" s="133"/>
      <c r="AC51" s="133"/>
      <c r="AD51" s="98" t="str">
        <f t="shared" si="4"/>
        <v/>
      </c>
      <c r="AE51" s="133"/>
      <c r="AF51" s="133"/>
      <c r="AG51" s="133"/>
      <c r="AH51" s="160" t="str">
        <f>IFERROR(IF(AND(W50="Probabilidad",W51="Probabilidad"),(AJ50-(+AJ50*AD51)),IF(AND(W50="Impacto",W51="Probabilidad"),(AJ49-(+AJ49*AD51)),IF(W51="Impacto",AJ50,""))),"")</f>
        <v/>
      </c>
      <c r="AI51" s="132" t="str">
        <f t="shared" si="5"/>
        <v/>
      </c>
      <c r="AJ51" s="98" t="str">
        <f t="shared" si="15"/>
        <v/>
      </c>
      <c r="AK51" s="132" t="str">
        <f t="shared" si="7"/>
        <v/>
      </c>
      <c r="AL51" s="98" t="str">
        <f>IFERROR(IF(AND(W50="Impacto",W51="Impacto"),(AL50-(+AL50*AD51)),IF(AND(W50="Probabilidad",W51="Impacto"),(AL49-(+AL49*AD51)),IF(W51="Probabilidad",AL50,""))),"")</f>
        <v/>
      </c>
      <c r="AM51" s="99" t="str">
        <f t="shared" si="16"/>
        <v/>
      </c>
      <c r="AN51" s="326"/>
      <c r="AO51" s="134"/>
      <c r="AP51" s="135"/>
      <c r="AQ51" s="100"/>
      <c r="AR51" s="100"/>
      <c r="AS51" s="134"/>
      <c r="AT51" s="100"/>
      <c r="AU51" s="134"/>
      <c r="AV51" s="100"/>
      <c r="AW51" s="134"/>
      <c r="AX51" s="100"/>
      <c r="AY51" s="134"/>
      <c r="AZ51" s="135"/>
      <c r="BA51" s="134"/>
      <c r="BB51" s="134"/>
      <c r="BC51" s="135"/>
      <c r="BD51" s="100"/>
      <c r="BE51" s="100"/>
      <c r="BF51" s="134"/>
      <c r="BG51" s="134"/>
      <c r="BH51" s="135"/>
      <c r="BI51" s="100"/>
      <c r="BJ51" s="100"/>
      <c r="BK51" s="134"/>
      <c r="BL51" s="134"/>
      <c r="BM51" s="135"/>
      <c r="BN51" s="100"/>
      <c r="BO51" s="100"/>
      <c r="BP51" s="134"/>
      <c r="BQ51" s="134"/>
      <c r="BR51" s="135"/>
      <c r="BS51" s="100"/>
      <c r="BT51" s="100"/>
      <c r="BU51" s="100"/>
      <c r="BV51" s="134"/>
      <c r="BW51" s="134"/>
      <c r="BX51" s="134"/>
      <c r="BY51" s="100"/>
      <c r="BZ51" s="134"/>
      <c r="CA51" s="134"/>
      <c r="CB51" s="100"/>
      <c r="CC51" s="134"/>
      <c r="CD51" s="135"/>
      <c r="CE51" s="134"/>
      <c r="CF51" s="140"/>
      <c r="CG51" s="140"/>
      <c r="CH51" s="140"/>
      <c r="CI51" s="140"/>
      <c r="CJ51" s="140"/>
      <c r="CK51" s="140"/>
      <c r="CL51" s="140"/>
      <c r="CM51" s="140"/>
      <c r="CN51" s="140"/>
      <c r="CO51" s="140"/>
      <c r="CP51" s="140"/>
      <c r="CQ51" s="140"/>
      <c r="CR51" s="140"/>
      <c r="CS51" s="140"/>
      <c r="CT51" s="140"/>
      <c r="CU51" s="140"/>
      <c r="CV51" s="140"/>
      <c r="CW51" s="140"/>
      <c r="CX51" s="140"/>
      <c r="CY51" s="140"/>
      <c r="CZ51" s="140"/>
      <c r="DA51" s="140"/>
      <c r="DB51" s="140"/>
      <c r="DC51" s="140"/>
      <c r="DD51" s="140"/>
      <c r="DE51" s="140"/>
    </row>
    <row r="52" spans="1:109" ht="15.75" customHeight="1" x14ac:dyDescent="0.3">
      <c r="A52" s="383"/>
      <c r="B52" s="384"/>
      <c r="C52" s="384"/>
      <c r="D52" s="384"/>
      <c r="E52" s="386"/>
      <c r="F52" s="384"/>
      <c r="G52" s="384"/>
      <c r="H52" s="384"/>
      <c r="I52" s="134"/>
      <c r="J52" s="134"/>
      <c r="K52" s="384"/>
      <c r="L52" s="386"/>
      <c r="M52" s="383"/>
      <c r="N52" s="344"/>
      <c r="O52" s="341"/>
      <c r="P52" s="385"/>
      <c r="Q52" s="341">
        <f t="shared" si="18"/>
        <v>0</v>
      </c>
      <c r="R52" s="344"/>
      <c r="S52" s="341"/>
      <c r="T52" s="342"/>
      <c r="U52" s="135">
        <v>6</v>
      </c>
      <c r="V52" s="97"/>
      <c r="W52" s="136" t="str">
        <f t="shared" si="14"/>
        <v/>
      </c>
      <c r="X52" s="146"/>
      <c r="Y52" s="146"/>
      <c r="Z52" s="146"/>
      <c r="AA52" s="146"/>
      <c r="AB52" s="133"/>
      <c r="AC52" s="133"/>
      <c r="AD52" s="98" t="str">
        <f t="shared" si="4"/>
        <v/>
      </c>
      <c r="AE52" s="133"/>
      <c r="AF52" s="133"/>
      <c r="AG52" s="133"/>
      <c r="AH52" s="160" t="str">
        <f>IFERROR(IF(AND(W51="Probabilidad",W52="Probabilidad"),(AJ51-(+AJ51*AD52)),IF(AND(W51="Impacto",W52="Probabilidad"),(AJ50-(+AJ50*AD52)),IF(W52="Impacto",AJ51,""))),"")</f>
        <v/>
      </c>
      <c r="AI52" s="132" t="str">
        <f t="shared" si="5"/>
        <v/>
      </c>
      <c r="AJ52" s="98" t="str">
        <f t="shared" si="15"/>
        <v/>
      </c>
      <c r="AK52" s="132" t="str">
        <f t="shared" si="7"/>
        <v/>
      </c>
      <c r="AL52" s="98" t="str">
        <f>IFERROR(IF(AND(W51="Impacto",W52="Impacto"),(AL51-(+AL51*AD52)),IF(AND(W51="Probabilidad",W52="Impacto"),(AL50-(+AL50*AD52)),IF(W52="Probabilidad",AL51,""))),"")</f>
        <v/>
      </c>
      <c r="AM52" s="99" t="str">
        <f t="shared" si="16"/>
        <v/>
      </c>
      <c r="AN52" s="327"/>
      <c r="AO52" s="134"/>
      <c r="AP52" s="135"/>
      <c r="AQ52" s="100"/>
      <c r="AR52" s="100"/>
      <c r="AS52" s="134"/>
      <c r="AT52" s="100"/>
      <c r="AU52" s="134"/>
      <c r="AV52" s="100"/>
      <c r="AW52" s="134"/>
      <c r="AX52" s="100"/>
      <c r="AY52" s="134"/>
      <c r="AZ52" s="135"/>
      <c r="BA52" s="134"/>
      <c r="BB52" s="134"/>
      <c r="BC52" s="135"/>
      <c r="BD52" s="100"/>
      <c r="BE52" s="100"/>
      <c r="BF52" s="134"/>
      <c r="BG52" s="134"/>
      <c r="BH52" s="135"/>
      <c r="BI52" s="100"/>
      <c r="BJ52" s="100"/>
      <c r="BK52" s="134"/>
      <c r="BL52" s="134"/>
      <c r="BM52" s="135"/>
      <c r="BN52" s="100"/>
      <c r="BO52" s="100"/>
      <c r="BP52" s="134"/>
      <c r="BQ52" s="134"/>
      <c r="BR52" s="135"/>
      <c r="BS52" s="100"/>
      <c r="BT52" s="100"/>
      <c r="BU52" s="100"/>
      <c r="BV52" s="134"/>
      <c r="BW52" s="134"/>
      <c r="BX52" s="134"/>
      <c r="BY52" s="100"/>
      <c r="BZ52" s="134"/>
      <c r="CA52" s="134"/>
      <c r="CB52" s="100"/>
      <c r="CC52" s="134"/>
      <c r="CD52" s="135"/>
      <c r="CE52" s="134"/>
      <c r="CF52" s="140"/>
      <c r="CG52" s="140"/>
      <c r="CH52" s="140"/>
      <c r="CI52" s="140"/>
      <c r="CJ52" s="140"/>
      <c r="CK52" s="140"/>
      <c r="CL52" s="140"/>
      <c r="CM52" s="140"/>
      <c r="CN52" s="140"/>
      <c r="CO52" s="140"/>
      <c r="CP52" s="140"/>
      <c r="CQ52" s="140"/>
      <c r="CR52" s="140"/>
      <c r="CS52" s="140"/>
      <c r="CT52" s="140"/>
      <c r="CU52" s="140"/>
      <c r="CV52" s="140"/>
      <c r="CW52" s="140"/>
      <c r="CX52" s="140"/>
      <c r="CY52" s="140"/>
      <c r="CZ52" s="140"/>
      <c r="DA52" s="140"/>
      <c r="DB52" s="140"/>
      <c r="DC52" s="140"/>
      <c r="DD52" s="140"/>
      <c r="DE52" s="140"/>
    </row>
    <row r="53" spans="1:109" ht="15.75" customHeight="1" x14ac:dyDescent="0.3">
      <c r="A53" s="383">
        <v>9</v>
      </c>
      <c r="B53" s="384"/>
      <c r="C53" s="384"/>
      <c r="D53" s="384"/>
      <c r="E53" s="386"/>
      <c r="F53" s="384"/>
      <c r="G53" s="384"/>
      <c r="H53" s="384"/>
      <c r="I53" s="134"/>
      <c r="J53" s="134"/>
      <c r="K53" s="384"/>
      <c r="L53" s="386"/>
      <c r="M53" s="383"/>
      <c r="N53" s="344" t="str">
        <f>IF(M53&lt;=0,"",IF(M53&lt;=2,"Muy Baja",IF(M53&lt;=24,"Baja",IF(M53&lt;=500,"Media",IF(M53&lt;=5000,"Alta","Muy Alta")))))</f>
        <v/>
      </c>
      <c r="O53" s="341" t="str">
        <f>IF(N53="","",IF(N53="Muy Baja",0.2,IF(N53="Baja",0.4,IF(N53="Media",0.6,IF(N53="Alta",0.8,IF(N53="Muy Alta",1,))))))</f>
        <v/>
      </c>
      <c r="P53" s="385"/>
      <c r="Q53" s="341">
        <f ca="1">IF(NOT(ISERROR(MATCH(P53,'Tabla Impacto'!$B$221:$B$223,0))),'Tabla Impacto'!$F$223&amp;"Por favor no seleccionar los criterios de impacto(Afectación Económica o presupuestal y Pérdida Reputacional)",P53)</f>
        <v>0</v>
      </c>
      <c r="R53" s="344" t="str">
        <f ca="1">IF(OR(Q53='Tabla Impacto'!$C$11,Q53='Tabla Impacto'!$D$11),"Leve",IF(OR(Q53='Tabla Impacto'!$C$12,Q53='Tabla Impacto'!$D$12),"Menor",IF(OR(Q53='Tabla Impacto'!$C$13,Q53='Tabla Impacto'!$D$13),"Moderado",IF(OR(Q53='Tabla Impacto'!$C$14,Q53='Tabla Impacto'!$D$14),"Mayor",IF(OR(Q53='Tabla Impacto'!$C$15,Q53='Tabla Impacto'!$D$15),"Catastrófico","")))))</f>
        <v/>
      </c>
      <c r="S53" s="341" t="str">
        <f ca="1">IF(R53="","",IF(R53="Leve",0.2,IF(R53="Menor",0.4,IF(R53="Moderado",0.6,IF(R53="Mayor",0.8,IF(R53="Catastrófico",1,))))))</f>
        <v/>
      </c>
      <c r="T53" s="342" t="str">
        <f ca="1">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35">
        <v>1</v>
      </c>
      <c r="V53" s="97"/>
      <c r="W53" s="136" t="str">
        <f t="shared" si="14"/>
        <v/>
      </c>
      <c r="X53" s="146"/>
      <c r="Y53" s="146"/>
      <c r="Z53" s="146"/>
      <c r="AA53" s="146"/>
      <c r="AB53" s="133"/>
      <c r="AC53" s="133"/>
      <c r="AD53" s="98" t="str">
        <f t="shared" si="4"/>
        <v/>
      </c>
      <c r="AE53" s="133"/>
      <c r="AF53" s="133"/>
      <c r="AG53" s="133"/>
      <c r="AH53" s="160" t="str">
        <f>IFERROR(IF(W53="Probabilidad",(O53-(+O53*AD53)),IF(W53="Impacto",O53,"")),"")</f>
        <v/>
      </c>
      <c r="AI53" s="132" t="str">
        <f>IFERROR(IF(AH53="","",IF(AH53&lt;=0.2,"Muy Baja",IF(AH53&lt;=0.4,"Baja",IF(AH53&lt;=0.6,"Media",IF(AH53&lt;=0.8,"Alta","Muy Alta"))))),"")</f>
        <v/>
      </c>
      <c r="AJ53" s="98" t="str">
        <f t="shared" si="15"/>
        <v/>
      </c>
      <c r="AK53" s="132" t="str">
        <f>IFERROR(IF(AL53="","",IF(AL53&lt;=0.2,"Leve",IF(AL53&lt;=0.4,"Menor",IF(AL53&lt;=0.6,"Moderado",IF(AL53&lt;=0.8,"Mayor","Catastrófico"))))),"")</f>
        <v/>
      </c>
      <c r="AL53" s="98" t="str">
        <f>IFERROR(IF(W53="Impacto",(S53-(+S53*AD53)),IF(W53="Probabilidad",S53,"")),"")</f>
        <v/>
      </c>
      <c r="AM53" s="99" t="str">
        <f t="shared" si="16"/>
        <v/>
      </c>
      <c r="AN53" s="325"/>
      <c r="AO53" s="134"/>
      <c r="AP53" s="135"/>
      <c r="AQ53" s="100"/>
      <c r="AR53" s="100"/>
      <c r="AS53" s="134"/>
      <c r="AT53" s="100"/>
      <c r="AU53" s="134"/>
      <c r="AV53" s="100"/>
      <c r="AW53" s="134"/>
      <c r="AX53" s="100"/>
      <c r="AY53" s="134"/>
      <c r="AZ53" s="135"/>
      <c r="BA53" s="134"/>
      <c r="BB53" s="134"/>
      <c r="BC53" s="135"/>
      <c r="BD53" s="100"/>
      <c r="BE53" s="100"/>
      <c r="BF53" s="134"/>
      <c r="BG53" s="134"/>
      <c r="BH53" s="135"/>
      <c r="BI53" s="100"/>
      <c r="BJ53" s="100"/>
      <c r="BK53" s="134"/>
      <c r="BL53" s="134"/>
      <c r="BM53" s="135"/>
      <c r="BN53" s="100"/>
      <c r="BO53" s="100"/>
      <c r="BP53" s="134"/>
      <c r="BQ53" s="134"/>
      <c r="BR53" s="135"/>
      <c r="BS53" s="100"/>
      <c r="BT53" s="100"/>
      <c r="BU53" s="100"/>
      <c r="BV53" s="134"/>
      <c r="BW53" s="134"/>
      <c r="BX53" s="134"/>
      <c r="BY53" s="100"/>
      <c r="BZ53" s="134"/>
      <c r="CA53" s="134"/>
      <c r="CB53" s="100"/>
      <c r="CC53" s="134"/>
      <c r="CD53" s="135"/>
      <c r="CE53" s="134"/>
      <c r="CF53" s="140"/>
      <c r="CG53" s="140"/>
      <c r="CH53" s="140"/>
      <c r="CI53" s="140"/>
      <c r="CJ53" s="140"/>
      <c r="CK53" s="140"/>
      <c r="CL53" s="140"/>
      <c r="CM53" s="140"/>
      <c r="CN53" s="140"/>
      <c r="CO53" s="140"/>
      <c r="CP53" s="140"/>
      <c r="CQ53" s="140"/>
      <c r="CR53" s="140"/>
      <c r="CS53" s="140"/>
      <c r="CT53" s="140"/>
      <c r="CU53" s="140"/>
      <c r="CV53" s="140"/>
      <c r="CW53" s="140"/>
      <c r="CX53" s="140"/>
      <c r="CY53" s="140"/>
      <c r="CZ53" s="140"/>
      <c r="DA53" s="140"/>
      <c r="DB53" s="140"/>
      <c r="DC53" s="140"/>
      <c r="DD53" s="140"/>
      <c r="DE53" s="140"/>
    </row>
    <row r="54" spans="1:109" ht="15.75" customHeight="1" x14ac:dyDescent="0.3">
      <c r="A54" s="383"/>
      <c r="B54" s="384"/>
      <c r="C54" s="384"/>
      <c r="D54" s="384"/>
      <c r="E54" s="386"/>
      <c r="F54" s="384"/>
      <c r="G54" s="384"/>
      <c r="H54" s="384"/>
      <c r="I54" s="134"/>
      <c r="J54" s="134"/>
      <c r="K54" s="384"/>
      <c r="L54" s="386"/>
      <c r="M54" s="383"/>
      <c r="N54" s="344"/>
      <c r="O54" s="341"/>
      <c r="P54" s="385"/>
      <c r="Q54" s="341">
        <f t="shared" ref="Q54:Q58" si="19">IF(NOT(ISERROR(MATCH(P54,_xlfn.ANCHORARRAY(E65),0))),O67&amp;"Por favor no seleccionar los criterios de impacto",P54)</f>
        <v>0</v>
      </c>
      <c r="R54" s="344"/>
      <c r="S54" s="341"/>
      <c r="T54" s="342"/>
      <c r="U54" s="135">
        <v>2</v>
      </c>
      <c r="V54" s="97"/>
      <c r="W54" s="136" t="str">
        <f t="shared" si="14"/>
        <v/>
      </c>
      <c r="X54" s="146"/>
      <c r="Y54" s="146"/>
      <c r="Z54" s="146"/>
      <c r="AA54" s="146"/>
      <c r="AB54" s="133"/>
      <c r="AC54" s="133"/>
      <c r="AD54" s="98" t="str">
        <f t="shared" si="4"/>
        <v/>
      </c>
      <c r="AE54" s="133"/>
      <c r="AF54" s="133"/>
      <c r="AG54" s="133"/>
      <c r="AH54" s="160" t="str">
        <f>IFERROR(IF(AND(W53="Probabilidad",W54="Probabilidad"),(AJ53-(+AJ53*AD54)),IF(W54="Probabilidad",(O53-(+O53*AD54)),IF(W54="Impacto",AJ53,""))),"")</f>
        <v/>
      </c>
      <c r="AI54" s="132" t="str">
        <f t="shared" si="5"/>
        <v/>
      </c>
      <c r="AJ54" s="98" t="str">
        <f t="shared" si="15"/>
        <v/>
      </c>
      <c r="AK54" s="132" t="str">
        <f t="shared" si="7"/>
        <v/>
      </c>
      <c r="AL54" s="98" t="str">
        <f>IFERROR(IF(AND(W53="Impacto",W54="Impacto"),(AL47-(+AL47*AD54)),IF(W54="Impacto",($S$53-(+$S$53*AD54)),IF(W54="Probabilidad",AL47,""))),"")</f>
        <v/>
      </c>
      <c r="AM54" s="99" t="str">
        <f t="shared" si="16"/>
        <v/>
      </c>
      <c r="AN54" s="326"/>
      <c r="AO54" s="134"/>
      <c r="AP54" s="135"/>
      <c r="AQ54" s="100"/>
      <c r="AR54" s="100"/>
      <c r="AS54" s="134"/>
      <c r="AT54" s="100"/>
      <c r="AU54" s="134"/>
      <c r="AV54" s="100"/>
      <c r="AW54" s="134"/>
      <c r="AX54" s="100"/>
      <c r="AY54" s="134"/>
      <c r="AZ54" s="135"/>
      <c r="BA54" s="134"/>
      <c r="BB54" s="134"/>
      <c r="BC54" s="135"/>
      <c r="BD54" s="100"/>
      <c r="BE54" s="100"/>
      <c r="BF54" s="134"/>
      <c r="BG54" s="134"/>
      <c r="BH54" s="135"/>
      <c r="BI54" s="100"/>
      <c r="BJ54" s="100"/>
      <c r="BK54" s="134"/>
      <c r="BL54" s="134"/>
      <c r="BM54" s="135"/>
      <c r="BN54" s="100"/>
      <c r="BO54" s="100"/>
      <c r="BP54" s="134"/>
      <c r="BQ54" s="134"/>
      <c r="BR54" s="135"/>
      <c r="BS54" s="100"/>
      <c r="BT54" s="100"/>
      <c r="BU54" s="100"/>
      <c r="BV54" s="134"/>
      <c r="BW54" s="134"/>
      <c r="BX54" s="134"/>
      <c r="BY54" s="100"/>
      <c r="BZ54" s="134"/>
      <c r="CA54" s="134"/>
      <c r="CB54" s="100"/>
      <c r="CC54" s="134"/>
      <c r="CD54" s="135"/>
      <c r="CE54" s="134"/>
      <c r="CF54" s="140"/>
      <c r="CG54" s="140"/>
      <c r="CH54" s="140"/>
      <c r="CI54" s="140"/>
      <c r="CJ54" s="140"/>
      <c r="CK54" s="140"/>
      <c r="CL54" s="140"/>
      <c r="CM54" s="140"/>
      <c r="CN54" s="140"/>
      <c r="CO54" s="140"/>
      <c r="CP54" s="140"/>
      <c r="CQ54" s="140"/>
      <c r="CR54" s="140"/>
      <c r="CS54" s="140"/>
      <c r="CT54" s="140"/>
      <c r="CU54" s="140"/>
      <c r="CV54" s="140"/>
      <c r="CW54" s="140"/>
      <c r="CX54" s="140"/>
      <c r="CY54" s="140"/>
      <c r="CZ54" s="140"/>
      <c r="DA54" s="140"/>
      <c r="DB54" s="140"/>
      <c r="DC54" s="140"/>
      <c r="DD54" s="140"/>
      <c r="DE54" s="140"/>
    </row>
    <row r="55" spans="1:109" ht="15.75" customHeight="1" x14ac:dyDescent="0.3">
      <c r="A55" s="383"/>
      <c r="B55" s="384"/>
      <c r="C55" s="384"/>
      <c r="D55" s="384"/>
      <c r="E55" s="386"/>
      <c r="F55" s="384"/>
      <c r="G55" s="384"/>
      <c r="H55" s="384"/>
      <c r="I55" s="134"/>
      <c r="J55" s="134"/>
      <c r="K55" s="384"/>
      <c r="L55" s="386"/>
      <c r="M55" s="383"/>
      <c r="N55" s="344"/>
      <c r="O55" s="341"/>
      <c r="P55" s="385"/>
      <c r="Q55" s="341">
        <f t="shared" si="19"/>
        <v>0</v>
      </c>
      <c r="R55" s="344"/>
      <c r="S55" s="341"/>
      <c r="T55" s="342"/>
      <c r="U55" s="135">
        <v>3</v>
      </c>
      <c r="V55" s="101"/>
      <c r="W55" s="136" t="str">
        <f t="shared" si="14"/>
        <v/>
      </c>
      <c r="X55" s="146"/>
      <c r="Y55" s="146"/>
      <c r="Z55" s="146"/>
      <c r="AA55" s="146"/>
      <c r="AB55" s="133"/>
      <c r="AC55" s="133"/>
      <c r="AD55" s="98" t="str">
        <f t="shared" si="4"/>
        <v/>
      </c>
      <c r="AE55" s="133"/>
      <c r="AF55" s="133"/>
      <c r="AG55" s="133"/>
      <c r="AH55" s="160" t="str">
        <f>IFERROR(IF(AND(W54="Probabilidad",W55="Probabilidad"),(AJ54-(+AJ54*AD55)),IF(AND(W54="Impacto",W55="Probabilidad"),(AJ53-(+AJ53*AD55)),IF(W55="Impacto",AJ54,""))),"")</f>
        <v/>
      </c>
      <c r="AI55" s="132" t="str">
        <f t="shared" si="5"/>
        <v/>
      </c>
      <c r="AJ55" s="98" t="str">
        <f t="shared" si="15"/>
        <v/>
      </c>
      <c r="AK55" s="132" t="str">
        <f t="shared" si="7"/>
        <v/>
      </c>
      <c r="AL55" s="98" t="str">
        <f>IFERROR(IF(AND(W54="Impacto",W55="Impacto"),(AL54-(+AL54*AD55)),IF(AND(W54="Probabilidad",W55="Impacto"),(AL53-(+AL53*AD55)),IF(W55="Probabilidad",AL54,""))),"")</f>
        <v/>
      </c>
      <c r="AM55" s="99" t="str">
        <f t="shared" si="16"/>
        <v/>
      </c>
      <c r="AN55" s="326"/>
      <c r="AO55" s="134"/>
      <c r="AP55" s="135"/>
      <c r="AQ55" s="100"/>
      <c r="AR55" s="100"/>
      <c r="AS55" s="134"/>
      <c r="AT55" s="100"/>
      <c r="AU55" s="134"/>
      <c r="AV55" s="100"/>
      <c r="AW55" s="134"/>
      <c r="AX55" s="100"/>
      <c r="AY55" s="134"/>
      <c r="AZ55" s="135"/>
      <c r="BA55" s="134"/>
      <c r="BB55" s="134"/>
      <c r="BC55" s="135"/>
      <c r="BD55" s="100"/>
      <c r="BE55" s="100"/>
      <c r="BF55" s="134"/>
      <c r="BG55" s="134"/>
      <c r="BH55" s="135"/>
      <c r="BI55" s="100"/>
      <c r="BJ55" s="100"/>
      <c r="BK55" s="134"/>
      <c r="BL55" s="134"/>
      <c r="BM55" s="135"/>
      <c r="BN55" s="100"/>
      <c r="BO55" s="100"/>
      <c r="BP55" s="134"/>
      <c r="BQ55" s="134"/>
      <c r="BR55" s="135"/>
      <c r="BS55" s="100"/>
      <c r="BT55" s="100"/>
      <c r="BU55" s="100"/>
      <c r="BV55" s="134"/>
      <c r="BW55" s="134"/>
      <c r="BX55" s="134"/>
      <c r="BY55" s="100"/>
      <c r="BZ55" s="134"/>
      <c r="CA55" s="134"/>
      <c r="CB55" s="100"/>
      <c r="CC55" s="134"/>
      <c r="CD55" s="135"/>
      <c r="CE55" s="134"/>
      <c r="CF55" s="140"/>
      <c r="CG55" s="140"/>
      <c r="CH55" s="140"/>
      <c r="CI55" s="140"/>
      <c r="CJ55" s="140"/>
      <c r="CK55" s="140"/>
      <c r="CL55" s="140"/>
      <c r="CM55" s="140"/>
      <c r="CN55" s="140"/>
      <c r="CO55" s="140"/>
      <c r="CP55" s="140"/>
      <c r="CQ55" s="140"/>
      <c r="CR55" s="140"/>
      <c r="CS55" s="140"/>
      <c r="CT55" s="140"/>
      <c r="CU55" s="140"/>
      <c r="CV55" s="140"/>
      <c r="CW55" s="140"/>
      <c r="CX55" s="140"/>
      <c r="CY55" s="140"/>
      <c r="CZ55" s="140"/>
      <c r="DA55" s="140"/>
      <c r="DB55" s="140"/>
      <c r="DC55" s="140"/>
      <c r="DD55" s="140"/>
      <c r="DE55" s="140"/>
    </row>
    <row r="56" spans="1:109" ht="15.75" customHeight="1" x14ac:dyDescent="0.3">
      <c r="A56" s="383"/>
      <c r="B56" s="384"/>
      <c r="C56" s="384"/>
      <c r="D56" s="384"/>
      <c r="E56" s="386"/>
      <c r="F56" s="384"/>
      <c r="G56" s="384"/>
      <c r="H56" s="384"/>
      <c r="I56" s="134"/>
      <c r="J56" s="134"/>
      <c r="K56" s="384"/>
      <c r="L56" s="386"/>
      <c r="M56" s="383"/>
      <c r="N56" s="344"/>
      <c r="O56" s="341"/>
      <c r="P56" s="385"/>
      <c r="Q56" s="341">
        <f t="shared" si="19"/>
        <v>0</v>
      </c>
      <c r="R56" s="344"/>
      <c r="S56" s="341"/>
      <c r="T56" s="342"/>
      <c r="U56" s="135">
        <v>4</v>
      </c>
      <c r="V56" s="97"/>
      <c r="W56" s="136" t="str">
        <f t="shared" si="14"/>
        <v/>
      </c>
      <c r="X56" s="146"/>
      <c r="Y56" s="146"/>
      <c r="Z56" s="146"/>
      <c r="AA56" s="146"/>
      <c r="AB56" s="133"/>
      <c r="AC56" s="133"/>
      <c r="AD56" s="98" t="str">
        <f t="shared" si="4"/>
        <v/>
      </c>
      <c r="AE56" s="133"/>
      <c r="AF56" s="133"/>
      <c r="AG56" s="133"/>
      <c r="AH56" s="160" t="str">
        <f>IFERROR(IF(AND(W55="Probabilidad",W56="Probabilidad"),(AJ55-(+AJ55*AD56)),IF(AND(W55="Impacto",W56="Probabilidad"),(AJ54-(+AJ54*AD56)),IF(W56="Impacto",AJ55,""))),"")</f>
        <v/>
      </c>
      <c r="AI56" s="132" t="str">
        <f t="shared" si="5"/>
        <v/>
      </c>
      <c r="AJ56" s="98" t="str">
        <f t="shared" si="15"/>
        <v/>
      </c>
      <c r="AK56" s="132" t="str">
        <f t="shared" si="7"/>
        <v/>
      </c>
      <c r="AL56" s="98" t="str">
        <f>IFERROR(IF(AND(W55="Impacto",W56="Impacto"),(AL55-(+AL55*AD56)),IF(AND(W55="Probabilidad",W56="Impacto"),(AL54-(+AL54*AD56)),IF(W56="Probabilidad",AL55,""))),"")</f>
        <v/>
      </c>
      <c r="AM56" s="99" t="str">
        <f t="shared" si="16"/>
        <v/>
      </c>
      <c r="AN56" s="326"/>
      <c r="AO56" s="134"/>
      <c r="AP56" s="135"/>
      <c r="AQ56" s="100"/>
      <c r="AR56" s="100"/>
      <c r="AS56" s="134"/>
      <c r="AT56" s="100"/>
      <c r="AU56" s="134"/>
      <c r="AV56" s="100"/>
      <c r="AW56" s="134"/>
      <c r="AX56" s="100"/>
      <c r="AY56" s="134"/>
      <c r="AZ56" s="135"/>
      <c r="BA56" s="134"/>
      <c r="BB56" s="134"/>
      <c r="BC56" s="135"/>
      <c r="BD56" s="100"/>
      <c r="BE56" s="100"/>
      <c r="BF56" s="134"/>
      <c r="BG56" s="134"/>
      <c r="BH56" s="135"/>
      <c r="BI56" s="100"/>
      <c r="BJ56" s="100"/>
      <c r="BK56" s="134"/>
      <c r="BL56" s="134"/>
      <c r="BM56" s="135"/>
      <c r="BN56" s="100"/>
      <c r="BO56" s="100"/>
      <c r="BP56" s="134"/>
      <c r="BQ56" s="134"/>
      <c r="BR56" s="135"/>
      <c r="BS56" s="100"/>
      <c r="BT56" s="100"/>
      <c r="BU56" s="100"/>
      <c r="BV56" s="134"/>
      <c r="BW56" s="134"/>
      <c r="BX56" s="134"/>
      <c r="BY56" s="100"/>
      <c r="BZ56" s="134"/>
      <c r="CA56" s="134"/>
      <c r="CB56" s="100"/>
      <c r="CC56" s="134"/>
      <c r="CD56" s="135"/>
      <c r="CE56" s="134"/>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c r="DE56" s="140"/>
    </row>
    <row r="57" spans="1:109" ht="15.75" customHeight="1" x14ac:dyDescent="0.3">
      <c r="A57" s="383"/>
      <c r="B57" s="384"/>
      <c r="C57" s="384"/>
      <c r="D57" s="384"/>
      <c r="E57" s="386"/>
      <c r="F57" s="384"/>
      <c r="G57" s="384"/>
      <c r="H57" s="384"/>
      <c r="I57" s="134"/>
      <c r="J57" s="134"/>
      <c r="K57" s="384"/>
      <c r="L57" s="386"/>
      <c r="M57" s="383"/>
      <c r="N57" s="344"/>
      <c r="O57" s="341"/>
      <c r="P57" s="385"/>
      <c r="Q57" s="341">
        <f t="shared" si="19"/>
        <v>0</v>
      </c>
      <c r="R57" s="344"/>
      <c r="S57" s="341"/>
      <c r="T57" s="342"/>
      <c r="U57" s="135">
        <v>5</v>
      </c>
      <c r="V57" s="97"/>
      <c r="W57" s="136" t="str">
        <f t="shared" si="14"/>
        <v/>
      </c>
      <c r="X57" s="146"/>
      <c r="Y57" s="146"/>
      <c r="Z57" s="146"/>
      <c r="AA57" s="146"/>
      <c r="AB57" s="133"/>
      <c r="AC57" s="133"/>
      <c r="AD57" s="98" t="str">
        <f t="shared" si="4"/>
        <v/>
      </c>
      <c r="AE57" s="133"/>
      <c r="AF57" s="133"/>
      <c r="AG57" s="133"/>
      <c r="AH57" s="160" t="str">
        <f>IFERROR(IF(AND(W56="Probabilidad",W57="Probabilidad"),(AJ56-(+AJ56*AD57)),IF(AND(W56="Impacto",W57="Probabilidad"),(AJ55-(+AJ55*AD57)),IF(W57="Impacto",AJ56,""))),"")</f>
        <v/>
      </c>
      <c r="AI57" s="132" t="str">
        <f t="shared" si="5"/>
        <v/>
      </c>
      <c r="AJ57" s="98" t="str">
        <f t="shared" si="15"/>
        <v/>
      </c>
      <c r="AK57" s="132" t="str">
        <f t="shared" si="7"/>
        <v/>
      </c>
      <c r="AL57" s="98" t="str">
        <f>IFERROR(IF(AND(W56="Impacto",W57="Impacto"),(AL56-(+AL56*AD57)),IF(AND(W56="Probabilidad",W57="Impacto"),(AL55-(+AL55*AD57)),IF(W57="Probabilidad",AL56,""))),"")</f>
        <v/>
      </c>
      <c r="AM57" s="99" t="str">
        <f t="shared" si="16"/>
        <v/>
      </c>
      <c r="AN57" s="326"/>
      <c r="AO57" s="134"/>
      <c r="AP57" s="135"/>
      <c r="AQ57" s="100"/>
      <c r="AR57" s="100"/>
      <c r="AS57" s="134"/>
      <c r="AT57" s="100"/>
      <c r="AU57" s="134"/>
      <c r="AV57" s="100"/>
      <c r="AW57" s="134"/>
      <c r="AX57" s="100"/>
      <c r="AY57" s="134"/>
      <c r="AZ57" s="135"/>
      <c r="BA57" s="134"/>
      <c r="BB57" s="134"/>
      <c r="BC57" s="135"/>
      <c r="BD57" s="100"/>
      <c r="BE57" s="100"/>
      <c r="BF57" s="134"/>
      <c r="BG57" s="134"/>
      <c r="BH57" s="135"/>
      <c r="BI57" s="100"/>
      <c r="BJ57" s="100"/>
      <c r="BK57" s="134"/>
      <c r="BL57" s="134"/>
      <c r="BM57" s="135"/>
      <c r="BN57" s="100"/>
      <c r="BO57" s="100"/>
      <c r="BP57" s="134"/>
      <c r="BQ57" s="134"/>
      <c r="BR57" s="135"/>
      <c r="BS57" s="100"/>
      <c r="BT57" s="100"/>
      <c r="BU57" s="100"/>
      <c r="BV57" s="134"/>
      <c r="BW57" s="134"/>
      <c r="BX57" s="134"/>
      <c r="BY57" s="100"/>
      <c r="BZ57" s="134"/>
      <c r="CA57" s="134"/>
      <c r="CB57" s="100"/>
      <c r="CC57" s="134"/>
      <c r="CD57" s="135"/>
      <c r="CE57" s="134"/>
      <c r="CF57" s="140"/>
      <c r="CG57" s="140"/>
      <c r="CH57" s="140"/>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c r="DE57" s="140"/>
    </row>
    <row r="58" spans="1:109" ht="15.75" customHeight="1" x14ac:dyDescent="0.3">
      <c r="A58" s="383"/>
      <c r="B58" s="384"/>
      <c r="C58" s="384"/>
      <c r="D58" s="384"/>
      <c r="E58" s="386"/>
      <c r="F58" s="384"/>
      <c r="G58" s="384"/>
      <c r="H58" s="384"/>
      <c r="I58" s="134"/>
      <c r="J58" s="134"/>
      <c r="K58" s="384"/>
      <c r="L58" s="386"/>
      <c r="M58" s="383"/>
      <c r="N58" s="344"/>
      <c r="O58" s="341"/>
      <c r="P58" s="385"/>
      <c r="Q58" s="341">
        <f t="shared" si="19"/>
        <v>0</v>
      </c>
      <c r="R58" s="344"/>
      <c r="S58" s="341"/>
      <c r="T58" s="342"/>
      <c r="U58" s="135">
        <v>6</v>
      </c>
      <c r="V58" s="97"/>
      <c r="W58" s="136" t="str">
        <f t="shared" si="14"/>
        <v/>
      </c>
      <c r="X58" s="146"/>
      <c r="Y58" s="146"/>
      <c r="Z58" s="146"/>
      <c r="AA58" s="146"/>
      <c r="AB58" s="133"/>
      <c r="AC58" s="133"/>
      <c r="AD58" s="98" t="str">
        <f t="shared" si="4"/>
        <v/>
      </c>
      <c r="AE58" s="133"/>
      <c r="AF58" s="133"/>
      <c r="AG58" s="133"/>
      <c r="AH58" s="160" t="str">
        <f>IFERROR(IF(AND(W57="Probabilidad",W58="Probabilidad"),(AJ57-(+AJ57*AD58)),IF(AND(W57="Impacto",W58="Probabilidad"),(AJ56-(+AJ56*AD58)),IF(W58="Impacto",AJ57,""))),"")</f>
        <v/>
      </c>
      <c r="AI58" s="132" t="str">
        <f t="shared" si="5"/>
        <v/>
      </c>
      <c r="AJ58" s="98" t="str">
        <f t="shared" si="15"/>
        <v/>
      </c>
      <c r="AK58" s="132" t="str">
        <f t="shared" si="7"/>
        <v/>
      </c>
      <c r="AL58" s="98" t="str">
        <f>IFERROR(IF(AND(W57="Impacto",W58="Impacto"),(AL57-(+AL57*AD58)),IF(AND(W57="Probabilidad",W58="Impacto"),(AL56-(+AL56*AD58)),IF(W58="Probabilidad",AL57,""))),"")</f>
        <v/>
      </c>
      <c r="AM58" s="99" t="str">
        <f t="shared" si="16"/>
        <v/>
      </c>
      <c r="AN58" s="327"/>
      <c r="AO58" s="134"/>
      <c r="AP58" s="135"/>
      <c r="AQ58" s="100"/>
      <c r="AR58" s="100"/>
      <c r="AS58" s="134"/>
      <c r="AT58" s="100"/>
      <c r="AU58" s="134"/>
      <c r="AV58" s="100"/>
      <c r="AW58" s="134"/>
      <c r="AX58" s="100"/>
      <c r="AY58" s="134"/>
      <c r="AZ58" s="135"/>
      <c r="BA58" s="134"/>
      <c r="BB58" s="134"/>
      <c r="BC58" s="135"/>
      <c r="BD58" s="100"/>
      <c r="BE58" s="100"/>
      <c r="BF58" s="134"/>
      <c r="BG58" s="134"/>
      <c r="BH58" s="135"/>
      <c r="BI58" s="100"/>
      <c r="BJ58" s="100"/>
      <c r="BK58" s="134"/>
      <c r="BL58" s="134"/>
      <c r="BM58" s="135"/>
      <c r="BN58" s="100"/>
      <c r="BO58" s="100"/>
      <c r="BP58" s="134"/>
      <c r="BQ58" s="134"/>
      <c r="BR58" s="135"/>
      <c r="BS58" s="100"/>
      <c r="BT58" s="100"/>
      <c r="BU58" s="100"/>
      <c r="BV58" s="134"/>
      <c r="BW58" s="134"/>
      <c r="BX58" s="134"/>
      <c r="BY58" s="100"/>
      <c r="BZ58" s="134"/>
      <c r="CA58" s="134"/>
      <c r="CB58" s="100"/>
      <c r="CC58" s="134"/>
      <c r="CD58" s="135"/>
      <c r="CE58" s="134"/>
      <c r="CF58" s="140"/>
      <c r="CG58" s="140"/>
      <c r="CH58" s="140"/>
      <c r="CI58" s="140"/>
      <c r="CJ58" s="140"/>
      <c r="CK58" s="140"/>
      <c r="CL58" s="140"/>
      <c r="CM58" s="140"/>
      <c r="CN58" s="140"/>
      <c r="CO58" s="140"/>
      <c r="CP58" s="140"/>
      <c r="CQ58" s="140"/>
      <c r="CR58" s="140"/>
      <c r="CS58" s="140"/>
      <c r="CT58" s="140"/>
      <c r="CU58" s="140"/>
      <c r="CV58" s="140"/>
      <c r="CW58" s="140"/>
      <c r="CX58" s="140"/>
      <c r="CY58" s="140"/>
      <c r="CZ58" s="140"/>
      <c r="DA58" s="140"/>
      <c r="DB58" s="140"/>
      <c r="DC58" s="140"/>
      <c r="DD58" s="140"/>
      <c r="DE58" s="140"/>
    </row>
    <row r="59" spans="1:109" ht="15.75" customHeight="1" x14ac:dyDescent="0.3">
      <c r="A59" s="383">
        <v>10</v>
      </c>
      <c r="B59" s="384"/>
      <c r="C59" s="384"/>
      <c r="D59" s="384"/>
      <c r="E59" s="386"/>
      <c r="F59" s="384"/>
      <c r="G59" s="384"/>
      <c r="H59" s="384"/>
      <c r="I59" s="134"/>
      <c r="J59" s="134"/>
      <c r="K59" s="384"/>
      <c r="L59" s="386"/>
      <c r="M59" s="383"/>
      <c r="N59" s="344" t="str">
        <f>IF(M59&lt;=0,"",IF(M59&lt;=2,"Muy Baja",IF(M59&lt;=24,"Baja",IF(M59&lt;=500,"Media",IF(M59&lt;=5000,"Alta","Muy Alta")))))</f>
        <v/>
      </c>
      <c r="O59" s="341" t="str">
        <f>IF(N59="","",IF(N59="Muy Baja",0.2,IF(N59="Baja",0.4,IF(N59="Media",0.6,IF(N59="Alta",0.8,IF(N59="Muy Alta",1,))))))</f>
        <v/>
      </c>
      <c r="P59" s="385"/>
      <c r="Q59" s="341">
        <f ca="1">IF(NOT(ISERROR(MATCH(P59,'Tabla Impacto'!$B$221:$B$223,0))),'Tabla Impacto'!$F$223&amp;"Por favor no seleccionar los criterios de impacto(Afectación Económica o presupuestal y Pérdida Reputacional)",P59)</f>
        <v>0</v>
      </c>
      <c r="R59" s="344" t="str">
        <f ca="1">IF(OR(Q59='Tabla Impacto'!$C$11,Q59='Tabla Impacto'!$D$11),"Leve",IF(OR(Q59='Tabla Impacto'!$C$12,Q59='Tabla Impacto'!$D$12),"Menor",IF(OR(Q59='Tabla Impacto'!$C$13,Q59='Tabla Impacto'!$D$13),"Moderado",IF(OR(Q59='Tabla Impacto'!$C$14,Q59='Tabla Impacto'!$D$14),"Mayor",IF(OR(Q59='Tabla Impacto'!$C$15,Q59='Tabla Impacto'!$D$15),"Catastrófico","")))))</f>
        <v/>
      </c>
      <c r="S59" s="341" t="str">
        <f ca="1">IF(R59="","",IF(R59="Leve",0.2,IF(R59="Menor",0.4,IF(R59="Moderado",0.6,IF(R59="Mayor",0.8,IF(R59="Catastrófico",1,))))))</f>
        <v/>
      </c>
      <c r="T59" s="342" t="str">
        <f ca="1">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35">
        <v>1</v>
      </c>
      <c r="V59" s="97"/>
      <c r="W59" s="136" t="str">
        <f t="shared" si="14"/>
        <v/>
      </c>
      <c r="X59" s="146"/>
      <c r="Y59" s="146"/>
      <c r="Z59" s="146"/>
      <c r="AA59" s="146"/>
      <c r="AB59" s="133"/>
      <c r="AC59" s="133"/>
      <c r="AD59" s="98" t="str">
        <f t="shared" si="4"/>
        <v/>
      </c>
      <c r="AE59" s="133"/>
      <c r="AF59" s="133"/>
      <c r="AG59" s="133"/>
      <c r="AH59" s="160" t="str">
        <f>IFERROR(IF(W59="Probabilidad",(O59-(+O59*AD59)),IF(W59="Impacto",O59,"")),"")</f>
        <v/>
      </c>
      <c r="AI59" s="132" t="str">
        <f>IFERROR(IF(AH59="","",IF(AH59&lt;=0.2,"Muy Baja",IF(AH59&lt;=0.4,"Baja",IF(AH59&lt;=0.6,"Media",IF(AH59&lt;=0.8,"Alta","Muy Alta"))))),"")</f>
        <v/>
      </c>
      <c r="AJ59" s="98" t="str">
        <f t="shared" si="15"/>
        <v/>
      </c>
      <c r="AK59" s="132" t="str">
        <f>IFERROR(IF(AL59="","",IF(AL59&lt;=0.2,"Leve",IF(AL59&lt;=0.4,"Menor",IF(AL59&lt;=0.6,"Moderado",IF(AL59&lt;=0.8,"Mayor","Catastrófico"))))),"")</f>
        <v/>
      </c>
      <c r="AL59" s="98" t="str">
        <f>IFERROR(IF(W59="Impacto",(S59-(+S59*AD59)),IF(W59="Probabilidad",S59,"")),"")</f>
        <v/>
      </c>
      <c r="AM59" s="99" t="str">
        <f t="shared" si="16"/>
        <v/>
      </c>
      <c r="AN59" s="325"/>
      <c r="AO59" s="134"/>
      <c r="AP59" s="135"/>
      <c r="AQ59" s="100"/>
      <c r="AR59" s="100"/>
      <c r="AS59" s="134"/>
      <c r="AT59" s="100"/>
      <c r="AU59" s="134"/>
      <c r="AV59" s="100"/>
      <c r="AW59" s="134"/>
      <c r="AX59" s="100"/>
      <c r="AY59" s="134"/>
      <c r="AZ59" s="135"/>
      <c r="BA59" s="134"/>
      <c r="BB59" s="134"/>
      <c r="BC59" s="135"/>
      <c r="BD59" s="100"/>
      <c r="BE59" s="100"/>
      <c r="BF59" s="134"/>
      <c r="BG59" s="134"/>
      <c r="BH59" s="135"/>
      <c r="BI59" s="100"/>
      <c r="BJ59" s="100"/>
      <c r="BK59" s="134"/>
      <c r="BL59" s="134"/>
      <c r="BM59" s="135"/>
      <c r="BN59" s="100"/>
      <c r="BO59" s="100"/>
      <c r="BP59" s="134"/>
      <c r="BQ59" s="134"/>
      <c r="BR59" s="135"/>
      <c r="BS59" s="100"/>
      <c r="BT59" s="100"/>
      <c r="BU59" s="100"/>
      <c r="BV59" s="134"/>
      <c r="BW59" s="134"/>
      <c r="BX59" s="134"/>
      <c r="BY59" s="100"/>
      <c r="BZ59" s="134"/>
      <c r="CA59" s="134"/>
      <c r="CB59" s="100"/>
      <c r="CC59" s="134"/>
      <c r="CD59" s="135"/>
      <c r="CE59" s="134"/>
      <c r="CF59" s="140"/>
      <c r="CG59" s="140"/>
      <c r="CH59" s="140"/>
      <c r="CI59" s="140"/>
      <c r="CJ59" s="140"/>
      <c r="CK59" s="140"/>
      <c r="CL59" s="140"/>
      <c r="CM59" s="140"/>
      <c r="CN59" s="140"/>
      <c r="CO59" s="140"/>
      <c r="CP59" s="140"/>
      <c r="CQ59" s="140"/>
      <c r="CR59" s="140"/>
      <c r="CS59" s="140"/>
      <c r="CT59" s="140"/>
      <c r="CU59" s="140"/>
      <c r="CV59" s="140"/>
      <c r="CW59" s="140"/>
      <c r="CX59" s="140"/>
      <c r="CY59" s="140"/>
      <c r="CZ59" s="140"/>
      <c r="DA59" s="140"/>
      <c r="DB59" s="140"/>
      <c r="DC59" s="140"/>
      <c r="DD59" s="140"/>
      <c r="DE59" s="140"/>
    </row>
    <row r="60" spans="1:109" ht="15.75" customHeight="1" x14ac:dyDescent="0.3">
      <c r="A60" s="383"/>
      <c r="B60" s="384"/>
      <c r="C60" s="384"/>
      <c r="D60" s="384"/>
      <c r="E60" s="386"/>
      <c r="F60" s="384"/>
      <c r="G60" s="384"/>
      <c r="H60" s="384"/>
      <c r="I60" s="134"/>
      <c r="J60" s="134"/>
      <c r="K60" s="384"/>
      <c r="L60" s="386"/>
      <c r="M60" s="383"/>
      <c r="N60" s="344"/>
      <c r="O60" s="341"/>
      <c r="P60" s="385"/>
      <c r="Q60" s="341">
        <f>IF(NOT(ISERROR(MATCH(P60,_xlfn.ANCHORARRAY(E71),0))),O73&amp;"Por favor no seleccionar los criterios de impacto",P60)</f>
        <v>0</v>
      </c>
      <c r="R60" s="344"/>
      <c r="S60" s="341"/>
      <c r="T60" s="342"/>
      <c r="U60" s="135">
        <v>2</v>
      </c>
      <c r="V60" s="97"/>
      <c r="W60" s="136" t="str">
        <f t="shared" si="14"/>
        <v/>
      </c>
      <c r="X60" s="146"/>
      <c r="Y60" s="146"/>
      <c r="Z60" s="146"/>
      <c r="AA60" s="146"/>
      <c r="AB60" s="133"/>
      <c r="AC60" s="133"/>
      <c r="AD60" s="98" t="str">
        <f t="shared" si="4"/>
        <v/>
      </c>
      <c r="AE60" s="133"/>
      <c r="AF60" s="133"/>
      <c r="AG60" s="133"/>
      <c r="AH60" s="160" t="str">
        <f>IFERROR(IF(AND(W59="Probabilidad",W60="Probabilidad"),(AJ59-(+AJ59*AD60)),IF(W60="Probabilidad",(O59-(+O59*AD60)),IF(W60="Impacto",AJ59,""))),"")</f>
        <v/>
      </c>
      <c r="AI60" s="132" t="str">
        <f t="shared" si="5"/>
        <v/>
      </c>
      <c r="AJ60" s="98" t="str">
        <f t="shared" si="15"/>
        <v/>
      </c>
      <c r="AK60" s="132" t="str">
        <f t="shared" si="7"/>
        <v/>
      </c>
      <c r="AL60" s="98" t="str">
        <f>IFERROR(IF(AND(W59="Impacto",W60="Impacto"),(AL53-(+AL53*AD60)),IF(W60="Impacto",($S$59-(+$S$59*AD60)),IF(W60="Probabilidad",AL53,""))),"")</f>
        <v/>
      </c>
      <c r="AM60" s="99" t="str">
        <f t="shared" si="16"/>
        <v/>
      </c>
      <c r="AN60" s="326"/>
      <c r="AO60" s="134"/>
      <c r="AP60" s="135"/>
      <c r="AQ60" s="100"/>
      <c r="AR60" s="100"/>
      <c r="AS60" s="134"/>
      <c r="AT60" s="100"/>
      <c r="AU60" s="134"/>
      <c r="AV60" s="100"/>
      <c r="AW60" s="134"/>
      <c r="AX60" s="100"/>
      <c r="AY60" s="134"/>
      <c r="AZ60" s="135"/>
      <c r="BA60" s="134"/>
      <c r="BB60" s="134"/>
      <c r="BC60" s="135"/>
      <c r="BD60" s="100"/>
      <c r="BE60" s="100"/>
      <c r="BF60" s="134"/>
      <c r="BG60" s="134"/>
      <c r="BH60" s="135"/>
      <c r="BI60" s="100"/>
      <c r="BJ60" s="100"/>
      <c r="BK60" s="134"/>
      <c r="BL60" s="134"/>
      <c r="BM60" s="135"/>
      <c r="BN60" s="100"/>
      <c r="BO60" s="100"/>
      <c r="BP60" s="134"/>
      <c r="BQ60" s="134"/>
      <c r="BR60" s="135"/>
      <c r="BS60" s="100"/>
      <c r="BT60" s="100"/>
      <c r="BU60" s="100"/>
      <c r="BV60" s="134"/>
      <c r="BW60" s="134"/>
      <c r="BX60" s="134"/>
      <c r="BY60" s="100"/>
      <c r="BZ60" s="134"/>
      <c r="CA60" s="134"/>
      <c r="CB60" s="100"/>
      <c r="CC60" s="134"/>
      <c r="CD60" s="135"/>
      <c r="CE60" s="134"/>
    </row>
    <row r="61" spans="1:109" ht="15.75" customHeight="1" x14ac:dyDescent="0.3">
      <c r="A61" s="383"/>
      <c r="B61" s="384"/>
      <c r="C61" s="384"/>
      <c r="D61" s="384"/>
      <c r="E61" s="386"/>
      <c r="F61" s="384"/>
      <c r="G61" s="384"/>
      <c r="H61" s="384"/>
      <c r="I61" s="134"/>
      <c r="J61" s="134"/>
      <c r="K61" s="384"/>
      <c r="L61" s="386"/>
      <c r="M61" s="383"/>
      <c r="N61" s="344"/>
      <c r="O61" s="341"/>
      <c r="P61" s="385"/>
      <c r="Q61" s="341">
        <f>IF(NOT(ISERROR(MATCH(P61,_xlfn.ANCHORARRAY(E72),0))),O74&amp;"Por favor no seleccionar los criterios de impacto",P61)</f>
        <v>0</v>
      </c>
      <c r="R61" s="344"/>
      <c r="S61" s="341"/>
      <c r="T61" s="342"/>
      <c r="U61" s="135">
        <v>3</v>
      </c>
      <c r="V61" s="101"/>
      <c r="W61" s="136" t="str">
        <f t="shared" si="14"/>
        <v/>
      </c>
      <c r="X61" s="146"/>
      <c r="Y61" s="146"/>
      <c r="Z61" s="146"/>
      <c r="AA61" s="146"/>
      <c r="AB61" s="133"/>
      <c r="AC61" s="133"/>
      <c r="AD61" s="98" t="str">
        <f t="shared" si="4"/>
        <v/>
      </c>
      <c r="AE61" s="133"/>
      <c r="AF61" s="133"/>
      <c r="AG61" s="133"/>
      <c r="AH61" s="160" t="str">
        <f>IFERROR(IF(AND(W60="Probabilidad",W61="Probabilidad"),(AJ60-(+AJ60*AD61)),IF(AND(W60="Impacto",W61="Probabilidad"),(AJ59-(+AJ59*AD61)),IF(W61="Impacto",AJ60,""))),"")</f>
        <v/>
      </c>
      <c r="AI61" s="132" t="str">
        <f t="shared" si="5"/>
        <v/>
      </c>
      <c r="AJ61" s="98" t="str">
        <f t="shared" si="15"/>
        <v/>
      </c>
      <c r="AK61" s="132" t="str">
        <f t="shared" si="7"/>
        <v/>
      </c>
      <c r="AL61" s="98" t="str">
        <f>IFERROR(IF(AND(W60="Impacto",W61="Impacto"),(AL60-(+AL60*AD61)),IF(AND(W60="Probabilidad",W61="Impacto"),(AL59-(+AL59*AD61)),IF(W61="Probabilidad",AL60,""))),"")</f>
        <v/>
      </c>
      <c r="AM61" s="99" t="str">
        <f t="shared" si="16"/>
        <v/>
      </c>
      <c r="AN61" s="326"/>
      <c r="AO61" s="134"/>
      <c r="AP61" s="135"/>
      <c r="AQ61" s="100"/>
      <c r="AR61" s="100"/>
      <c r="AS61" s="134"/>
      <c r="AT61" s="100"/>
      <c r="AU61" s="134"/>
      <c r="AV61" s="100"/>
      <c r="AW61" s="134"/>
      <c r="AX61" s="100"/>
      <c r="AY61" s="134"/>
      <c r="AZ61" s="135"/>
      <c r="BA61" s="134"/>
      <c r="BB61" s="134"/>
      <c r="BC61" s="135"/>
      <c r="BD61" s="100"/>
      <c r="BE61" s="100"/>
      <c r="BF61" s="134"/>
      <c r="BG61" s="134"/>
      <c r="BH61" s="135"/>
      <c r="BI61" s="100"/>
      <c r="BJ61" s="100"/>
      <c r="BK61" s="134"/>
      <c r="BL61" s="134"/>
      <c r="BM61" s="135"/>
      <c r="BN61" s="100"/>
      <c r="BO61" s="100"/>
      <c r="BP61" s="134"/>
      <c r="BQ61" s="134"/>
      <c r="BR61" s="135"/>
      <c r="BS61" s="100"/>
      <c r="BT61" s="100"/>
      <c r="BU61" s="100"/>
      <c r="BV61" s="134"/>
      <c r="BW61" s="134"/>
      <c r="BX61" s="134"/>
      <c r="BY61" s="100"/>
      <c r="BZ61" s="134"/>
      <c r="CA61" s="134"/>
      <c r="CB61" s="100"/>
      <c r="CC61" s="134"/>
      <c r="CD61" s="135"/>
      <c r="CE61" s="134"/>
    </row>
    <row r="62" spans="1:109" ht="15.75" customHeight="1" x14ac:dyDescent="0.3">
      <c r="A62" s="383"/>
      <c r="B62" s="384"/>
      <c r="C62" s="384"/>
      <c r="D62" s="384"/>
      <c r="E62" s="386"/>
      <c r="F62" s="384"/>
      <c r="G62" s="384"/>
      <c r="H62" s="384"/>
      <c r="I62" s="134"/>
      <c r="J62" s="134"/>
      <c r="K62" s="384"/>
      <c r="L62" s="386"/>
      <c r="M62" s="383"/>
      <c r="N62" s="344"/>
      <c r="O62" s="341"/>
      <c r="P62" s="385"/>
      <c r="Q62" s="341">
        <f>IF(NOT(ISERROR(MATCH(P62,_xlfn.ANCHORARRAY(E73),0))),O75&amp;"Por favor no seleccionar los criterios de impacto",P62)</f>
        <v>0</v>
      </c>
      <c r="R62" s="344"/>
      <c r="S62" s="341"/>
      <c r="T62" s="342"/>
      <c r="U62" s="135">
        <v>4</v>
      </c>
      <c r="V62" s="97"/>
      <c r="W62" s="136" t="str">
        <f t="shared" si="14"/>
        <v/>
      </c>
      <c r="X62" s="146"/>
      <c r="Y62" s="146"/>
      <c r="Z62" s="146"/>
      <c r="AA62" s="146"/>
      <c r="AB62" s="133"/>
      <c r="AC62" s="133"/>
      <c r="AD62" s="98" t="str">
        <f t="shared" si="4"/>
        <v/>
      </c>
      <c r="AE62" s="133"/>
      <c r="AF62" s="133"/>
      <c r="AG62" s="133"/>
      <c r="AH62" s="160" t="str">
        <f>IFERROR(IF(AND(W61="Probabilidad",W62="Probabilidad"),(AJ61-(+AJ61*AD62)),IF(AND(W61="Impacto",W62="Probabilidad"),(AJ60-(+AJ60*AD62)),IF(W62="Impacto",AJ61,""))),"")</f>
        <v/>
      </c>
      <c r="AI62" s="132" t="str">
        <f t="shared" si="5"/>
        <v/>
      </c>
      <c r="AJ62" s="98" t="str">
        <f t="shared" si="15"/>
        <v/>
      </c>
      <c r="AK62" s="132" t="str">
        <f t="shared" si="7"/>
        <v/>
      </c>
      <c r="AL62" s="98" t="str">
        <f>IFERROR(IF(AND(W61="Impacto",W62="Impacto"),(AL61-(+AL61*AD62)),IF(AND(W61="Probabilidad",W62="Impacto"),(AL60-(+AL60*AD62)),IF(W62="Probabilidad",AL61,""))),"")</f>
        <v/>
      </c>
      <c r="AM62" s="99" t="str">
        <f t="shared" si="16"/>
        <v/>
      </c>
      <c r="AN62" s="326"/>
      <c r="AO62" s="134"/>
      <c r="AP62" s="135"/>
      <c r="AQ62" s="100"/>
      <c r="AR62" s="100"/>
      <c r="AS62" s="134"/>
      <c r="AT62" s="100"/>
      <c r="AU62" s="134"/>
      <c r="AV62" s="100"/>
      <c r="AW62" s="134"/>
      <c r="AX62" s="100"/>
      <c r="AY62" s="134"/>
      <c r="AZ62" s="135"/>
      <c r="BA62" s="134"/>
      <c r="BB62" s="134"/>
      <c r="BC62" s="135"/>
      <c r="BD62" s="100"/>
      <c r="BE62" s="100"/>
      <c r="BF62" s="134"/>
      <c r="BG62" s="134"/>
      <c r="BH62" s="135"/>
      <c r="BI62" s="100"/>
      <c r="BJ62" s="100"/>
      <c r="BK62" s="134"/>
      <c r="BL62" s="134"/>
      <c r="BM62" s="135"/>
      <c r="BN62" s="100"/>
      <c r="BO62" s="100"/>
      <c r="BP62" s="134"/>
      <c r="BQ62" s="134"/>
      <c r="BR62" s="135"/>
      <c r="BS62" s="100"/>
      <c r="BT62" s="100"/>
      <c r="BU62" s="100"/>
      <c r="BV62" s="134"/>
      <c r="BW62" s="134"/>
      <c r="BX62" s="134"/>
      <c r="BY62" s="100"/>
      <c r="BZ62" s="134"/>
      <c r="CA62" s="134"/>
      <c r="CB62" s="100"/>
      <c r="CC62" s="134"/>
      <c r="CD62" s="135"/>
      <c r="CE62" s="134"/>
    </row>
    <row r="63" spans="1:109" ht="15.75" customHeight="1" x14ac:dyDescent="0.3">
      <c r="A63" s="383"/>
      <c r="B63" s="384"/>
      <c r="C63" s="384"/>
      <c r="D63" s="384"/>
      <c r="E63" s="386"/>
      <c r="F63" s="384"/>
      <c r="G63" s="384"/>
      <c r="H63" s="384"/>
      <c r="I63" s="134"/>
      <c r="J63" s="134"/>
      <c r="K63" s="384"/>
      <c r="L63" s="386"/>
      <c r="M63" s="383"/>
      <c r="N63" s="344"/>
      <c r="O63" s="341"/>
      <c r="P63" s="385"/>
      <c r="Q63" s="341">
        <f>IF(NOT(ISERROR(MATCH(P63,_xlfn.ANCHORARRAY(E74),0))),O76&amp;"Por favor no seleccionar los criterios de impacto",P63)</f>
        <v>0</v>
      </c>
      <c r="R63" s="344"/>
      <c r="S63" s="341"/>
      <c r="T63" s="342"/>
      <c r="U63" s="135">
        <v>5</v>
      </c>
      <c r="V63" s="97"/>
      <c r="W63" s="136" t="str">
        <f t="shared" si="14"/>
        <v/>
      </c>
      <c r="X63" s="146"/>
      <c r="Y63" s="146"/>
      <c r="Z63" s="146"/>
      <c r="AA63" s="146"/>
      <c r="AB63" s="133"/>
      <c r="AC63" s="133"/>
      <c r="AD63" s="98" t="str">
        <f t="shared" si="4"/>
        <v/>
      </c>
      <c r="AE63" s="133"/>
      <c r="AF63" s="133"/>
      <c r="AG63" s="133"/>
      <c r="AH63" s="160" t="str">
        <f>IFERROR(IF(AND(W62="Probabilidad",W63="Probabilidad"),(AJ62-(+AJ62*AD63)),IF(AND(W62="Impacto",W63="Probabilidad"),(AJ61-(+AJ61*AD63)),IF(W63="Impacto",AJ62,""))),"")</f>
        <v/>
      </c>
      <c r="AI63" s="132" t="str">
        <f t="shared" si="5"/>
        <v/>
      </c>
      <c r="AJ63" s="98" t="str">
        <f t="shared" si="15"/>
        <v/>
      </c>
      <c r="AK63" s="132" t="str">
        <f t="shared" si="7"/>
        <v/>
      </c>
      <c r="AL63" s="98" t="str">
        <f>IFERROR(IF(AND(W62="Impacto",W63="Impacto"),(AL62-(+AL62*AD63)),IF(AND(W62="Probabilidad",W63="Impacto"),(AL61-(+AL61*AD63)),IF(W63="Probabilidad",AL62,""))),"")</f>
        <v/>
      </c>
      <c r="AM63" s="99" t="str">
        <f t="shared" si="16"/>
        <v/>
      </c>
      <c r="AN63" s="326"/>
      <c r="AO63" s="134"/>
      <c r="AP63" s="135"/>
      <c r="AQ63" s="100"/>
      <c r="AR63" s="100"/>
      <c r="AS63" s="134"/>
      <c r="AT63" s="100"/>
      <c r="AU63" s="134"/>
      <c r="AV63" s="100"/>
      <c r="AW63" s="134"/>
      <c r="AX63" s="100"/>
      <c r="AY63" s="134"/>
      <c r="AZ63" s="135"/>
      <c r="BA63" s="134"/>
      <c r="BB63" s="134"/>
      <c r="BC63" s="135"/>
      <c r="BD63" s="100"/>
      <c r="BE63" s="100"/>
      <c r="BF63" s="134"/>
      <c r="BG63" s="134"/>
      <c r="BH63" s="135"/>
      <c r="BI63" s="100"/>
      <c r="BJ63" s="100"/>
      <c r="BK63" s="134"/>
      <c r="BL63" s="134"/>
      <c r="BM63" s="135"/>
      <c r="BN63" s="100"/>
      <c r="BO63" s="100"/>
      <c r="BP63" s="134"/>
      <c r="BQ63" s="134"/>
      <c r="BR63" s="135"/>
      <c r="BS63" s="100"/>
      <c r="BT63" s="100"/>
      <c r="BU63" s="100"/>
      <c r="BV63" s="134"/>
      <c r="BW63" s="134"/>
      <c r="BX63" s="134"/>
      <c r="BY63" s="100"/>
      <c r="BZ63" s="134"/>
      <c r="CA63" s="134"/>
      <c r="CB63" s="100"/>
      <c r="CC63" s="134"/>
      <c r="CD63" s="135"/>
      <c r="CE63" s="134"/>
    </row>
    <row r="64" spans="1:109" ht="15.75" customHeight="1" x14ac:dyDescent="0.3">
      <c r="A64" s="383"/>
      <c r="B64" s="384"/>
      <c r="C64" s="384"/>
      <c r="D64" s="384"/>
      <c r="E64" s="386"/>
      <c r="F64" s="384"/>
      <c r="G64" s="384"/>
      <c r="H64" s="384"/>
      <c r="I64" s="134"/>
      <c r="J64" s="134"/>
      <c r="K64" s="384"/>
      <c r="L64" s="386"/>
      <c r="M64" s="383"/>
      <c r="N64" s="344"/>
      <c r="O64" s="341"/>
      <c r="P64" s="385"/>
      <c r="Q64" s="341">
        <f>IF(NOT(ISERROR(MATCH(P64,_xlfn.ANCHORARRAY(E75),0))),O77&amp;"Por favor no seleccionar los criterios de impacto",P64)</f>
        <v>0</v>
      </c>
      <c r="R64" s="344"/>
      <c r="S64" s="341"/>
      <c r="T64" s="342"/>
      <c r="U64" s="135">
        <v>6</v>
      </c>
      <c r="V64" s="97"/>
      <c r="W64" s="136" t="str">
        <f t="shared" si="14"/>
        <v/>
      </c>
      <c r="X64" s="146"/>
      <c r="Y64" s="146"/>
      <c r="Z64" s="146"/>
      <c r="AA64" s="146"/>
      <c r="AB64" s="133"/>
      <c r="AC64" s="133"/>
      <c r="AD64" s="98" t="str">
        <f t="shared" si="4"/>
        <v/>
      </c>
      <c r="AE64" s="133"/>
      <c r="AF64" s="133"/>
      <c r="AG64" s="133"/>
      <c r="AH64" s="160" t="str">
        <f>IFERROR(IF(AND(W63="Probabilidad",W64="Probabilidad"),(AJ63-(+AJ63*AD64)),IF(AND(W63="Impacto",W64="Probabilidad"),(AJ62-(+AJ62*AD64)),IF(W64="Impacto",AJ63,""))),"")</f>
        <v/>
      </c>
      <c r="AI64" s="132" t="str">
        <f t="shared" si="5"/>
        <v/>
      </c>
      <c r="AJ64" s="98" t="str">
        <f t="shared" si="15"/>
        <v/>
      </c>
      <c r="AK64" s="132" t="str">
        <f t="shared" si="7"/>
        <v/>
      </c>
      <c r="AL64" s="98" t="str">
        <f>IFERROR(IF(AND(W63="Impacto",W64="Impacto"),(AL63-(+AL63*AD64)),IF(AND(W63="Probabilidad",W64="Impacto"),(AL62-(+AL62*AD64)),IF(W64="Probabilidad",AL63,""))),"")</f>
        <v/>
      </c>
      <c r="AM64" s="99" t="str">
        <f t="shared" si="16"/>
        <v/>
      </c>
      <c r="AN64" s="327"/>
      <c r="AO64" s="134"/>
      <c r="AP64" s="135"/>
      <c r="AQ64" s="100"/>
      <c r="AR64" s="100"/>
      <c r="AS64" s="134"/>
      <c r="AT64" s="100"/>
      <c r="AU64" s="134"/>
      <c r="AV64" s="100"/>
      <c r="AW64" s="134"/>
      <c r="AX64" s="100"/>
      <c r="AY64" s="134"/>
      <c r="AZ64" s="135"/>
      <c r="BA64" s="134"/>
      <c r="BB64" s="134"/>
      <c r="BC64" s="135"/>
      <c r="BD64" s="100"/>
      <c r="BE64" s="100"/>
      <c r="BF64" s="134"/>
      <c r="BG64" s="134"/>
      <c r="BH64" s="135"/>
      <c r="BI64" s="100"/>
      <c r="BJ64" s="100"/>
      <c r="BK64" s="134"/>
      <c r="BL64" s="134"/>
      <c r="BM64" s="135"/>
      <c r="BN64" s="100"/>
      <c r="BO64" s="100"/>
      <c r="BP64" s="134"/>
      <c r="BQ64" s="134"/>
      <c r="BR64" s="135"/>
      <c r="BS64" s="100"/>
      <c r="BT64" s="100"/>
      <c r="BU64" s="100"/>
      <c r="BV64" s="134"/>
      <c r="BW64" s="134"/>
      <c r="BX64" s="134"/>
      <c r="BY64" s="100"/>
      <c r="BZ64" s="134"/>
      <c r="CA64" s="134"/>
      <c r="CB64" s="100"/>
      <c r="CC64" s="134"/>
      <c r="CD64" s="135"/>
      <c r="CE64" s="134"/>
    </row>
  </sheetData>
  <sheetProtection algorithmName="SHA-512" hashValue="fuc3kXKGTjC9jExO+Q/ejTCHntlI7Zoblw1tndeNWScP8S/PPAZn11pbI4bPNuCjxeeGw338QMDxSc8fBjy6vw==" saltValue="cx/FYtZJS1qPwcHBJwFHDQ==" spinCount="100000" sheet="1" objects="1" scenarios="1" formatCells="0" formatColumns="0" formatRows="0"/>
  <dataConsolidate link="1"/>
  <mergeCells count="277">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E3:E4"/>
    <mergeCell ref="K3:K4"/>
    <mergeCell ref="M3:M4"/>
    <mergeCell ref="N3:N4"/>
    <mergeCell ref="O3:O4"/>
    <mergeCell ref="P3:P4"/>
    <mergeCell ref="L3:L4"/>
    <mergeCell ref="AK3:AK4"/>
    <mergeCell ref="AL3:AL4"/>
    <mergeCell ref="I3:I4"/>
    <mergeCell ref="F3:F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s>
  <conditionalFormatting sqref="N5 N11">
    <cfRule type="cellIs" dxfId="104" priority="244" operator="equal">
      <formula>"Baja"</formula>
    </cfRule>
    <cfRule type="cellIs" dxfId="103" priority="243" operator="equal">
      <formula>"Media"</formula>
    </cfRule>
    <cfRule type="cellIs" dxfId="102" priority="242" operator="equal">
      <formula>"Alta"</formula>
    </cfRule>
    <cfRule type="cellIs" dxfId="101" priority="241" operator="equal">
      <formula>"Muy Alta"</formula>
    </cfRule>
    <cfRule type="cellIs" dxfId="100" priority="245" operator="equal">
      <formula>"Muy Baja"</formula>
    </cfRule>
  </conditionalFormatting>
  <conditionalFormatting sqref="N17">
    <cfRule type="cellIs" dxfId="99" priority="197" operator="equal">
      <formula>"Media"</formula>
    </cfRule>
    <cfRule type="cellIs" dxfId="98" priority="199" operator="equal">
      <formula>"Muy Baja"</formula>
    </cfRule>
    <cfRule type="cellIs" dxfId="97" priority="198" operator="equal">
      <formula>"Baja"</formula>
    </cfRule>
    <cfRule type="cellIs" dxfId="96" priority="196" operator="equal">
      <formula>"Alta"</formula>
    </cfRule>
    <cfRule type="cellIs" dxfId="95" priority="195" operator="equal">
      <formula>"Muy Alta"</formula>
    </cfRule>
  </conditionalFormatting>
  <conditionalFormatting sqref="N23">
    <cfRule type="cellIs" dxfId="94" priority="176" operator="equal">
      <formula>"Muy Baja"</formula>
    </cfRule>
    <cfRule type="cellIs" dxfId="93" priority="174" operator="equal">
      <formula>"Media"</formula>
    </cfRule>
    <cfRule type="cellIs" dxfId="92" priority="172" operator="equal">
      <formula>"Muy Alta"</formula>
    </cfRule>
    <cfRule type="cellIs" dxfId="91" priority="173" operator="equal">
      <formula>"Alta"</formula>
    </cfRule>
    <cfRule type="cellIs" dxfId="90" priority="175" operator="equal">
      <formula>"Baja"</formula>
    </cfRule>
  </conditionalFormatting>
  <conditionalFormatting sqref="N29">
    <cfRule type="cellIs" dxfId="89" priority="150" operator="equal">
      <formula>"Alta"</formula>
    </cfRule>
    <cfRule type="cellIs" dxfId="88" priority="149" operator="equal">
      <formula>"Muy Alta"</formula>
    </cfRule>
    <cfRule type="cellIs" dxfId="87" priority="151" operator="equal">
      <formula>"Media"</formula>
    </cfRule>
    <cfRule type="cellIs" dxfId="86" priority="152" operator="equal">
      <formula>"Baja"</formula>
    </cfRule>
    <cfRule type="cellIs" dxfId="85" priority="153" operator="equal">
      <formula>"Muy Baja"</formula>
    </cfRule>
  </conditionalFormatting>
  <conditionalFormatting sqref="N35">
    <cfRule type="cellIs" dxfId="84" priority="127" operator="equal">
      <formula>"Alta"</formula>
    </cfRule>
    <cfRule type="cellIs" dxfId="83" priority="126" operator="equal">
      <formula>"Muy Alta"</formula>
    </cfRule>
    <cfRule type="cellIs" dxfId="82" priority="129" operator="equal">
      <formula>"Baja"</formula>
    </cfRule>
    <cfRule type="cellIs" dxfId="81" priority="130" operator="equal">
      <formula>"Muy Baja"</formula>
    </cfRule>
    <cfRule type="cellIs" dxfId="80" priority="128" operator="equal">
      <formula>"Media"</formula>
    </cfRule>
  </conditionalFormatting>
  <conditionalFormatting sqref="N41">
    <cfRule type="cellIs" dxfId="79" priority="107" operator="equal">
      <formula>"Muy Baja"</formula>
    </cfRule>
    <cfRule type="cellIs" dxfId="78" priority="103" operator="equal">
      <formula>"Muy Alta"</formula>
    </cfRule>
    <cfRule type="cellIs" dxfId="77" priority="104" operator="equal">
      <formula>"Alta"</formula>
    </cfRule>
    <cfRule type="cellIs" dxfId="76" priority="105" operator="equal">
      <formula>"Media"</formula>
    </cfRule>
    <cfRule type="cellIs" dxfId="75" priority="106" operator="equal">
      <formula>"Baja"</formula>
    </cfRule>
  </conditionalFormatting>
  <conditionalFormatting sqref="N47">
    <cfRule type="cellIs" dxfId="74" priority="82" operator="equal">
      <formula>"Media"</formula>
    </cfRule>
    <cfRule type="cellIs" dxfId="73" priority="80" operator="equal">
      <formula>"Muy Alta"</formula>
    </cfRule>
    <cfRule type="cellIs" dxfId="72" priority="83" operator="equal">
      <formula>"Baja"</formula>
    </cfRule>
    <cfRule type="cellIs" dxfId="71" priority="84" operator="equal">
      <formula>"Muy Baja"</formula>
    </cfRule>
    <cfRule type="cellIs" dxfId="70" priority="81" operator="equal">
      <formula>"Alta"</formula>
    </cfRule>
  </conditionalFormatting>
  <conditionalFormatting sqref="N53">
    <cfRule type="cellIs" dxfId="69" priority="59" operator="equal">
      <formula>"Media"</formula>
    </cfRule>
    <cfRule type="cellIs" dxfId="68" priority="61" operator="equal">
      <formula>"Muy Baja"</formula>
    </cfRule>
    <cfRule type="cellIs" dxfId="67" priority="60" operator="equal">
      <formula>"Baja"</formula>
    </cfRule>
    <cfRule type="cellIs" dxfId="66" priority="57" operator="equal">
      <formula>"Muy Alta"</formula>
    </cfRule>
    <cfRule type="cellIs" dxfId="65" priority="58" operator="equal">
      <formula>"Alta"</formula>
    </cfRule>
  </conditionalFormatting>
  <conditionalFormatting sqref="N59">
    <cfRule type="cellIs" dxfId="64" priority="34" operator="equal">
      <formula>"Muy Alta"</formula>
    </cfRule>
    <cfRule type="cellIs" dxfId="63" priority="36" operator="equal">
      <formula>"Media"</formula>
    </cfRule>
    <cfRule type="cellIs" dxfId="62" priority="35" operator="equal">
      <formula>"Alta"</formula>
    </cfRule>
    <cfRule type="cellIs" dxfId="61" priority="38" operator="equal">
      <formula>"Muy Baja"</formula>
    </cfRule>
    <cfRule type="cellIs" dxfId="60" priority="37" operator="equal">
      <formula>"Baja"</formula>
    </cfRule>
  </conditionalFormatting>
  <conditionalFormatting sqref="Q5:Q64">
    <cfRule type="containsText" dxfId="59" priority="15" operator="containsText" text="❌">
      <formula>NOT(ISERROR(SEARCH("❌",Q5)))</formula>
    </cfRule>
  </conditionalFormatting>
  <conditionalFormatting sqref="R5 R11 R17 R23 R29 R35 R41 R47 R53 R59">
    <cfRule type="cellIs" dxfId="58" priority="239" operator="equal">
      <formula>"Menor"</formula>
    </cfRule>
    <cfRule type="cellIs" dxfId="57" priority="236" operator="equal">
      <formula>"Catastrófico"</formula>
    </cfRule>
    <cfRule type="cellIs" dxfId="56" priority="237" operator="equal">
      <formula>"Mayor"</formula>
    </cfRule>
    <cfRule type="cellIs" dxfId="55" priority="238" operator="equal">
      <formula>"Moderado"</formula>
    </cfRule>
    <cfRule type="cellIs" dxfId="54" priority="240" operator="equal">
      <formula>"Leve"</formula>
    </cfRule>
  </conditionalFormatting>
  <conditionalFormatting sqref="T5">
    <cfRule type="cellIs" dxfId="53" priority="235" operator="equal">
      <formula>"Bajo"</formula>
    </cfRule>
    <cfRule type="cellIs" dxfId="52" priority="232" operator="equal">
      <formula>"Extremo"</formula>
    </cfRule>
    <cfRule type="cellIs" dxfId="51" priority="233" operator="equal">
      <formula>"Alto"</formula>
    </cfRule>
    <cfRule type="cellIs" dxfId="50" priority="234" operator="equal">
      <formula>"Moderado"</formula>
    </cfRule>
  </conditionalFormatting>
  <conditionalFormatting sqref="T11">
    <cfRule type="cellIs" dxfId="49" priority="214" operator="equal">
      <formula>"Extremo"</formula>
    </cfRule>
    <cfRule type="cellIs" dxfId="48" priority="217" operator="equal">
      <formula>"Bajo"</formula>
    </cfRule>
    <cfRule type="cellIs" dxfId="47" priority="216" operator="equal">
      <formula>"Moderado"</formula>
    </cfRule>
    <cfRule type="cellIs" dxfId="46" priority="215" operator="equal">
      <formula>"Alto"</formula>
    </cfRule>
  </conditionalFormatting>
  <conditionalFormatting sqref="T17">
    <cfRule type="cellIs" dxfId="45" priority="194" operator="equal">
      <formula>"Bajo"</formula>
    </cfRule>
    <cfRule type="cellIs" dxfId="44" priority="191" operator="equal">
      <formula>"Extremo"</formula>
    </cfRule>
    <cfRule type="cellIs" dxfId="43" priority="192" operator="equal">
      <formula>"Alto"</formula>
    </cfRule>
    <cfRule type="cellIs" dxfId="42" priority="193" operator="equal">
      <formula>"Moderado"</formula>
    </cfRule>
  </conditionalFormatting>
  <conditionalFormatting sqref="T23">
    <cfRule type="cellIs" dxfId="41" priority="168" operator="equal">
      <formula>"Extremo"</formula>
    </cfRule>
    <cfRule type="cellIs" dxfId="40" priority="169" operator="equal">
      <formula>"Alto"</formula>
    </cfRule>
    <cfRule type="cellIs" dxfId="39" priority="170" operator="equal">
      <formula>"Moderado"</formula>
    </cfRule>
    <cfRule type="cellIs" dxfId="38" priority="171" operator="equal">
      <formula>"Bajo"</formula>
    </cfRule>
  </conditionalFormatting>
  <conditionalFormatting sqref="T29">
    <cfRule type="cellIs" dxfId="37" priority="146" operator="equal">
      <formula>"Alto"</formula>
    </cfRule>
    <cfRule type="cellIs" dxfId="36" priority="145" operator="equal">
      <formula>"Extremo"</formula>
    </cfRule>
    <cfRule type="cellIs" dxfId="35" priority="147" operator="equal">
      <formula>"Moderado"</formula>
    </cfRule>
    <cfRule type="cellIs" dxfId="34" priority="148" operator="equal">
      <formula>"Bajo"</formula>
    </cfRule>
  </conditionalFormatting>
  <conditionalFormatting sqref="T35">
    <cfRule type="cellIs" dxfId="33" priority="124" operator="equal">
      <formula>"Moderado"</formula>
    </cfRule>
    <cfRule type="cellIs" dxfId="32" priority="123" operator="equal">
      <formula>"Alto"</formula>
    </cfRule>
    <cfRule type="cellIs" dxfId="31" priority="125" operator="equal">
      <formula>"Bajo"</formula>
    </cfRule>
    <cfRule type="cellIs" dxfId="30" priority="122" operator="equal">
      <formula>"Extremo"</formula>
    </cfRule>
  </conditionalFormatting>
  <conditionalFormatting sqref="T41">
    <cfRule type="cellIs" dxfId="29" priority="102" operator="equal">
      <formula>"Bajo"</formula>
    </cfRule>
    <cfRule type="cellIs" dxfId="28" priority="101" operator="equal">
      <formula>"Moderado"</formula>
    </cfRule>
    <cfRule type="cellIs" dxfId="27" priority="100" operator="equal">
      <formula>"Alto"</formula>
    </cfRule>
    <cfRule type="cellIs" dxfId="26" priority="99" operator="equal">
      <formula>"Extremo"</formula>
    </cfRule>
  </conditionalFormatting>
  <conditionalFormatting sqref="T47">
    <cfRule type="cellIs" dxfId="25" priority="76" operator="equal">
      <formula>"Extremo"</formula>
    </cfRule>
    <cfRule type="cellIs" dxfId="24" priority="77" operator="equal">
      <formula>"Alto"</formula>
    </cfRule>
    <cfRule type="cellIs" dxfId="23" priority="79" operator="equal">
      <formula>"Bajo"</formula>
    </cfRule>
    <cfRule type="cellIs" dxfId="22" priority="78" operator="equal">
      <formula>"Moderado"</formula>
    </cfRule>
  </conditionalFormatting>
  <conditionalFormatting sqref="T53">
    <cfRule type="cellIs" dxfId="21" priority="53" operator="equal">
      <formula>"Extremo"</formula>
    </cfRule>
    <cfRule type="cellIs" dxfId="20" priority="54" operator="equal">
      <formula>"Alto"</formula>
    </cfRule>
    <cfRule type="cellIs" dxfId="19" priority="56" operator="equal">
      <formula>"Bajo"</formula>
    </cfRule>
    <cfRule type="cellIs" dxfId="18" priority="55" operator="equal">
      <formula>"Moderado"</formula>
    </cfRule>
  </conditionalFormatting>
  <conditionalFormatting sqref="T59">
    <cfRule type="cellIs" dxfId="17" priority="30" operator="equal">
      <formula>"Extremo"</formula>
    </cfRule>
    <cfRule type="cellIs" dxfId="16" priority="33" operator="equal">
      <formula>"Bajo"</formula>
    </cfRule>
    <cfRule type="cellIs" dxfId="15" priority="32" operator="equal">
      <formula>"Moderado"</formula>
    </cfRule>
    <cfRule type="cellIs" dxfId="14" priority="31" operator="equal">
      <formula>"Alto"</formula>
    </cfRule>
  </conditionalFormatting>
  <conditionalFormatting sqref="AI5:AI64">
    <cfRule type="cellIs" dxfId="13" priority="13" operator="equal">
      <formula>"Baja"</formula>
    </cfRule>
    <cfRule type="cellIs" dxfId="12" priority="12" operator="equal">
      <formula>"Media"</formula>
    </cfRule>
    <cfRule type="cellIs" dxfId="11" priority="14" operator="equal">
      <formula>"Muy Baja"</formula>
    </cfRule>
    <cfRule type="cellIs" dxfId="10" priority="10" operator="equal">
      <formula>"Muy Alta"</formula>
    </cfRule>
    <cfRule type="cellIs" dxfId="9" priority="11" operator="equal">
      <formula>"Alta"</formula>
    </cfRule>
  </conditionalFormatting>
  <conditionalFormatting sqref="AK5:AK64">
    <cfRule type="cellIs" dxfId="8" priority="9" operator="equal">
      <formula>"Leve"</formula>
    </cfRule>
    <cfRule type="cellIs" dxfId="7" priority="8" operator="equal">
      <formula>"Menor"</formula>
    </cfRule>
    <cfRule type="cellIs" dxfId="6" priority="6" operator="equal">
      <formula>"Mayor"</formula>
    </cfRule>
    <cfRule type="cellIs" dxfId="5" priority="5" operator="equal">
      <formula>"Catastrófico"</formula>
    </cfRule>
    <cfRule type="cellIs" dxfId="4" priority="7" operator="equal">
      <formula>"Moderado"</formula>
    </cfRule>
  </conditionalFormatting>
  <conditionalFormatting sqref="AM5:AM64">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workbookViewId="0">
      <selection activeCell="W6" sqref="W6"/>
    </sheetView>
  </sheetViews>
  <sheetFormatPr baseColWidth="10" defaultColWidth="11.42578125" defaultRowHeight="16.5" x14ac:dyDescent="0.3"/>
  <cols>
    <col min="1" max="1" width="4" style="2" bestFit="1" customWidth="1"/>
    <col min="2" max="3" width="18.7109375" style="93" customWidth="1"/>
    <col min="4" max="4" width="25.85546875" style="93" customWidth="1"/>
    <col min="5" max="5" width="14.140625" style="2" customWidth="1"/>
    <col min="6" max="6" width="17.5703125" style="2" customWidth="1"/>
    <col min="7" max="7" width="32.42578125" style="1" customWidth="1"/>
    <col min="8" max="8" width="30"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322" t="s">
        <v>268</v>
      </c>
      <c r="B2" s="323"/>
      <c r="C2" s="323"/>
      <c r="D2" s="323"/>
      <c r="E2" s="323"/>
      <c r="F2" s="323"/>
      <c r="G2" s="323"/>
      <c r="H2" s="358" t="s">
        <v>269</v>
      </c>
      <c r="I2" s="358"/>
      <c r="J2" s="358"/>
      <c r="K2" s="358"/>
      <c r="L2" s="358"/>
      <c r="M2" s="358"/>
      <c r="N2" s="358"/>
      <c r="O2" s="358"/>
      <c r="P2" s="358"/>
      <c r="Q2" s="358"/>
      <c r="R2" s="358"/>
      <c r="S2" s="358"/>
      <c r="T2" s="328" t="s">
        <v>129</v>
      </c>
      <c r="U2" s="328"/>
      <c r="V2" s="328"/>
      <c r="W2" s="387" t="s">
        <v>270</v>
      </c>
      <c r="X2" s="387"/>
      <c r="Y2" s="387"/>
    </row>
    <row r="3" spans="1:25" ht="15" customHeight="1" x14ac:dyDescent="0.25">
      <c r="A3" s="381" t="s">
        <v>131</v>
      </c>
      <c r="B3" s="348" t="s">
        <v>7</v>
      </c>
      <c r="C3" s="348" t="s">
        <v>9</v>
      </c>
      <c r="D3" s="348" t="s">
        <v>11</v>
      </c>
      <c r="E3" s="382" t="s">
        <v>15</v>
      </c>
      <c r="F3" s="348" t="s">
        <v>271</v>
      </c>
      <c r="G3" s="382" t="s">
        <v>272</v>
      </c>
      <c r="H3" s="336" t="s">
        <v>147</v>
      </c>
      <c r="I3" s="336" t="s">
        <v>148</v>
      </c>
      <c r="J3" s="336" t="s">
        <v>149</v>
      </c>
      <c r="K3" s="336" t="s">
        <v>150</v>
      </c>
      <c r="L3" s="336" t="s">
        <v>151</v>
      </c>
      <c r="M3" s="336" t="s">
        <v>150</v>
      </c>
      <c r="N3" s="336" t="s">
        <v>152</v>
      </c>
      <c r="O3" s="336" t="s">
        <v>150</v>
      </c>
      <c r="P3" s="336" t="s">
        <v>153</v>
      </c>
      <c r="Q3" s="336" t="s">
        <v>150</v>
      </c>
      <c r="R3" s="336" t="s">
        <v>154</v>
      </c>
      <c r="S3" s="336" t="s">
        <v>53</v>
      </c>
      <c r="T3" s="329" t="s">
        <v>150</v>
      </c>
      <c r="U3" s="329" t="s">
        <v>162</v>
      </c>
      <c r="V3" s="329" t="s">
        <v>273</v>
      </c>
      <c r="W3" s="361" t="s">
        <v>150</v>
      </c>
      <c r="X3" s="361" t="s">
        <v>274</v>
      </c>
      <c r="Y3" s="361" t="s">
        <v>53</v>
      </c>
    </row>
    <row r="4" spans="1:25" ht="15" customHeight="1" x14ac:dyDescent="0.25">
      <c r="A4" s="381"/>
      <c r="B4" s="348"/>
      <c r="C4" s="348"/>
      <c r="D4" s="348"/>
      <c r="E4" s="382"/>
      <c r="F4" s="348"/>
      <c r="G4" s="382"/>
      <c r="H4" s="336"/>
      <c r="I4" s="336"/>
      <c r="J4" s="336"/>
      <c r="K4" s="336"/>
      <c r="L4" s="336"/>
      <c r="M4" s="336"/>
      <c r="N4" s="336"/>
      <c r="O4" s="336"/>
      <c r="P4" s="336"/>
      <c r="Q4" s="336"/>
      <c r="R4" s="336"/>
      <c r="S4" s="336"/>
      <c r="T4" s="329"/>
      <c r="U4" s="329"/>
      <c r="V4" s="329"/>
      <c r="W4" s="361"/>
      <c r="X4" s="361"/>
      <c r="Y4" s="361"/>
    </row>
    <row r="5" spans="1:25" s="158" customFormat="1" ht="85.5" customHeight="1" x14ac:dyDescent="0.25">
      <c r="A5" s="317"/>
      <c r="B5" s="318"/>
      <c r="C5" s="318"/>
      <c r="D5" s="318"/>
      <c r="E5" s="318"/>
      <c r="F5" s="318"/>
      <c r="G5" s="343"/>
      <c r="H5" s="232"/>
      <c r="I5" s="231"/>
      <c r="J5" s="240"/>
      <c r="K5" s="100"/>
      <c r="L5" s="134"/>
      <c r="M5" s="100"/>
      <c r="N5" s="134"/>
      <c r="O5" s="100"/>
      <c r="P5" s="134"/>
      <c r="Q5" s="100"/>
      <c r="R5" s="134"/>
      <c r="S5" s="135"/>
      <c r="T5" s="100"/>
      <c r="U5" s="134"/>
      <c r="V5" s="134"/>
      <c r="W5" s="260">
        <v>45190</v>
      </c>
      <c r="X5" s="261" t="s">
        <v>275</v>
      </c>
      <c r="Y5" s="262" t="s">
        <v>275</v>
      </c>
    </row>
    <row r="6" spans="1:25" s="158" customFormat="1" ht="31.5" customHeight="1" x14ac:dyDescent="0.25">
      <c r="A6" s="317"/>
      <c r="B6" s="318"/>
      <c r="C6" s="318"/>
      <c r="D6" s="318"/>
      <c r="E6" s="318"/>
      <c r="F6" s="318"/>
      <c r="G6" s="343"/>
      <c r="H6" s="232"/>
      <c r="I6" s="231"/>
      <c r="J6" s="240"/>
      <c r="K6" s="100"/>
      <c r="L6" s="134"/>
      <c r="M6" s="100"/>
      <c r="N6" s="134"/>
      <c r="O6" s="100"/>
      <c r="P6" s="134"/>
      <c r="Q6" s="100"/>
      <c r="R6" s="134"/>
      <c r="S6" s="135"/>
      <c r="T6" s="100"/>
      <c r="U6" s="134"/>
      <c r="V6" s="134"/>
      <c r="W6" s="100"/>
      <c r="X6" s="134"/>
      <c r="Y6" s="135"/>
    </row>
    <row r="7" spans="1:25" s="158" customFormat="1" ht="23.25" customHeight="1" x14ac:dyDescent="0.25">
      <c r="A7" s="317"/>
      <c r="B7" s="318"/>
      <c r="C7" s="318"/>
      <c r="D7" s="318"/>
      <c r="E7" s="318"/>
      <c r="F7" s="318"/>
      <c r="G7" s="343"/>
      <c r="H7" s="232"/>
      <c r="I7" s="231"/>
      <c r="J7" s="240"/>
      <c r="K7" s="100"/>
      <c r="L7" s="134"/>
      <c r="M7" s="100"/>
      <c r="N7" s="134"/>
      <c r="O7" s="100"/>
      <c r="P7" s="134"/>
      <c r="Q7" s="100"/>
      <c r="R7" s="134"/>
      <c r="S7" s="135"/>
      <c r="T7" s="100"/>
      <c r="U7" s="134"/>
      <c r="V7" s="134"/>
      <c r="W7" s="100"/>
      <c r="X7" s="134"/>
      <c r="Y7" s="135"/>
    </row>
    <row r="8" spans="1:25" s="158" customFormat="1" ht="25.5" customHeight="1" x14ac:dyDescent="0.25">
      <c r="A8" s="317"/>
      <c r="B8" s="318"/>
      <c r="C8" s="318"/>
      <c r="D8" s="318"/>
      <c r="E8" s="318"/>
      <c r="F8" s="318"/>
      <c r="G8" s="343"/>
      <c r="H8" s="232"/>
      <c r="I8" s="231"/>
      <c r="J8" s="240"/>
      <c r="K8" s="100"/>
      <c r="L8" s="134"/>
      <c r="M8" s="100"/>
      <c r="N8" s="134"/>
      <c r="O8" s="100"/>
      <c r="P8" s="134"/>
      <c r="Q8" s="100"/>
      <c r="R8" s="134"/>
      <c r="S8" s="135"/>
      <c r="T8" s="100"/>
      <c r="U8" s="134"/>
      <c r="V8" s="134"/>
      <c r="W8" s="100"/>
      <c r="X8" s="134"/>
      <c r="Y8" s="135"/>
    </row>
    <row r="9" spans="1:25" s="158" customFormat="1" ht="26.25" customHeight="1" x14ac:dyDescent="0.25">
      <c r="A9" s="317"/>
      <c r="B9" s="318"/>
      <c r="C9" s="318"/>
      <c r="D9" s="318"/>
      <c r="E9" s="318"/>
      <c r="F9" s="318"/>
      <c r="G9" s="343"/>
      <c r="H9" s="232"/>
      <c r="I9" s="231"/>
      <c r="J9" s="240"/>
      <c r="K9" s="100"/>
      <c r="L9" s="134"/>
      <c r="M9" s="100"/>
      <c r="N9" s="134"/>
      <c r="O9" s="100"/>
      <c r="P9" s="134"/>
      <c r="Q9" s="100"/>
      <c r="R9" s="134"/>
      <c r="S9" s="135"/>
      <c r="T9" s="100"/>
      <c r="U9" s="134"/>
      <c r="V9" s="134"/>
      <c r="W9" s="100"/>
      <c r="X9" s="134"/>
      <c r="Y9" s="135"/>
    </row>
    <row r="10" spans="1:25" s="158" customFormat="1" ht="35.25" customHeight="1" x14ac:dyDescent="0.25">
      <c r="A10" s="317"/>
      <c r="B10" s="318"/>
      <c r="C10" s="318"/>
      <c r="D10" s="318"/>
      <c r="E10" s="318"/>
      <c r="F10" s="318"/>
      <c r="G10" s="343"/>
      <c r="H10" s="232"/>
      <c r="I10" s="231"/>
      <c r="J10" s="240"/>
      <c r="K10" s="100"/>
      <c r="L10" s="134"/>
      <c r="M10" s="100"/>
      <c r="N10" s="134"/>
      <c r="O10" s="100"/>
      <c r="P10" s="134"/>
      <c r="Q10" s="100"/>
      <c r="R10" s="134"/>
      <c r="S10" s="135"/>
      <c r="T10" s="100"/>
      <c r="U10" s="134"/>
      <c r="V10" s="134"/>
      <c r="W10" s="100"/>
      <c r="X10" s="134"/>
      <c r="Y10" s="135"/>
    </row>
    <row r="11" spans="1:25" s="158" customFormat="1" ht="15" customHeight="1" x14ac:dyDescent="0.25">
      <c r="A11" s="317">
        <v>2</v>
      </c>
      <c r="B11" s="318"/>
      <c r="C11" s="318"/>
      <c r="D11" s="318"/>
      <c r="E11" s="318"/>
      <c r="F11" s="318"/>
      <c r="G11" s="343"/>
      <c r="H11" s="232"/>
      <c r="I11" s="231"/>
      <c r="J11" s="240"/>
      <c r="K11" s="100"/>
      <c r="L11" s="134"/>
      <c r="M11" s="100"/>
      <c r="N11" s="134"/>
      <c r="O11" s="100"/>
      <c r="P11" s="134"/>
      <c r="Q11" s="100"/>
      <c r="R11" s="134"/>
      <c r="S11" s="135"/>
      <c r="T11" s="100"/>
      <c r="U11" s="134"/>
      <c r="V11" s="134"/>
      <c r="W11" s="100"/>
      <c r="X11" s="134"/>
      <c r="Y11" s="135"/>
    </row>
    <row r="12" spans="1:25" s="158" customFormat="1" ht="15" customHeight="1" x14ac:dyDescent="0.25">
      <c r="A12" s="317"/>
      <c r="B12" s="318"/>
      <c r="C12" s="318"/>
      <c r="D12" s="318"/>
      <c r="E12" s="318"/>
      <c r="F12" s="318"/>
      <c r="G12" s="343"/>
      <c r="H12" s="232"/>
      <c r="I12" s="231"/>
      <c r="J12" s="240"/>
      <c r="K12" s="100"/>
      <c r="L12" s="134"/>
      <c r="M12" s="100"/>
      <c r="N12" s="134"/>
      <c r="O12" s="100"/>
      <c r="P12" s="134"/>
      <c r="Q12" s="100"/>
      <c r="R12" s="134"/>
      <c r="S12" s="135"/>
      <c r="T12" s="100"/>
      <c r="U12" s="134"/>
      <c r="V12" s="134"/>
      <c r="W12" s="100"/>
      <c r="X12" s="134"/>
      <c r="Y12" s="135"/>
    </row>
    <row r="13" spans="1:25" s="158" customFormat="1" ht="15" customHeight="1" x14ac:dyDescent="0.25">
      <c r="A13" s="317"/>
      <c r="B13" s="318"/>
      <c r="C13" s="318"/>
      <c r="D13" s="318"/>
      <c r="E13" s="318"/>
      <c r="F13" s="318"/>
      <c r="G13" s="343"/>
      <c r="H13" s="232"/>
      <c r="I13" s="231"/>
      <c r="J13" s="240"/>
      <c r="K13" s="100"/>
      <c r="L13" s="134"/>
      <c r="M13" s="100"/>
      <c r="N13" s="134"/>
      <c r="O13" s="100"/>
      <c r="P13" s="134"/>
      <c r="Q13" s="100"/>
      <c r="R13" s="134"/>
      <c r="S13" s="135"/>
      <c r="T13" s="100"/>
      <c r="U13" s="134"/>
      <c r="V13" s="134"/>
      <c r="W13" s="100"/>
      <c r="X13" s="134"/>
      <c r="Y13" s="135"/>
    </row>
    <row r="14" spans="1:25" s="158" customFormat="1" ht="15" customHeight="1" x14ac:dyDescent="0.25">
      <c r="A14" s="317"/>
      <c r="B14" s="318"/>
      <c r="C14" s="318"/>
      <c r="D14" s="318"/>
      <c r="E14" s="318"/>
      <c r="F14" s="318"/>
      <c r="G14" s="343"/>
      <c r="H14" s="232"/>
      <c r="I14" s="231"/>
      <c r="J14" s="240"/>
      <c r="K14" s="100"/>
      <c r="L14" s="134"/>
      <c r="M14" s="100"/>
      <c r="N14" s="134"/>
      <c r="O14" s="100"/>
      <c r="P14" s="134"/>
      <c r="Q14" s="100"/>
      <c r="R14" s="134"/>
      <c r="S14" s="135"/>
      <c r="T14" s="100"/>
      <c r="U14" s="134"/>
      <c r="V14" s="134"/>
      <c r="W14" s="100"/>
      <c r="X14" s="134"/>
      <c r="Y14" s="135"/>
    </row>
    <row r="15" spans="1:25" s="158" customFormat="1" ht="15" customHeight="1" x14ac:dyDescent="0.25">
      <c r="A15" s="317"/>
      <c r="B15" s="318"/>
      <c r="C15" s="318"/>
      <c r="D15" s="318"/>
      <c r="E15" s="318"/>
      <c r="F15" s="318"/>
      <c r="G15" s="343"/>
      <c r="H15" s="232"/>
      <c r="I15" s="231"/>
      <c r="J15" s="240"/>
      <c r="K15" s="100"/>
      <c r="L15" s="134"/>
      <c r="M15" s="100"/>
      <c r="N15" s="134"/>
      <c r="O15" s="100"/>
      <c r="P15" s="134"/>
      <c r="Q15" s="100"/>
      <c r="R15" s="134"/>
      <c r="S15" s="135"/>
      <c r="T15" s="100"/>
      <c r="U15" s="134"/>
      <c r="V15" s="134"/>
      <c r="W15" s="100"/>
      <c r="X15" s="134"/>
      <c r="Y15" s="135"/>
    </row>
    <row r="16" spans="1:25" s="158" customFormat="1" ht="15" customHeight="1" x14ac:dyDescent="0.25">
      <c r="A16" s="317"/>
      <c r="B16" s="318"/>
      <c r="C16" s="318"/>
      <c r="D16" s="318"/>
      <c r="E16" s="318"/>
      <c r="F16" s="318"/>
      <c r="G16" s="343"/>
      <c r="H16" s="232"/>
      <c r="I16" s="231"/>
      <c r="J16" s="240"/>
      <c r="K16" s="100"/>
      <c r="L16" s="134"/>
      <c r="M16" s="100"/>
      <c r="N16" s="134"/>
      <c r="O16" s="100"/>
      <c r="P16" s="134"/>
      <c r="Q16" s="100"/>
      <c r="R16" s="134"/>
      <c r="S16" s="135"/>
      <c r="T16" s="100"/>
      <c r="U16" s="134"/>
      <c r="V16" s="134"/>
      <c r="W16" s="100"/>
      <c r="X16" s="134"/>
      <c r="Y16" s="135"/>
    </row>
    <row r="17" spans="1:25" s="158" customFormat="1" ht="15" customHeight="1" x14ac:dyDescent="0.25">
      <c r="A17" s="317">
        <v>3</v>
      </c>
      <c r="B17" s="318"/>
      <c r="C17" s="318"/>
      <c r="D17" s="318"/>
      <c r="E17" s="318"/>
      <c r="F17" s="318"/>
      <c r="G17" s="343"/>
      <c r="H17" s="232"/>
      <c r="I17" s="231"/>
      <c r="J17" s="240"/>
      <c r="K17" s="100"/>
      <c r="L17" s="134"/>
      <c r="M17" s="100"/>
      <c r="N17" s="134"/>
      <c r="O17" s="100"/>
      <c r="P17" s="134"/>
      <c r="Q17" s="100"/>
      <c r="R17" s="134"/>
      <c r="S17" s="135"/>
      <c r="T17" s="100"/>
      <c r="U17" s="134"/>
      <c r="V17" s="134"/>
      <c r="W17" s="100"/>
      <c r="X17" s="134"/>
      <c r="Y17" s="135"/>
    </row>
    <row r="18" spans="1:25" s="158" customFormat="1" ht="15" customHeight="1" x14ac:dyDescent="0.25">
      <c r="A18" s="317"/>
      <c r="B18" s="318"/>
      <c r="C18" s="318"/>
      <c r="D18" s="318"/>
      <c r="E18" s="318"/>
      <c r="F18" s="318"/>
      <c r="G18" s="343"/>
      <c r="H18" s="232"/>
      <c r="I18" s="231"/>
      <c r="J18" s="240"/>
      <c r="K18" s="100"/>
      <c r="L18" s="134"/>
      <c r="M18" s="100"/>
      <c r="N18" s="134"/>
      <c r="O18" s="100"/>
      <c r="P18" s="134"/>
      <c r="Q18" s="100"/>
      <c r="R18" s="134"/>
      <c r="S18" s="135"/>
      <c r="T18" s="100"/>
      <c r="U18" s="134"/>
      <c r="V18" s="134"/>
      <c r="W18" s="100"/>
      <c r="X18" s="134"/>
      <c r="Y18" s="135"/>
    </row>
    <row r="19" spans="1:25" s="158" customFormat="1" ht="15" customHeight="1" x14ac:dyDescent="0.25">
      <c r="A19" s="317"/>
      <c r="B19" s="318"/>
      <c r="C19" s="318"/>
      <c r="D19" s="318"/>
      <c r="E19" s="318"/>
      <c r="F19" s="318"/>
      <c r="G19" s="343"/>
      <c r="H19" s="232"/>
      <c r="I19" s="231"/>
      <c r="J19" s="240"/>
      <c r="K19" s="100"/>
      <c r="L19" s="134"/>
      <c r="M19" s="100"/>
      <c r="N19" s="134"/>
      <c r="O19" s="100"/>
      <c r="P19" s="134"/>
      <c r="Q19" s="100"/>
      <c r="R19" s="134"/>
      <c r="S19" s="135"/>
      <c r="T19" s="100"/>
      <c r="U19" s="134"/>
      <c r="V19" s="134"/>
      <c r="W19" s="100"/>
      <c r="X19" s="134"/>
      <c r="Y19" s="135"/>
    </row>
    <row r="20" spans="1:25" s="158" customFormat="1" ht="15" customHeight="1" x14ac:dyDescent="0.25">
      <c r="A20" s="317"/>
      <c r="B20" s="318"/>
      <c r="C20" s="318"/>
      <c r="D20" s="318"/>
      <c r="E20" s="318"/>
      <c r="F20" s="318"/>
      <c r="G20" s="343"/>
      <c r="H20" s="232"/>
      <c r="I20" s="231"/>
      <c r="J20" s="240"/>
      <c r="K20" s="100"/>
      <c r="L20" s="134"/>
      <c r="M20" s="100"/>
      <c r="N20" s="134"/>
      <c r="O20" s="100"/>
      <c r="P20" s="134"/>
      <c r="Q20" s="100"/>
      <c r="R20" s="134"/>
      <c r="S20" s="135"/>
      <c r="T20" s="100"/>
      <c r="U20" s="134"/>
      <c r="V20" s="134"/>
      <c r="W20" s="100"/>
      <c r="X20" s="134"/>
      <c r="Y20" s="135"/>
    </row>
    <row r="21" spans="1:25" s="158" customFormat="1" ht="15" customHeight="1" x14ac:dyDescent="0.25">
      <c r="A21" s="317"/>
      <c r="B21" s="318"/>
      <c r="C21" s="318"/>
      <c r="D21" s="318"/>
      <c r="E21" s="318"/>
      <c r="F21" s="318"/>
      <c r="G21" s="343"/>
      <c r="H21" s="232"/>
      <c r="I21" s="231"/>
      <c r="J21" s="240"/>
      <c r="K21" s="100"/>
      <c r="L21" s="134"/>
      <c r="M21" s="100"/>
      <c r="N21" s="134"/>
      <c r="O21" s="100"/>
      <c r="P21" s="134"/>
      <c r="Q21" s="100"/>
      <c r="R21" s="134"/>
      <c r="S21" s="135"/>
      <c r="T21" s="100"/>
      <c r="U21" s="134"/>
      <c r="V21" s="134"/>
      <c r="W21" s="100"/>
      <c r="X21" s="134"/>
      <c r="Y21" s="135"/>
    </row>
    <row r="22" spans="1:25" s="158" customFormat="1" ht="15" customHeight="1" x14ac:dyDescent="0.25">
      <c r="A22" s="317"/>
      <c r="B22" s="318"/>
      <c r="C22" s="318"/>
      <c r="D22" s="318"/>
      <c r="E22" s="318"/>
      <c r="F22" s="318"/>
      <c r="G22" s="343"/>
      <c r="H22" s="232"/>
      <c r="I22" s="231"/>
      <c r="J22" s="240"/>
      <c r="K22" s="100"/>
      <c r="L22" s="134"/>
      <c r="M22" s="100"/>
      <c r="N22" s="134"/>
      <c r="O22" s="100"/>
      <c r="P22" s="134"/>
      <c r="Q22" s="100"/>
      <c r="R22" s="134"/>
      <c r="S22" s="135"/>
      <c r="T22" s="100"/>
      <c r="U22" s="134"/>
      <c r="V22" s="134"/>
      <c r="W22" s="100"/>
      <c r="X22" s="134"/>
      <c r="Y22" s="135"/>
    </row>
    <row r="23" spans="1:25" s="158" customFormat="1" ht="15" customHeight="1" x14ac:dyDescent="0.25">
      <c r="A23" s="317">
        <v>4</v>
      </c>
      <c r="B23" s="318"/>
      <c r="C23" s="318"/>
      <c r="D23" s="318"/>
      <c r="E23" s="318"/>
      <c r="F23" s="318"/>
      <c r="G23" s="343"/>
      <c r="H23" s="232"/>
      <c r="I23" s="231"/>
      <c r="J23" s="240"/>
      <c r="K23" s="100"/>
      <c r="L23" s="134"/>
      <c r="M23" s="100"/>
      <c r="N23" s="134"/>
      <c r="O23" s="100"/>
      <c r="P23" s="134"/>
      <c r="Q23" s="100"/>
      <c r="R23" s="134"/>
      <c r="S23" s="135"/>
      <c r="T23" s="100"/>
      <c r="U23" s="134"/>
      <c r="V23" s="134"/>
      <c r="W23" s="100"/>
      <c r="X23" s="134"/>
      <c r="Y23" s="135"/>
    </row>
    <row r="24" spans="1:25" s="158" customFormat="1" ht="15" customHeight="1" x14ac:dyDescent="0.25">
      <c r="A24" s="317"/>
      <c r="B24" s="318"/>
      <c r="C24" s="318"/>
      <c r="D24" s="318"/>
      <c r="E24" s="318"/>
      <c r="F24" s="318"/>
      <c r="G24" s="343"/>
      <c r="H24" s="232"/>
      <c r="I24" s="231"/>
      <c r="J24" s="240"/>
      <c r="K24" s="100"/>
      <c r="L24" s="134"/>
      <c r="M24" s="100"/>
      <c r="N24" s="134"/>
      <c r="O24" s="100"/>
      <c r="P24" s="134"/>
      <c r="Q24" s="100"/>
      <c r="R24" s="134"/>
      <c r="S24" s="135"/>
      <c r="T24" s="100"/>
      <c r="U24" s="134"/>
      <c r="V24" s="134"/>
      <c r="W24" s="100"/>
      <c r="X24" s="134"/>
      <c r="Y24" s="135"/>
    </row>
    <row r="25" spans="1:25" s="158" customFormat="1" ht="15" customHeight="1" x14ac:dyDescent="0.25">
      <c r="A25" s="317"/>
      <c r="B25" s="318"/>
      <c r="C25" s="318"/>
      <c r="D25" s="318"/>
      <c r="E25" s="318"/>
      <c r="F25" s="318"/>
      <c r="G25" s="343"/>
      <c r="H25" s="232"/>
      <c r="I25" s="231"/>
      <c r="J25" s="240"/>
      <c r="K25" s="100"/>
      <c r="L25" s="134"/>
      <c r="M25" s="100"/>
      <c r="N25" s="134"/>
      <c r="O25" s="100"/>
      <c r="P25" s="134"/>
      <c r="Q25" s="100"/>
      <c r="R25" s="134"/>
      <c r="S25" s="135"/>
      <c r="T25" s="100"/>
      <c r="U25" s="134"/>
      <c r="V25" s="134"/>
      <c r="W25" s="100"/>
      <c r="X25" s="134"/>
      <c r="Y25" s="135"/>
    </row>
    <row r="26" spans="1:25" s="158" customFormat="1" ht="15" customHeight="1" x14ac:dyDescent="0.25">
      <c r="A26" s="317"/>
      <c r="B26" s="318"/>
      <c r="C26" s="318"/>
      <c r="D26" s="318"/>
      <c r="E26" s="318"/>
      <c r="F26" s="318"/>
      <c r="G26" s="343"/>
      <c r="H26" s="232"/>
      <c r="I26" s="231"/>
      <c r="J26" s="240"/>
      <c r="K26" s="100"/>
      <c r="L26" s="134"/>
      <c r="M26" s="100"/>
      <c r="N26" s="134"/>
      <c r="O26" s="100"/>
      <c r="P26" s="134"/>
      <c r="Q26" s="100"/>
      <c r="R26" s="134"/>
      <c r="S26" s="135"/>
      <c r="T26" s="100"/>
      <c r="U26" s="134"/>
      <c r="V26" s="134"/>
      <c r="W26" s="100"/>
      <c r="X26" s="134"/>
      <c r="Y26" s="135"/>
    </row>
    <row r="27" spans="1:25" s="158" customFormat="1" ht="15" customHeight="1" x14ac:dyDescent="0.25">
      <c r="A27" s="317"/>
      <c r="B27" s="318"/>
      <c r="C27" s="318"/>
      <c r="D27" s="318"/>
      <c r="E27" s="318"/>
      <c r="F27" s="318"/>
      <c r="G27" s="343"/>
      <c r="H27" s="232"/>
      <c r="I27" s="231"/>
      <c r="J27" s="240"/>
      <c r="K27" s="100"/>
      <c r="L27" s="134"/>
      <c r="M27" s="100"/>
      <c r="N27" s="134"/>
      <c r="O27" s="100"/>
      <c r="P27" s="134"/>
      <c r="Q27" s="100"/>
      <c r="R27" s="134"/>
      <c r="S27" s="135"/>
      <c r="T27" s="100"/>
      <c r="U27" s="134"/>
      <c r="V27" s="134"/>
      <c r="W27" s="100"/>
      <c r="X27" s="134"/>
      <c r="Y27" s="135"/>
    </row>
    <row r="28" spans="1:25" s="158" customFormat="1" ht="15" customHeight="1" x14ac:dyDescent="0.25">
      <c r="A28" s="317"/>
      <c r="B28" s="318"/>
      <c r="C28" s="318"/>
      <c r="D28" s="318"/>
      <c r="E28" s="318"/>
      <c r="F28" s="318"/>
      <c r="G28" s="343"/>
      <c r="H28" s="232"/>
      <c r="I28" s="231"/>
      <c r="J28" s="240"/>
      <c r="K28" s="100"/>
      <c r="L28" s="134"/>
      <c r="M28" s="100"/>
      <c r="N28" s="134"/>
      <c r="O28" s="100"/>
      <c r="P28" s="134"/>
      <c r="Q28" s="100"/>
      <c r="R28" s="134"/>
      <c r="S28" s="135"/>
      <c r="T28" s="100"/>
      <c r="U28" s="134"/>
      <c r="V28" s="134"/>
      <c r="W28" s="100"/>
      <c r="X28" s="134"/>
      <c r="Y28" s="135"/>
    </row>
    <row r="29" spans="1:25" s="158" customFormat="1" ht="15" customHeight="1" x14ac:dyDescent="0.25">
      <c r="A29" s="317">
        <v>5</v>
      </c>
      <c r="B29" s="318"/>
      <c r="C29" s="318"/>
      <c r="D29" s="318"/>
      <c r="E29" s="318"/>
      <c r="F29" s="318"/>
      <c r="G29" s="343"/>
      <c r="H29" s="232"/>
      <c r="I29" s="231"/>
      <c r="J29" s="240"/>
      <c r="K29" s="100"/>
      <c r="L29" s="134"/>
      <c r="M29" s="100"/>
      <c r="N29" s="134"/>
      <c r="O29" s="100"/>
      <c r="P29" s="134"/>
      <c r="Q29" s="100"/>
      <c r="R29" s="134"/>
      <c r="S29" s="135"/>
      <c r="T29" s="100"/>
      <c r="U29" s="134"/>
      <c r="V29" s="134"/>
      <c r="W29" s="100"/>
      <c r="X29" s="134"/>
      <c r="Y29" s="135"/>
    </row>
    <row r="30" spans="1:25" s="158" customFormat="1" ht="15" customHeight="1" x14ac:dyDescent="0.25">
      <c r="A30" s="317"/>
      <c r="B30" s="318"/>
      <c r="C30" s="318"/>
      <c r="D30" s="318"/>
      <c r="E30" s="318"/>
      <c r="F30" s="318"/>
      <c r="G30" s="343"/>
      <c r="H30" s="232"/>
      <c r="I30" s="231"/>
      <c r="J30" s="240"/>
      <c r="K30" s="100"/>
      <c r="L30" s="134"/>
      <c r="M30" s="100"/>
      <c r="N30" s="134"/>
      <c r="O30" s="100"/>
      <c r="P30" s="134"/>
      <c r="Q30" s="100"/>
      <c r="R30" s="134"/>
      <c r="S30" s="135"/>
      <c r="T30" s="100"/>
      <c r="U30" s="134"/>
      <c r="V30" s="134"/>
      <c r="W30" s="100"/>
      <c r="X30" s="134"/>
      <c r="Y30" s="135"/>
    </row>
    <row r="31" spans="1:25" s="158" customFormat="1" ht="15" customHeight="1" x14ac:dyDescent="0.25">
      <c r="A31" s="317"/>
      <c r="B31" s="318"/>
      <c r="C31" s="318"/>
      <c r="D31" s="318"/>
      <c r="E31" s="318"/>
      <c r="F31" s="318"/>
      <c r="G31" s="343"/>
      <c r="H31" s="232"/>
      <c r="I31" s="231"/>
      <c r="J31" s="240"/>
      <c r="K31" s="100"/>
      <c r="L31" s="134"/>
      <c r="M31" s="100"/>
      <c r="N31" s="134"/>
      <c r="O31" s="100"/>
      <c r="P31" s="134"/>
      <c r="Q31" s="100"/>
      <c r="R31" s="134"/>
      <c r="S31" s="135"/>
      <c r="T31" s="100"/>
      <c r="U31" s="134"/>
      <c r="V31" s="134"/>
      <c r="W31" s="100"/>
      <c r="X31" s="134"/>
      <c r="Y31" s="135"/>
    </row>
    <row r="32" spans="1:25" s="158" customFormat="1" ht="15" customHeight="1" x14ac:dyDescent="0.25">
      <c r="A32" s="317"/>
      <c r="B32" s="318"/>
      <c r="C32" s="318"/>
      <c r="D32" s="318"/>
      <c r="E32" s="318"/>
      <c r="F32" s="318"/>
      <c r="G32" s="343"/>
      <c r="H32" s="232"/>
      <c r="I32" s="231"/>
      <c r="J32" s="240"/>
      <c r="K32" s="100"/>
      <c r="L32" s="134"/>
      <c r="M32" s="100"/>
      <c r="N32" s="134"/>
      <c r="O32" s="100"/>
      <c r="P32" s="134"/>
      <c r="Q32" s="100"/>
      <c r="R32" s="134"/>
      <c r="S32" s="135"/>
      <c r="T32" s="100"/>
      <c r="U32" s="134"/>
      <c r="V32" s="134"/>
      <c r="W32" s="100"/>
      <c r="X32" s="134"/>
      <c r="Y32" s="135"/>
    </row>
    <row r="33" spans="1:25" s="158" customFormat="1" ht="15" customHeight="1" x14ac:dyDescent="0.25">
      <c r="A33" s="317"/>
      <c r="B33" s="318"/>
      <c r="C33" s="318"/>
      <c r="D33" s="318"/>
      <c r="E33" s="318"/>
      <c r="F33" s="318"/>
      <c r="G33" s="343"/>
      <c r="H33" s="232"/>
      <c r="I33" s="231"/>
      <c r="J33" s="240"/>
      <c r="K33" s="100"/>
      <c r="L33" s="134"/>
      <c r="M33" s="100"/>
      <c r="N33" s="134"/>
      <c r="O33" s="100"/>
      <c r="P33" s="134"/>
      <c r="Q33" s="100"/>
      <c r="R33" s="134"/>
      <c r="S33" s="135"/>
      <c r="T33" s="100"/>
      <c r="U33" s="134"/>
      <c r="V33" s="134"/>
      <c r="W33" s="100"/>
      <c r="X33" s="134"/>
      <c r="Y33" s="135"/>
    </row>
    <row r="34" spans="1:25" s="158" customFormat="1" ht="15" customHeight="1" x14ac:dyDescent="0.25">
      <c r="A34" s="317"/>
      <c r="B34" s="318"/>
      <c r="C34" s="318"/>
      <c r="D34" s="318"/>
      <c r="E34" s="318"/>
      <c r="F34" s="318"/>
      <c r="G34" s="343"/>
      <c r="H34" s="232"/>
      <c r="I34" s="231"/>
      <c r="J34" s="240"/>
      <c r="K34" s="100"/>
      <c r="L34" s="134"/>
      <c r="M34" s="100"/>
      <c r="N34" s="134"/>
      <c r="O34" s="100"/>
      <c r="P34" s="134"/>
      <c r="Q34" s="100"/>
      <c r="R34" s="134"/>
      <c r="S34" s="135"/>
      <c r="T34" s="100"/>
      <c r="U34" s="134"/>
      <c r="V34" s="134"/>
      <c r="W34" s="100"/>
      <c r="X34" s="134"/>
      <c r="Y34" s="135"/>
    </row>
    <row r="35" spans="1:25" s="158" customFormat="1" ht="15" customHeight="1" x14ac:dyDescent="0.25">
      <c r="A35" s="317">
        <v>6</v>
      </c>
      <c r="B35" s="318"/>
      <c r="C35" s="318"/>
      <c r="D35" s="318"/>
      <c r="E35" s="318"/>
      <c r="F35" s="318"/>
      <c r="G35" s="343"/>
      <c r="H35" s="232"/>
      <c r="I35" s="231"/>
      <c r="J35" s="240"/>
      <c r="K35" s="100"/>
      <c r="L35" s="134"/>
      <c r="M35" s="100"/>
      <c r="N35" s="134"/>
      <c r="O35" s="100"/>
      <c r="P35" s="134"/>
      <c r="Q35" s="100"/>
      <c r="R35" s="134"/>
      <c r="S35" s="135"/>
      <c r="T35" s="100"/>
      <c r="U35" s="134"/>
      <c r="V35" s="134"/>
      <c r="W35" s="100"/>
      <c r="X35" s="134"/>
      <c r="Y35" s="135"/>
    </row>
    <row r="36" spans="1:25" s="158" customFormat="1" ht="15" customHeight="1" x14ac:dyDescent="0.25">
      <c r="A36" s="317"/>
      <c r="B36" s="318"/>
      <c r="C36" s="318"/>
      <c r="D36" s="318"/>
      <c r="E36" s="318"/>
      <c r="F36" s="318"/>
      <c r="G36" s="343"/>
      <c r="H36" s="232"/>
      <c r="I36" s="231"/>
      <c r="J36" s="240"/>
      <c r="K36" s="100"/>
      <c r="L36" s="134"/>
      <c r="M36" s="100"/>
      <c r="N36" s="134"/>
      <c r="O36" s="100"/>
      <c r="P36" s="134"/>
      <c r="Q36" s="100"/>
      <c r="R36" s="134"/>
      <c r="S36" s="135"/>
      <c r="T36" s="100"/>
      <c r="U36" s="134"/>
      <c r="V36" s="134"/>
      <c r="W36" s="100"/>
      <c r="X36" s="134"/>
      <c r="Y36" s="135"/>
    </row>
    <row r="37" spans="1:25" s="158" customFormat="1" ht="15" customHeight="1" x14ac:dyDescent="0.25">
      <c r="A37" s="317"/>
      <c r="B37" s="318"/>
      <c r="C37" s="318"/>
      <c r="D37" s="318"/>
      <c r="E37" s="318"/>
      <c r="F37" s="318"/>
      <c r="G37" s="343"/>
      <c r="H37" s="232"/>
      <c r="I37" s="231"/>
      <c r="J37" s="240"/>
      <c r="K37" s="100"/>
      <c r="L37" s="134"/>
      <c r="M37" s="100"/>
      <c r="N37" s="134"/>
      <c r="O37" s="100"/>
      <c r="P37" s="134"/>
      <c r="Q37" s="100"/>
      <c r="R37" s="134"/>
      <c r="S37" s="135"/>
      <c r="T37" s="100"/>
      <c r="U37" s="134"/>
      <c r="V37" s="134"/>
      <c r="W37" s="100"/>
      <c r="X37" s="134"/>
      <c r="Y37" s="135"/>
    </row>
    <row r="38" spans="1:25" s="158" customFormat="1" ht="15" customHeight="1" x14ac:dyDescent="0.25">
      <c r="A38" s="317"/>
      <c r="B38" s="318"/>
      <c r="C38" s="318"/>
      <c r="D38" s="318"/>
      <c r="E38" s="318"/>
      <c r="F38" s="318"/>
      <c r="G38" s="343"/>
      <c r="H38" s="232"/>
      <c r="I38" s="231"/>
      <c r="J38" s="240"/>
      <c r="K38" s="100"/>
      <c r="L38" s="134"/>
      <c r="M38" s="100"/>
      <c r="N38" s="134"/>
      <c r="O38" s="100"/>
      <c r="P38" s="134"/>
      <c r="Q38" s="100"/>
      <c r="R38" s="134"/>
      <c r="S38" s="135"/>
      <c r="T38" s="100"/>
      <c r="U38" s="134"/>
      <c r="V38" s="134"/>
      <c r="W38" s="100"/>
      <c r="X38" s="134"/>
      <c r="Y38" s="135"/>
    </row>
    <row r="39" spans="1:25" s="158" customFormat="1" ht="15" customHeight="1" x14ac:dyDescent="0.25">
      <c r="A39" s="317"/>
      <c r="B39" s="318"/>
      <c r="C39" s="318"/>
      <c r="D39" s="318"/>
      <c r="E39" s="318"/>
      <c r="F39" s="318"/>
      <c r="G39" s="343"/>
      <c r="H39" s="232"/>
      <c r="I39" s="231"/>
      <c r="J39" s="240"/>
      <c r="K39" s="100"/>
      <c r="L39" s="134"/>
      <c r="M39" s="100"/>
      <c r="N39" s="134"/>
      <c r="O39" s="100"/>
      <c r="P39" s="134"/>
      <c r="Q39" s="100"/>
      <c r="R39" s="134"/>
      <c r="S39" s="135"/>
      <c r="T39" s="100"/>
      <c r="U39" s="134"/>
      <c r="V39" s="134"/>
      <c r="W39" s="100"/>
      <c r="X39" s="134"/>
      <c r="Y39" s="135"/>
    </row>
    <row r="40" spans="1:25" s="158" customFormat="1" ht="15" customHeight="1" x14ac:dyDescent="0.25">
      <c r="A40" s="317"/>
      <c r="B40" s="318"/>
      <c r="C40" s="318"/>
      <c r="D40" s="318"/>
      <c r="E40" s="318"/>
      <c r="F40" s="318"/>
      <c r="G40" s="343"/>
      <c r="H40" s="232"/>
      <c r="I40" s="231"/>
      <c r="J40" s="240"/>
      <c r="K40" s="100"/>
      <c r="L40" s="134"/>
      <c r="M40" s="100"/>
      <c r="N40" s="134"/>
      <c r="O40" s="100"/>
      <c r="P40" s="134"/>
      <c r="Q40" s="100"/>
      <c r="R40" s="134"/>
      <c r="S40" s="135"/>
      <c r="T40" s="100"/>
      <c r="U40" s="134"/>
      <c r="V40" s="134"/>
      <c r="W40" s="100"/>
      <c r="X40" s="134"/>
      <c r="Y40" s="135"/>
    </row>
    <row r="41" spans="1:25" s="158" customFormat="1" ht="15" customHeight="1" x14ac:dyDescent="0.25">
      <c r="A41" s="317">
        <v>7</v>
      </c>
      <c r="B41" s="318"/>
      <c r="C41" s="318"/>
      <c r="D41" s="318"/>
      <c r="E41" s="318"/>
      <c r="F41" s="318"/>
      <c r="G41" s="343"/>
      <c r="H41" s="232"/>
      <c r="I41" s="231"/>
      <c r="J41" s="240"/>
      <c r="K41" s="100"/>
      <c r="L41" s="134"/>
      <c r="M41" s="100"/>
      <c r="N41" s="134"/>
      <c r="O41" s="100"/>
      <c r="P41" s="134"/>
      <c r="Q41" s="100"/>
      <c r="R41" s="134"/>
      <c r="S41" s="135"/>
      <c r="T41" s="100"/>
      <c r="U41" s="134"/>
      <c r="V41" s="134"/>
      <c r="W41" s="100"/>
      <c r="X41" s="134"/>
      <c r="Y41" s="135"/>
    </row>
    <row r="42" spans="1:25" s="158" customFormat="1" ht="15" customHeight="1" x14ac:dyDescent="0.25">
      <c r="A42" s="317"/>
      <c r="B42" s="318"/>
      <c r="C42" s="318"/>
      <c r="D42" s="318"/>
      <c r="E42" s="318"/>
      <c r="F42" s="318"/>
      <c r="G42" s="343"/>
      <c r="H42" s="232"/>
      <c r="I42" s="231"/>
      <c r="J42" s="240"/>
      <c r="K42" s="100"/>
      <c r="L42" s="134"/>
      <c r="M42" s="100"/>
      <c r="N42" s="134"/>
      <c r="O42" s="100"/>
      <c r="P42" s="134"/>
      <c r="Q42" s="100"/>
      <c r="R42" s="134"/>
      <c r="S42" s="135"/>
      <c r="T42" s="100"/>
      <c r="U42" s="134"/>
      <c r="V42" s="134"/>
      <c r="W42" s="100"/>
      <c r="X42" s="134"/>
      <c r="Y42" s="135"/>
    </row>
    <row r="43" spans="1:25" s="158" customFormat="1" ht="15" customHeight="1" x14ac:dyDescent="0.25">
      <c r="A43" s="317"/>
      <c r="B43" s="318"/>
      <c r="C43" s="318"/>
      <c r="D43" s="318"/>
      <c r="E43" s="318"/>
      <c r="F43" s="318"/>
      <c r="G43" s="343"/>
      <c r="H43" s="232"/>
      <c r="I43" s="231"/>
      <c r="J43" s="240"/>
      <c r="K43" s="100"/>
      <c r="L43" s="134"/>
      <c r="M43" s="100"/>
      <c r="N43" s="134"/>
      <c r="O43" s="100"/>
      <c r="P43" s="134"/>
      <c r="Q43" s="100"/>
      <c r="R43" s="134"/>
      <c r="S43" s="135"/>
      <c r="T43" s="100"/>
      <c r="U43" s="134"/>
      <c r="V43" s="134"/>
      <c r="W43" s="100"/>
      <c r="X43" s="134"/>
      <c r="Y43" s="135"/>
    </row>
    <row r="44" spans="1:25" s="158" customFormat="1" ht="15" customHeight="1" x14ac:dyDescent="0.25">
      <c r="A44" s="317"/>
      <c r="B44" s="318"/>
      <c r="C44" s="318"/>
      <c r="D44" s="318"/>
      <c r="E44" s="318"/>
      <c r="F44" s="318"/>
      <c r="G44" s="343"/>
      <c r="H44" s="232"/>
      <c r="I44" s="231"/>
      <c r="J44" s="240"/>
      <c r="K44" s="100"/>
      <c r="L44" s="134"/>
      <c r="M44" s="100"/>
      <c r="N44" s="134"/>
      <c r="O44" s="100"/>
      <c r="P44" s="134"/>
      <c r="Q44" s="100"/>
      <c r="R44" s="134"/>
      <c r="S44" s="135"/>
      <c r="T44" s="100"/>
      <c r="U44" s="134"/>
      <c r="V44" s="134"/>
      <c r="W44" s="100"/>
      <c r="X44" s="134"/>
      <c r="Y44" s="135"/>
    </row>
    <row r="45" spans="1:25" s="158" customFormat="1" ht="15" customHeight="1" x14ac:dyDescent="0.25">
      <c r="A45" s="317"/>
      <c r="B45" s="318"/>
      <c r="C45" s="318"/>
      <c r="D45" s="318"/>
      <c r="E45" s="318"/>
      <c r="F45" s="318"/>
      <c r="G45" s="343"/>
      <c r="H45" s="232"/>
      <c r="I45" s="231"/>
      <c r="J45" s="240"/>
      <c r="K45" s="100"/>
      <c r="L45" s="134"/>
      <c r="M45" s="100"/>
      <c r="N45" s="134"/>
      <c r="O45" s="100"/>
      <c r="P45" s="134"/>
      <c r="Q45" s="100"/>
      <c r="R45" s="134"/>
      <c r="S45" s="135"/>
      <c r="T45" s="100"/>
      <c r="U45" s="134"/>
      <c r="V45" s="134"/>
      <c r="W45" s="100"/>
      <c r="X45" s="134"/>
      <c r="Y45" s="135"/>
    </row>
    <row r="46" spans="1:25" s="158" customFormat="1" ht="15" customHeight="1" x14ac:dyDescent="0.25">
      <c r="A46" s="317"/>
      <c r="B46" s="318"/>
      <c r="C46" s="318"/>
      <c r="D46" s="318"/>
      <c r="E46" s="318"/>
      <c r="F46" s="318"/>
      <c r="G46" s="343"/>
      <c r="H46" s="232"/>
      <c r="I46" s="231"/>
      <c r="J46" s="240"/>
      <c r="K46" s="100"/>
      <c r="L46" s="134"/>
      <c r="M46" s="100"/>
      <c r="N46" s="134"/>
      <c r="O46" s="100"/>
      <c r="P46" s="134"/>
      <c r="Q46" s="100"/>
      <c r="R46" s="134"/>
      <c r="S46" s="135"/>
      <c r="T46" s="100"/>
      <c r="U46" s="134"/>
      <c r="V46" s="134"/>
      <c r="W46" s="100"/>
      <c r="X46" s="134"/>
      <c r="Y46" s="135"/>
    </row>
    <row r="47" spans="1:25" s="158" customFormat="1" ht="15" customHeight="1" x14ac:dyDescent="0.25">
      <c r="A47" s="317">
        <v>8</v>
      </c>
      <c r="B47" s="318"/>
      <c r="C47" s="318"/>
      <c r="D47" s="318"/>
      <c r="E47" s="318"/>
      <c r="F47" s="318"/>
      <c r="G47" s="343"/>
      <c r="H47" s="232"/>
      <c r="I47" s="231"/>
      <c r="J47" s="240"/>
      <c r="K47" s="100"/>
      <c r="L47" s="134"/>
      <c r="M47" s="100"/>
      <c r="N47" s="134"/>
      <c r="O47" s="100"/>
      <c r="P47" s="134"/>
      <c r="Q47" s="100"/>
      <c r="R47" s="134"/>
      <c r="S47" s="135"/>
      <c r="T47" s="100"/>
      <c r="U47" s="134"/>
      <c r="V47" s="134"/>
      <c r="W47" s="100"/>
      <c r="X47" s="134"/>
      <c r="Y47" s="135"/>
    </row>
    <row r="48" spans="1:25" s="158" customFormat="1" ht="15" customHeight="1" x14ac:dyDescent="0.25">
      <c r="A48" s="317"/>
      <c r="B48" s="318"/>
      <c r="C48" s="318"/>
      <c r="D48" s="318"/>
      <c r="E48" s="318"/>
      <c r="F48" s="318"/>
      <c r="G48" s="343"/>
      <c r="H48" s="232"/>
      <c r="I48" s="231"/>
      <c r="J48" s="240"/>
      <c r="K48" s="100"/>
      <c r="L48" s="134"/>
      <c r="M48" s="100"/>
      <c r="N48" s="134"/>
      <c r="O48" s="100"/>
      <c r="P48" s="134"/>
      <c r="Q48" s="100"/>
      <c r="R48" s="134"/>
      <c r="S48" s="135"/>
      <c r="T48" s="100"/>
      <c r="U48" s="134"/>
      <c r="V48" s="134"/>
      <c r="W48" s="100"/>
      <c r="X48" s="134"/>
      <c r="Y48" s="135"/>
    </row>
    <row r="49" spans="1:25" s="158" customFormat="1" ht="15" customHeight="1" x14ac:dyDescent="0.25">
      <c r="A49" s="317"/>
      <c r="B49" s="318"/>
      <c r="C49" s="318"/>
      <c r="D49" s="318"/>
      <c r="E49" s="318"/>
      <c r="F49" s="318"/>
      <c r="G49" s="343"/>
      <c r="H49" s="232"/>
      <c r="I49" s="231"/>
      <c r="J49" s="240"/>
      <c r="K49" s="100"/>
      <c r="L49" s="134"/>
      <c r="M49" s="100"/>
      <c r="N49" s="134"/>
      <c r="O49" s="100"/>
      <c r="P49" s="134"/>
      <c r="Q49" s="100"/>
      <c r="R49" s="134"/>
      <c r="S49" s="135"/>
      <c r="T49" s="100"/>
      <c r="U49" s="134"/>
      <c r="V49" s="134"/>
      <c r="W49" s="100"/>
      <c r="X49" s="134"/>
      <c r="Y49" s="135"/>
    </row>
    <row r="50" spans="1:25" s="158" customFormat="1" ht="15" customHeight="1" x14ac:dyDescent="0.25">
      <c r="A50" s="317"/>
      <c r="B50" s="318"/>
      <c r="C50" s="318"/>
      <c r="D50" s="318"/>
      <c r="E50" s="318"/>
      <c r="F50" s="318"/>
      <c r="G50" s="343"/>
      <c r="H50" s="232"/>
      <c r="I50" s="231"/>
      <c r="J50" s="240"/>
      <c r="K50" s="100"/>
      <c r="L50" s="134"/>
      <c r="M50" s="100"/>
      <c r="N50" s="134"/>
      <c r="O50" s="100"/>
      <c r="P50" s="134"/>
      <c r="Q50" s="100"/>
      <c r="R50" s="134"/>
      <c r="S50" s="135"/>
      <c r="T50" s="100"/>
      <c r="U50" s="134"/>
      <c r="V50" s="134"/>
      <c r="W50" s="100"/>
      <c r="X50" s="134"/>
      <c r="Y50" s="135"/>
    </row>
    <row r="51" spans="1:25" s="158" customFormat="1" ht="15" customHeight="1" x14ac:dyDescent="0.25">
      <c r="A51" s="317"/>
      <c r="B51" s="318"/>
      <c r="C51" s="318"/>
      <c r="D51" s="318"/>
      <c r="E51" s="318"/>
      <c r="F51" s="318"/>
      <c r="G51" s="343"/>
      <c r="H51" s="232"/>
      <c r="I51" s="231"/>
      <c r="J51" s="240"/>
      <c r="K51" s="100"/>
      <c r="L51" s="134"/>
      <c r="M51" s="100"/>
      <c r="N51" s="134"/>
      <c r="O51" s="100"/>
      <c r="P51" s="134"/>
      <c r="Q51" s="100"/>
      <c r="R51" s="134"/>
      <c r="S51" s="135"/>
      <c r="T51" s="100"/>
      <c r="U51" s="134"/>
      <c r="V51" s="134"/>
      <c r="W51" s="100"/>
      <c r="X51" s="134"/>
      <c r="Y51" s="135"/>
    </row>
    <row r="52" spans="1:25" s="158" customFormat="1" ht="15" customHeight="1" x14ac:dyDescent="0.25">
      <c r="A52" s="317"/>
      <c r="B52" s="318"/>
      <c r="C52" s="318"/>
      <c r="D52" s="318"/>
      <c r="E52" s="318"/>
      <c r="F52" s="318"/>
      <c r="G52" s="343"/>
      <c r="H52" s="232"/>
      <c r="I52" s="231"/>
      <c r="J52" s="240"/>
      <c r="K52" s="100"/>
      <c r="L52" s="134"/>
      <c r="M52" s="100"/>
      <c r="N52" s="134"/>
      <c r="O52" s="100"/>
      <c r="P52" s="134"/>
      <c r="Q52" s="100"/>
      <c r="R52" s="134"/>
      <c r="S52" s="135"/>
      <c r="T52" s="100"/>
      <c r="U52" s="134"/>
      <c r="V52" s="134"/>
      <c r="W52" s="100"/>
      <c r="X52" s="134"/>
      <c r="Y52" s="135"/>
    </row>
    <row r="53" spans="1:25" s="158" customFormat="1" ht="15" customHeight="1" x14ac:dyDescent="0.25">
      <c r="A53" s="383">
        <v>9</v>
      </c>
      <c r="B53" s="384"/>
      <c r="C53" s="384"/>
      <c r="D53" s="384"/>
      <c r="E53" s="384"/>
      <c r="F53" s="384"/>
      <c r="G53" s="386"/>
      <c r="H53" s="134"/>
      <c r="I53" s="135"/>
      <c r="J53" s="100"/>
      <c r="K53" s="100"/>
      <c r="L53" s="134"/>
      <c r="M53" s="100"/>
      <c r="N53" s="134"/>
      <c r="O53" s="100"/>
      <c r="P53" s="134"/>
      <c r="Q53" s="100"/>
      <c r="R53" s="134"/>
      <c r="S53" s="135"/>
      <c r="T53" s="100"/>
      <c r="U53" s="134"/>
      <c r="V53" s="134"/>
      <c r="W53" s="100"/>
      <c r="X53" s="134"/>
      <c r="Y53" s="135"/>
    </row>
    <row r="54" spans="1:25" s="158" customFormat="1" ht="15" customHeight="1" x14ac:dyDescent="0.25">
      <c r="A54" s="383"/>
      <c r="B54" s="384"/>
      <c r="C54" s="384"/>
      <c r="D54" s="384"/>
      <c r="E54" s="384"/>
      <c r="F54" s="384"/>
      <c r="G54" s="386"/>
      <c r="H54" s="134"/>
      <c r="I54" s="135"/>
      <c r="J54" s="100"/>
      <c r="K54" s="100"/>
      <c r="L54" s="134"/>
      <c r="M54" s="100"/>
      <c r="N54" s="134"/>
      <c r="O54" s="100"/>
      <c r="P54" s="134"/>
      <c r="Q54" s="100"/>
      <c r="R54" s="134"/>
      <c r="S54" s="135"/>
      <c r="T54" s="100"/>
      <c r="U54" s="134"/>
      <c r="V54" s="134"/>
      <c r="W54" s="100"/>
      <c r="X54" s="134"/>
      <c r="Y54" s="135"/>
    </row>
    <row r="55" spans="1:25" s="158" customFormat="1" ht="15" customHeight="1" x14ac:dyDescent="0.25">
      <c r="A55" s="383"/>
      <c r="B55" s="384"/>
      <c r="C55" s="384"/>
      <c r="D55" s="384"/>
      <c r="E55" s="384"/>
      <c r="F55" s="384"/>
      <c r="G55" s="386"/>
      <c r="H55" s="134"/>
      <c r="I55" s="135"/>
      <c r="J55" s="100"/>
      <c r="K55" s="100"/>
      <c r="L55" s="134"/>
      <c r="M55" s="100"/>
      <c r="N55" s="134"/>
      <c r="O55" s="100"/>
      <c r="P55" s="134"/>
      <c r="Q55" s="100"/>
      <c r="R55" s="134"/>
      <c r="S55" s="135"/>
      <c r="T55" s="100"/>
      <c r="U55" s="134"/>
      <c r="V55" s="134"/>
      <c r="W55" s="100"/>
      <c r="X55" s="134"/>
      <c r="Y55" s="135"/>
    </row>
    <row r="56" spans="1:25" s="158" customFormat="1" ht="15" customHeight="1" x14ac:dyDescent="0.25">
      <c r="A56" s="383"/>
      <c r="B56" s="384"/>
      <c r="C56" s="384"/>
      <c r="D56" s="384"/>
      <c r="E56" s="384"/>
      <c r="F56" s="384"/>
      <c r="G56" s="386"/>
      <c r="H56" s="134"/>
      <c r="I56" s="135"/>
      <c r="J56" s="100"/>
      <c r="K56" s="100"/>
      <c r="L56" s="134"/>
      <c r="M56" s="100"/>
      <c r="N56" s="134"/>
      <c r="O56" s="100"/>
      <c r="P56" s="134"/>
      <c r="Q56" s="100"/>
      <c r="R56" s="134"/>
      <c r="S56" s="135"/>
      <c r="T56" s="100"/>
      <c r="U56" s="134"/>
      <c r="V56" s="134"/>
      <c r="W56" s="100"/>
      <c r="X56" s="134"/>
      <c r="Y56" s="135"/>
    </row>
    <row r="57" spans="1:25" s="158" customFormat="1" ht="15" customHeight="1" x14ac:dyDescent="0.25">
      <c r="A57" s="383"/>
      <c r="B57" s="384"/>
      <c r="C57" s="384"/>
      <c r="D57" s="384"/>
      <c r="E57" s="384"/>
      <c r="F57" s="384"/>
      <c r="G57" s="386"/>
      <c r="H57" s="134"/>
      <c r="I57" s="135"/>
      <c r="J57" s="100"/>
      <c r="K57" s="100"/>
      <c r="L57" s="134"/>
      <c r="M57" s="100"/>
      <c r="N57" s="134"/>
      <c r="O57" s="100"/>
      <c r="P57" s="134"/>
      <c r="Q57" s="100"/>
      <c r="R57" s="134"/>
      <c r="S57" s="135"/>
      <c r="T57" s="100"/>
      <c r="U57" s="134"/>
      <c r="V57" s="134"/>
      <c r="W57" s="100"/>
      <c r="X57" s="134"/>
      <c r="Y57" s="135"/>
    </row>
    <row r="58" spans="1:25" s="158" customFormat="1" ht="15" customHeight="1" x14ac:dyDescent="0.25">
      <c r="A58" s="383"/>
      <c r="B58" s="384"/>
      <c r="C58" s="384"/>
      <c r="D58" s="384"/>
      <c r="E58" s="384"/>
      <c r="F58" s="384"/>
      <c r="G58" s="386"/>
      <c r="H58" s="134"/>
      <c r="I58" s="135"/>
      <c r="J58" s="100"/>
      <c r="K58" s="100"/>
      <c r="L58" s="134"/>
      <c r="M58" s="100"/>
      <c r="N58" s="134"/>
      <c r="O58" s="100"/>
      <c r="P58" s="134"/>
      <c r="Q58" s="100"/>
      <c r="R58" s="134"/>
      <c r="S58" s="135"/>
      <c r="T58" s="100"/>
      <c r="U58" s="134"/>
      <c r="V58" s="134"/>
      <c r="W58" s="100"/>
      <c r="X58" s="134"/>
      <c r="Y58" s="135"/>
    </row>
    <row r="59" spans="1:25" s="158" customFormat="1" ht="15" customHeight="1" x14ac:dyDescent="0.25">
      <c r="A59" s="383">
        <v>10</v>
      </c>
      <c r="B59" s="384"/>
      <c r="C59" s="384"/>
      <c r="D59" s="384"/>
      <c r="E59" s="384"/>
      <c r="F59" s="384"/>
      <c r="G59" s="386"/>
      <c r="H59" s="134"/>
      <c r="I59" s="135"/>
      <c r="J59" s="100"/>
      <c r="K59" s="100"/>
      <c r="L59" s="134"/>
      <c r="M59" s="100"/>
      <c r="N59" s="134"/>
      <c r="O59" s="100"/>
      <c r="P59" s="134"/>
      <c r="Q59" s="100"/>
      <c r="R59" s="134"/>
      <c r="S59" s="135"/>
      <c r="T59" s="100"/>
      <c r="U59" s="134"/>
      <c r="V59" s="134"/>
      <c r="W59" s="100"/>
      <c r="X59" s="134"/>
      <c r="Y59" s="135"/>
    </row>
    <row r="60" spans="1:25" s="158" customFormat="1" ht="15" customHeight="1" x14ac:dyDescent="0.25">
      <c r="A60" s="383"/>
      <c r="B60" s="384"/>
      <c r="C60" s="384"/>
      <c r="D60" s="384"/>
      <c r="E60" s="384"/>
      <c r="F60" s="384"/>
      <c r="G60" s="386"/>
      <c r="H60" s="134"/>
      <c r="I60" s="135"/>
      <c r="J60" s="100"/>
      <c r="K60" s="100"/>
      <c r="L60" s="134"/>
      <c r="M60" s="100"/>
      <c r="N60" s="134"/>
      <c r="O60" s="100"/>
      <c r="P60" s="134"/>
      <c r="Q60" s="100"/>
      <c r="R60" s="134"/>
      <c r="S60" s="135"/>
      <c r="T60" s="100"/>
      <c r="U60" s="134"/>
      <c r="V60" s="134"/>
      <c r="W60" s="100"/>
      <c r="X60" s="134"/>
      <c r="Y60" s="135"/>
    </row>
    <row r="61" spans="1:25" s="158" customFormat="1" ht="15" customHeight="1" x14ac:dyDescent="0.25">
      <c r="A61" s="383"/>
      <c r="B61" s="384"/>
      <c r="C61" s="384"/>
      <c r="D61" s="384"/>
      <c r="E61" s="384"/>
      <c r="F61" s="384"/>
      <c r="G61" s="386"/>
      <c r="H61" s="134"/>
      <c r="I61" s="135"/>
      <c r="J61" s="100"/>
      <c r="K61" s="100"/>
      <c r="L61" s="134"/>
      <c r="M61" s="100"/>
      <c r="N61" s="134"/>
      <c r="O61" s="100"/>
      <c r="P61" s="134"/>
      <c r="Q61" s="100"/>
      <c r="R61" s="134"/>
      <c r="S61" s="135"/>
      <c r="T61" s="100"/>
      <c r="U61" s="134"/>
      <c r="V61" s="134"/>
      <c r="W61" s="100"/>
      <c r="X61" s="134"/>
      <c r="Y61" s="135"/>
    </row>
    <row r="62" spans="1:25" s="158" customFormat="1" ht="15" customHeight="1" x14ac:dyDescent="0.25">
      <c r="A62" s="383"/>
      <c r="B62" s="384"/>
      <c r="C62" s="384"/>
      <c r="D62" s="384"/>
      <c r="E62" s="384"/>
      <c r="F62" s="384"/>
      <c r="G62" s="386"/>
      <c r="H62" s="134"/>
      <c r="I62" s="135"/>
      <c r="J62" s="100"/>
      <c r="K62" s="100"/>
      <c r="L62" s="134"/>
      <c r="M62" s="100"/>
      <c r="N62" s="134"/>
      <c r="O62" s="100"/>
      <c r="P62" s="134"/>
      <c r="Q62" s="100"/>
      <c r="R62" s="134"/>
      <c r="S62" s="135"/>
      <c r="T62" s="100"/>
      <c r="U62" s="134"/>
      <c r="V62" s="134"/>
      <c r="W62" s="100"/>
      <c r="X62" s="134"/>
      <c r="Y62" s="135"/>
    </row>
    <row r="63" spans="1:25" s="158" customFormat="1" ht="15" customHeight="1" x14ac:dyDescent="0.25">
      <c r="A63" s="383"/>
      <c r="B63" s="384"/>
      <c r="C63" s="384"/>
      <c r="D63" s="384"/>
      <c r="E63" s="384"/>
      <c r="F63" s="384"/>
      <c r="G63" s="386"/>
      <c r="H63" s="134"/>
      <c r="I63" s="135"/>
      <c r="J63" s="100"/>
      <c r="K63" s="100"/>
      <c r="L63" s="134"/>
      <c r="M63" s="100"/>
      <c r="N63" s="134"/>
      <c r="O63" s="100"/>
      <c r="P63" s="134"/>
      <c r="Q63" s="100"/>
      <c r="R63" s="134"/>
      <c r="S63" s="135"/>
      <c r="T63" s="100"/>
      <c r="U63" s="134"/>
      <c r="V63" s="134"/>
      <c r="W63" s="100"/>
      <c r="X63" s="134"/>
      <c r="Y63" s="135"/>
    </row>
    <row r="64" spans="1:25" s="158" customFormat="1" ht="15" customHeight="1" x14ac:dyDescent="0.25">
      <c r="A64" s="383"/>
      <c r="B64" s="384"/>
      <c r="C64" s="384"/>
      <c r="D64" s="384"/>
      <c r="E64" s="384"/>
      <c r="F64" s="384"/>
      <c r="G64" s="386"/>
      <c r="H64" s="134"/>
      <c r="I64" s="135"/>
      <c r="J64" s="100"/>
      <c r="K64" s="100"/>
      <c r="L64" s="134"/>
      <c r="M64" s="100"/>
      <c r="N64" s="134"/>
      <c r="O64" s="100"/>
      <c r="P64" s="134"/>
      <c r="Q64" s="100"/>
      <c r="R64" s="134"/>
      <c r="S64" s="135"/>
      <c r="T64" s="100"/>
      <c r="U64" s="134"/>
      <c r="V64" s="134"/>
      <c r="W64" s="100"/>
      <c r="X64" s="134"/>
      <c r="Y64" s="135"/>
    </row>
  </sheetData>
  <sheetProtection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ColWidth="11.42578125" defaultRowHeight="15" x14ac:dyDescent="0.25"/>
  <cols>
    <col min="2" max="39" width="5.7109375" customWidth="1"/>
    <col min="41" max="46" width="5.7109375" customWidth="1"/>
  </cols>
  <sheetData>
    <row r="1" spans="1:99" x14ac:dyDescent="0.2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row>
    <row r="2" spans="1:99" ht="18" customHeight="1" x14ac:dyDescent="0.25">
      <c r="A2" s="57"/>
      <c r="B2" s="473" t="s">
        <v>276</v>
      </c>
      <c r="C2" s="473"/>
      <c r="D2" s="473"/>
      <c r="E2" s="473"/>
      <c r="F2" s="473"/>
      <c r="G2" s="473"/>
      <c r="H2" s="473"/>
      <c r="I2" s="473"/>
      <c r="J2" s="441" t="s">
        <v>15</v>
      </c>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row>
    <row r="3" spans="1:99" ht="18.75" customHeight="1" x14ac:dyDescent="0.25">
      <c r="A3" s="57"/>
      <c r="B3" s="473"/>
      <c r="C3" s="473"/>
      <c r="D3" s="473"/>
      <c r="E3" s="473"/>
      <c r="F3" s="473"/>
      <c r="G3" s="473"/>
      <c r="H3" s="473"/>
      <c r="I3" s="473"/>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row>
    <row r="4" spans="1:99" ht="15" customHeight="1" x14ac:dyDescent="0.25">
      <c r="A4" s="57"/>
      <c r="B4" s="473"/>
      <c r="C4" s="473"/>
      <c r="D4" s="473"/>
      <c r="E4" s="473"/>
      <c r="F4" s="473"/>
      <c r="G4" s="473"/>
      <c r="H4" s="473"/>
      <c r="I4" s="473"/>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row>
    <row r="5" spans="1:99" ht="15.75" thickBot="1" x14ac:dyDescent="0.3">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row>
    <row r="6" spans="1:99" ht="15" customHeight="1" x14ac:dyDescent="0.25">
      <c r="A6" s="57"/>
      <c r="B6" s="388" t="s">
        <v>213</v>
      </c>
      <c r="C6" s="388"/>
      <c r="D6" s="389"/>
      <c r="E6" s="426" t="s">
        <v>277</v>
      </c>
      <c r="F6" s="427"/>
      <c r="G6" s="427"/>
      <c r="H6" s="427"/>
      <c r="I6" s="428"/>
      <c r="J6" s="437" t="e">
        <f>IF(AND(' RIESGOS DE GESTION'!#REF!="Muy Alta",' RIESGOS DE GESTION'!#REF!="Leve"),CONCATENATE("R",' RIESGOS DE GESTION'!#REF!),"")</f>
        <v>#REF!</v>
      </c>
      <c r="K6" s="438"/>
      <c r="L6" s="438" t="e">
        <f>IF(AND(' RIESGOS DE GESTION'!#REF!="Muy Alta",' RIESGOS DE GESTION'!#REF!="Leve"),CONCATENATE("R",' RIESGOS DE GESTION'!#REF!),"")</f>
        <v>#REF!</v>
      </c>
      <c r="M6" s="438"/>
      <c r="N6" s="438" t="e">
        <f>IF(AND(' RIESGOS DE GESTION'!#REF!="Muy Alta",' RIESGOS DE GESTION'!#REF!="Leve"),CONCATENATE("R",' RIESGOS DE GESTION'!#REF!),"")</f>
        <v>#REF!</v>
      </c>
      <c r="O6" s="440"/>
      <c r="P6" s="437" t="e">
        <f>IF(AND(' RIESGOS DE GESTION'!#REF!="Muy Alta",' RIESGOS DE GESTION'!#REF!="Menor"),CONCATENATE("R",' RIESGOS DE GESTION'!#REF!),"")</f>
        <v>#REF!</v>
      </c>
      <c r="Q6" s="438"/>
      <c r="R6" s="438" t="e">
        <f>IF(AND(' RIESGOS DE GESTION'!#REF!="Muy Alta",' RIESGOS DE GESTION'!#REF!="Menor"),CONCATENATE("R",' RIESGOS DE GESTION'!#REF!),"")</f>
        <v>#REF!</v>
      </c>
      <c r="S6" s="438"/>
      <c r="T6" s="438" t="e">
        <f>IF(AND(' RIESGOS DE GESTION'!#REF!="Muy Alta",' RIESGOS DE GESTION'!#REF!="Menor"),CONCATENATE("R",' RIESGOS DE GESTION'!#REF!),"")</f>
        <v>#REF!</v>
      </c>
      <c r="U6" s="440"/>
      <c r="V6" s="437" t="e">
        <f>IF(AND(' RIESGOS DE GESTION'!#REF!="Muy Alta",' RIESGOS DE GESTION'!#REF!="Moderado"),CONCATENATE("R",' RIESGOS DE GESTION'!#REF!),"")</f>
        <v>#REF!</v>
      </c>
      <c r="W6" s="438"/>
      <c r="X6" s="438" t="e">
        <f>IF(AND(' RIESGOS DE GESTION'!#REF!="Muy Alta",' RIESGOS DE GESTION'!#REF!="Moderado"),CONCATENATE("R",' RIESGOS DE GESTION'!#REF!),"")</f>
        <v>#REF!</v>
      </c>
      <c r="Y6" s="438"/>
      <c r="Z6" s="438" t="e">
        <f>IF(AND(' RIESGOS DE GESTION'!#REF!="Muy Alta",' RIESGOS DE GESTION'!#REF!="Moderado"),CONCATENATE("R",' RIESGOS DE GESTION'!#REF!),"")</f>
        <v>#REF!</v>
      </c>
      <c r="AA6" s="440"/>
      <c r="AB6" s="437" t="e">
        <f>IF(AND(' RIESGOS DE GESTION'!#REF!="Muy Alta",' RIESGOS DE GESTION'!#REF!="Mayor"),CONCATENATE("R",' RIESGOS DE GESTION'!#REF!),"")</f>
        <v>#REF!</v>
      </c>
      <c r="AC6" s="438"/>
      <c r="AD6" s="438" t="e">
        <f>IF(AND(' RIESGOS DE GESTION'!#REF!="Muy Alta",' RIESGOS DE GESTION'!#REF!="Mayor"),CONCATENATE("R",' RIESGOS DE GESTION'!#REF!),"")</f>
        <v>#REF!</v>
      </c>
      <c r="AE6" s="438"/>
      <c r="AF6" s="438" t="e">
        <f>IF(AND(' RIESGOS DE GESTION'!#REF!="Muy Alta",' RIESGOS DE GESTION'!#REF!="Mayor"),CONCATENATE("R",' RIESGOS DE GESTION'!#REF!),"")</f>
        <v>#REF!</v>
      </c>
      <c r="AG6" s="440"/>
      <c r="AH6" s="452" t="e">
        <f>IF(AND(' RIESGOS DE GESTION'!#REF!="Muy Alta",' RIESGOS DE GESTION'!#REF!="Catastrófico"),CONCATENATE("R",' RIESGOS DE GESTION'!#REF!),"")</f>
        <v>#REF!</v>
      </c>
      <c r="AI6" s="453"/>
      <c r="AJ6" s="453" t="e">
        <f>IF(AND(' RIESGOS DE GESTION'!#REF!="Muy Alta",' RIESGOS DE GESTION'!#REF!="Catastrófico"),CONCATENATE("R",' RIESGOS DE GESTION'!#REF!),"")</f>
        <v>#REF!</v>
      </c>
      <c r="AK6" s="453"/>
      <c r="AL6" s="453" t="e">
        <f>IF(AND(' RIESGOS DE GESTION'!#REF!="Muy Alta",' RIESGOS DE GESTION'!#REF!="Catastrófico"),CONCATENATE("R",' RIESGOS DE GESTION'!#REF!),"")</f>
        <v>#REF!</v>
      </c>
      <c r="AM6" s="454"/>
      <c r="AO6" s="390" t="s">
        <v>278</v>
      </c>
      <c r="AP6" s="391"/>
      <c r="AQ6" s="391"/>
      <c r="AR6" s="391"/>
      <c r="AS6" s="391"/>
      <c r="AT6" s="392"/>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99" ht="15" customHeight="1" x14ac:dyDescent="0.25">
      <c r="A7" s="57"/>
      <c r="B7" s="388"/>
      <c r="C7" s="388"/>
      <c r="D7" s="389"/>
      <c r="E7" s="429"/>
      <c r="F7" s="430"/>
      <c r="G7" s="430"/>
      <c r="H7" s="430"/>
      <c r="I7" s="431"/>
      <c r="J7" s="439"/>
      <c r="K7" s="435"/>
      <c r="L7" s="435"/>
      <c r="M7" s="435"/>
      <c r="N7" s="435"/>
      <c r="O7" s="436"/>
      <c r="P7" s="439"/>
      <c r="Q7" s="435"/>
      <c r="R7" s="435"/>
      <c r="S7" s="435"/>
      <c r="T7" s="435"/>
      <c r="U7" s="436"/>
      <c r="V7" s="439"/>
      <c r="W7" s="435"/>
      <c r="X7" s="435"/>
      <c r="Y7" s="435"/>
      <c r="Z7" s="435"/>
      <c r="AA7" s="436"/>
      <c r="AB7" s="439"/>
      <c r="AC7" s="435"/>
      <c r="AD7" s="435"/>
      <c r="AE7" s="435"/>
      <c r="AF7" s="435"/>
      <c r="AG7" s="436"/>
      <c r="AH7" s="446"/>
      <c r="AI7" s="447"/>
      <c r="AJ7" s="447"/>
      <c r="AK7" s="447"/>
      <c r="AL7" s="447"/>
      <c r="AM7" s="448"/>
      <c r="AN7" s="57"/>
      <c r="AO7" s="393"/>
      <c r="AP7" s="394"/>
      <c r="AQ7" s="394"/>
      <c r="AR7" s="394"/>
      <c r="AS7" s="394"/>
      <c r="AT7" s="395"/>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row>
    <row r="8" spans="1:99" ht="15" customHeight="1" x14ac:dyDescent="0.25">
      <c r="A8" s="57"/>
      <c r="B8" s="388"/>
      <c r="C8" s="388"/>
      <c r="D8" s="389"/>
      <c r="E8" s="429"/>
      <c r="F8" s="430"/>
      <c r="G8" s="430"/>
      <c r="H8" s="430"/>
      <c r="I8" s="431"/>
      <c r="J8" s="439" t="e">
        <f>IF(AND(' RIESGOS DE GESTION'!#REF!="Muy Alta",' RIESGOS DE GESTION'!#REF!="Leve"),CONCATENATE("R",' RIESGOS DE GESTION'!#REF!),"")</f>
        <v>#REF!</v>
      </c>
      <c r="K8" s="435"/>
      <c r="L8" s="435" t="e">
        <f>IF(AND(' RIESGOS DE GESTION'!#REF!="Muy Alta",' RIESGOS DE GESTION'!#REF!="Leve"),CONCATENATE("R",' RIESGOS DE GESTION'!#REF!),"")</f>
        <v>#REF!</v>
      </c>
      <c r="M8" s="435"/>
      <c r="N8" s="435" t="e">
        <f>IF(AND(' RIESGOS DE GESTION'!#REF!="Muy Alta",' RIESGOS DE GESTION'!#REF!="Leve"),CONCATENATE("R",' RIESGOS DE GESTION'!#REF!),"")</f>
        <v>#REF!</v>
      </c>
      <c r="O8" s="436"/>
      <c r="P8" s="439" t="e">
        <f>IF(AND(' RIESGOS DE GESTION'!#REF!="Muy Alta",' RIESGOS DE GESTION'!#REF!="Menor"),CONCATENATE("R",' RIESGOS DE GESTION'!#REF!),"")</f>
        <v>#REF!</v>
      </c>
      <c r="Q8" s="435"/>
      <c r="R8" s="435" t="e">
        <f>IF(AND(' RIESGOS DE GESTION'!#REF!="Muy Alta",' RIESGOS DE GESTION'!#REF!="Menor"),CONCATENATE("R",' RIESGOS DE GESTION'!#REF!),"")</f>
        <v>#REF!</v>
      </c>
      <c r="S8" s="435"/>
      <c r="T8" s="435" t="e">
        <f>IF(AND(' RIESGOS DE GESTION'!#REF!="Muy Alta",' RIESGOS DE GESTION'!#REF!="Menor"),CONCATENATE("R",' RIESGOS DE GESTION'!#REF!),"")</f>
        <v>#REF!</v>
      </c>
      <c r="U8" s="436"/>
      <c r="V8" s="439" t="e">
        <f>IF(AND(' RIESGOS DE GESTION'!#REF!="Muy Alta",' RIESGOS DE GESTION'!#REF!="Moderado"),CONCATENATE("R",' RIESGOS DE GESTION'!#REF!),"")</f>
        <v>#REF!</v>
      </c>
      <c r="W8" s="435"/>
      <c r="X8" s="435" t="e">
        <f>IF(AND(' RIESGOS DE GESTION'!#REF!="Muy Alta",' RIESGOS DE GESTION'!#REF!="Moderado"),CONCATENATE("R",' RIESGOS DE GESTION'!#REF!),"")</f>
        <v>#REF!</v>
      </c>
      <c r="Y8" s="435"/>
      <c r="Z8" s="435" t="e">
        <f>IF(AND(' RIESGOS DE GESTION'!#REF!="Muy Alta",' RIESGOS DE GESTION'!#REF!="Moderado"),CONCATENATE("R",' RIESGOS DE GESTION'!#REF!),"")</f>
        <v>#REF!</v>
      </c>
      <c r="AA8" s="436"/>
      <c r="AB8" s="439" t="e">
        <f>IF(AND(' RIESGOS DE GESTION'!#REF!="Muy Alta",' RIESGOS DE GESTION'!#REF!="Mayor"),CONCATENATE("R",' RIESGOS DE GESTION'!#REF!),"")</f>
        <v>#REF!</v>
      </c>
      <c r="AC8" s="435"/>
      <c r="AD8" s="435" t="e">
        <f>IF(AND(' RIESGOS DE GESTION'!#REF!="Muy Alta",' RIESGOS DE GESTION'!#REF!="Mayor"),CONCATENATE("R",' RIESGOS DE GESTION'!#REF!),"")</f>
        <v>#REF!</v>
      </c>
      <c r="AE8" s="435"/>
      <c r="AF8" s="435" t="e">
        <f>IF(AND(' RIESGOS DE GESTION'!#REF!="Muy Alta",' RIESGOS DE GESTION'!#REF!="Mayor"),CONCATENATE("R",' RIESGOS DE GESTION'!#REF!),"")</f>
        <v>#REF!</v>
      </c>
      <c r="AG8" s="436"/>
      <c r="AH8" s="446" t="e">
        <f>IF(AND(' RIESGOS DE GESTION'!#REF!="Muy Alta",' RIESGOS DE GESTION'!#REF!="Catastrófico"),CONCATENATE("R",' RIESGOS DE GESTION'!#REF!),"")</f>
        <v>#REF!</v>
      </c>
      <c r="AI8" s="447"/>
      <c r="AJ8" s="447" t="e">
        <f>IF(AND(' RIESGOS DE GESTION'!#REF!="Muy Alta",' RIESGOS DE GESTION'!#REF!="Catastrófico"),CONCATENATE("R",' RIESGOS DE GESTION'!#REF!),"")</f>
        <v>#REF!</v>
      </c>
      <c r="AK8" s="447"/>
      <c r="AL8" s="447" t="e">
        <f>IF(AND(' RIESGOS DE GESTION'!#REF!="Muy Alta",' RIESGOS DE GESTION'!#REF!="Catastrófico"),CONCATENATE("R",' RIESGOS DE GESTION'!#REF!),"")</f>
        <v>#REF!</v>
      </c>
      <c r="AM8" s="448"/>
      <c r="AN8" s="57"/>
      <c r="AO8" s="393"/>
      <c r="AP8" s="394"/>
      <c r="AQ8" s="394"/>
      <c r="AR8" s="394"/>
      <c r="AS8" s="394"/>
      <c r="AT8" s="395"/>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row>
    <row r="9" spans="1:99" ht="15" customHeight="1" x14ac:dyDescent="0.25">
      <c r="A9" s="57"/>
      <c r="B9" s="388"/>
      <c r="C9" s="388"/>
      <c r="D9" s="389"/>
      <c r="E9" s="429"/>
      <c r="F9" s="430"/>
      <c r="G9" s="430"/>
      <c r="H9" s="430"/>
      <c r="I9" s="431"/>
      <c r="J9" s="439"/>
      <c r="K9" s="435"/>
      <c r="L9" s="435"/>
      <c r="M9" s="435"/>
      <c r="N9" s="435"/>
      <c r="O9" s="436"/>
      <c r="P9" s="439"/>
      <c r="Q9" s="435"/>
      <c r="R9" s="435"/>
      <c r="S9" s="435"/>
      <c r="T9" s="435"/>
      <c r="U9" s="436"/>
      <c r="V9" s="439"/>
      <c r="W9" s="435"/>
      <c r="X9" s="435"/>
      <c r="Y9" s="435"/>
      <c r="Z9" s="435"/>
      <c r="AA9" s="436"/>
      <c r="AB9" s="439"/>
      <c r="AC9" s="435"/>
      <c r="AD9" s="435"/>
      <c r="AE9" s="435"/>
      <c r="AF9" s="435"/>
      <c r="AG9" s="436"/>
      <c r="AH9" s="446"/>
      <c r="AI9" s="447"/>
      <c r="AJ9" s="447"/>
      <c r="AK9" s="447"/>
      <c r="AL9" s="447"/>
      <c r="AM9" s="448"/>
      <c r="AN9" s="57"/>
      <c r="AO9" s="393"/>
      <c r="AP9" s="394"/>
      <c r="AQ9" s="394"/>
      <c r="AR9" s="394"/>
      <c r="AS9" s="394"/>
      <c r="AT9" s="395"/>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99" ht="15" customHeight="1" x14ac:dyDescent="0.25">
      <c r="A10" s="57"/>
      <c r="B10" s="388"/>
      <c r="C10" s="388"/>
      <c r="D10" s="389"/>
      <c r="E10" s="429"/>
      <c r="F10" s="430"/>
      <c r="G10" s="430"/>
      <c r="H10" s="430"/>
      <c r="I10" s="431"/>
      <c r="J10" s="439" t="e">
        <f>IF(AND(' RIESGOS DE GESTION'!#REF!="Muy Alta",' RIESGOS DE GESTION'!#REF!="Leve"),CONCATENATE("R",' RIESGOS DE GESTION'!#REF!),"")</f>
        <v>#REF!</v>
      </c>
      <c r="K10" s="435"/>
      <c r="L10" s="435" t="e">
        <f>IF(AND(' RIESGOS DE GESTION'!#REF!="Muy Alta",' RIESGOS DE GESTION'!#REF!="Leve"),CONCATENATE("R",' RIESGOS DE GESTION'!#REF!),"")</f>
        <v>#REF!</v>
      </c>
      <c r="M10" s="435"/>
      <c r="N10" s="435" t="e">
        <f>IF(AND(' RIESGOS DE GESTION'!#REF!="Muy Alta",' RIESGOS DE GESTION'!#REF!="Leve"),CONCATENATE("R",' RIESGOS DE GESTION'!#REF!),"")</f>
        <v>#REF!</v>
      </c>
      <c r="O10" s="436"/>
      <c r="P10" s="439" t="e">
        <f>IF(AND(' RIESGOS DE GESTION'!#REF!="Muy Alta",' RIESGOS DE GESTION'!#REF!="Menor"),CONCATENATE("R",' RIESGOS DE GESTION'!#REF!),"")</f>
        <v>#REF!</v>
      </c>
      <c r="Q10" s="435"/>
      <c r="R10" s="435" t="e">
        <f>IF(AND(' RIESGOS DE GESTION'!#REF!="Muy Alta",' RIESGOS DE GESTION'!#REF!="Menor"),CONCATENATE("R",' RIESGOS DE GESTION'!#REF!),"")</f>
        <v>#REF!</v>
      </c>
      <c r="S10" s="435"/>
      <c r="T10" s="435" t="e">
        <f>IF(AND(' RIESGOS DE GESTION'!#REF!="Muy Alta",' RIESGOS DE GESTION'!#REF!="Menor"),CONCATENATE("R",' RIESGOS DE GESTION'!#REF!),"")</f>
        <v>#REF!</v>
      </c>
      <c r="U10" s="436"/>
      <c r="V10" s="439" t="e">
        <f>IF(AND(' RIESGOS DE GESTION'!#REF!="Muy Alta",' RIESGOS DE GESTION'!#REF!="Moderado"),CONCATENATE("R",' RIESGOS DE GESTION'!#REF!),"")</f>
        <v>#REF!</v>
      </c>
      <c r="W10" s="435"/>
      <c r="X10" s="435" t="e">
        <f>IF(AND(' RIESGOS DE GESTION'!#REF!="Muy Alta",' RIESGOS DE GESTION'!#REF!="Moderado"),CONCATENATE("R",' RIESGOS DE GESTION'!#REF!),"")</f>
        <v>#REF!</v>
      </c>
      <c r="Y10" s="435"/>
      <c r="Z10" s="435" t="e">
        <f>IF(AND(' RIESGOS DE GESTION'!#REF!="Muy Alta",' RIESGOS DE GESTION'!#REF!="Moderado"),CONCATENATE("R",' RIESGOS DE GESTION'!#REF!),"")</f>
        <v>#REF!</v>
      </c>
      <c r="AA10" s="436"/>
      <c r="AB10" s="439" t="e">
        <f>IF(AND(' RIESGOS DE GESTION'!#REF!="Muy Alta",' RIESGOS DE GESTION'!#REF!="Mayor"),CONCATENATE("R",' RIESGOS DE GESTION'!#REF!),"")</f>
        <v>#REF!</v>
      </c>
      <c r="AC10" s="435"/>
      <c r="AD10" s="435" t="e">
        <f>IF(AND(' RIESGOS DE GESTION'!#REF!="Muy Alta",' RIESGOS DE GESTION'!#REF!="Mayor"),CONCATENATE("R",' RIESGOS DE GESTION'!#REF!),"")</f>
        <v>#REF!</v>
      </c>
      <c r="AE10" s="435"/>
      <c r="AF10" s="435" t="e">
        <f>IF(AND(' RIESGOS DE GESTION'!#REF!="Muy Alta",' RIESGOS DE GESTION'!#REF!="Mayor"),CONCATENATE("R",' RIESGOS DE GESTION'!#REF!),"")</f>
        <v>#REF!</v>
      </c>
      <c r="AG10" s="436"/>
      <c r="AH10" s="446" t="e">
        <f>IF(AND(' RIESGOS DE GESTION'!#REF!="Muy Alta",' RIESGOS DE GESTION'!#REF!="Catastrófico"),CONCATENATE("R",' RIESGOS DE GESTION'!#REF!),"")</f>
        <v>#REF!</v>
      </c>
      <c r="AI10" s="447"/>
      <c r="AJ10" s="447" t="e">
        <f>IF(AND(' RIESGOS DE GESTION'!#REF!="Muy Alta",' RIESGOS DE GESTION'!#REF!="Catastrófico"),CONCATENATE("R",' RIESGOS DE GESTION'!#REF!),"")</f>
        <v>#REF!</v>
      </c>
      <c r="AK10" s="447"/>
      <c r="AL10" s="447" t="e">
        <f>IF(AND(' RIESGOS DE GESTION'!#REF!="Muy Alta",' RIESGOS DE GESTION'!#REF!="Catastrófico"),CONCATENATE("R",' RIESGOS DE GESTION'!#REF!),"")</f>
        <v>#REF!</v>
      </c>
      <c r="AM10" s="448"/>
      <c r="AN10" s="57"/>
      <c r="AO10" s="393"/>
      <c r="AP10" s="394"/>
      <c r="AQ10" s="394"/>
      <c r="AR10" s="394"/>
      <c r="AS10" s="394"/>
      <c r="AT10" s="395"/>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row>
    <row r="11" spans="1:99" ht="15" customHeight="1" x14ac:dyDescent="0.25">
      <c r="A11" s="57"/>
      <c r="B11" s="388"/>
      <c r="C11" s="388"/>
      <c r="D11" s="389"/>
      <c r="E11" s="429"/>
      <c r="F11" s="430"/>
      <c r="G11" s="430"/>
      <c r="H11" s="430"/>
      <c r="I11" s="431"/>
      <c r="J11" s="439"/>
      <c r="K11" s="435"/>
      <c r="L11" s="435"/>
      <c r="M11" s="435"/>
      <c r="N11" s="435"/>
      <c r="O11" s="436"/>
      <c r="P11" s="439"/>
      <c r="Q11" s="435"/>
      <c r="R11" s="435"/>
      <c r="S11" s="435"/>
      <c r="T11" s="435"/>
      <c r="U11" s="436"/>
      <c r="V11" s="439"/>
      <c r="W11" s="435"/>
      <c r="X11" s="435"/>
      <c r="Y11" s="435"/>
      <c r="Z11" s="435"/>
      <c r="AA11" s="436"/>
      <c r="AB11" s="439"/>
      <c r="AC11" s="435"/>
      <c r="AD11" s="435"/>
      <c r="AE11" s="435"/>
      <c r="AF11" s="435"/>
      <c r="AG11" s="436"/>
      <c r="AH11" s="446"/>
      <c r="AI11" s="447"/>
      <c r="AJ11" s="447"/>
      <c r="AK11" s="447"/>
      <c r="AL11" s="447"/>
      <c r="AM11" s="448"/>
      <c r="AN11" s="57"/>
      <c r="AO11" s="393"/>
      <c r="AP11" s="394"/>
      <c r="AQ11" s="394"/>
      <c r="AR11" s="394"/>
      <c r="AS11" s="394"/>
      <c r="AT11" s="395"/>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row>
    <row r="12" spans="1:99" ht="15" customHeight="1" x14ac:dyDescent="0.25">
      <c r="A12" s="57"/>
      <c r="B12" s="388"/>
      <c r="C12" s="388"/>
      <c r="D12" s="389"/>
      <c r="E12" s="429"/>
      <c r="F12" s="430"/>
      <c r="G12" s="430"/>
      <c r="H12" s="430"/>
      <c r="I12" s="431"/>
      <c r="J12" s="439" t="e">
        <f>IF(AND(' RIESGOS DE GESTION'!#REF!="Muy Alta",' RIESGOS DE GESTION'!#REF!="Leve"),CONCATENATE("R",' RIESGOS DE GESTION'!#REF!),"")</f>
        <v>#REF!</v>
      </c>
      <c r="K12" s="435"/>
      <c r="L12" s="435" t="e">
        <f>IF(AND(' RIESGOS DE GESTION'!#REF!="Muy Alta",' RIESGOS DE GESTION'!#REF!="Leve"),CONCATENATE("R",' RIESGOS DE GESTION'!#REF!),"")</f>
        <v>#REF!</v>
      </c>
      <c r="M12" s="435"/>
      <c r="N12" s="435" t="e">
        <f>IF(AND(' RIESGOS DE GESTION'!#REF!="Muy Alta",' RIESGOS DE GESTION'!#REF!="Leve"),CONCATENATE("R",' RIESGOS DE GESTION'!#REF!),"")</f>
        <v>#REF!</v>
      </c>
      <c r="O12" s="436"/>
      <c r="P12" s="439" t="e">
        <f>IF(AND(' RIESGOS DE GESTION'!#REF!="Muy Alta",' RIESGOS DE GESTION'!#REF!="Menor"),CONCATENATE("R",' RIESGOS DE GESTION'!#REF!),"")</f>
        <v>#REF!</v>
      </c>
      <c r="Q12" s="435"/>
      <c r="R12" s="435" t="e">
        <f>IF(AND(' RIESGOS DE GESTION'!#REF!="Muy Alta",' RIESGOS DE GESTION'!#REF!="Menor"),CONCATENATE("R",' RIESGOS DE GESTION'!#REF!),"")</f>
        <v>#REF!</v>
      </c>
      <c r="S12" s="435"/>
      <c r="T12" s="435" t="e">
        <f>IF(AND(' RIESGOS DE GESTION'!#REF!="Muy Alta",' RIESGOS DE GESTION'!#REF!="Menor"),CONCATENATE("R",' RIESGOS DE GESTION'!#REF!),"")</f>
        <v>#REF!</v>
      </c>
      <c r="U12" s="436"/>
      <c r="V12" s="439" t="e">
        <f>IF(AND(' RIESGOS DE GESTION'!#REF!="Muy Alta",' RIESGOS DE GESTION'!#REF!="Moderado"),CONCATENATE("R",' RIESGOS DE GESTION'!#REF!),"")</f>
        <v>#REF!</v>
      </c>
      <c r="W12" s="435"/>
      <c r="X12" s="435" t="e">
        <f>IF(AND(' RIESGOS DE GESTION'!#REF!="Muy Alta",' RIESGOS DE GESTION'!#REF!="Moderado"),CONCATENATE("R",' RIESGOS DE GESTION'!#REF!),"")</f>
        <v>#REF!</v>
      </c>
      <c r="Y12" s="435"/>
      <c r="Z12" s="435" t="e">
        <f>IF(AND(' RIESGOS DE GESTION'!#REF!="Muy Alta",' RIESGOS DE GESTION'!#REF!="Moderado"),CONCATENATE("R",' RIESGOS DE GESTION'!#REF!),"")</f>
        <v>#REF!</v>
      </c>
      <c r="AA12" s="436"/>
      <c r="AB12" s="439" t="e">
        <f>IF(AND(' RIESGOS DE GESTION'!#REF!="Muy Alta",' RIESGOS DE GESTION'!#REF!="Mayor"),CONCATENATE("R",' RIESGOS DE GESTION'!#REF!),"")</f>
        <v>#REF!</v>
      </c>
      <c r="AC12" s="435"/>
      <c r="AD12" s="435" t="e">
        <f>IF(AND(' RIESGOS DE GESTION'!#REF!="Muy Alta",' RIESGOS DE GESTION'!#REF!="Mayor"),CONCATENATE("R",' RIESGOS DE GESTION'!#REF!),"")</f>
        <v>#REF!</v>
      </c>
      <c r="AE12" s="435"/>
      <c r="AF12" s="435" t="e">
        <f>IF(AND(' RIESGOS DE GESTION'!#REF!="Muy Alta",' RIESGOS DE GESTION'!#REF!="Mayor"),CONCATENATE("R",' RIESGOS DE GESTION'!#REF!),"")</f>
        <v>#REF!</v>
      </c>
      <c r="AG12" s="436"/>
      <c r="AH12" s="446" t="e">
        <f>IF(AND(' RIESGOS DE GESTION'!#REF!="Muy Alta",' RIESGOS DE GESTION'!#REF!="Catastrófico"),CONCATENATE("R",' RIESGOS DE GESTION'!#REF!),"")</f>
        <v>#REF!</v>
      </c>
      <c r="AI12" s="447"/>
      <c r="AJ12" s="447" t="e">
        <f>IF(AND(' RIESGOS DE GESTION'!#REF!="Muy Alta",' RIESGOS DE GESTION'!#REF!="Catastrófico"),CONCATENATE("R",' RIESGOS DE GESTION'!#REF!),"")</f>
        <v>#REF!</v>
      </c>
      <c r="AK12" s="447"/>
      <c r="AL12" s="447" t="e">
        <f>IF(AND(' RIESGOS DE GESTION'!#REF!="Muy Alta",' RIESGOS DE GESTION'!#REF!="Catastrófico"),CONCATENATE("R",' RIESGOS DE GESTION'!#REF!),"")</f>
        <v>#REF!</v>
      </c>
      <c r="AM12" s="448"/>
      <c r="AN12" s="57"/>
      <c r="AO12" s="393"/>
      <c r="AP12" s="394"/>
      <c r="AQ12" s="394"/>
      <c r="AR12" s="394"/>
      <c r="AS12" s="394"/>
      <c r="AT12" s="395"/>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row>
    <row r="13" spans="1:99" ht="15.75" customHeight="1" thickBot="1" x14ac:dyDescent="0.3">
      <c r="A13" s="57"/>
      <c r="B13" s="388"/>
      <c r="C13" s="388"/>
      <c r="D13" s="389"/>
      <c r="E13" s="432"/>
      <c r="F13" s="433"/>
      <c r="G13" s="433"/>
      <c r="H13" s="433"/>
      <c r="I13" s="434"/>
      <c r="J13" s="439"/>
      <c r="K13" s="435"/>
      <c r="L13" s="435"/>
      <c r="M13" s="435"/>
      <c r="N13" s="435"/>
      <c r="O13" s="436"/>
      <c r="P13" s="439"/>
      <c r="Q13" s="435"/>
      <c r="R13" s="435"/>
      <c r="S13" s="435"/>
      <c r="T13" s="435"/>
      <c r="U13" s="436"/>
      <c r="V13" s="439"/>
      <c r="W13" s="435"/>
      <c r="X13" s="435"/>
      <c r="Y13" s="435"/>
      <c r="Z13" s="435"/>
      <c r="AA13" s="436"/>
      <c r="AB13" s="439"/>
      <c r="AC13" s="435"/>
      <c r="AD13" s="435"/>
      <c r="AE13" s="435"/>
      <c r="AF13" s="435"/>
      <c r="AG13" s="436"/>
      <c r="AH13" s="449"/>
      <c r="AI13" s="450"/>
      <c r="AJ13" s="450"/>
      <c r="AK13" s="450"/>
      <c r="AL13" s="450"/>
      <c r="AM13" s="451"/>
      <c r="AN13" s="57"/>
      <c r="AO13" s="396"/>
      <c r="AP13" s="397"/>
      <c r="AQ13" s="397"/>
      <c r="AR13" s="397"/>
      <c r="AS13" s="397"/>
      <c r="AT13" s="398"/>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row>
    <row r="14" spans="1:99" ht="15" customHeight="1" x14ac:dyDescent="0.25">
      <c r="A14" s="57"/>
      <c r="B14" s="388"/>
      <c r="C14" s="388"/>
      <c r="D14" s="389"/>
      <c r="E14" s="426" t="s">
        <v>279</v>
      </c>
      <c r="F14" s="427"/>
      <c r="G14" s="427"/>
      <c r="H14" s="427"/>
      <c r="I14" s="427"/>
      <c r="J14" s="461" t="e">
        <f>IF(AND(' RIESGOS DE GESTION'!#REF!="Alta",' RIESGOS DE GESTION'!#REF!="Leve"),CONCATENATE("R",' RIESGOS DE GESTION'!#REF!),"")</f>
        <v>#REF!</v>
      </c>
      <c r="K14" s="462"/>
      <c r="L14" s="462" t="e">
        <f>IF(AND(' RIESGOS DE GESTION'!#REF!="Alta",' RIESGOS DE GESTION'!#REF!="Leve"),CONCATENATE("R",' RIESGOS DE GESTION'!#REF!),"")</f>
        <v>#REF!</v>
      </c>
      <c r="M14" s="462"/>
      <c r="N14" s="462" t="e">
        <f>IF(AND(' RIESGOS DE GESTION'!#REF!="Alta",' RIESGOS DE GESTION'!#REF!="Leve"),CONCATENATE("R",' RIESGOS DE GESTION'!#REF!),"")</f>
        <v>#REF!</v>
      </c>
      <c r="O14" s="463"/>
      <c r="P14" s="461" t="e">
        <f>IF(AND(' RIESGOS DE GESTION'!#REF!="Alta",' RIESGOS DE GESTION'!#REF!="Menor"),CONCATENATE("R",' RIESGOS DE GESTION'!#REF!),"")</f>
        <v>#REF!</v>
      </c>
      <c r="Q14" s="462"/>
      <c r="R14" s="462" t="e">
        <f>IF(AND(' RIESGOS DE GESTION'!#REF!="Alta",' RIESGOS DE GESTION'!#REF!="Menor"),CONCATENATE("R",' RIESGOS DE GESTION'!#REF!),"")</f>
        <v>#REF!</v>
      </c>
      <c r="S14" s="462"/>
      <c r="T14" s="462" t="e">
        <f>IF(AND(' RIESGOS DE GESTION'!#REF!="Alta",' RIESGOS DE GESTION'!#REF!="Menor"),CONCATENATE("R",' RIESGOS DE GESTION'!#REF!),"")</f>
        <v>#REF!</v>
      </c>
      <c r="U14" s="463"/>
      <c r="V14" s="437" t="e">
        <f>IF(AND(' RIESGOS DE GESTION'!#REF!="Alta",' RIESGOS DE GESTION'!#REF!="Moderado"),CONCATENATE("R",' RIESGOS DE GESTION'!#REF!),"")</f>
        <v>#REF!</v>
      </c>
      <c r="W14" s="438"/>
      <c r="X14" s="438" t="e">
        <f>IF(AND(' RIESGOS DE GESTION'!#REF!="Alta",' RIESGOS DE GESTION'!#REF!="Moderado"),CONCATENATE("R",' RIESGOS DE GESTION'!#REF!),"")</f>
        <v>#REF!</v>
      </c>
      <c r="Y14" s="438"/>
      <c r="Z14" s="438" t="e">
        <f>IF(AND(' RIESGOS DE GESTION'!#REF!="Alta",' RIESGOS DE GESTION'!#REF!="Moderado"),CONCATENATE("R",' RIESGOS DE GESTION'!#REF!),"")</f>
        <v>#REF!</v>
      </c>
      <c r="AA14" s="440"/>
      <c r="AB14" s="437" t="e">
        <f>IF(AND(' RIESGOS DE GESTION'!#REF!="Alta",' RIESGOS DE GESTION'!#REF!="Mayor"),CONCATENATE("R",' RIESGOS DE GESTION'!#REF!),"")</f>
        <v>#REF!</v>
      </c>
      <c r="AC14" s="438"/>
      <c r="AD14" s="438" t="e">
        <f>IF(AND(' RIESGOS DE GESTION'!#REF!="Alta",' RIESGOS DE GESTION'!#REF!="Mayor"),CONCATENATE("R",' RIESGOS DE GESTION'!#REF!),"")</f>
        <v>#REF!</v>
      </c>
      <c r="AE14" s="438"/>
      <c r="AF14" s="438" t="e">
        <f>IF(AND(' RIESGOS DE GESTION'!#REF!="Alta",' RIESGOS DE GESTION'!#REF!="Mayor"),CONCATENATE("R",' RIESGOS DE GESTION'!#REF!),"")</f>
        <v>#REF!</v>
      </c>
      <c r="AG14" s="440"/>
      <c r="AH14" s="452" t="e">
        <f>IF(AND(' RIESGOS DE GESTION'!#REF!="Alta",' RIESGOS DE GESTION'!#REF!="Catastrófico"),CONCATENATE("R",' RIESGOS DE GESTION'!#REF!),"")</f>
        <v>#REF!</v>
      </c>
      <c r="AI14" s="453"/>
      <c r="AJ14" s="453" t="e">
        <f>IF(AND(' RIESGOS DE GESTION'!#REF!="Alta",' RIESGOS DE GESTION'!#REF!="Catastrófico"),CONCATENATE("R",' RIESGOS DE GESTION'!#REF!),"")</f>
        <v>#REF!</v>
      </c>
      <c r="AK14" s="453"/>
      <c r="AL14" s="453" t="e">
        <f>IF(AND(' RIESGOS DE GESTION'!#REF!="Alta",' RIESGOS DE GESTION'!#REF!="Catastrófico"),CONCATENATE("R",' RIESGOS DE GESTION'!#REF!),"")</f>
        <v>#REF!</v>
      </c>
      <c r="AM14" s="454"/>
      <c r="AN14" s="57"/>
      <c r="AO14" s="399" t="s">
        <v>280</v>
      </c>
      <c r="AP14" s="400"/>
      <c r="AQ14" s="400"/>
      <c r="AR14" s="400"/>
      <c r="AS14" s="400"/>
      <c r="AT14" s="401"/>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row>
    <row r="15" spans="1:99" ht="15" customHeight="1" x14ac:dyDescent="0.25">
      <c r="A15" s="57"/>
      <c r="B15" s="388"/>
      <c r="C15" s="388"/>
      <c r="D15" s="389"/>
      <c r="E15" s="429"/>
      <c r="F15" s="430"/>
      <c r="G15" s="430"/>
      <c r="H15" s="430"/>
      <c r="I15" s="430"/>
      <c r="J15" s="455"/>
      <c r="K15" s="456"/>
      <c r="L15" s="456"/>
      <c r="M15" s="456"/>
      <c r="N15" s="456"/>
      <c r="O15" s="457"/>
      <c r="P15" s="455"/>
      <c r="Q15" s="456"/>
      <c r="R15" s="456"/>
      <c r="S15" s="456"/>
      <c r="T15" s="456"/>
      <c r="U15" s="457"/>
      <c r="V15" s="439"/>
      <c r="W15" s="435"/>
      <c r="X15" s="435"/>
      <c r="Y15" s="435"/>
      <c r="Z15" s="435"/>
      <c r="AA15" s="436"/>
      <c r="AB15" s="439"/>
      <c r="AC15" s="435"/>
      <c r="AD15" s="435"/>
      <c r="AE15" s="435"/>
      <c r="AF15" s="435"/>
      <c r="AG15" s="436"/>
      <c r="AH15" s="446"/>
      <c r="AI15" s="447"/>
      <c r="AJ15" s="447"/>
      <c r="AK15" s="447"/>
      <c r="AL15" s="447"/>
      <c r="AM15" s="448"/>
      <c r="AN15" s="57"/>
      <c r="AO15" s="402"/>
      <c r="AP15" s="403"/>
      <c r="AQ15" s="403"/>
      <c r="AR15" s="403"/>
      <c r="AS15" s="403"/>
      <c r="AT15" s="404"/>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row>
    <row r="16" spans="1:99" ht="15" customHeight="1" x14ac:dyDescent="0.25">
      <c r="A16" s="57"/>
      <c r="B16" s="388"/>
      <c r="C16" s="388"/>
      <c r="D16" s="389"/>
      <c r="E16" s="429"/>
      <c r="F16" s="430"/>
      <c r="G16" s="430"/>
      <c r="H16" s="430"/>
      <c r="I16" s="430"/>
      <c r="J16" s="455" t="e">
        <f>IF(AND(' RIESGOS DE GESTION'!#REF!="Alta",' RIESGOS DE GESTION'!#REF!="Leve"),CONCATENATE("R",' RIESGOS DE GESTION'!#REF!),"")</f>
        <v>#REF!</v>
      </c>
      <c r="K16" s="456"/>
      <c r="L16" s="456" t="e">
        <f>IF(AND(' RIESGOS DE GESTION'!#REF!="Alta",' RIESGOS DE GESTION'!#REF!="Leve"),CONCATENATE("R",' RIESGOS DE GESTION'!#REF!),"")</f>
        <v>#REF!</v>
      </c>
      <c r="M16" s="456"/>
      <c r="N16" s="456" t="e">
        <f>IF(AND(' RIESGOS DE GESTION'!#REF!="Alta",' RIESGOS DE GESTION'!#REF!="Leve"),CONCATENATE("R",' RIESGOS DE GESTION'!#REF!),"")</f>
        <v>#REF!</v>
      </c>
      <c r="O16" s="457"/>
      <c r="P16" s="455" t="e">
        <f>IF(AND(' RIESGOS DE GESTION'!#REF!="Alta",' RIESGOS DE GESTION'!#REF!="Menor"),CONCATENATE("R",' RIESGOS DE GESTION'!#REF!),"")</f>
        <v>#REF!</v>
      </c>
      <c r="Q16" s="456"/>
      <c r="R16" s="456" t="e">
        <f>IF(AND(' RIESGOS DE GESTION'!#REF!="Alta",' RIESGOS DE GESTION'!#REF!="Menor"),CONCATENATE("R",' RIESGOS DE GESTION'!#REF!),"")</f>
        <v>#REF!</v>
      </c>
      <c r="S16" s="456"/>
      <c r="T16" s="456" t="e">
        <f>IF(AND(' RIESGOS DE GESTION'!#REF!="Alta",' RIESGOS DE GESTION'!#REF!="Menor"),CONCATENATE("R",' RIESGOS DE GESTION'!#REF!),"")</f>
        <v>#REF!</v>
      </c>
      <c r="U16" s="457"/>
      <c r="V16" s="439" t="e">
        <f>IF(AND(' RIESGOS DE GESTION'!#REF!="Alta",' RIESGOS DE GESTION'!#REF!="Moderado"),CONCATENATE("R",' RIESGOS DE GESTION'!#REF!),"")</f>
        <v>#REF!</v>
      </c>
      <c r="W16" s="435"/>
      <c r="X16" s="435" t="e">
        <f>IF(AND(' RIESGOS DE GESTION'!#REF!="Alta",' RIESGOS DE GESTION'!#REF!="Moderado"),CONCATENATE("R",' RIESGOS DE GESTION'!#REF!),"")</f>
        <v>#REF!</v>
      </c>
      <c r="Y16" s="435"/>
      <c r="Z16" s="435" t="e">
        <f>IF(AND(' RIESGOS DE GESTION'!#REF!="Alta",' RIESGOS DE GESTION'!#REF!="Moderado"),CONCATENATE("R",' RIESGOS DE GESTION'!#REF!),"")</f>
        <v>#REF!</v>
      </c>
      <c r="AA16" s="436"/>
      <c r="AB16" s="439" t="e">
        <f>IF(AND(' RIESGOS DE GESTION'!#REF!="Alta",' RIESGOS DE GESTION'!#REF!="Mayor"),CONCATENATE("R",' RIESGOS DE GESTION'!#REF!),"")</f>
        <v>#REF!</v>
      </c>
      <c r="AC16" s="435"/>
      <c r="AD16" s="435" t="e">
        <f>IF(AND(' RIESGOS DE GESTION'!#REF!="Alta",' RIESGOS DE GESTION'!#REF!="Mayor"),CONCATENATE("R",' RIESGOS DE GESTION'!#REF!),"")</f>
        <v>#REF!</v>
      </c>
      <c r="AE16" s="435"/>
      <c r="AF16" s="435" t="e">
        <f>IF(AND(' RIESGOS DE GESTION'!#REF!="Alta",' RIESGOS DE GESTION'!#REF!="Mayor"),CONCATENATE("R",' RIESGOS DE GESTION'!#REF!),"")</f>
        <v>#REF!</v>
      </c>
      <c r="AG16" s="436"/>
      <c r="AH16" s="446" t="e">
        <f>IF(AND(' RIESGOS DE GESTION'!#REF!="Alta",' RIESGOS DE GESTION'!#REF!="Catastrófico"),CONCATENATE("R",' RIESGOS DE GESTION'!#REF!),"")</f>
        <v>#REF!</v>
      </c>
      <c r="AI16" s="447"/>
      <c r="AJ16" s="447" t="e">
        <f>IF(AND(' RIESGOS DE GESTION'!#REF!="Alta",' RIESGOS DE GESTION'!#REF!="Catastrófico"),CONCATENATE("R",' RIESGOS DE GESTION'!#REF!),"")</f>
        <v>#REF!</v>
      </c>
      <c r="AK16" s="447"/>
      <c r="AL16" s="447" t="e">
        <f>IF(AND(' RIESGOS DE GESTION'!#REF!="Alta",' RIESGOS DE GESTION'!#REF!="Catastrófico"),CONCATENATE("R",' RIESGOS DE GESTION'!#REF!),"")</f>
        <v>#REF!</v>
      </c>
      <c r="AM16" s="448"/>
      <c r="AN16" s="57"/>
      <c r="AO16" s="402"/>
      <c r="AP16" s="403"/>
      <c r="AQ16" s="403"/>
      <c r="AR16" s="403"/>
      <c r="AS16" s="403"/>
      <c r="AT16" s="404"/>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row>
    <row r="17" spans="1:80" ht="15" customHeight="1" x14ac:dyDescent="0.25">
      <c r="A17" s="57"/>
      <c r="B17" s="388"/>
      <c r="C17" s="388"/>
      <c r="D17" s="389"/>
      <c r="E17" s="429"/>
      <c r="F17" s="430"/>
      <c r="G17" s="430"/>
      <c r="H17" s="430"/>
      <c r="I17" s="430"/>
      <c r="J17" s="455"/>
      <c r="K17" s="456"/>
      <c r="L17" s="456"/>
      <c r="M17" s="456"/>
      <c r="N17" s="456"/>
      <c r="O17" s="457"/>
      <c r="P17" s="455"/>
      <c r="Q17" s="456"/>
      <c r="R17" s="456"/>
      <c r="S17" s="456"/>
      <c r="T17" s="456"/>
      <c r="U17" s="457"/>
      <c r="V17" s="439"/>
      <c r="W17" s="435"/>
      <c r="X17" s="435"/>
      <c r="Y17" s="435"/>
      <c r="Z17" s="435"/>
      <c r="AA17" s="436"/>
      <c r="AB17" s="439"/>
      <c r="AC17" s="435"/>
      <c r="AD17" s="435"/>
      <c r="AE17" s="435"/>
      <c r="AF17" s="435"/>
      <c r="AG17" s="436"/>
      <c r="AH17" s="446"/>
      <c r="AI17" s="447"/>
      <c r="AJ17" s="447"/>
      <c r="AK17" s="447"/>
      <c r="AL17" s="447"/>
      <c r="AM17" s="448"/>
      <c r="AN17" s="57"/>
      <c r="AO17" s="402"/>
      <c r="AP17" s="403"/>
      <c r="AQ17" s="403"/>
      <c r="AR17" s="403"/>
      <c r="AS17" s="403"/>
      <c r="AT17" s="404"/>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row>
    <row r="18" spans="1:80" ht="15" customHeight="1" x14ac:dyDescent="0.25">
      <c r="A18" s="57"/>
      <c r="B18" s="388"/>
      <c r="C18" s="388"/>
      <c r="D18" s="389"/>
      <c r="E18" s="429"/>
      <c r="F18" s="430"/>
      <c r="G18" s="430"/>
      <c r="H18" s="430"/>
      <c r="I18" s="430"/>
      <c r="J18" s="455" t="e">
        <f>IF(AND(' RIESGOS DE GESTION'!#REF!="Alta",' RIESGOS DE GESTION'!#REF!="Leve"),CONCATENATE("R",' RIESGOS DE GESTION'!#REF!),"")</f>
        <v>#REF!</v>
      </c>
      <c r="K18" s="456"/>
      <c r="L18" s="456" t="e">
        <f>IF(AND(' RIESGOS DE GESTION'!#REF!="Alta",' RIESGOS DE GESTION'!#REF!="Leve"),CONCATENATE("R",' RIESGOS DE GESTION'!#REF!),"")</f>
        <v>#REF!</v>
      </c>
      <c r="M18" s="456"/>
      <c r="N18" s="456" t="e">
        <f>IF(AND(' RIESGOS DE GESTION'!#REF!="Alta",' RIESGOS DE GESTION'!#REF!="Leve"),CONCATENATE("R",' RIESGOS DE GESTION'!#REF!),"")</f>
        <v>#REF!</v>
      </c>
      <c r="O18" s="457"/>
      <c r="P18" s="455" t="e">
        <f>IF(AND(' RIESGOS DE GESTION'!#REF!="Alta",' RIESGOS DE GESTION'!#REF!="Menor"),CONCATENATE("R",' RIESGOS DE GESTION'!#REF!),"")</f>
        <v>#REF!</v>
      </c>
      <c r="Q18" s="456"/>
      <c r="R18" s="456" t="e">
        <f>IF(AND(' RIESGOS DE GESTION'!#REF!="Alta",' RIESGOS DE GESTION'!#REF!="Menor"),CONCATENATE("R",' RIESGOS DE GESTION'!#REF!),"")</f>
        <v>#REF!</v>
      </c>
      <c r="S18" s="456"/>
      <c r="T18" s="456" t="e">
        <f>IF(AND(' RIESGOS DE GESTION'!#REF!="Alta",' RIESGOS DE GESTION'!#REF!="Menor"),CONCATENATE("R",' RIESGOS DE GESTION'!#REF!),"")</f>
        <v>#REF!</v>
      </c>
      <c r="U18" s="457"/>
      <c r="V18" s="439" t="e">
        <f>IF(AND(' RIESGOS DE GESTION'!#REF!="Alta",' RIESGOS DE GESTION'!#REF!="Moderado"),CONCATENATE("R",' RIESGOS DE GESTION'!#REF!),"")</f>
        <v>#REF!</v>
      </c>
      <c r="W18" s="435"/>
      <c r="X18" s="435" t="e">
        <f>IF(AND(' RIESGOS DE GESTION'!#REF!="Alta",' RIESGOS DE GESTION'!#REF!="Moderado"),CONCATENATE("R",' RIESGOS DE GESTION'!#REF!),"")</f>
        <v>#REF!</v>
      </c>
      <c r="Y18" s="435"/>
      <c r="Z18" s="435" t="e">
        <f>IF(AND(' RIESGOS DE GESTION'!#REF!="Alta",' RIESGOS DE GESTION'!#REF!="Moderado"),CONCATENATE("R",' RIESGOS DE GESTION'!#REF!),"")</f>
        <v>#REF!</v>
      </c>
      <c r="AA18" s="436"/>
      <c r="AB18" s="439" t="e">
        <f>IF(AND(' RIESGOS DE GESTION'!#REF!="Alta",' RIESGOS DE GESTION'!#REF!="Mayor"),CONCATENATE("R",' RIESGOS DE GESTION'!#REF!),"")</f>
        <v>#REF!</v>
      </c>
      <c r="AC18" s="435"/>
      <c r="AD18" s="435" t="e">
        <f>IF(AND(' RIESGOS DE GESTION'!#REF!="Alta",' RIESGOS DE GESTION'!#REF!="Mayor"),CONCATENATE("R",' RIESGOS DE GESTION'!#REF!),"")</f>
        <v>#REF!</v>
      </c>
      <c r="AE18" s="435"/>
      <c r="AF18" s="435" t="e">
        <f>IF(AND(' RIESGOS DE GESTION'!#REF!="Alta",' RIESGOS DE GESTION'!#REF!="Mayor"),CONCATENATE("R",' RIESGOS DE GESTION'!#REF!),"")</f>
        <v>#REF!</v>
      </c>
      <c r="AG18" s="436"/>
      <c r="AH18" s="446" t="e">
        <f>IF(AND(' RIESGOS DE GESTION'!#REF!="Alta",' RIESGOS DE GESTION'!#REF!="Catastrófico"),CONCATENATE("R",' RIESGOS DE GESTION'!#REF!),"")</f>
        <v>#REF!</v>
      </c>
      <c r="AI18" s="447"/>
      <c r="AJ18" s="447" t="e">
        <f>IF(AND(' RIESGOS DE GESTION'!#REF!="Alta",' RIESGOS DE GESTION'!#REF!="Catastrófico"),CONCATENATE("R",' RIESGOS DE GESTION'!#REF!),"")</f>
        <v>#REF!</v>
      </c>
      <c r="AK18" s="447"/>
      <c r="AL18" s="447" t="e">
        <f>IF(AND(' RIESGOS DE GESTION'!#REF!="Alta",' RIESGOS DE GESTION'!#REF!="Catastrófico"),CONCATENATE("R",' RIESGOS DE GESTION'!#REF!),"")</f>
        <v>#REF!</v>
      </c>
      <c r="AM18" s="448"/>
      <c r="AN18" s="57"/>
      <c r="AO18" s="402"/>
      <c r="AP18" s="403"/>
      <c r="AQ18" s="403"/>
      <c r="AR18" s="403"/>
      <c r="AS18" s="403"/>
      <c r="AT18" s="404"/>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row>
    <row r="19" spans="1:80" ht="15" customHeight="1" x14ac:dyDescent="0.25">
      <c r="A19" s="57"/>
      <c r="B19" s="388"/>
      <c r="C19" s="388"/>
      <c r="D19" s="389"/>
      <c r="E19" s="429"/>
      <c r="F19" s="430"/>
      <c r="G19" s="430"/>
      <c r="H19" s="430"/>
      <c r="I19" s="430"/>
      <c r="J19" s="455"/>
      <c r="K19" s="456"/>
      <c r="L19" s="456"/>
      <c r="M19" s="456"/>
      <c r="N19" s="456"/>
      <c r="O19" s="457"/>
      <c r="P19" s="455"/>
      <c r="Q19" s="456"/>
      <c r="R19" s="456"/>
      <c r="S19" s="456"/>
      <c r="T19" s="456"/>
      <c r="U19" s="457"/>
      <c r="V19" s="439"/>
      <c r="W19" s="435"/>
      <c r="X19" s="435"/>
      <c r="Y19" s="435"/>
      <c r="Z19" s="435"/>
      <c r="AA19" s="436"/>
      <c r="AB19" s="439"/>
      <c r="AC19" s="435"/>
      <c r="AD19" s="435"/>
      <c r="AE19" s="435"/>
      <c r="AF19" s="435"/>
      <c r="AG19" s="436"/>
      <c r="AH19" s="446"/>
      <c r="AI19" s="447"/>
      <c r="AJ19" s="447"/>
      <c r="AK19" s="447"/>
      <c r="AL19" s="447"/>
      <c r="AM19" s="448"/>
      <c r="AN19" s="57"/>
      <c r="AO19" s="402"/>
      <c r="AP19" s="403"/>
      <c r="AQ19" s="403"/>
      <c r="AR19" s="403"/>
      <c r="AS19" s="403"/>
      <c r="AT19" s="404"/>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row>
    <row r="20" spans="1:80" ht="15" customHeight="1" x14ac:dyDescent="0.25">
      <c r="A20" s="57"/>
      <c r="B20" s="388"/>
      <c r="C20" s="388"/>
      <c r="D20" s="389"/>
      <c r="E20" s="429"/>
      <c r="F20" s="430"/>
      <c r="G20" s="430"/>
      <c r="H20" s="430"/>
      <c r="I20" s="430"/>
      <c r="J20" s="455" t="e">
        <f>IF(AND(' RIESGOS DE GESTION'!#REF!="Alta",' RIESGOS DE GESTION'!#REF!="Leve"),CONCATENATE("R",' RIESGOS DE GESTION'!#REF!),"")</f>
        <v>#REF!</v>
      </c>
      <c r="K20" s="456"/>
      <c r="L20" s="456" t="e">
        <f>IF(AND(' RIESGOS DE GESTION'!#REF!="Alta",' RIESGOS DE GESTION'!#REF!="Leve"),CONCATENATE("R",' RIESGOS DE GESTION'!#REF!),"")</f>
        <v>#REF!</v>
      </c>
      <c r="M20" s="456"/>
      <c r="N20" s="456" t="e">
        <f>IF(AND(' RIESGOS DE GESTION'!#REF!="Alta",' RIESGOS DE GESTION'!#REF!="Leve"),CONCATENATE("R",' RIESGOS DE GESTION'!#REF!),"")</f>
        <v>#REF!</v>
      </c>
      <c r="O20" s="457"/>
      <c r="P20" s="455" t="e">
        <f>IF(AND(' RIESGOS DE GESTION'!#REF!="Alta",' RIESGOS DE GESTION'!#REF!="Menor"),CONCATENATE("R",' RIESGOS DE GESTION'!#REF!),"")</f>
        <v>#REF!</v>
      </c>
      <c r="Q20" s="456"/>
      <c r="R20" s="456" t="e">
        <f>IF(AND(' RIESGOS DE GESTION'!#REF!="Alta",' RIESGOS DE GESTION'!#REF!="Menor"),CONCATENATE("R",' RIESGOS DE GESTION'!#REF!),"")</f>
        <v>#REF!</v>
      </c>
      <c r="S20" s="456"/>
      <c r="T20" s="456" t="e">
        <f>IF(AND(' RIESGOS DE GESTION'!#REF!="Alta",' RIESGOS DE GESTION'!#REF!="Menor"),CONCATENATE("R",' RIESGOS DE GESTION'!#REF!),"")</f>
        <v>#REF!</v>
      </c>
      <c r="U20" s="457"/>
      <c r="V20" s="439" t="e">
        <f>IF(AND(' RIESGOS DE GESTION'!#REF!="Alta",' RIESGOS DE GESTION'!#REF!="Moderado"),CONCATENATE("R",' RIESGOS DE GESTION'!#REF!),"")</f>
        <v>#REF!</v>
      </c>
      <c r="W20" s="435"/>
      <c r="X20" s="435" t="e">
        <f>IF(AND(' RIESGOS DE GESTION'!#REF!="Alta",' RIESGOS DE GESTION'!#REF!="Moderado"),CONCATENATE("R",' RIESGOS DE GESTION'!#REF!),"")</f>
        <v>#REF!</v>
      </c>
      <c r="Y20" s="435"/>
      <c r="Z20" s="435" t="e">
        <f>IF(AND(' RIESGOS DE GESTION'!#REF!="Alta",' RIESGOS DE GESTION'!#REF!="Moderado"),CONCATENATE("R",' RIESGOS DE GESTION'!#REF!),"")</f>
        <v>#REF!</v>
      </c>
      <c r="AA20" s="436"/>
      <c r="AB20" s="439" t="e">
        <f>IF(AND(' RIESGOS DE GESTION'!#REF!="Alta",' RIESGOS DE GESTION'!#REF!="Mayor"),CONCATENATE("R",' RIESGOS DE GESTION'!#REF!),"")</f>
        <v>#REF!</v>
      </c>
      <c r="AC20" s="435"/>
      <c r="AD20" s="435" t="e">
        <f>IF(AND(' RIESGOS DE GESTION'!#REF!="Alta",' RIESGOS DE GESTION'!#REF!="Mayor"),CONCATENATE("R",' RIESGOS DE GESTION'!#REF!),"")</f>
        <v>#REF!</v>
      </c>
      <c r="AE20" s="435"/>
      <c r="AF20" s="435" t="e">
        <f>IF(AND(' RIESGOS DE GESTION'!#REF!="Alta",' RIESGOS DE GESTION'!#REF!="Mayor"),CONCATENATE("R",' RIESGOS DE GESTION'!#REF!),"")</f>
        <v>#REF!</v>
      </c>
      <c r="AG20" s="436"/>
      <c r="AH20" s="446" t="e">
        <f>IF(AND(' RIESGOS DE GESTION'!#REF!="Alta",' RIESGOS DE GESTION'!#REF!="Catastrófico"),CONCATENATE("R",' RIESGOS DE GESTION'!#REF!),"")</f>
        <v>#REF!</v>
      </c>
      <c r="AI20" s="447"/>
      <c r="AJ20" s="447" t="e">
        <f>IF(AND(' RIESGOS DE GESTION'!#REF!="Alta",' RIESGOS DE GESTION'!#REF!="Catastrófico"),CONCATENATE("R",' RIESGOS DE GESTION'!#REF!),"")</f>
        <v>#REF!</v>
      </c>
      <c r="AK20" s="447"/>
      <c r="AL20" s="447" t="e">
        <f>IF(AND(' RIESGOS DE GESTION'!#REF!="Alta",' RIESGOS DE GESTION'!#REF!="Catastrófico"),CONCATENATE("R",' RIESGOS DE GESTION'!#REF!),"")</f>
        <v>#REF!</v>
      </c>
      <c r="AM20" s="448"/>
      <c r="AN20" s="57"/>
      <c r="AO20" s="402"/>
      <c r="AP20" s="403"/>
      <c r="AQ20" s="403"/>
      <c r="AR20" s="403"/>
      <c r="AS20" s="403"/>
      <c r="AT20" s="404"/>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row>
    <row r="21" spans="1:80" ht="15.75" customHeight="1" thickBot="1" x14ac:dyDescent="0.3">
      <c r="A21" s="57"/>
      <c r="B21" s="388"/>
      <c r="C21" s="388"/>
      <c r="D21" s="389"/>
      <c r="E21" s="432"/>
      <c r="F21" s="433"/>
      <c r="G21" s="433"/>
      <c r="H21" s="433"/>
      <c r="I21" s="433"/>
      <c r="J21" s="458"/>
      <c r="K21" s="459"/>
      <c r="L21" s="459"/>
      <c r="M21" s="459"/>
      <c r="N21" s="459"/>
      <c r="O21" s="460"/>
      <c r="P21" s="458"/>
      <c r="Q21" s="459"/>
      <c r="R21" s="459"/>
      <c r="S21" s="459"/>
      <c r="T21" s="459"/>
      <c r="U21" s="460"/>
      <c r="V21" s="443"/>
      <c r="W21" s="444"/>
      <c r="X21" s="444"/>
      <c r="Y21" s="444"/>
      <c r="Z21" s="444"/>
      <c r="AA21" s="445"/>
      <c r="AB21" s="443"/>
      <c r="AC21" s="444"/>
      <c r="AD21" s="444"/>
      <c r="AE21" s="444"/>
      <c r="AF21" s="444"/>
      <c r="AG21" s="445"/>
      <c r="AH21" s="449"/>
      <c r="AI21" s="450"/>
      <c r="AJ21" s="450"/>
      <c r="AK21" s="450"/>
      <c r="AL21" s="450"/>
      <c r="AM21" s="451"/>
      <c r="AN21" s="57"/>
      <c r="AO21" s="405"/>
      <c r="AP21" s="406"/>
      <c r="AQ21" s="406"/>
      <c r="AR21" s="406"/>
      <c r="AS21" s="406"/>
      <c r="AT21" s="40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row>
    <row r="22" spans="1:80" x14ac:dyDescent="0.25">
      <c r="A22" s="57"/>
      <c r="B22" s="388"/>
      <c r="C22" s="388"/>
      <c r="D22" s="389"/>
      <c r="E22" s="426" t="s">
        <v>281</v>
      </c>
      <c r="F22" s="427"/>
      <c r="G22" s="427"/>
      <c r="H22" s="427"/>
      <c r="I22" s="428"/>
      <c r="J22" s="461" t="e">
        <f>IF(AND(' RIESGOS DE GESTION'!#REF!="Media",' RIESGOS DE GESTION'!#REF!="Leve"),CONCATENATE("R",' RIESGOS DE GESTION'!#REF!),"")</f>
        <v>#REF!</v>
      </c>
      <c r="K22" s="462"/>
      <c r="L22" s="462" t="e">
        <f>IF(AND(' RIESGOS DE GESTION'!#REF!="Media",' RIESGOS DE GESTION'!#REF!="Leve"),CONCATENATE("R",' RIESGOS DE GESTION'!#REF!),"")</f>
        <v>#REF!</v>
      </c>
      <c r="M22" s="462"/>
      <c r="N22" s="462" t="e">
        <f>IF(AND(' RIESGOS DE GESTION'!#REF!="Media",' RIESGOS DE GESTION'!#REF!="Leve"),CONCATENATE("R",' RIESGOS DE GESTION'!#REF!),"")</f>
        <v>#REF!</v>
      </c>
      <c r="O22" s="463"/>
      <c r="P22" s="461" t="e">
        <f>IF(AND(' RIESGOS DE GESTION'!#REF!="Media",' RIESGOS DE GESTION'!#REF!="Menor"),CONCATENATE("R",' RIESGOS DE GESTION'!#REF!),"")</f>
        <v>#REF!</v>
      </c>
      <c r="Q22" s="462"/>
      <c r="R22" s="462" t="e">
        <f>IF(AND(' RIESGOS DE GESTION'!#REF!="Media",' RIESGOS DE GESTION'!#REF!="Menor"),CONCATENATE("R",' RIESGOS DE GESTION'!#REF!),"")</f>
        <v>#REF!</v>
      </c>
      <c r="S22" s="462"/>
      <c r="T22" s="462" t="e">
        <f>IF(AND(' RIESGOS DE GESTION'!#REF!="Media",' RIESGOS DE GESTION'!#REF!="Menor"),CONCATENATE("R",' RIESGOS DE GESTION'!#REF!),"")</f>
        <v>#REF!</v>
      </c>
      <c r="U22" s="463"/>
      <c r="V22" s="461" t="e">
        <f>IF(AND(' RIESGOS DE GESTION'!#REF!="Media",' RIESGOS DE GESTION'!#REF!="Moderado"),CONCATENATE("R",' RIESGOS DE GESTION'!#REF!),"")</f>
        <v>#REF!</v>
      </c>
      <c r="W22" s="462"/>
      <c r="X22" s="462" t="e">
        <f>IF(AND(' RIESGOS DE GESTION'!#REF!="Media",' RIESGOS DE GESTION'!#REF!="Moderado"),CONCATENATE("R",' RIESGOS DE GESTION'!#REF!),"")</f>
        <v>#REF!</v>
      </c>
      <c r="Y22" s="462"/>
      <c r="Z22" s="462" t="e">
        <f>IF(AND(' RIESGOS DE GESTION'!#REF!="Media",' RIESGOS DE GESTION'!#REF!="Moderado"),CONCATENATE("R",' RIESGOS DE GESTION'!#REF!),"")</f>
        <v>#REF!</v>
      </c>
      <c r="AA22" s="463"/>
      <c r="AB22" s="437" t="e">
        <f>IF(AND(' RIESGOS DE GESTION'!#REF!="Media",' RIESGOS DE GESTION'!#REF!="Mayor"),CONCATENATE("R",' RIESGOS DE GESTION'!#REF!),"")</f>
        <v>#REF!</v>
      </c>
      <c r="AC22" s="438"/>
      <c r="AD22" s="438" t="e">
        <f>IF(AND(' RIESGOS DE GESTION'!#REF!="Media",' RIESGOS DE GESTION'!#REF!="Mayor"),CONCATENATE("R",' RIESGOS DE GESTION'!#REF!),"")</f>
        <v>#REF!</v>
      </c>
      <c r="AE22" s="438"/>
      <c r="AF22" s="438" t="e">
        <f>IF(AND(' RIESGOS DE GESTION'!#REF!="Media",' RIESGOS DE GESTION'!#REF!="Mayor"),CONCATENATE("R",' RIESGOS DE GESTION'!#REF!),"")</f>
        <v>#REF!</v>
      </c>
      <c r="AG22" s="440"/>
      <c r="AH22" s="452" t="e">
        <f>IF(AND(' RIESGOS DE GESTION'!#REF!="Media",' RIESGOS DE GESTION'!#REF!="Catastrófico"),CONCATENATE("R",' RIESGOS DE GESTION'!#REF!),"")</f>
        <v>#REF!</v>
      </c>
      <c r="AI22" s="453"/>
      <c r="AJ22" s="453" t="e">
        <f>IF(AND(' RIESGOS DE GESTION'!#REF!="Media",' RIESGOS DE GESTION'!#REF!="Catastrófico"),CONCATENATE("R",' RIESGOS DE GESTION'!#REF!),"")</f>
        <v>#REF!</v>
      </c>
      <c r="AK22" s="453"/>
      <c r="AL22" s="453" t="e">
        <f>IF(AND(' RIESGOS DE GESTION'!#REF!="Media",' RIESGOS DE GESTION'!#REF!="Catastrófico"),CONCATENATE("R",' RIESGOS DE GESTION'!#REF!),"")</f>
        <v>#REF!</v>
      </c>
      <c r="AM22" s="454"/>
      <c r="AN22" s="57"/>
      <c r="AO22" s="408" t="s">
        <v>282</v>
      </c>
      <c r="AP22" s="409"/>
      <c r="AQ22" s="409"/>
      <c r="AR22" s="409"/>
      <c r="AS22" s="409"/>
      <c r="AT22" s="410"/>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row>
    <row r="23" spans="1:80" x14ac:dyDescent="0.25">
      <c r="A23" s="57"/>
      <c r="B23" s="388"/>
      <c r="C23" s="388"/>
      <c r="D23" s="389"/>
      <c r="E23" s="429"/>
      <c r="F23" s="430"/>
      <c r="G23" s="430"/>
      <c r="H23" s="430"/>
      <c r="I23" s="431"/>
      <c r="J23" s="455"/>
      <c r="K23" s="456"/>
      <c r="L23" s="456"/>
      <c r="M23" s="456"/>
      <c r="N23" s="456"/>
      <c r="O23" s="457"/>
      <c r="P23" s="455"/>
      <c r="Q23" s="456"/>
      <c r="R23" s="456"/>
      <c r="S23" s="456"/>
      <c r="T23" s="456"/>
      <c r="U23" s="457"/>
      <c r="V23" s="455"/>
      <c r="W23" s="456"/>
      <c r="X23" s="456"/>
      <c r="Y23" s="456"/>
      <c r="Z23" s="456"/>
      <c r="AA23" s="457"/>
      <c r="AB23" s="439"/>
      <c r="AC23" s="435"/>
      <c r="AD23" s="435"/>
      <c r="AE23" s="435"/>
      <c r="AF23" s="435"/>
      <c r="AG23" s="436"/>
      <c r="AH23" s="446"/>
      <c r="AI23" s="447"/>
      <c r="AJ23" s="447"/>
      <c r="AK23" s="447"/>
      <c r="AL23" s="447"/>
      <c r="AM23" s="448"/>
      <c r="AN23" s="57"/>
      <c r="AO23" s="411"/>
      <c r="AP23" s="412"/>
      <c r="AQ23" s="412"/>
      <c r="AR23" s="412"/>
      <c r="AS23" s="412"/>
      <c r="AT23" s="413"/>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row>
    <row r="24" spans="1:80" x14ac:dyDescent="0.25">
      <c r="A24" s="57"/>
      <c r="B24" s="388"/>
      <c r="C24" s="388"/>
      <c r="D24" s="389"/>
      <c r="E24" s="429"/>
      <c r="F24" s="430"/>
      <c r="G24" s="430"/>
      <c r="H24" s="430"/>
      <c r="I24" s="431"/>
      <c r="J24" s="455" t="e">
        <f>IF(AND(' RIESGOS DE GESTION'!#REF!="Media",' RIESGOS DE GESTION'!#REF!="Leve"),CONCATENATE("R",' RIESGOS DE GESTION'!#REF!),"")</f>
        <v>#REF!</v>
      </c>
      <c r="K24" s="456"/>
      <c r="L24" s="456" t="e">
        <f>IF(AND(' RIESGOS DE GESTION'!#REF!="Media",' RIESGOS DE GESTION'!#REF!="Leve"),CONCATENATE("R",' RIESGOS DE GESTION'!#REF!),"")</f>
        <v>#REF!</v>
      </c>
      <c r="M24" s="456"/>
      <c r="N24" s="456" t="e">
        <f>IF(AND(' RIESGOS DE GESTION'!#REF!="Media",' RIESGOS DE GESTION'!#REF!="Leve"),CONCATENATE("R",' RIESGOS DE GESTION'!#REF!),"")</f>
        <v>#REF!</v>
      </c>
      <c r="O24" s="457"/>
      <c r="P24" s="455" t="e">
        <f>IF(AND(' RIESGOS DE GESTION'!#REF!="Media",' RIESGOS DE GESTION'!#REF!="Menor"),CONCATENATE("R",' RIESGOS DE GESTION'!#REF!),"")</f>
        <v>#REF!</v>
      </c>
      <c r="Q24" s="456"/>
      <c r="R24" s="456" t="e">
        <f>IF(AND(' RIESGOS DE GESTION'!#REF!="Media",' RIESGOS DE GESTION'!#REF!="Menor"),CONCATENATE("R",' RIESGOS DE GESTION'!#REF!),"")</f>
        <v>#REF!</v>
      </c>
      <c r="S24" s="456"/>
      <c r="T24" s="456" t="e">
        <f>IF(AND(' RIESGOS DE GESTION'!#REF!="Media",' RIESGOS DE GESTION'!#REF!="Menor"),CONCATENATE("R",' RIESGOS DE GESTION'!#REF!),"")</f>
        <v>#REF!</v>
      </c>
      <c r="U24" s="457"/>
      <c r="V24" s="455" t="e">
        <f>IF(AND(' RIESGOS DE GESTION'!#REF!="Media",' RIESGOS DE GESTION'!#REF!="Moderado"),CONCATENATE("R",' RIESGOS DE GESTION'!#REF!),"")</f>
        <v>#REF!</v>
      </c>
      <c r="W24" s="456"/>
      <c r="X24" s="456" t="e">
        <f>IF(AND(' RIESGOS DE GESTION'!#REF!="Media",' RIESGOS DE GESTION'!#REF!="Moderado"),CONCATENATE("R",' RIESGOS DE GESTION'!#REF!),"")</f>
        <v>#REF!</v>
      </c>
      <c r="Y24" s="456"/>
      <c r="Z24" s="456" t="e">
        <f>IF(AND(' RIESGOS DE GESTION'!#REF!="Media",' RIESGOS DE GESTION'!#REF!="Moderado"),CONCATENATE("R",' RIESGOS DE GESTION'!#REF!),"")</f>
        <v>#REF!</v>
      </c>
      <c r="AA24" s="457"/>
      <c r="AB24" s="439" t="e">
        <f>IF(AND(' RIESGOS DE GESTION'!#REF!="Media",' RIESGOS DE GESTION'!#REF!="Mayor"),CONCATENATE("R",' RIESGOS DE GESTION'!#REF!),"")</f>
        <v>#REF!</v>
      </c>
      <c r="AC24" s="435"/>
      <c r="AD24" s="435" t="e">
        <f>IF(AND(' RIESGOS DE GESTION'!#REF!="Media",' RIESGOS DE GESTION'!#REF!="Mayor"),CONCATENATE("R",' RIESGOS DE GESTION'!#REF!),"")</f>
        <v>#REF!</v>
      </c>
      <c r="AE24" s="435"/>
      <c r="AF24" s="435" t="e">
        <f>IF(AND(' RIESGOS DE GESTION'!#REF!="Media",' RIESGOS DE GESTION'!#REF!="Mayor"),CONCATENATE("R",' RIESGOS DE GESTION'!#REF!),"")</f>
        <v>#REF!</v>
      </c>
      <c r="AG24" s="436"/>
      <c r="AH24" s="446" t="e">
        <f>IF(AND(' RIESGOS DE GESTION'!#REF!="Media",' RIESGOS DE GESTION'!#REF!="Catastrófico"),CONCATENATE("R",' RIESGOS DE GESTION'!#REF!),"")</f>
        <v>#REF!</v>
      </c>
      <c r="AI24" s="447"/>
      <c r="AJ24" s="447" t="e">
        <f>IF(AND(' RIESGOS DE GESTION'!#REF!="Media",' RIESGOS DE GESTION'!#REF!="Catastrófico"),CONCATENATE("R",' RIESGOS DE GESTION'!#REF!),"")</f>
        <v>#REF!</v>
      </c>
      <c r="AK24" s="447"/>
      <c r="AL24" s="447" t="e">
        <f>IF(AND(' RIESGOS DE GESTION'!#REF!="Media",' RIESGOS DE GESTION'!#REF!="Catastrófico"),CONCATENATE("R",' RIESGOS DE GESTION'!#REF!),"")</f>
        <v>#REF!</v>
      </c>
      <c r="AM24" s="448"/>
      <c r="AN24" s="57"/>
      <c r="AO24" s="411"/>
      <c r="AP24" s="412"/>
      <c r="AQ24" s="412"/>
      <c r="AR24" s="412"/>
      <c r="AS24" s="412"/>
      <c r="AT24" s="413"/>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row>
    <row r="25" spans="1:80" x14ac:dyDescent="0.25">
      <c r="A25" s="57"/>
      <c r="B25" s="388"/>
      <c r="C25" s="388"/>
      <c r="D25" s="389"/>
      <c r="E25" s="429"/>
      <c r="F25" s="430"/>
      <c r="G25" s="430"/>
      <c r="H25" s="430"/>
      <c r="I25" s="431"/>
      <c r="J25" s="455"/>
      <c r="K25" s="456"/>
      <c r="L25" s="456"/>
      <c r="M25" s="456"/>
      <c r="N25" s="456"/>
      <c r="O25" s="457"/>
      <c r="P25" s="455"/>
      <c r="Q25" s="456"/>
      <c r="R25" s="456"/>
      <c r="S25" s="456"/>
      <c r="T25" s="456"/>
      <c r="U25" s="457"/>
      <c r="V25" s="455"/>
      <c r="W25" s="456"/>
      <c r="X25" s="456"/>
      <c r="Y25" s="456"/>
      <c r="Z25" s="456"/>
      <c r="AA25" s="457"/>
      <c r="AB25" s="439"/>
      <c r="AC25" s="435"/>
      <c r="AD25" s="435"/>
      <c r="AE25" s="435"/>
      <c r="AF25" s="435"/>
      <c r="AG25" s="436"/>
      <c r="AH25" s="446"/>
      <c r="AI25" s="447"/>
      <c r="AJ25" s="447"/>
      <c r="AK25" s="447"/>
      <c r="AL25" s="447"/>
      <c r="AM25" s="448"/>
      <c r="AN25" s="57"/>
      <c r="AO25" s="411"/>
      <c r="AP25" s="412"/>
      <c r="AQ25" s="412"/>
      <c r="AR25" s="412"/>
      <c r="AS25" s="412"/>
      <c r="AT25" s="413"/>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row>
    <row r="26" spans="1:80" x14ac:dyDescent="0.25">
      <c r="A26" s="57"/>
      <c r="B26" s="388"/>
      <c r="C26" s="388"/>
      <c r="D26" s="389"/>
      <c r="E26" s="429"/>
      <c r="F26" s="430"/>
      <c r="G26" s="430"/>
      <c r="H26" s="430"/>
      <c r="I26" s="431"/>
      <c r="J26" s="455" t="e">
        <f>IF(AND(' RIESGOS DE GESTION'!#REF!="Media",' RIESGOS DE GESTION'!#REF!="Leve"),CONCATENATE("R",' RIESGOS DE GESTION'!#REF!),"")</f>
        <v>#REF!</v>
      </c>
      <c r="K26" s="456"/>
      <c r="L26" s="456" t="e">
        <f>IF(AND(' RIESGOS DE GESTION'!#REF!="Media",' RIESGOS DE GESTION'!#REF!="Leve"),CONCATENATE("R",' RIESGOS DE GESTION'!#REF!),"")</f>
        <v>#REF!</v>
      </c>
      <c r="M26" s="456"/>
      <c r="N26" s="456" t="e">
        <f>IF(AND(' RIESGOS DE GESTION'!#REF!="Media",' RIESGOS DE GESTION'!#REF!="Leve"),CONCATENATE("R",' RIESGOS DE GESTION'!#REF!),"")</f>
        <v>#REF!</v>
      </c>
      <c r="O26" s="457"/>
      <c r="P26" s="455" t="e">
        <f>IF(AND(' RIESGOS DE GESTION'!#REF!="Media",' RIESGOS DE GESTION'!#REF!="Menor"),CONCATENATE("R",' RIESGOS DE GESTION'!#REF!),"")</f>
        <v>#REF!</v>
      </c>
      <c r="Q26" s="456"/>
      <c r="R26" s="456" t="e">
        <f>IF(AND(' RIESGOS DE GESTION'!#REF!="Media",' RIESGOS DE GESTION'!#REF!="Menor"),CONCATENATE("R",' RIESGOS DE GESTION'!#REF!),"")</f>
        <v>#REF!</v>
      </c>
      <c r="S26" s="456"/>
      <c r="T26" s="456" t="e">
        <f>IF(AND(' RIESGOS DE GESTION'!#REF!="Media",' RIESGOS DE GESTION'!#REF!="Menor"),CONCATENATE("R",' RIESGOS DE GESTION'!#REF!),"")</f>
        <v>#REF!</v>
      </c>
      <c r="U26" s="457"/>
      <c r="V26" s="455" t="e">
        <f>IF(AND(' RIESGOS DE GESTION'!#REF!="Media",' RIESGOS DE GESTION'!#REF!="Moderado"),CONCATENATE("R",' RIESGOS DE GESTION'!#REF!),"")</f>
        <v>#REF!</v>
      </c>
      <c r="W26" s="456"/>
      <c r="X26" s="456" t="e">
        <f>IF(AND(' RIESGOS DE GESTION'!#REF!="Media",' RIESGOS DE GESTION'!#REF!="Moderado"),CONCATENATE("R",' RIESGOS DE GESTION'!#REF!),"")</f>
        <v>#REF!</v>
      </c>
      <c r="Y26" s="456"/>
      <c r="Z26" s="456" t="e">
        <f>IF(AND(' RIESGOS DE GESTION'!#REF!="Media",' RIESGOS DE GESTION'!#REF!="Moderado"),CONCATENATE("R",' RIESGOS DE GESTION'!#REF!),"")</f>
        <v>#REF!</v>
      </c>
      <c r="AA26" s="457"/>
      <c r="AB26" s="439" t="e">
        <f>IF(AND(' RIESGOS DE GESTION'!#REF!="Media",' RIESGOS DE GESTION'!#REF!="Mayor"),CONCATENATE("R",' RIESGOS DE GESTION'!#REF!),"")</f>
        <v>#REF!</v>
      </c>
      <c r="AC26" s="435"/>
      <c r="AD26" s="435" t="e">
        <f>IF(AND(' RIESGOS DE GESTION'!#REF!="Media",' RIESGOS DE GESTION'!#REF!="Mayor"),CONCATENATE("R",' RIESGOS DE GESTION'!#REF!),"")</f>
        <v>#REF!</v>
      </c>
      <c r="AE26" s="435"/>
      <c r="AF26" s="435" t="e">
        <f>IF(AND(' RIESGOS DE GESTION'!#REF!="Media",' RIESGOS DE GESTION'!#REF!="Mayor"),CONCATENATE("R",' RIESGOS DE GESTION'!#REF!),"")</f>
        <v>#REF!</v>
      </c>
      <c r="AG26" s="436"/>
      <c r="AH26" s="446" t="e">
        <f>IF(AND(' RIESGOS DE GESTION'!#REF!="Media",' RIESGOS DE GESTION'!#REF!="Catastrófico"),CONCATENATE("R",' RIESGOS DE GESTION'!#REF!),"")</f>
        <v>#REF!</v>
      </c>
      <c r="AI26" s="447"/>
      <c r="AJ26" s="447" t="e">
        <f>IF(AND(' RIESGOS DE GESTION'!#REF!="Media",' RIESGOS DE GESTION'!#REF!="Catastrófico"),CONCATENATE("R",' RIESGOS DE GESTION'!#REF!),"")</f>
        <v>#REF!</v>
      </c>
      <c r="AK26" s="447"/>
      <c r="AL26" s="447" t="e">
        <f>IF(AND(' RIESGOS DE GESTION'!#REF!="Media",' RIESGOS DE GESTION'!#REF!="Catastrófico"),CONCATENATE("R",' RIESGOS DE GESTION'!#REF!),"")</f>
        <v>#REF!</v>
      </c>
      <c r="AM26" s="448"/>
      <c r="AN26" s="57"/>
      <c r="AO26" s="411"/>
      <c r="AP26" s="412"/>
      <c r="AQ26" s="412"/>
      <c r="AR26" s="412"/>
      <c r="AS26" s="412"/>
      <c r="AT26" s="413"/>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row>
    <row r="27" spans="1:80" x14ac:dyDescent="0.25">
      <c r="A27" s="57"/>
      <c r="B27" s="388"/>
      <c r="C27" s="388"/>
      <c r="D27" s="389"/>
      <c r="E27" s="429"/>
      <c r="F27" s="430"/>
      <c r="G27" s="430"/>
      <c r="H27" s="430"/>
      <c r="I27" s="431"/>
      <c r="J27" s="455"/>
      <c r="K27" s="456"/>
      <c r="L27" s="456"/>
      <c r="M27" s="456"/>
      <c r="N27" s="456"/>
      <c r="O27" s="457"/>
      <c r="P27" s="455"/>
      <c r="Q27" s="456"/>
      <c r="R27" s="456"/>
      <c r="S27" s="456"/>
      <c r="T27" s="456"/>
      <c r="U27" s="457"/>
      <c r="V27" s="455"/>
      <c r="W27" s="456"/>
      <c r="X27" s="456"/>
      <c r="Y27" s="456"/>
      <c r="Z27" s="456"/>
      <c r="AA27" s="457"/>
      <c r="AB27" s="439"/>
      <c r="AC27" s="435"/>
      <c r="AD27" s="435"/>
      <c r="AE27" s="435"/>
      <c r="AF27" s="435"/>
      <c r="AG27" s="436"/>
      <c r="AH27" s="446"/>
      <c r="AI27" s="447"/>
      <c r="AJ27" s="447"/>
      <c r="AK27" s="447"/>
      <c r="AL27" s="447"/>
      <c r="AM27" s="448"/>
      <c r="AN27" s="57"/>
      <c r="AO27" s="411"/>
      <c r="AP27" s="412"/>
      <c r="AQ27" s="412"/>
      <c r="AR27" s="412"/>
      <c r="AS27" s="412"/>
      <c r="AT27" s="413"/>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row>
    <row r="28" spans="1:80" x14ac:dyDescent="0.25">
      <c r="A28" s="57"/>
      <c r="B28" s="388"/>
      <c r="C28" s="388"/>
      <c r="D28" s="389"/>
      <c r="E28" s="429"/>
      <c r="F28" s="430"/>
      <c r="G28" s="430"/>
      <c r="H28" s="430"/>
      <c r="I28" s="431"/>
      <c r="J28" s="455" t="e">
        <f>IF(AND(' RIESGOS DE GESTION'!#REF!="Media",' RIESGOS DE GESTION'!#REF!="Leve"),CONCATENATE("R",' RIESGOS DE GESTION'!#REF!),"")</f>
        <v>#REF!</v>
      </c>
      <c r="K28" s="456"/>
      <c r="L28" s="456" t="e">
        <f>IF(AND(' RIESGOS DE GESTION'!#REF!="Media",' RIESGOS DE GESTION'!#REF!="Leve"),CONCATENATE("R",' RIESGOS DE GESTION'!#REF!),"")</f>
        <v>#REF!</v>
      </c>
      <c r="M28" s="456"/>
      <c r="N28" s="456" t="e">
        <f>IF(AND(' RIESGOS DE GESTION'!#REF!="Media",' RIESGOS DE GESTION'!#REF!="Leve"),CONCATENATE("R",' RIESGOS DE GESTION'!#REF!),"")</f>
        <v>#REF!</v>
      </c>
      <c r="O28" s="457"/>
      <c r="P28" s="455" t="e">
        <f>IF(AND(' RIESGOS DE GESTION'!#REF!="Media",' RIESGOS DE GESTION'!#REF!="Menor"),CONCATENATE("R",' RIESGOS DE GESTION'!#REF!),"")</f>
        <v>#REF!</v>
      </c>
      <c r="Q28" s="456"/>
      <c r="R28" s="456" t="e">
        <f>IF(AND(' RIESGOS DE GESTION'!#REF!="Media",' RIESGOS DE GESTION'!#REF!="Menor"),CONCATENATE("R",' RIESGOS DE GESTION'!#REF!),"")</f>
        <v>#REF!</v>
      </c>
      <c r="S28" s="456"/>
      <c r="T28" s="456" t="e">
        <f>IF(AND(' RIESGOS DE GESTION'!#REF!="Media",' RIESGOS DE GESTION'!#REF!="Menor"),CONCATENATE("R",' RIESGOS DE GESTION'!#REF!),"")</f>
        <v>#REF!</v>
      </c>
      <c r="U28" s="457"/>
      <c r="V28" s="455" t="e">
        <f>IF(AND(' RIESGOS DE GESTION'!#REF!="Media",' RIESGOS DE GESTION'!#REF!="Moderado"),CONCATENATE("R",' RIESGOS DE GESTION'!#REF!),"")</f>
        <v>#REF!</v>
      </c>
      <c r="W28" s="456"/>
      <c r="X28" s="456" t="e">
        <f>IF(AND(' RIESGOS DE GESTION'!#REF!="Media",' RIESGOS DE GESTION'!#REF!="Moderado"),CONCATENATE("R",' RIESGOS DE GESTION'!#REF!),"")</f>
        <v>#REF!</v>
      </c>
      <c r="Y28" s="456"/>
      <c r="Z28" s="456" t="e">
        <f>IF(AND(' RIESGOS DE GESTION'!#REF!="Media",' RIESGOS DE GESTION'!#REF!="Moderado"),CONCATENATE("R",' RIESGOS DE GESTION'!#REF!),"")</f>
        <v>#REF!</v>
      </c>
      <c r="AA28" s="457"/>
      <c r="AB28" s="439" t="e">
        <f>IF(AND(' RIESGOS DE GESTION'!#REF!="Media",' RIESGOS DE GESTION'!#REF!="Mayor"),CONCATENATE("R",' RIESGOS DE GESTION'!#REF!),"")</f>
        <v>#REF!</v>
      </c>
      <c r="AC28" s="435"/>
      <c r="AD28" s="435" t="e">
        <f>IF(AND(' RIESGOS DE GESTION'!#REF!="Media",' RIESGOS DE GESTION'!#REF!="Mayor"),CONCATENATE("R",' RIESGOS DE GESTION'!#REF!),"")</f>
        <v>#REF!</v>
      </c>
      <c r="AE28" s="435"/>
      <c r="AF28" s="435" t="e">
        <f>IF(AND(' RIESGOS DE GESTION'!#REF!="Media",' RIESGOS DE GESTION'!#REF!="Mayor"),CONCATENATE("R",' RIESGOS DE GESTION'!#REF!),"")</f>
        <v>#REF!</v>
      </c>
      <c r="AG28" s="436"/>
      <c r="AH28" s="446" t="e">
        <f>IF(AND(' RIESGOS DE GESTION'!#REF!="Media",' RIESGOS DE GESTION'!#REF!="Catastrófico"),CONCATENATE("R",' RIESGOS DE GESTION'!#REF!),"")</f>
        <v>#REF!</v>
      </c>
      <c r="AI28" s="447"/>
      <c r="AJ28" s="447" t="e">
        <f>IF(AND(' RIESGOS DE GESTION'!#REF!="Media",' RIESGOS DE GESTION'!#REF!="Catastrófico"),CONCATENATE("R",' RIESGOS DE GESTION'!#REF!),"")</f>
        <v>#REF!</v>
      </c>
      <c r="AK28" s="447"/>
      <c r="AL28" s="447" t="e">
        <f>IF(AND(' RIESGOS DE GESTION'!#REF!="Media",' RIESGOS DE GESTION'!#REF!="Catastrófico"),CONCATENATE("R",' RIESGOS DE GESTION'!#REF!),"")</f>
        <v>#REF!</v>
      </c>
      <c r="AM28" s="448"/>
      <c r="AN28" s="57"/>
      <c r="AO28" s="411"/>
      <c r="AP28" s="412"/>
      <c r="AQ28" s="412"/>
      <c r="AR28" s="412"/>
      <c r="AS28" s="412"/>
      <c r="AT28" s="413"/>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row>
    <row r="29" spans="1:80" ht="15.75" thickBot="1" x14ac:dyDescent="0.3">
      <c r="A29" s="57"/>
      <c r="B29" s="388"/>
      <c r="C29" s="388"/>
      <c r="D29" s="389"/>
      <c r="E29" s="432"/>
      <c r="F29" s="433"/>
      <c r="G29" s="433"/>
      <c r="H29" s="433"/>
      <c r="I29" s="434"/>
      <c r="J29" s="455"/>
      <c r="K29" s="456"/>
      <c r="L29" s="456"/>
      <c r="M29" s="456"/>
      <c r="N29" s="456"/>
      <c r="O29" s="457"/>
      <c r="P29" s="458"/>
      <c r="Q29" s="459"/>
      <c r="R29" s="459"/>
      <c r="S29" s="459"/>
      <c r="T29" s="459"/>
      <c r="U29" s="460"/>
      <c r="V29" s="458"/>
      <c r="W29" s="459"/>
      <c r="X29" s="459"/>
      <c r="Y29" s="459"/>
      <c r="Z29" s="459"/>
      <c r="AA29" s="460"/>
      <c r="AB29" s="443"/>
      <c r="AC29" s="444"/>
      <c r="AD29" s="444"/>
      <c r="AE29" s="444"/>
      <c r="AF29" s="444"/>
      <c r="AG29" s="445"/>
      <c r="AH29" s="449"/>
      <c r="AI29" s="450"/>
      <c r="AJ29" s="450"/>
      <c r="AK29" s="450"/>
      <c r="AL29" s="450"/>
      <c r="AM29" s="451"/>
      <c r="AN29" s="57"/>
      <c r="AO29" s="414"/>
      <c r="AP29" s="415"/>
      <c r="AQ29" s="415"/>
      <c r="AR29" s="415"/>
      <c r="AS29" s="415"/>
      <c r="AT29" s="416"/>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row>
    <row r="30" spans="1:80" x14ac:dyDescent="0.25">
      <c r="A30" s="57"/>
      <c r="B30" s="388"/>
      <c r="C30" s="388"/>
      <c r="D30" s="389"/>
      <c r="E30" s="426" t="s">
        <v>283</v>
      </c>
      <c r="F30" s="427"/>
      <c r="G30" s="427"/>
      <c r="H30" s="427"/>
      <c r="I30" s="427"/>
      <c r="J30" s="470" t="e">
        <f>IF(AND(' RIESGOS DE GESTION'!#REF!="Baja",' RIESGOS DE GESTION'!#REF!="Leve"),CONCATENATE("R",' RIESGOS DE GESTION'!#REF!),"")</f>
        <v>#REF!</v>
      </c>
      <c r="K30" s="471"/>
      <c r="L30" s="471" t="e">
        <f>IF(AND(' RIESGOS DE GESTION'!#REF!="Baja",' RIESGOS DE GESTION'!#REF!="Leve"),CONCATENATE("R",' RIESGOS DE GESTION'!#REF!),"")</f>
        <v>#REF!</v>
      </c>
      <c r="M30" s="471"/>
      <c r="N30" s="471" t="e">
        <f>IF(AND(' RIESGOS DE GESTION'!#REF!="Baja",' RIESGOS DE GESTION'!#REF!="Leve"),CONCATENATE("R",' RIESGOS DE GESTION'!#REF!),"")</f>
        <v>#REF!</v>
      </c>
      <c r="O30" s="472"/>
      <c r="P30" s="462" t="e">
        <f>IF(AND(' RIESGOS DE GESTION'!#REF!="Baja",' RIESGOS DE GESTION'!#REF!="Menor"),CONCATENATE("R",' RIESGOS DE GESTION'!#REF!),"")</f>
        <v>#REF!</v>
      </c>
      <c r="Q30" s="462"/>
      <c r="R30" s="462" t="e">
        <f>IF(AND(' RIESGOS DE GESTION'!#REF!="Baja",' RIESGOS DE GESTION'!#REF!="Menor"),CONCATENATE("R",' RIESGOS DE GESTION'!#REF!),"")</f>
        <v>#REF!</v>
      </c>
      <c r="S30" s="462"/>
      <c r="T30" s="462" t="e">
        <f>IF(AND(' RIESGOS DE GESTION'!#REF!="Baja",' RIESGOS DE GESTION'!#REF!="Menor"),CONCATENATE("R",' RIESGOS DE GESTION'!#REF!),"")</f>
        <v>#REF!</v>
      </c>
      <c r="U30" s="463"/>
      <c r="V30" s="461" t="e">
        <f>IF(AND(' RIESGOS DE GESTION'!#REF!="Baja",' RIESGOS DE GESTION'!#REF!="Moderado"),CONCATENATE("R",' RIESGOS DE GESTION'!#REF!),"")</f>
        <v>#REF!</v>
      </c>
      <c r="W30" s="462"/>
      <c r="X30" s="462" t="e">
        <f>IF(AND(' RIESGOS DE GESTION'!#REF!="Baja",' RIESGOS DE GESTION'!#REF!="Moderado"),CONCATENATE("R",' RIESGOS DE GESTION'!#REF!),"")</f>
        <v>#REF!</v>
      </c>
      <c r="Y30" s="462"/>
      <c r="Z30" s="462" t="e">
        <f>IF(AND(' RIESGOS DE GESTION'!#REF!="Baja",' RIESGOS DE GESTION'!#REF!="Moderado"),CONCATENATE("R",' RIESGOS DE GESTION'!#REF!),"")</f>
        <v>#REF!</v>
      </c>
      <c r="AA30" s="463"/>
      <c r="AB30" s="437" t="e">
        <f>IF(AND(' RIESGOS DE GESTION'!#REF!="Baja",' RIESGOS DE GESTION'!#REF!="Mayor"),CONCATENATE("R",' RIESGOS DE GESTION'!#REF!),"")</f>
        <v>#REF!</v>
      </c>
      <c r="AC30" s="438"/>
      <c r="AD30" s="438" t="e">
        <f>IF(AND(' RIESGOS DE GESTION'!#REF!="Baja",' RIESGOS DE GESTION'!#REF!="Mayor"),CONCATENATE("R",' RIESGOS DE GESTION'!#REF!),"")</f>
        <v>#REF!</v>
      </c>
      <c r="AE30" s="438"/>
      <c r="AF30" s="438" t="e">
        <f>IF(AND(' RIESGOS DE GESTION'!#REF!="Baja",' RIESGOS DE GESTION'!#REF!="Mayor"),CONCATENATE("R",' RIESGOS DE GESTION'!#REF!),"")</f>
        <v>#REF!</v>
      </c>
      <c r="AG30" s="440"/>
      <c r="AH30" s="452" t="e">
        <f>IF(AND(' RIESGOS DE GESTION'!#REF!="Baja",' RIESGOS DE GESTION'!#REF!="Catastrófico"),CONCATENATE("R",' RIESGOS DE GESTION'!#REF!),"")</f>
        <v>#REF!</v>
      </c>
      <c r="AI30" s="453"/>
      <c r="AJ30" s="453" t="e">
        <f>IF(AND(' RIESGOS DE GESTION'!#REF!="Baja",' RIESGOS DE GESTION'!#REF!="Catastrófico"),CONCATENATE("R",' RIESGOS DE GESTION'!#REF!),"")</f>
        <v>#REF!</v>
      </c>
      <c r="AK30" s="453"/>
      <c r="AL30" s="453" t="e">
        <f>IF(AND(' RIESGOS DE GESTION'!#REF!="Baja",' RIESGOS DE GESTION'!#REF!="Catastrófico"),CONCATENATE("R",' RIESGOS DE GESTION'!#REF!),"")</f>
        <v>#REF!</v>
      </c>
      <c r="AM30" s="454"/>
      <c r="AN30" s="57"/>
      <c r="AO30" s="417" t="s">
        <v>284</v>
      </c>
      <c r="AP30" s="418"/>
      <c r="AQ30" s="418"/>
      <c r="AR30" s="418"/>
      <c r="AS30" s="418"/>
      <c r="AT30" s="419"/>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row>
    <row r="31" spans="1:80" x14ac:dyDescent="0.25">
      <c r="A31" s="57"/>
      <c r="B31" s="388"/>
      <c r="C31" s="388"/>
      <c r="D31" s="389"/>
      <c r="E31" s="429"/>
      <c r="F31" s="430"/>
      <c r="G31" s="430"/>
      <c r="H31" s="430"/>
      <c r="I31" s="430"/>
      <c r="J31" s="466"/>
      <c r="K31" s="464"/>
      <c r="L31" s="464"/>
      <c r="M31" s="464"/>
      <c r="N31" s="464"/>
      <c r="O31" s="465"/>
      <c r="P31" s="456"/>
      <c r="Q31" s="456"/>
      <c r="R31" s="456"/>
      <c r="S31" s="456"/>
      <c r="T31" s="456"/>
      <c r="U31" s="457"/>
      <c r="V31" s="455"/>
      <c r="W31" s="456"/>
      <c r="X31" s="456"/>
      <c r="Y31" s="456"/>
      <c r="Z31" s="456"/>
      <c r="AA31" s="457"/>
      <c r="AB31" s="439"/>
      <c r="AC31" s="435"/>
      <c r="AD31" s="435"/>
      <c r="AE31" s="435"/>
      <c r="AF31" s="435"/>
      <c r="AG31" s="436"/>
      <c r="AH31" s="446"/>
      <c r="AI31" s="447"/>
      <c r="AJ31" s="447"/>
      <c r="AK31" s="447"/>
      <c r="AL31" s="447"/>
      <c r="AM31" s="448"/>
      <c r="AN31" s="57"/>
      <c r="AO31" s="420"/>
      <c r="AP31" s="421"/>
      <c r="AQ31" s="421"/>
      <c r="AR31" s="421"/>
      <c r="AS31" s="421"/>
      <c r="AT31" s="422"/>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row>
    <row r="32" spans="1:80" x14ac:dyDescent="0.25">
      <c r="A32" s="57"/>
      <c r="B32" s="388"/>
      <c r="C32" s="388"/>
      <c r="D32" s="389"/>
      <c r="E32" s="429"/>
      <c r="F32" s="430"/>
      <c r="G32" s="430"/>
      <c r="H32" s="430"/>
      <c r="I32" s="430"/>
      <c r="J32" s="466" t="e">
        <f>IF(AND(' RIESGOS DE GESTION'!#REF!="Baja",' RIESGOS DE GESTION'!#REF!="Leve"),CONCATENATE("R",' RIESGOS DE GESTION'!#REF!),"")</f>
        <v>#REF!</v>
      </c>
      <c r="K32" s="464"/>
      <c r="L32" s="464" t="e">
        <f>IF(AND(' RIESGOS DE GESTION'!#REF!="Baja",' RIESGOS DE GESTION'!#REF!="Leve"),CONCATENATE("R",' RIESGOS DE GESTION'!#REF!),"")</f>
        <v>#REF!</v>
      </c>
      <c r="M32" s="464"/>
      <c r="N32" s="464" t="e">
        <f>IF(AND(' RIESGOS DE GESTION'!#REF!="Baja",' RIESGOS DE GESTION'!#REF!="Leve"),CONCATENATE("R",' RIESGOS DE GESTION'!#REF!),"")</f>
        <v>#REF!</v>
      </c>
      <c r="O32" s="465"/>
      <c r="P32" s="456" t="e">
        <f>IF(AND(' RIESGOS DE GESTION'!#REF!="Baja",' RIESGOS DE GESTION'!#REF!="Menor"),CONCATENATE("R",' RIESGOS DE GESTION'!#REF!),"")</f>
        <v>#REF!</v>
      </c>
      <c r="Q32" s="456"/>
      <c r="R32" s="456" t="e">
        <f>IF(AND(' RIESGOS DE GESTION'!#REF!="Baja",' RIESGOS DE GESTION'!#REF!="Menor"),CONCATENATE("R",' RIESGOS DE GESTION'!#REF!),"")</f>
        <v>#REF!</v>
      </c>
      <c r="S32" s="456"/>
      <c r="T32" s="456" t="e">
        <f>IF(AND(' RIESGOS DE GESTION'!#REF!="Baja",' RIESGOS DE GESTION'!#REF!="Menor"),CONCATENATE("R",' RIESGOS DE GESTION'!#REF!),"")</f>
        <v>#REF!</v>
      </c>
      <c r="U32" s="457"/>
      <c r="V32" s="455" t="e">
        <f>IF(AND(' RIESGOS DE GESTION'!#REF!="Baja",' RIESGOS DE GESTION'!#REF!="Moderado"),CONCATENATE("R",' RIESGOS DE GESTION'!#REF!),"")</f>
        <v>#REF!</v>
      </c>
      <c r="W32" s="456"/>
      <c r="X32" s="456" t="e">
        <f>IF(AND(' RIESGOS DE GESTION'!#REF!="Baja",' RIESGOS DE GESTION'!#REF!="Moderado"),CONCATENATE("R",' RIESGOS DE GESTION'!#REF!),"")</f>
        <v>#REF!</v>
      </c>
      <c r="Y32" s="456"/>
      <c r="Z32" s="456" t="e">
        <f>IF(AND(' RIESGOS DE GESTION'!#REF!="Baja",' RIESGOS DE GESTION'!#REF!="Moderado"),CONCATENATE("R",' RIESGOS DE GESTION'!#REF!),"")</f>
        <v>#REF!</v>
      </c>
      <c r="AA32" s="457"/>
      <c r="AB32" s="439" t="e">
        <f>IF(AND(' RIESGOS DE GESTION'!#REF!="Baja",' RIESGOS DE GESTION'!#REF!="Mayor"),CONCATENATE("R",' RIESGOS DE GESTION'!#REF!),"")</f>
        <v>#REF!</v>
      </c>
      <c r="AC32" s="435"/>
      <c r="AD32" s="435" t="e">
        <f>IF(AND(' RIESGOS DE GESTION'!#REF!="Baja",' RIESGOS DE GESTION'!#REF!="Mayor"),CONCATENATE("R",' RIESGOS DE GESTION'!#REF!),"")</f>
        <v>#REF!</v>
      </c>
      <c r="AE32" s="435"/>
      <c r="AF32" s="435" t="e">
        <f>IF(AND(' RIESGOS DE GESTION'!#REF!="Baja",' RIESGOS DE GESTION'!#REF!="Mayor"),CONCATENATE("R",' RIESGOS DE GESTION'!#REF!),"")</f>
        <v>#REF!</v>
      </c>
      <c r="AG32" s="436"/>
      <c r="AH32" s="446" t="e">
        <f>IF(AND(' RIESGOS DE GESTION'!#REF!="Baja",' RIESGOS DE GESTION'!#REF!="Catastrófico"),CONCATENATE("R",' RIESGOS DE GESTION'!#REF!),"")</f>
        <v>#REF!</v>
      </c>
      <c r="AI32" s="447"/>
      <c r="AJ32" s="447" t="e">
        <f>IF(AND(' RIESGOS DE GESTION'!#REF!="Baja",' RIESGOS DE GESTION'!#REF!="Catastrófico"),CONCATENATE("R",' RIESGOS DE GESTION'!#REF!),"")</f>
        <v>#REF!</v>
      </c>
      <c r="AK32" s="447"/>
      <c r="AL32" s="447" t="e">
        <f>IF(AND(' RIESGOS DE GESTION'!#REF!="Baja",' RIESGOS DE GESTION'!#REF!="Catastrófico"),CONCATENATE("R",' RIESGOS DE GESTION'!#REF!),"")</f>
        <v>#REF!</v>
      </c>
      <c r="AM32" s="448"/>
      <c r="AN32" s="57"/>
      <c r="AO32" s="420"/>
      <c r="AP32" s="421"/>
      <c r="AQ32" s="421"/>
      <c r="AR32" s="421"/>
      <c r="AS32" s="421"/>
      <c r="AT32" s="422"/>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row>
    <row r="33" spans="1:80" x14ac:dyDescent="0.25">
      <c r="A33" s="57"/>
      <c r="B33" s="388"/>
      <c r="C33" s="388"/>
      <c r="D33" s="389"/>
      <c r="E33" s="429"/>
      <c r="F33" s="430"/>
      <c r="G33" s="430"/>
      <c r="H33" s="430"/>
      <c r="I33" s="430"/>
      <c r="J33" s="466"/>
      <c r="K33" s="464"/>
      <c r="L33" s="464"/>
      <c r="M33" s="464"/>
      <c r="N33" s="464"/>
      <c r="O33" s="465"/>
      <c r="P33" s="456"/>
      <c r="Q33" s="456"/>
      <c r="R33" s="456"/>
      <c r="S33" s="456"/>
      <c r="T33" s="456"/>
      <c r="U33" s="457"/>
      <c r="V33" s="455"/>
      <c r="W33" s="456"/>
      <c r="X33" s="456"/>
      <c r="Y33" s="456"/>
      <c r="Z33" s="456"/>
      <c r="AA33" s="457"/>
      <c r="AB33" s="439"/>
      <c r="AC33" s="435"/>
      <c r="AD33" s="435"/>
      <c r="AE33" s="435"/>
      <c r="AF33" s="435"/>
      <c r="AG33" s="436"/>
      <c r="AH33" s="446"/>
      <c r="AI33" s="447"/>
      <c r="AJ33" s="447"/>
      <c r="AK33" s="447"/>
      <c r="AL33" s="447"/>
      <c r="AM33" s="448"/>
      <c r="AN33" s="57"/>
      <c r="AO33" s="420"/>
      <c r="AP33" s="421"/>
      <c r="AQ33" s="421"/>
      <c r="AR33" s="421"/>
      <c r="AS33" s="421"/>
      <c r="AT33" s="422"/>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row>
    <row r="34" spans="1:80" x14ac:dyDescent="0.25">
      <c r="A34" s="57"/>
      <c r="B34" s="388"/>
      <c r="C34" s="388"/>
      <c r="D34" s="389"/>
      <c r="E34" s="429"/>
      <c r="F34" s="430"/>
      <c r="G34" s="430"/>
      <c r="H34" s="430"/>
      <c r="I34" s="430"/>
      <c r="J34" s="466" t="e">
        <f>IF(AND(' RIESGOS DE GESTION'!#REF!="Baja",' RIESGOS DE GESTION'!#REF!="Leve"),CONCATENATE("R",' RIESGOS DE GESTION'!#REF!),"")</f>
        <v>#REF!</v>
      </c>
      <c r="K34" s="464"/>
      <c r="L34" s="464" t="e">
        <f>IF(AND(' RIESGOS DE GESTION'!#REF!="Baja",' RIESGOS DE GESTION'!#REF!="Leve"),CONCATENATE("R",' RIESGOS DE GESTION'!#REF!),"")</f>
        <v>#REF!</v>
      </c>
      <c r="M34" s="464"/>
      <c r="N34" s="464" t="e">
        <f>IF(AND(' RIESGOS DE GESTION'!#REF!="Baja",' RIESGOS DE GESTION'!#REF!="Leve"),CONCATENATE("R",' RIESGOS DE GESTION'!#REF!),"")</f>
        <v>#REF!</v>
      </c>
      <c r="O34" s="465"/>
      <c r="P34" s="456" t="e">
        <f>IF(AND(' RIESGOS DE GESTION'!#REF!="Baja",' RIESGOS DE GESTION'!#REF!="Menor"),CONCATENATE("R",' RIESGOS DE GESTION'!#REF!),"")</f>
        <v>#REF!</v>
      </c>
      <c r="Q34" s="456"/>
      <c r="R34" s="456" t="e">
        <f>IF(AND(' RIESGOS DE GESTION'!#REF!="Baja",' RIESGOS DE GESTION'!#REF!="Menor"),CONCATENATE("R",' RIESGOS DE GESTION'!#REF!),"")</f>
        <v>#REF!</v>
      </c>
      <c r="S34" s="456"/>
      <c r="T34" s="456" t="e">
        <f>IF(AND(' RIESGOS DE GESTION'!#REF!="Baja",' RIESGOS DE GESTION'!#REF!="Menor"),CONCATENATE("R",' RIESGOS DE GESTION'!#REF!),"")</f>
        <v>#REF!</v>
      </c>
      <c r="U34" s="457"/>
      <c r="V34" s="455" t="e">
        <f>IF(AND(' RIESGOS DE GESTION'!#REF!="Baja",' RIESGOS DE GESTION'!#REF!="Moderado"),CONCATENATE("R",' RIESGOS DE GESTION'!#REF!),"")</f>
        <v>#REF!</v>
      </c>
      <c r="W34" s="456"/>
      <c r="X34" s="456" t="e">
        <f>IF(AND(' RIESGOS DE GESTION'!#REF!="Baja",' RIESGOS DE GESTION'!#REF!="Moderado"),CONCATENATE("R",' RIESGOS DE GESTION'!#REF!),"")</f>
        <v>#REF!</v>
      </c>
      <c r="Y34" s="456"/>
      <c r="Z34" s="456" t="e">
        <f>IF(AND(' RIESGOS DE GESTION'!#REF!="Baja",' RIESGOS DE GESTION'!#REF!="Moderado"),CONCATENATE("R",' RIESGOS DE GESTION'!#REF!),"")</f>
        <v>#REF!</v>
      </c>
      <c r="AA34" s="457"/>
      <c r="AB34" s="439" t="e">
        <f>IF(AND(' RIESGOS DE GESTION'!#REF!="Baja",' RIESGOS DE GESTION'!#REF!="Mayor"),CONCATENATE("R",' RIESGOS DE GESTION'!#REF!),"")</f>
        <v>#REF!</v>
      </c>
      <c r="AC34" s="435"/>
      <c r="AD34" s="435" t="e">
        <f>IF(AND(' RIESGOS DE GESTION'!#REF!="Baja",' RIESGOS DE GESTION'!#REF!="Mayor"),CONCATENATE("R",' RIESGOS DE GESTION'!#REF!),"")</f>
        <v>#REF!</v>
      </c>
      <c r="AE34" s="435"/>
      <c r="AF34" s="435" t="e">
        <f>IF(AND(' RIESGOS DE GESTION'!#REF!="Baja",' RIESGOS DE GESTION'!#REF!="Mayor"),CONCATENATE("R",' RIESGOS DE GESTION'!#REF!),"")</f>
        <v>#REF!</v>
      </c>
      <c r="AG34" s="436"/>
      <c r="AH34" s="446" t="e">
        <f>IF(AND(' RIESGOS DE GESTION'!#REF!="Baja",' RIESGOS DE GESTION'!#REF!="Catastrófico"),CONCATENATE("R",' RIESGOS DE GESTION'!#REF!),"")</f>
        <v>#REF!</v>
      </c>
      <c r="AI34" s="447"/>
      <c r="AJ34" s="447" t="e">
        <f>IF(AND(' RIESGOS DE GESTION'!#REF!="Baja",' RIESGOS DE GESTION'!#REF!="Catastrófico"),CONCATENATE("R",' RIESGOS DE GESTION'!#REF!),"")</f>
        <v>#REF!</v>
      </c>
      <c r="AK34" s="447"/>
      <c r="AL34" s="447" t="e">
        <f>IF(AND(' RIESGOS DE GESTION'!#REF!="Baja",' RIESGOS DE GESTION'!#REF!="Catastrófico"),CONCATENATE("R",' RIESGOS DE GESTION'!#REF!),"")</f>
        <v>#REF!</v>
      </c>
      <c r="AM34" s="448"/>
      <c r="AN34" s="57"/>
      <c r="AO34" s="420"/>
      <c r="AP34" s="421"/>
      <c r="AQ34" s="421"/>
      <c r="AR34" s="421"/>
      <c r="AS34" s="421"/>
      <c r="AT34" s="422"/>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row>
    <row r="35" spans="1:80" x14ac:dyDescent="0.25">
      <c r="A35" s="57"/>
      <c r="B35" s="388"/>
      <c r="C35" s="388"/>
      <c r="D35" s="389"/>
      <c r="E35" s="429"/>
      <c r="F35" s="430"/>
      <c r="G35" s="430"/>
      <c r="H35" s="430"/>
      <c r="I35" s="430"/>
      <c r="J35" s="466"/>
      <c r="K35" s="464"/>
      <c r="L35" s="464"/>
      <c r="M35" s="464"/>
      <c r="N35" s="464"/>
      <c r="O35" s="465"/>
      <c r="P35" s="456"/>
      <c r="Q35" s="456"/>
      <c r="R35" s="456"/>
      <c r="S35" s="456"/>
      <c r="T35" s="456"/>
      <c r="U35" s="457"/>
      <c r="V35" s="455"/>
      <c r="W35" s="456"/>
      <c r="X35" s="456"/>
      <c r="Y35" s="456"/>
      <c r="Z35" s="456"/>
      <c r="AA35" s="457"/>
      <c r="AB35" s="439"/>
      <c r="AC35" s="435"/>
      <c r="AD35" s="435"/>
      <c r="AE35" s="435"/>
      <c r="AF35" s="435"/>
      <c r="AG35" s="436"/>
      <c r="AH35" s="446"/>
      <c r="AI35" s="447"/>
      <c r="AJ35" s="447"/>
      <c r="AK35" s="447"/>
      <c r="AL35" s="447"/>
      <c r="AM35" s="448"/>
      <c r="AN35" s="57"/>
      <c r="AO35" s="420"/>
      <c r="AP35" s="421"/>
      <c r="AQ35" s="421"/>
      <c r="AR35" s="421"/>
      <c r="AS35" s="421"/>
      <c r="AT35" s="422"/>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row>
    <row r="36" spans="1:80" x14ac:dyDescent="0.25">
      <c r="A36" s="57"/>
      <c r="B36" s="388"/>
      <c r="C36" s="388"/>
      <c r="D36" s="389"/>
      <c r="E36" s="429"/>
      <c r="F36" s="430"/>
      <c r="G36" s="430"/>
      <c r="H36" s="430"/>
      <c r="I36" s="430"/>
      <c r="J36" s="466" t="e">
        <f>IF(AND(' RIESGOS DE GESTION'!#REF!="Baja",' RIESGOS DE GESTION'!#REF!="Leve"),CONCATENATE("R",' RIESGOS DE GESTION'!#REF!),"")</f>
        <v>#REF!</v>
      </c>
      <c r="K36" s="464"/>
      <c r="L36" s="464" t="e">
        <f>IF(AND(' RIESGOS DE GESTION'!#REF!="Baja",' RIESGOS DE GESTION'!#REF!="Leve"),CONCATENATE("R",' RIESGOS DE GESTION'!#REF!),"")</f>
        <v>#REF!</v>
      </c>
      <c r="M36" s="464"/>
      <c r="N36" s="464" t="e">
        <f>IF(AND(' RIESGOS DE GESTION'!#REF!="Baja",' RIESGOS DE GESTION'!#REF!="Leve"),CONCATENATE("R",' RIESGOS DE GESTION'!#REF!),"")</f>
        <v>#REF!</v>
      </c>
      <c r="O36" s="465"/>
      <c r="P36" s="456" t="e">
        <f>IF(AND(' RIESGOS DE GESTION'!#REF!="Baja",' RIESGOS DE GESTION'!#REF!="Menor"),CONCATENATE("R",' RIESGOS DE GESTION'!#REF!),"")</f>
        <v>#REF!</v>
      </c>
      <c r="Q36" s="456"/>
      <c r="R36" s="456" t="e">
        <f>IF(AND(' RIESGOS DE GESTION'!#REF!="Baja",' RIESGOS DE GESTION'!#REF!="Menor"),CONCATENATE("R",' RIESGOS DE GESTION'!#REF!),"")</f>
        <v>#REF!</v>
      </c>
      <c r="S36" s="456"/>
      <c r="T36" s="456" t="e">
        <f>IF(AND(' RIESGOS DE GESTION'!#REF!="Baja",' RIESGOS DE GESTION'!#REF!="Menor"),CONCATENATE("R",' RIESGOS DE GESTION'!#REF!),"")</f>
        <v>#REF!</v>
      </c>
      <c r="U36" s="457"/>
      <c r="V36" s="455" t="e">
        <f>IF(AND(' RIESGOS DE GESTION'!#REF!="Baja",' RIESGOS DE GESTION'!#REF!="Moderado"),CONCATENATE("R",' RIESGOS DE GESTION'!#REF!),"")</f>
        <v>#REF!</v>
      </c>
      <c r="W36" s="456"/>
      <c r="X36" s="456" t="e">
        <f>IF(AND(' RIESGOS DE GESTION'!#REF!="Baja",' RIESGOS DE GESTION'!#REF!="Moderado"),CONCATENATE("R",' RIESGOS DE GESTION'!#REF!),"")</f>
        <v>#REF!</v>
      </c>
      <c r="Y36" s="456"/>
      <c r="Z36" s="456" t="e">
        <f>IF(AND(' RIESGOS DE GESTION'!#REF!="Baja",' RIESGOS DE GESTION'!#REF!="Moderado"),CONCATENATE("R",' RIESGOS DE GESTION'!#REF!),"")</f>
        <v>#REF!</v>
      </c>
      <c r="AA36" s="457"/>
      <c r="AB36" s="439" t="e">
        <f>IF(AND(' RIESGOS DE GESTION'!#REF!="Baja",' RIESGOS DE GESTION'!#REF!="Mayor"),CONCATENATE("R",' RIESGOS DE GESTION'!#REF!),"")</f>
        <v>#REF!</v>
      </c>
      <c r="AC36" s="435"/>
      <c r="AD36" s="435" t="e">
        <f>IF(AND(' RIESGOS DE GESTION'!#REF!="Baja",' RIESGOS DE GESTION'!#REF!="Mayor"),CONCATENATE("R",' RIESGOS DE GESTION'!#REF!),"")</f>
        <v>#REF!</v>
      </c>
      <c r="AE36" s="435"/>
      <c r="AF36" s="435" t="e">
        <f>IF(AND(' RIESGOS DE GESTION'!#REF!="Baja",' RIESGOS DE GESTION'!#REF!="Mayor"),CONCATENATE("R",' RIESGOS DE GESTION'!#REF!),"")</f>
        <v>#REF!</v>
      </c>
      <c r="AG36" s="436"/>
      <c r="AH36" s="446" t="e">
        <f>IF(AND(' RIESGOS DE GESTION'!#REF!="Baja",' RIESGOS DE GESTION'!#REF!="Catastrófico"),CONCATENATE("R",' RIESGOS DE GESTION'!#REF!),"")</f>
        <v>#REF!</v>
      </c>
      <c r="AI36" s="447"/>
      <c r="AJ36" s="447" t="e">
        <f>IF(AND(' RIESGOS DE GESTION'!#REF!="Baja",' RIESGOS DE GESTION'!#REF!="Catastrófico"),CONCATENATE("R",' RIESGOS DE GESTION'!#REF!),"")</f>
        <v>#REF!</v>
      </c>
      <c r="AK36" s="447"/>
      <c r="AL36" s="447" t="e">
        <f>IF(AND(' RIESGOS DE GESTION'!#REF!="Baja",' RIESGOS DE GESTION'!#REF!="Catastrófico"),CONCATENATE("R",' RIESGOS DE GESTION'!#REF!),"")</f>
        <v>#REF!</v>
      </c>
      <c r="AM36" s="448"/>
      <c r="AN36" s="57"/>
      <c r="AO36" s="420"/>
      <c r="AP36" s="421"/>
      <c r="AQ36" s="421"/>
      <c r="AR36" s="421"/>
      <c r="AS36" s="421"/>
      <c r="AT36" s="422"/>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row>
    <row r="37" spans="1:80" ht="15.75" thickBot="1" x14ac:dyDescent="0.3">
      <c r="A37" s="57"/>
      <c r="B37" s="388"/>
      <c r="C37" s="388"/>
      <c r="D37" s="389"/>
      <c r="E37" s="432"/>
      <c r="F37" s="433"/>
      <c r="G37" s="433"/>
      <c r="H37" s="433"/>
      <c r="I37" s="433"/>
      <c r="J37" s="467"/>
      <c r="K37" s="468"/>
      <c r="L37" s="468"/>
      <c r="M37" s="468"/>
      <c r="N37" s="468"/>
      <c r="O37" s="469"/>
      <c r="P37" s="459"/>
      <c r="Q37" s="459"/>
      <c r="R37" s="459"/>
      <c r="S37" s="459"/>
      <c r="T37" s="459"/>
      <c r="U37" s="460"/>
      <c r="V37" s="458"/>
      <c r="W37" s="459"/>
      <c r="X37" s="459"/>
      <c r="Y37" s="459"/>
      <c r="Z37" s="459"/>
      <c r="AA37" s="460"/>
      <c r="AB37" s="443"/>
      <c r="AC37" s="444"/>
      <c r="AD37" s="444"/>
      <c r="AE37" s="444"/>
      <c r="AF37" s="444"/>
      <c r="AG37" s="445"/>
      <c r="AH37" s="449"/>
      <c r="AI37" s="450"/>
      <c r="AJ37" s="450"/>
      <c r="AK37" s="450"/>
      <c r="AL37" s="450"/>
      <c r="AM37" s="451"/>
      <c r="AN37" s="57"/>
      <c r="AO37" s="423"/>
      <c r="AP37" s="424"/>
      <c r="AQ37" s="424"/>
      <c r="AR37" s="424"/>
      <c r="AS37" s="424"/>
      <c r="AT37" s="425"/>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row>
    <row r="38" spans="1:80" x14ac:dyDescent="0.25">
      <c r="A38" s="57"/>
      <c r="B38" s="388"/>
      <c r="C38" s="388"/>
      <c r="D38" s="389"/>
      <c r="E38" s="426" t="s">
        <v>285</v>
      </c>
      <c r="F38" s="427"/>
      <c r="G38" s="427"/>
      <c r="H38" s="427"/>
      <c r="I38" s="428"/>
      <c r="J38" s="470" t="e">
        <f>IF(AND(' RIESGOS DE GESTION'!#REF!="Muy Baja",' RIESGOS DE GESTION'!#REF!="Leve"),CONCATENATE("R",' RIESGOS DE GESTION'!#REF!),"")</f>
        <v>#REF!</v>
      </c>
      <c r="K38" s="471"/>
      <c r="L38" s="471" t="e">
        <f>IF(AND(' RIESGOS DE GESTION'!#REF!="Muy Baja",' RIESGOS DE GESTION'!#REF!="Leve"),CONCATENATE("R",' RIESGOS DE GESTION'!#REF!),"")</f>
        <v>#REF!</v>
      </c>
      <c r="M38" s="471"/>
      <c r="N38" s="471" t="e">
        <f>IF(AND(' RIESGOS DE GESTION'!#REF!="Muy Baja",' RIESGOS DE GESTION'!#REF!="Leve"),CONCATENATE("R",' RIESGOS DE GESTION'!#REF!),"")</f>
        <v>#REF!</v>
      </c>
      <c r="O38" s="472"/>
      <c r="P38" s="470" t="e">
        <f>IF(AND(' RIESGOS DE GESTION'!#REF!="Muy Baja",' RIESGOS DE GESTION'!#REF!="Menor"),CONCATENATE("R",' RIESGOS DE GESTION'!#REF!),"")</f>
        <v>#REF!</v>
      </c>
      <c r="Q38" s="471"/>
      <c r="R38" s="471" t="e">
        <f>IF(AND(' RIESGOS DE GESTION'!#REF!="Muy Baja",' RIESGOS DE GESTION'!#REF!="Menor"),CONCATENATE("R",' RIESGOS DE GESTION'!#REF!),"")</f>
        <v>#REF!</v>
      </c>
      <c r="S38" s="471"/>
      <c r="T38" s="471" t="e">
        <f>IF(AND(' RIESGOS DE GESTION'!#REF!="Muy Baja",' RIESGOS DE GESTION'!#REF!="Menor"),CONCATENATE("R",' RIESGOS DE GESTION'!#REF!),"")</f>
        <v>#REF!</v>
      </c>
      <c r="U38" s="472"/>
      <c r="V38" s="461" t="e">
        <f>IF(AND(' RIESGOS DE GESTION'!#REF!="Muy Baja",' RIESGOS DE GESTION'!#REF!="Moderado"),CONCATENATE("R",' RIESGOS DE GESTION'!#REF!),"")</f>
        <v>#REF!</v>
      </c>
      <c r="W38" s="462"/>
      <c r="X38" s="462" t="e">
        <f>IF(AND(' RIESGOS DE GESTION'!#REF!="Muy Baja",' RIESGOS DE GESTION'!#REF!="Moderado"),CONCATENATE("R",' RIESGOS DE GESTION'!#REF!),"")</f>
        <v>#REF!</v>
      </c>
      <c r="Y38" s="462"/>
      <c r="Z38" s="462" t="e">
        <f>IF(AND(' RIESGOS DE GESTION'!#REF!="Muy Baja",' RIESGOS DE GESTION'!#REF!="Moderado"),CONCATENATE("R",' RIESGOS DE GESTION'!#REF!),"")</f>
        <v>#REF!</v>
      </c>
      <c r="AA38" s="463"/>
      <c r="AB38" s="437" t="e">
        <f>IF(AND(' RIESGOS DE GESTION'!#REF!="Muy Baja",' RIESGOS DE GESTION'!#REF!="Mayor"),CONCATENATE("R",' RIESGOS DE GESTION'!#REF!),"")</f>
        <v>#REF!</v>
      </c>
      <c r="AC38" s="438"/>
      <c r="AD38" s="438" t="e">
        <f>IF(AND(' RIESGOS DE GESTION'!#REF!="Muy Baja",' RIESGOS DE GESTION'!#REF!="Mayor"),CONCATENATE("R",' RIESGOS DE GESTION'!#REF!),"")</f>
        <v>#REF!</v>
      </c>
      <c r="AE38" s="438"/>
      <c r="AF38" s="438" t="e">
        <f>IF(AND(' RIESGOS DE GESTION'!#REF!="Muy Baja",' RIESGOS DE GESTION'!#REF!="Mayor"),CONCATENATE("R",' RIESGOS DE GESTION'!#REF!),"")</f>
        <v>#REF!</v>
      </c>
      <c r="AG38" s="440"/>
      <c r="AH38" s="452" t="e">
        <f>IF(AND(' RIESGOS DE GESTION'!#REF!="Muy Baja",' RIESGOS DE GESTION'!#REF!="Catastrófico"),CONCATENATE("R",' RIESGOS DE GESTION'!#REF!),"")</f>
        <v>#REF!</v>
      </c>
      <c r="AI38" s="453"/>
      <c r="AJ38" s="453" t="e">
        <f>IF(AND(' RIESGOS DE GESTION'!#REF!="Muy Baja",' RIESGOS DE GESTION'!#REF!="Catastrófico"),CONCATENATE("R",' RIESGOS DE GESTION'!#REF!),"")</f>
        <v>#REF!</v>
      </c>
      <c r="AK38" s="453"/>
      <c r="AL38" s="453" t="e">
        <f>IF(AND(' RIESGOS DE GESTION'!#REF!="Muy Baja",' RIESGOS DE GESTION'!#REF!="Catastrófico"),CONCATENATE("R",' RIESGOS DE GESTION'!#REF!),"")</f>
        <v>#REF!</v>
      </c>
      <c r="AM38" s="454"/>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row>
    <row r="39" spans="1:80" x14ac:dyDescent="0.25">
      <c r="A39" s="57"/>
      <c r="B39" s="388"/>
      <c r="C39" s="388"/>
      <c r="D39" s="389"/>
      <c r="E39" s="429"/>
      <c r="F39" s="430"/>
      <c r="G39" s="430"/>
      <c r="H39" s="430"/>
      <c r="I39" s="431"/>
      <c r="J39" s="466"/>
      <c r="K39" s="464"/>
      <c r="L39" s="464"/>
      <c r="M39" s="464"/>
      <c r="N39" s="464"/>
      <c r="O39" s="465"/>
      <c r="P39" s="466"/>
      <c r="Q39" s="464"/>
      <c r="R39" s="464"/>
      <c r="S39" s="464"/>
      <c r="T39" s="464"/>
      <c r="U39" s="465"/>
      <c r="V39" s="455"/>
      <c r="W39" s="456"/>
      <c r="X39" s="456"/>
      <c r="Y39" s="456"/>
      <c r="Z39" s="456"/>
      <c r="AA39" s="457"/>
      <c r="AB39" s="439"/>
      <c r="AC39" s="435"/>
      <c r="AD39" s="435"/>
      <c r="AE39" s="435"/>
      <c r="AF39" s="435"/>
      <c r="AG39" s="436"/>
      <c r="AH39" s="446"/>
      <c r="AI39" s="447"/>
      <c r="AJ39" s="447"/>
      <c r="AK39" s="447"/>
      <c r="AL39" s="447"/>
      <c r="AM39" s="448"/>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row>
    <row r="40" spans="1:80" x14ac:dyDescent="0.25">
      <c r="A40" s="57"/>
      <c r="B40" s="388"/>
      <c r="C40" s="388"/>
      <c r="D40" s="389"/>
      <c r="E40" s="429"/>
      <c r="F40" s="430"/>
      <c r="G40" s="430"/>
      <c r="H40" s="430"/>
      <c r="I40" s="431"/>
      <c r="J40" s="466" t="e">
        <f>IF(AND(' RIESGOS DE GESTION'!#REF!="Muy Baja",' RIESGOS DE GESTION'!#REF!="Leve"),CONCATENATE("R",' RIESGOS DE GESTION'!#REF!),"")</f>
        <v>#REF!</v>
      </c>
      <c r="K40" s="464"/>
      <c r="L40" s="464" t="e">
        <f>IF(AND(' RIESGOS DE GESTION'!#REF!="Muy Baja",' RIESGOS DE GESTION'!#REF!="Leve"),CONCATENATE("R",' RIESGOS DE GESTION'!#REF!),"")</f>
        <v>#REF!</v>
      </c>
      <c r="M40" s="464"/>
      <c r="N40" s="464" t="e">
        <f>IF(AND(' RIESGOS DE GESTION'!#REF!="Muy Baja",' RIESGOS DE GESTION'!#REF!="Leve"),CONCATENATE("R",' RIESGOS DE GESTION'!#REF!),"")</f>
        <v>#REF!</v>
      </c>
      <c r="O40" s="465"/>
      <c r="P40" s="466" t="e">
        <f>IF(AND(' RIESGOS DE GESTION'!#REF!="Muy Baja",' RIESGOS DE GESTION'!#REF!="Menor"),CONCATENATE("R",' RIESGOS DE GESTION'!#REF!),"")</f>
        <v>#REF!</v>
      </c>
      <c r="Q40" s="464"/>
      <c r="R40" s="464" t="e">
        <f>IF(AND(' RIESGOS DE GESTION'!#REF!="Muy Baja",' RIESGOS DE GESTION'!#REF!="Menor"),CONCATENATE("R",' RIESGOS DE GESTION'!#REF!),"")</f>
        <v>#REF!</v>
      </c>
      <c r="S40" s="464"/>
      <c r="T40" s="464" t="e">
        <f>IF(AND(' RIESGOS DE GESTION'!#REF!="Muy Baja",' RIESGOS DE GESTION'!#REF!="Menor"),CONCATENATE("R",' RIESGOS DE GESTION'!#REF!),"")</f>
        <v>#REF!</v>
      </c>
      <c r="U40" s="465"/>
      <c r="V40" s="455" t="e">
        <f>IF(AND(' RIESGOS DE GESTION'!#REF!="Muy Baja",' RIESGOS DE GESTION'!#REF!="Moderado"),CONCATENATE("R",' RIESGOS DE GESTION'!#REF!),"")</f>
        <v>#REF!</v>
      </c>
      <c r="W40" s="456"/>
      <c r="X40" s="456" t="e">
        <f>IF(AND(' RIESGOS DE GESTION'!#REF!="Muy Baja",' RIESGOS DE GESTION'!#REF!="Moderado"),CONCATENATE("R",' RIESGOS DE GESTION'!#REF!),"")</f>
        <v>#REF!</v>
      </c>
      <c r="Y40" s="456"/>
      <c r="Z40" s="456" t="e">
        <f>IF(AND(' RIESGOS DE GESTION'!#REF!="Muy Baja",' RIESGOS DE GESTION'!#REF!="Moderado"),CONCATENATE("R",' RIESGOS DE GESTION'!#REF!),"")</f>
        <v>#REF!</v>
      </c>
      <c r="AA40" s="457"/>
      <c r="AB40" s="439" t="e">
        <f>IF(AND(' RIESGOS DE GESTION'!#REF!="Muy Baja",' RIESGOS DE GESTION'!#REF!="Mayor"),CONCATENATE("R",' RIESGOS DE GESTION'!#REF!),"")</f>
        <v>#REF!</v>
      </c>
      <c r="AC40" s="435"/>
      <c r="AD40" s="435" t="e">
        <f>IF(AND(' RIESGOS DE GESTION'!#REF!="Muy Baja",' RIESGOS DE GESTION'!#REF!="Mayor"),CONCATENATE("R",' RIESGOS DE GESTION'!#REF!),"")</f>
        <v>#REF!</v>
      </c>
      <c r="AE40" s="435"/>
      <c r="AF40" s="435" t="e">
        <f>IF(AND(' RIESGOS DE GESTION'!#REF!="Muy Baja",' RIESGOS DE GESTION'!#REF!="Mayor"),CONCATENATE("R",' RIESGOS DE GESTION'!#REF!),"")</f>
        <v>#REF!</v>
      </c>
      <c r="AG40" s="436"/>
      <c r="AH40" s="446" t="e">
        <f>IF(AND(' RIESGOS DE GESTION'!#REF!="Muy Baja",' RIESGOS DE GESTION'!#REF!="Catastrófico"),CONCATENATE("R",' RIESGOS DE GESTION'!#REF!),"")</f>
        <v>#REF!</v>
      </c>
      <c r="AI40" s="447"/>
      <c r="AJ40" s="447" t="e">
        <f>IF(AND(' RIESGOS DE GESTION'!#REF!="Muy Baja",' RIESGOS DE GESTION'!#REF!="Catastrófico"),CONCATENATE("R",' RIESGOS DE GESTION'!#REF!),"")</f>
        <v>#REF!</v>
      </c>
      <c r="AK40" s="447"/>
      <c r="AL40" s="447" t="e">
        <f>IF(AND(' RIESGOS DE GESTION'!#REF!="Muy Baja",' RIESGOS DE GESTION'!#REF!="Catastrófico"),CONCATENATE("R",' RIESGOS DE GESTION'!#REF!),"")</f>
        <v>#REF!</v>
      </c>
      <c r="AM40" s="448"/>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row>
    <row r="41" spans="1:80" x14ac:dyDescent="0.25">
      <c r="A41" s="57"/>
      <c r="B41" s="388"/>
      <c r="C41" s="388"/>
      <c r="D41" s="389"/>
      <c r="E41" s="429"/>
      <c r="F41" s="430"/>
      <c r="G41" s="430"/>
      <c r="H41" s="430"/>
      <c r="I41" s="431"/>
      <c r="J41" s="466"/>
      <c r="K41" s="464"/>
      <c r="L41" s="464"/>
      <c r="M41" s="464"/>
      <c r="N41" s="464"/>
      <c r="O41" s="465"/>
      <c r="P41" s="466"/>
      <c r="Q41" s="464"/>
      <c r="R41" s="464"/>
      <c r="S41" s="464"/>
      <c r="T41" s="464"/>
      <c r="U41" s="465"/>
      <c r="V41" s="455"/>
      <c r="W41" s="456"/>
      <c r="X41" s="456"/>
      <c r="Y41" s="456"/>
      <c r="Z41" s="456"/>
      <c r="AA41" s="457"/>
      <c r="AB41" s="439"/>
      <c r="AC41" s="435"/>
      <c r="AD41" s="435"/>
      <c r="AE41" s="435"/>
      <c r="AF41" s="435"/>
      <c r="AG41" s="436"/>
      <c r="AH41" s="446"/>
      <c r="AI41" s="447"/>
      <c r="AJ41" s="447"/>
      <c r="AK41" s="447"/>
      <c r="AL41" s="447"/>
      <c r="AM41" s="448"/>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row>
    <row r="42" spans="1:80" x14ac:dyDescent="0.25">
      <c r="A42" s="57"/>
      <c r="B42" s="388"/>
      <c r="C42" s="388"/>
      <c r="D42" s="389"/>
      <c r="E42" s="429"/>
      <c r="F42" s="430"/>
      <c r="G42" s="430"/>
      <c r="H42" s="430"/>
      <c r="I42" s="431"/>
      <c r="J42" s="466" t="e">
        <f>IF(AND(' RIESGOS DE GESTION'!#REF!="Muy Baja",' RIESGOS DE GESTION'!#REF!="Leve"),CONCATENATE("R",' RIESGOS DE GESTION'!#REF!),"")</f>
        <v>#REF!</v>
      </c>
      <c r="K42" s="464"/>
      <c r="L42" s="464" t="e">
        <f>IF(AND(' RIESGOS DE GESTION'!#REF!="Muy Baja",' RIESGOS DE GESTION'!#REF!="Leve"),CONCATENATE("R",' RIESGOS DE GESTION'!#REF!),"")</f>
        <v>#REF!</v>
      </c>
      <c r="M42" s="464"/>
      <c r="N42" s="464" t="e">
        <f>IF(AND(' RIESGOS DE GESTION'!#REF!="Muy Baja",' RIESGOS DE GESTION'!#REF!="Leve"),CONCATENATE("R",' RIESGOS DE GESTION'!#REF!),"")</f>
        <v>#REF!</v>
      </c>
      <c r="O42" s="465"/>
      <c r="P42" s="466" t="e">
        <f>IF(AND(' RIESGOS DE GESTION'!#REF!="Muy Baja",' RIESGOS DE GESTION'!#REF!="Menor"),CONCATENATE("R",' RIESGOS DE GESTION'!#REF!),"")</f>
        <v>#REF!</v>
      </c>
      <c r="Q42" s="464"/>
      <c r="R42" s="464" t="e">
        <f>IF(AND(' RIESGOS DE GESTION'!#REF!="Muy Baja",' RIESGOS DE GESTION'!#REF!="Menor"),CONCATENATE("R",' RIESGOS DE GESTION'!#REF!),"")</f>
        <v>#REF!</v>
      </c>
      <c r="S42" s="464"/>
      <c r="T42" s="464" t="e">
        <f>IF(AND(' RIESGOS DE GESTION'!#REF!="Muy Baja",' RIESGOS DE GESTION'!#REF!="Menor"),CONCATENATE("R",' RIESGOS DE GESTION'!#REF!),"")</f>
        <v>#REF!</v>
      </c>
      <c r="U42" s="465"/>
      <c r="V42" s="455" t="e">
        <f>IF(AND(' RIESGOS DE GESTION'!#REF!="Muy Baja",' RIESGOS DE GESTION'!#REF!="Moderado"),CONCATENATE("R",' RIESGOS DE GESTION'!#REF!),"")</f>
        <v>#REF!</v>
      </c>
      <c r="W42" s="456"/>
      <c r="X42" s="456" t="e">
        <f>IF(AND(' RIESGOS DE GESTION'!#REF!="Muy Baja",' RIESGOS DE GESTION'!#REF!="Moderado"),CONCATENATE("R",' RIESGOS DE GESTION'!#REF!),"")</f>
        <v>#REF!</v>
      </c>
      <c r="Y42" s="456"/>
      <c r="Z42" s="456" t="e">
        <f>IF(AND(' RIESGOS DE GESTION'!#REF!="Muy Baja",' RIESGOS DE GESTION'!#REF!="Moderado"),CONCATENATE("R",' RIESGOS DE GESTION'!#REF!),"")</f>
        <v>#REF!</v>
      </c>
      <c r="AA42" s="457"/>
      <c r="AB42" s="439" t="e">
        <f>IF(AND(' RIESGOS DE GESTION'!#REF!="Muy Baja",' RIESGOS DE GESTION'!#REF!="Mayor"),CONCATENATE("R",' RIESGOS DE GESTION'!#REF!),"")</f>
        <v>#REF!</v>
      </c>
      <c r="AC42" s="435"/>
      <c r="AD42" s="435" t="e">
        <f>IF(AND(' RIESGOS DE GESTION'!#REF!="Muy Baja",' RIESGOS DE GESTION'!#REF!="Mayor"),CONCATENATE("R",' RIESGOS DE GESTION'!#REF!),"")</f>
        <v>#REF!</v>
      </c>
      <c r="AE42" s="435"/>
      <c r="AF42" s="435" t="e">
        <f>IF(AND(' RIESGOS DE GESTION'!#REF!="Muy Baja",' RIESGOS DE GESTION'!#REF!="Mayor"),CONCATENATE("R",' RIESGOS DE GESTION'!#REF!),"")</f>
        <v>#REF!</v>
      </c>
      <c r="AG42" s="436"/>
      <c r="AH42" s="446" t="e">
        <f>IF(AND(' RIESGOS DE GESTION'!#REF!="Muy Baja",' RIESGOS DE GESTION'!#REF!="Catastrófico"),CONCATENATE("R",' RIESGOS DE GESTION'!#REF!),"")</f>
        <v>#REF!</v>
      </c>
      <c r="AI42" s="447"/>
      <c r="AJ42" s="447" t="e">
        <f>IF(AND(' RIESGOS DE GESTION'!#REF!="Muy Baja",' RIESGOS DE GESTION'!#REF!="Catastrófico"),CONCATENATE("R",' RIESGOS DE GESTION'!#REF!),"")</f>
        <v>#REF!</v>
      </c>
      <c r="AK42" s="447"/>
      <c r="AL42" s="447" t="e">
        <f>IF(AND(' RIESGOS DE GESTION'!#REF!="Muy Baja",' RIESGOS DE GESTION'!#REF!="Catastrófico"),CONCATENATE("R",' RIESGOS DE GESTION'!#REF!),"")</f>
        <v>#REF!</v>
      </c>
      <c r="AM42" s="448"/>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row>
    <row r="43" spans="1:80" x14ac:dyDescent="0.25">
      <c r="A43" s="57"/>
      <c r="B43" s="388"/>
      <c r="C43" s="388"/>
      <c r="D43" s="389"/>
      <c r="E43" s="429"/>
      <c r="F43" s="430"/>
      <c r="G43" s="430"/>
      <c r="H43" s="430"/>
      <c r="I43" s="431"/>
      <c r="J43" s="466"/>
      <c r="K43" s="464"/>
      <c r="L43" s="464"/>
      <c r="M43" s="464"/>
      <c r="N43" s="464"/>
      <c r="O43" s="465"/>
      <c r="P43" s="466"/>
      <c r="Q43" s="464"/>
      <c r="R43" s="464"/>
      <c r="S43" s="464"/>
      <c r="T43" s="464"/>
      <c r="U43" s="465"/>
      <c r="V43" s="455"/>
      <c r="W43" s="456"/>
      <c r="X43" s="456"/>
      <c r="Y43" s="456"/>
      <c r="Z43" s="456"/>
      <c r="AA43" s="457"/>
      <c r="AB43" s="439"/>
      <c r="AC43" s="435"/>
      <c r="AD43" s="435"/>
      <c r="AE43" s="435"/>
      <c r="AF43" s="435"/>
      <c r="AG43" s="436"/>
      <c r="AH43" s="446"/>
      <c r="AI43" s="447"/>
      <c r="AJ43" s="447"/>
      <c r="AK43" s="447"/>
      <c r="AL43" s="447"/>
      <c r="AM43" s="448"/>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row>
    <row r="44" spans="1:80" x14ac:dyDescent="0.25">
      <c r="A44" s="57"/>
      <c r="B44" s="388"/>
      <c r="C44" s="388"/>
      <c r="D44" s="389"/>
      <c r="E44" s="429"/>
      <c r="F44" s="430"/>
      <c r="G44" s="430"/>
      <c r="H44" s="430"/>
      <c r="I44" s="431"/>
      <c r="J44" s="466" t="e">
        <f>IF(AND(' RIESGOS DE GESTION'!#REF!="Muy Baja",' RIESGOS DE GESTION'!#REF!="Leve"),CONCATENATE("R",' RIESGOS DE GESTION'!#REF!),"")</f>
        <v>#REF!</v>
      </c>
      <c r="K44" s="464"/>
      <c r="L44" s="464" t="e">
        <f>IF(AND(' RIESGOS DE GESTION'!#REF!="Muy Baja",' RIESGOS DE GESTION'!#REF!="Leve"),CONCATENATE("R",' RIESGOS DE GESTION'!#REF!),"")</f>
        <v>#REF!</v>
      </c>
      <c r="M44" s="464"/>
      <c r="N44" s="464" t="e">
        <f>IF(AND(' RIESGOS DE GESTION'!#REF!="Muy Baja",' RIESGOS DE GESTION'!#REF!="Leve"),CONCATENATE("R",' RIESGOS DE GESTION'!#REF!),"")</f>
        <v>#REF!</v>
      </c>
      <c r="O44" s="465"/>
      <c r="P44" s="466" t="e">
        <f>IF(AND(' RIESGOS DE GESTION'!#REF!="Muy Baja",' RIESGOS DE GESTION'!#REF!="Menor"),CONCATENATE("R",' RIESGOS DE GESTION'!#REF!),"")</f>
        <v>#REF!</v>
      </c>
      <c r="Q44" s="464"/>
      <c r="R44" s="464" t="e">
        <f>IF(AND(' RIESGOS DE GESTION'!#REF!="Muy Baja",' RIESGOS DE GESTION'!#REF!="Menor"),CONCATENATE("R",' RIESGOS DE GESTION'!#REF!),"")</f>
        <v>#REF!</v>
      </c>
      <c r="S44" s="464"/>
      <c r="T44" s="464" t="e">
        <f>IF(AND(' RIESGOS DE GESTION'!#REF!="Muy Baja",' RIESGOS DE GESTION'!#REF!="Menor"),CONCATENATE("R",' RIESGOS DE GESTION'!#REF!),"")</f>
        <v>#REF!</v>
      </c>
      <c r="U44" s="465"/>
      <c r="V44" s="455" t="e">
        <f>IF(AND(' RIESGOS DE GESTION'!#REF!="Muy Baja",' RIESGOS DE GESTION'!#REF!="Moderado"),CONCATENATE("R",' RIESGOS DE GESTION'!#REF!),"")</f>
        <v>#REF!</v>
      </c>
      <c r="W44" s="456"/>
      <c r="X44" s="456" t="e">
        <f>IF(AND(' RIESGOS DE GESTION'!#REF!="Muy Baja",' RIESGOS DE GESTION'!#REF!="Moderado"),CONCATENATE("R",' RIESGOS DE GESTION'!#REF!),"")</f>
        <v>#REF!</v>
      </c>
      <c r="Y44" s="456"/>
      <c r="Z44" s="456" t="e">
        <f>IF(AND(' RIESGOS DE GESTION'!#REF!="Muy Baja",' RIESGOS DE GESTION'!#REF!="Moderado"),CONCATENATE("R",' RIESGOS DE GESTION'!#REF!),"")</f>
        <v>#REF!</v>
      </c>
      <c r="AA44" s="457"/>
      <c r="AB44" s="439" t="e">
        <f>IF(AND(' RIESGOS DE GESTION'!#REF!="Muy Baja",' RIESGOS DE GESTION'!#REF!="Mayor"),CONCATENATE("R",' RIESGOS DE GESTION'!#REF!),"")</f>
        <v>#REF!</v>
      </c>
      <c r="AC44" s="435"/>
      <c r="AD44" s="435" t="e">
        <f>IF(AND(' RIESGOS DE GESTION'!#REF!="Muy Baja",' RIESGOS DE GESTION'!#REF!="Mayor"),CONCATENATE("R",' RIESGOS DE GESTION'!#REF!),"")</f>
        <v>#REF!</v>
      </c>
      <c r="AE44" s="435"/>
      <c r="AF44" s="435" t="e">
        <f>IF(AND(' RIESGOS DE GESTION'!#REF!="Muy Baja",' RIESGOS DE GESTION'!#REF!="Mayor"),CONCATENATE("R",' RIESGOS DE GESTION'!#REF!),"")</f>
        <v>#REF!</v>
      </c>
      <c r="AG44" s="436"/>
      <c r="AH44" s="446" t="e">
        <f>IF(AND(' RIESGOS DE GESTION'!#REF!="Muy Baja",' RIESGOS DE GESTION'!#REF!="Catastrófico"),CONCATENATE("R",' RIESGOS DE GESTION'!#REF!),"")</f>
        <v>#REF!</v>
      </c>
      <c r="AI44" s="447"/>
      <c r="AJ44" s="447" t="e">
        <f>IF(AND(' RIESGOS DE GESTION'!#REF!="Muy Baja",' RIESGOS DE GESTION'!#REF!="Catastrófico"),CONCATENATE("R",' RIESGOS DE GESTION'!#REF!),"")</f>
        <v>#REF!</v>
      </c>
      <c r="AK44" s="447"/>
      <c r="AL44" s="447" t="e">
        <f>IF(AND(' RIESGOS DE GESTION'!#REF!="Muy Baja",' RIESGOS DE GESTION'!#REF!="Catastrófico"),CONCATENATE("R",' RIESGOS DE GESTION'!#REF!),"")</f>
        <v>#REF!</v>
      </c>
      <c r="AM44" s="448"/>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row>
    <row r="45" spans="1:80" ht="15.75" thickBot="1" x14ac:dyDescent="0.3">
      <c r="A45" s="57"/>
      <c r="B45" s="388"/>
      <c r="C45" s="388"/>
      <c r="D45" s="389"/>
      <c r="E45" s="432"/>
      <c r="F45" s="433"/>
      <c r="G45" s="433"/>
      <c r="H45" s="433"/>
      <c r="I45" s="434"/>
      <c r="J45" s="467"/>
      <c r="K45" s="468"/>
      <c r="L45" s="468"/>
      <c r="M45" s="468"/>
      <c r="N45" s="468"/>
      <c r="O45" s="469"/>
      <c r="P45" s="467"/>
      <c r="Q45" s="468"/>
      <c r="R45" s="468"/>
      <c r="S45" s="468"/>
      <c r="T45" s="468"/>
      <c r="U45" s="469"/>
      <c r="V45" s="458"/>
      <c r="W45" s="459"/>
      <c r="X45" s="459"/>
      <c r="Y45" s="459"/>
      <c r="Z45" s="459"/>
      <c r="AA45" s="460"/>
      <c r="AB45" s="443"/>
      <c r="AC45" s="444"/>
      <c r="AD45" s="444"/>
      <c r="AE45" s="444"/>
      <c r="AF45" s="444"/>
      <c r="AG45" s="445"/>
      <c r="AH45" s="449"/>
      <c r="AI45" s="450"/>
      <c r="AJ45" s="450"/>
      <c r="AK45" s="450"/>
      <c r="AL45" s="450"/>
      <c r="AM45" s="451"/>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row>
    <row r="46" spans="1:80" x14ac:dyDescent="0.25">
      <c r="A46" s="57"/>
      <c r="B46" s="57"/>
      <c r="C46" s="57"/>
      <c r="D46" s="57"/>
      <c r="E46" s="57"/>
      <c r="F46" s="57"/>
      <c r="G46" s="57"/>
      <c r="H46" s="57"/>
      <c r="I46" s="57"/>
      <c r="J46" s="426" t="s">
        <v>286</v>
      </c>
      <c r="K46" s="427"/>
      <c r="L46" s="427"/>
      <c r="M46" s="427"/>
      <c r="N46" s="427"/>
      <c r="O46" s="428"/>
      <c r="P46" s="426" t="s">
        <v>287</v>
      </c>
      <c r="Q46" s="427"/>
      <c r="R46" s="427"/>
      <c r="S46" s="427"/>
      <c r="T46" s="427"/>
      <c r="U46" s="428"/>
      <c r="V46" s="426" t="s">
        <v>288</v>
      </c>
      <c r="W46" s="427"/>
      <c r="X46" s="427"/>
      <c r="Y46" s="427"/>
      <c r="Z46" s="427"/>
      <c r="AA46" s="428"/>
      <c r="AB46" s="426" t="s">
        <v>289</v>
      </c>
      <c r="AC46" s="442"/>
      <c r="AD46" s="427"/>
      <c r="AE46" s="427"/>
      <c r="AF46" s="427"/>
      <c r="AG46" s="428"/>
      <c r="AH46" s="426" t="s">
        <v>290</v>
      </c>
      <c r="AI46" s="427"/>
      <c r="AJ46" s="427"/>
      <c r="AK46" s="427"/>
      <c r="AL46" s="427"/>
      <c r="AM46" s="428"/>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row>
    <row r="47" spans="1:80" x14ac:dyDescent="0.25">
      <c r="A47" s="57"/>
      <c r="B47" s="57"/>
      <c r="C47" s="57"/>
      <c r="D47" s="57"/>
      <c r="E47" s="57"/>
      <c r="F47" s="57"/>
      <c r="G47" s="57"/>
      <c r="H47" s="57"/>
      <c r="I47" s="57"/>
      <c r="J47" s="429"/>
      <c r="K47" s="430"/>
      <c r="L47" s="430"/>
      <c r="M47" s="430"/>
      <c r="N47" s="430"/>
      <c r="O47" s="431"/>
      <c r="P47" s="429"/>
      <c r="Q47" s="430"/>
      <c r="R47" s="430"/>
      <c r="S47" s="430"/>
      <c r="T47" s="430"/>
      <c r="U47" s="431"/>
      <c r="V47" s="429"/>
      <c r="W47" s="430"/>
      <c r="X47" s="430"/>
      <c r="Y47" s="430"/>
      <c r="Z47" s="430"/>
      <c r="AA47" s="431"/>
      <c r="AB47" s="429"/>
      <c r="AC47" s="430"/>
      <c r="AD47" s="430"/>
      <c r="AE47" s="430"/>
      <c r="AF47" s="430"/>
      <c r="AG47" s="431"/>
      <c r="AH47" s="429"/>
      <c r="AI47" s="430"/>
      <c r="AJ47" s="430"/>
      <c r="AK47" s="430"/>
      <c r="AL47" s="430"/>
      <c r="AM47" s="431"/>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row>
    <row r="48" spans="1:80" x14ac:dyDescent="0.25">
      <c r="A48" s="57"/>
      <c r="B48" s="57"/>
      <c r="C48" s="57"/>
      <c r="D48" s="57"/>
      <c r="E48" s="57"/>
      <c r="F48" s="57"/>
      <c r="G48" s="57"/>
      <c r="H48" s="57"/>
      <c r="I48" s="57"/>
      <c r="J48" s="429"/>
      <c r="K48" s="430"/>
      <c r="L48" s="430"/>
      <c r="M48" s="430"/>
      <c r="N48" s="430"/>
      <c r="O48" s="431"/>
      <c r="P48" s="429"/>
      <c r="Q48" s="430"/>
      <c r="R48" s="430"/>
      <c r="S48" s="430"/>
      <c r="T48" s="430"/>
      <c r="U48" s="431"/>
      <c r="V48" s="429"/>
      <c r="W48" s="430"/>
      <c r="X48" s="430"/>
      <c r="Y48" s="430"/>
      <c r="Z48" s="430"/>
      <c r="AA48" s="431"/>
      <c r="AB48" s="429"/>
      <c r="AC48" s="430"/>
      <c r="AD48" s="430"/>
      <c r="AE48" s="430"/>
      <c r="AF48" s="430"/>
      <c r="AG48" s="431"/>
      <c r="AH48" s="429"/>
      <c r="AI48" s="430"/>
      <c r="AJ48" s="430"/>
      <c r="AK48" s="430"/>
      <c r="AL48" s="430"/>
      <c r="AM48" s="431"/>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row>
    <row r="49" spans="1:80" x14ac:dyDescent="0.25">
      <c r="A49" s="57"/>
      <c r="B49" s="57"/>
      <c r="C49" s="57"/>
      <c r="D49" s="57"/>
      <c r="E49" s="57"/>
      <c r="F49" s="57"/>
      <c r="G49" s="57"/>
      <c r="H49" s="57"/>
      <c r="I49" s="57"/>
      <c r="J49" s="429"/>
      <c r="K49" s="430"/>
      <c r="L49" s="430"/>
      <c r="M49" s="430"/>
      <c r="N49" s="430"/>
      <c r="O49" s="431"/>
      <c r="P49" s="429"/>
      <c r="Q49" s="430"/>
      <c r="R49" s="430"/>
      <c r="S49" s="430"/>
      <c r="T49" s="430"/>
      <c r="U49" s="431"/>
      <c r="V49" s="429"/>
      <c r="W49" s="430"/>
      <c r="X49" s="430"/>
      <c r="Y49" s="430"/>
      <c r="Z49" s="430"/>
      <c r="AA49" s="431"/>
      <c r="AB49" s="429"/>
      <c r="AC49" s="430"/>
      <c r="AD49" s="430"/>
      <c r="AE49" s="430"/>
      <c r="AF49" s="430"/>
      <c r="AG49" s="431"/>
      <c r="AH49" s="429"/>
      <c r="AI49" s="430"/>
      <c r="AJ49" s="430"/>
      <c r="AK49" s="430"/>
      <c r="AL49" s="430"/>
      <c r="AM49" s="431"/>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row>
    <row r="50" spans="1:80" x14ac:dyDescent="0.25">
      <c r="A50" s="57"/>
      <c r="B50" s="57"/>
      <c r="C50" s="57"/>
      <c r="D50" s="57"/>
      <c r="E50" s="57"/>
      <c r="F50" s="57"/>
      <c r="G50" s="57"/>
      <c r="H50" s="57"/>
      <c r="I50" s="57"/>
      <c r="J50" s="429"/>
      <c r="K50" s="430"/>
      <c r="L50" s="430"/>
      <c r="M50" s="430"/>
      <c r="N50" s="430"/>
      <c r="O50" s="431"/>
      <c r="P50" s="429"/>
      <c r="Q50" s="430"/>
      <c r="R50" s="430"/>
      <c r="S50" s="430"/>
      <c r="T50" s="430"/>
      <c r="U50" s="431"/>
      <c r="V50" s="429"/>
      <c r="W50" s="430"/>
      <c r="X50" s="430"/>
      <c r="Y50" s="430"/>
      <c r="Z50" s="430"/>
      <c r="AA50" s="431"/>
      <c r="AB50" s="429"/>
      <c r="AC50" s="430"/>
      <c r="AD50" s="430"/>
      <c r="AE50" s="430"/>
      <c r="AF50" s="430"/>
      <c r="AG50" s="431"/>
      <c r="AH50" s="429"/>
      <c r="AI50" s="430"/>
      <c r="AJ50" s="430"/>
      <c r="AK50" s="430"/>
      <c r="AL50" s="430"/>
      <c r="AM50" s="431"/>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row>
    <row r="51" spans="1:80" ht="15.75" thickBot="1" x14ac:dyDescent="0.3">
      <c r="A51" s="57"/>
      <c r="B51" s="57"/>
      <c r="C51" s="57"/>
      <c r="D51" s="57"/>
      <c r="E51" s="57"/>
      <c r="F51" s="57"/>
      <c r="G51" s="57"/>
      <c r="H51" s="57"/>
      <c r="I51" s="57"/>
      <c r="J51" s="432"/>
      <c r="K51" s="433"/>
      <c r="L51" s="433"/>
      <c r="M51" s="433"/>
      <c r="N51" s="433"/>
      <c r="O51" s="434"/>
      <c r="P51" s="432"/>
      <c r="Q51" s="433"/>
      <c r="R51" s="433"/>
      <c r="S51" s="433"/>
      <c r="T51" s="433"/>
      <c r="U51" s="434"/>
      <c r="V51" s="432"/>
      <c r="W51" s="433"/>
      <c r="X51" s="433"/>
      <c r="Y51" s="433"/>
      <c r="Z51" s="433"/>
      <c r="AA51" s="434"/>
      <c r="AB51" s="432"/>
      <c r="AC51" s="433"/>
      <c r="AD51" s="433"/>
      <c r="AE51" s="433"/>
      <c r="AF51" s="433"/>
      <c r="AG51" s="434"/>
      <c r="AH51" s="432"/>
      <c r="AI51" s="433"/>
      <c r="AJ51" s="433"/>
      <c r="AK51" s="433"/>
      <c r="AL51" s="433"/>
      <c r="AM51" s="434"/>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row>
    <row r="52" spans="1:80" x14ac:dyDescent="0.2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row>
    <row r="53" spans="1:80" ht="15" customHeight="1" x14ac:dyDescent="0.25">
      <c r="A53" s="57"/>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row>
    <row r="54" spans="1:80" ht="15" customHeight="1" x14ac:dyDescent="0.25">
      <c r="A54" s="57"/>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row>
    <row r="55" spans="1:80" x14ac:dyDescent="0.2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row>
    <row r="56" spans="1:80" x14ac:dyDescent="0.2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row>
    <row r="57" spans="1:80" x14ac:dyDescent="0.2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row>
    <row r="58" spans="1:80" x14ac:dyDescent="0.2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row>
    <row r="59" spans="1:80" x14ac:dyDescent="0.2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row>
    <row r="60" spans="1:80" x14ac:dyDescent="0.2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row>
    <row r="61" spans="1:80" x14ac:dyDescent="0.2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row>
    <row r="62" spans="1:80" x14ac:dyDescent="0.2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row>
    <row r="63" spans="1:80" x14ac:dyDescent="0.2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row>
    <row r="64" spans="1:80" x14ac:dyDescent="0.2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row>
    <row r="65" spans="1:80" x14ac:dyDescent="0.2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row>
    <row r="66" spans="1:80" x14ac:dyDescent="0.2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row>
    <row r="67" spans="1:80" x14ac:dyDescent="0.2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row>
    <row r="68" spans="1:80" x14ac:dyDescent="0.2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row>
    <row r="69" spans="1:80" x14ac:dyDescent="0.2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row>
    <row r="70" spans="1:80" x14ac:dyDescent="0.2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row>
    <row r="71" spans="1:80" x14ac:dyDescent="0.2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row>
    <row r="72" spans="1:80" x14ac:dyDescent="0.2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row>
    <row r="73" spans="1:80" x14ac:dyDescent="0.2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row>
    <row r="74" spans="1:80" x14ac:dyDescent="0.2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row>
    <row r="75" spans="1:80" x14ac:dyDescent="0.25">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row>
    <row r="76" spans="1:80" x14ac:dyDescent="0.25">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row>
    <row r="77" spans="1:80" x14ac:dyDescent="0.25">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row>
    <row r="78" spans="1:80" x14ac:dyDescent="0.25">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row>
    <row r="79" spans="1:80" x14ac:dyDescent="0.25">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row>
    <row r="80" spans="1:80" x14ac:dyDescent="0.25">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row>
    <row r="81" spans="1:63" x14ac:dyDescent="0.25">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row>
    <row r="82" spans="1:63" x14ac:dyDescent="0.25">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row>
    <row r="83" spans="1:63" x14ac:dyDescent="0.25">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row>
    <row r="84" spans="1:63" x14ac:dyDescent="0.25">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row>
    <row r="85" spans="1:63" x14ac:dyDescent="0.25">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row>
    <row r="86" spans="1:63" x14ac:dyDescent="0.25">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row>
    <row r="87" spans="1:63" x14ac:dyDescent="0.25">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row>
    <row r="88" spans="1:63" x14ac:dyDescent="0.25">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row>
    <row r="89" spans="1:63" x14ac:dyDescent="0.25">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row>
    <row r="90" spans="1:63" x14ac:dyDescent="0.25">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row>
    <row r="91" spans="1:63" x14ac:dyDescent="0.25">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row>
    <row r="92" spans="1:63" x14ac:dyDescent="0.25">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row>
    <row r="93" spans="1:63" x14ac:dyDescent="0.25">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row>
    <row r="94" spans="1:63" x14ac:dyDescent="0.2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row>
    <row r="95" spans="1:63" x14ac:dyDescent="0.25">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row>
    <row r="96" spans="1:63" x14ac:dyDescent="0.25">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row>
    <row r="97" spans="1:63" x14ac:dyDescent="0.25">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row>
    <row r="98" spans="1:63" x14ac:dyDescent="0.25">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row>
    <row r="99" spans="1:63" x14ac:dyDescent="0.25">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row>
    <row r="100" spans="1:63" x14ac:dyDescent="0.25">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row>
    <row r="101" spans="1:63" x14ac:dyDescent="0.2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row>
    <row r="102" spans="1:63" x14ac:dyDescent="0.2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row>
    <row r="103" spans="1:63" x14ac:dyDescent="0.25">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row>
    <row r="104" spans="1:63" x14ac:dyDescent="0.25">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row>
    <row r="105" spans="1:63" x14ac:dyDescent="0.25">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row>
    <row r="106" spans="1:63" x14ac:dyDescent="0.25">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row>
    <row r="107" spans="1:63" x14ac:dyDescent="0.25">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row>
    <row r="108" spans="1:63" x14ac:dyDescent="0.25">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row>
    <row r="109" spans="1:63" x14ac:dyDescent="0.25">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row>
    <row r="110" spans="1:63" x14ac:dyDescent="0.25">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row>
    <row r="111" spans="1:63" x14ac:dyDescent="0.25">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row>
    <row r="112" spans="1:63" x14ac:dyDescent="0.25">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row>
    <row r="113" spans="1:63" x14ac:dyDescent="0.25">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row>
    <row r="114" spans="1:63" x14ac:dyDescent="0.25">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row>
    <row r="115" spans="1:63" x14ac:dyDescent="0.25">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row>
    <row r="116" spans="1:63" x14ac:dyDescent="0.25">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row>
    <row r="117" spans="1:63" x14ac:dyDescent="0.25">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row>
    <row r="118" spans="1:63" x14ac:dyDescent="0.25">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row>
    <row r="119" spans="1:63" x14ac:dyDescent="0.25">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row>
    <row r="120" spans="1:63" x14ac:dyDescent="0.25">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row>
    <row r="121" spans="1:63" x14ac:dyDescent="0.25">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row>
    <row r="122" spans="1:63" x14ac:dyDescent="0.25">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row>
    <row r="123" spans="1:63" x14ac:dyDescent="0.25">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row>
    <row r="124" spans="1:63" x14ac:dyDescent="0.25">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row>
    <row r="125" spans="1:63" x14ac:dyDescent="0.25">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row>
    <row r="126" spans="1:63" x14ac:dyDescent="0.25">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row>
    <row r="127" spans="1:63" x14ac:dyDescent="0.25">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row>
    <row r="128" spans="1:63" x14ac:dyDescent="0.25">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row>
    <row r="129" spans="2:63" x14ac:dyDescent="0.25">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row>
    <row r="130" spans="2:63" x14ac:dyDescent="0.25">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row>
    <row r="131" spans="2:63" x14ac:dyDescent="0.25">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row>
    <row r="132" spans="2:63" x14ac:dyDescent="0.25">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row>
    <row r="133" spans="2:63" x14ac:dyDescent="0.25">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row>
    <row r="134" spans="2:63" x14ac:dyDescent="0.25">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row>
    <row r="135" spans="2:63" x14ac:dyDescent="0.25">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row>
    <row r="136" spans="2:63" x14ac:dyDescent="0.25">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row>
    <row r="137" spans="2:63" x14ac:dyDescent="0.25">
      <c r="B137" s="57"/>
      <c r="C137" s="57"/>
      <c r="D137" s="57"/>
      <c r="E137" s="57"/>
      <c r="F137" s="57"/>
      <c r="G137" s="57"/>
      <c r="H137" s="57"/>
      <c r="I137" s="57"/>
    </row>
    <row r="138" spans="2:63" x14ac:dyDescent="0.25">
      <c r="B138" s="57"/>
      <c r="C138" s="57"/>
      <c r="D138" s="57"/>
      <c r="E138" s="57"/>
      <c r="F138" s="57"/>
      <c r="G138" s="57"/>
      <c r="H138" s="57"/>
      <c r="I138" s="57"/>
    </row>
    <row r="139" spans="2:63" x14ac:dyDescent="0.25">
      <c r="B139" s="57"/>
      <c r="C139" s="57"/>
      <c r="D139" s="57"/>
      <c r="E139" s="57"/>
      <c r="F139" s="57"/>
      <c r="G139" s="57"/>
      <c r="H139" s="57"/>
      <c r="I139" s="57"/>
    </row>
    <row r="140" spans="2:63" x14ac:dyDescent="0.25">
      <c r="B140" s="57"/>
      <c r="C140" s="57"/>
      <c r="D140" s="57"/>
      <c r="E140" s="57"/>
      <c r="F140" s="57"/>
      <c r="G140" s="57"/>
      <c r="H140" s="57"/>
      <c r="I140" s="57"/>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row>
    <row r="2" spans="1:91" ht="18" customHeight="1" x14ac:dyDescent="0.25">
      <c r="A2" s="57"/>
      <c r="B2" s="499" t="s">
        <v>291</v>
      </c>
      <c r="C2" s="500"/>
      <c r="D2" s="500"/>
      <c r="E2" s="500"/>
      <c r="F2" s="500"/>
      <c r="G2" s="500"/>
      <c r="H2" s="500"/>
      <c r="I2" s="500"/>
      <c r="J2" s="441" t="s">
        <v>15</v>
      </c>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row>
    <row r="3" spans="1:91" ht="18.75" customHeight="1" x14ac:dyDescent="0.25">
      <c r="A3" s="57"/>
      <c r="B3" s="500"/>
      <c r="C3" s="500"/>
      <c r="D3" s="500"/>
      <c r="E3" s="500"/>
      <c r="F3" s="500"/>
      <c r="G3" s="500"/>
      <c r="H3" s="500"/>
      <c r="I3" s="500"/>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row>
    <row r="4" spans="1:91" ht="15" customHeight="1" x14ac:dyDescent="0.25">
      <c r="A4" s="57"/>
      <c r="B4" s="500"/>
      <c r="C4" s="500"/>
      <c r="D4" s="500"/>
      <c r="E4" s="500"/>
      <c r="F4" s="500"/>
      <c r="G4" s="500"/>
      <c r="H4" s="500"/>
      <c r="I4" s="500"/>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row>
    <row r="5" spans="1:91" ht="15.75" thickBot="1" x14ac:dyDescent="0.3">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row>
    <row r="6" spans="1:91" ht="15" customHeight="1" x14ac:dyDescent="0.25">
      <c r="A6" s="57"/>
      <c r="B6" s="388" t="s">
        <v>213</v>
      </c>
      <c r="C6" s="388"/>
      <c r="D6" s="389"/>
      <c r="E6" s="483" t="s">
        <v>277</v>
      </c>
      <c r="F6" s="484"/>
      <c r="G6" s="484"/>
      <c r="H6" s="484"/>
      <c r="I6" s="501"/>
      <c r="J6" s="20" t="e">
        <f>IF(AND(' RIESGOS DE GESTION'!#REF!="Muy Alta",' RIESGOS DE GESTION'!#REF!="Leve"),CONCATENATE("R1C",' RIESGOS DE GESTION'!#REF!),"")</f>
        <v>#REF!</v>
      </c>
      <c r="K6" s="21" t="e">
        <f>IF(AND(' RIESGOS DE GESTION'!#REF!="Muy Alta",' RIESGOS DE GESTION'!#REF!="Leve"),CONCATENATE("R1C",' RIESGOS DE GESTION'!#REF!),"")</f>
        <v>#REF!</v>
      </c>
      <c r="L6" s="21" t="e">
        <f>IF(AND(' RIESGOS DE GESTION'!#REF!="Muy Alta",' RIESGOS DE GESTION'!#REF!="Leve"),CONCATENATE("R1C",' RIESGOS DE GESTION'!#REF!),"")</f>
        <v>#REF!</v>
      </c>
      <c r="M6" s="21" t="e">
        <f>IF(AND(' RIESGOS DE GESTION'!#REF!="Muy Alta",' RIESGOS DE GESTION'!#REF!="Leve"),CONCATENATE("R1C",' RIESGOS DE GESTION'!#REF!),"")</f>
        <v>#REF!</v>
      </c>
      <c r="N6" s="21" t="e">
        <f>IF(AND(' RIESGOS DE GESTION'!#REF!="Muy Alta",' RIESGOS DE GESTION'!#REF!="Leve"),CONCATENATE("R1C",' RIESGOS DE GESTION'!#REF!),"")</f>
        <v>#REF!</v>
      </c>
      <c r="O6" s="22" t="e">
        <f>IF(AND(' RIESGOS DE GESTION'!#REF!="Muy Alta",' RIESGOS DE GESTION'!#REF!="Leve"),CONCATENATE("R1C",' RIESGOS DE GESTION'!#REF!),"")</f>
        <v>#REF!</v>
      </c>
      <c r="P6" s="20" t="e">
        <f>IF(AND(' RIESGOS DE GESTION'!#REF!="Muy Alta",' RIESGOS DE GESTION'!#REF!="Menor"),CONCATENATE("R1C",' RIESGOS DE GESTION'!#REF!),"")</f>
        <v>#REF!</v>
      </c>
      <c r="Q6" s="21" t="e">
        <f>IF(AND(' RIESGOS DE GESTION'!#REF!="Muy Alta",' RIESGOS DE GESTION'!#REF!="Menor"),CONCATENATE("R1C",' RIESGOS DE GESTION'!#REF!),"")</f>
        <v>#REF!</v>
      </c>
      <c r="R6" s="21" t="e">
        <f>IF(AND(' RIESGOS DE GESTION'!#REF!="Muy Alta",' RIESGOS DE GESTION'!#REF!="Menor"),CONCATENATE("R1C",' RIESGOS DE GESTION'!#REF!),"")</f>
        <v>#REF!</v>
      </c>
      <c r="S6" s="21" t="e">
        <f>IF(AND(' RIESGOS DE GESTION'!#REF!="Muy Alta",' RIESGOS DE GESTION'!#REF!="Menor"),CONCATENATE("R1C",' RIESGOS DE GESTION'!#REF!),"")</f>
        <v>#REF!</v>
      </c>
      <c r="T6" s="21" t="e">
        <f>IF(AND(' RIESGOS DE GESTION'!#REF!="Muy Alta",' RIESGOS DE GESTION'!#REF!="Menor"),CONCATENATE("R1C",' RIESGOS DE GESTION'!#REF!),"")</f>
        <v>#REF!</v>
      </c>
      <c r="U6" s="22" t="e">
        <f>IF(AND(' RIESGOS DE GESTION'!#REF!="Muy Alta",' RIESGOS DE GESTION'!#REF!="Menor"),CONCATENATE("R1C",' RIESGOS DE GESTION'!#REF!),"")</f>
        <v>#REF!</v>
      </c>
      <c r="V6" s="20" t="e">
        <f>IF(AND(' RIESGOS DE GESTION'!#REF!="Muy Alta",' RIESGOS DE GESTION'!#REF!="Moderado"),CONCATENATE("R1C",' RIESGOS DE GESTION'!#REF!),"")</f>
        <v>#REF!</v>
      </c>
      <c r="W6" s="21" t="e">
        <f>IF(AND(' RIESGOS DE GESTION'!#REF!="Muy Alta",' RIESGOS DE GESTION'!#REF!="Moderado"),CONCATENATE("R1C",' RIESGOS DE GESTION'!#REF!),"")</f>
        <v>#REF!</v>
      </c>
      <c r="X6" s="21" t="e">
        <f>IF(AND(' RIESGOS DE GESTION'!#REF!="Muy Alta",' RIESGOS DE GESTION'!#REF!="Moderado"),CONCATENATE("R1C",' RIESGOS DE GESTION'!#REF!),"")</f>
        <v>#REF!</v>
      </c>
      <c r="Y6" s="21" t="e">
        <f>IF(AND(' RIESGOS DE GESTION'!#REF!="Muy Alta",' RIESGOS DE GESTION'!#REF!="Moderado"),CONCATENATE("R1C",' RIESGOS DE GESTION'!#REF!),"")</f>
        <v>#REF!</v>
      </c>
      <c r="Z6" s="21" t="e">
        <f>IF(AND(' RIESGOS DE GESTION'!#REF!="Muy Alta",' RIESGOS DE GESTION'!#REF!="Moderado"),CONCATENATE("R1C",' RIESGOS DE GESTION'!#REF!),"")</f>
        <v>#REF!</v>
      </c>
      <c r="AA6" s="22" t="e">
        <f>IF(AND(' RIESGOS DE GESTION'!#REF!="Muy Alta",' RIESGOS DE GESTION'!#REF!="Moderado"),CONCATENATE("R1C",' RIESGOS DE GESTION'!#REF!),"")</f>
        <v>#REF!</v>
      </c>
      <c r="AB6" s="20" t="e">
        <f>IF(AND(' RIESGOS DE GESTION'!#REF!="Muy Alta",' RIESGOS DE GESTION'!#REF!="Mayor"),CONCATENATE("R1C",' RIESGOS DE GESTION'!#REF!),"")</f>
        <v>#REF!</v>
      </c>
      <c r="AC6" s="21" t="e">
        <f>IF(AND(' RIESGOS DE GESTION'!#REF!="Muy Alta",' RIESGOS DE GESTION'!#REF!="Mayor"),CONCATENATE("R1C",' RIESGOS DE GESTION'!#REF!),"")</f>
        <v>#REF!</v>
      </c>
      <c r="AD6" s="21" t="e">
        <f>IF(AND(' RIESGOS DE GESTION'!#REF!="Muy Alta",' RIESGOS DE GESTION'!#REF!="Mayor"),CONCATENATE("R1C",' RIESGOS DE GESTION'!#REF!),"")</f>
        <v>#REF!</v>
      </c>
      <c r="AE6" s="21" t="e">
        <f>IF(AND(' RIESGOS DE GESTION'!#REF!="Muy Alta",' RIESGOS DE GESTION'!#REF!="Mayor"),CONCATENATE("R1C",' RIESGOS DE GESTION'!#REF!),"")</f>
        <v>#REF!</v>
      </c>
      <c r="AF6" s="21" t="e">
        <f>IF(AND(' RIESGOS DE GESTION'!#REF!="Muy Alta",' RIESGOS DE GESTION'!#REF!="Mayor"),CONCATENATE("R1C",' RIESGOS DE GESTION'!#REF!),"")</f>
        <v>#REF!</v>
      </c>
      <c r="AG6" s="22" t="e">
        <f>IF(AND(' RIESGOS DE GESTION'!#REF!="Muy Alta",' RIESGOS DE GESTION'!#REF!="Mayor"),CONCATENATE("R1C",' RIESGOS DE GESTION'!#REF!),"")</f>
        <v>#REF!</v>
      </c>
      <c r="AH6" s="23" t="e">
        <f>IF(AND(' RIESGOS DE GESTION'!#REF!="Muy Alta",' RIESGOS DE GESTION'!#REF!="Catastrófico"),CONCATENATE("R1C",' RIESGOS DE GESTION'!#REF!),"")</f>
        <v>#REF!</v>
      </c>
      <c r="AI6" s="24" t="e">
        <f>IF(AND(' RIESGOS DE GESTION'!#REF!="Muy Alta",' RIESGOS DE GESTION'!#REF!="Catastrófico"),CONCATENATE("R1C",' RIESGOS DE GESTION'!#REF!),"")</f>
        <v>#REF!</v>
      </c>
      <c r="AJ6" s="24" t="e">
        <f>IF(AND(' RIESGOS DE GESTION'!#REF!="Muy Alta",' RIESGOS DE GESTION'!#REF!="Catastrófico"),CONCATENATE("R1C",' RIESGOS DE GESTION'!#REF!),"")</f>
        <v>#REF!</v>
      </c>
      <c r="AK6" s="24" t="e">
        <f>IF(AND(' RIESGOS DE GESTION'!#REF!="Muy Alta",' RIESGOS DE GESTION'!#REF!="Catastrófico"),CONCATENATE("R1C",' RIESGOS DE GESTION'!#REF!),"")</f>
        <v>#REF!</v>
      </c>
      <c r="AL6" s="24" t="e">
        <f>IF(AND(' RIESGOS DE GESTION'!#REF!="Muy Alta",' RIESGOS DE GESTION'!#REF!="Catastrófico"),CONCATENATE("R1C",' RIESGOS DE GESTION'!#REF!),"")</f>
        <v>#REF!</v>
      </c>
      <c r="AM6" s="25" t="e">
        <f>IF(AND(' RIESGOS DE GESTION'!#REF!="Muy Alta",' RIESGOS DE GESTION'!#REF!="Catastrófico"),CONCATENATE("R1C",' RIESGOS DE GESTION'!#REF!),"")</f>
        <v>#REF!</v>
      </c>
      <c r="AN6" s="57"/>
      <c r="AO6" s="490" t="s">
        <v>278</v>
      </c>
      <c r="AP6" s="491"/>
      <c r="AQ6" s="491"/>
      <c r="AR6" s="491"/>
      <c r="AS6" s="491"/>
      <c r="AT6" s="492"/>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row>
    <row r="7" spans="1:91" ht="15" customHeight="1" x14ac:dyDescent="0.25">
      <c r="A7" s="57"/>
      <c r="B7" s="388"/>
      <c r="C7" s="388"/>
      <c r="D7" s="389"/>
      <c r="E7" s="487"/>
      <c r="F7" s="486"/>
      <c r="G7" s="486"/>
      <c r="H7" s="486"/>
      <c r="I7" s="502"/>
      <c r="J7" s="26" t="e">
        <f>IF(AND(' RIESGOS DE GESTION'!#REF!="Muy Alta",' RIESGOS DE GESTION'!#REF!="Leve"),CONCATENATE("R2C",' RIESGOS DE GESTION'!#REF!),"")</f>
        <v>#REF!</v>
      </c>
      <c r="K7" s="27" t="e">
        <f>IF(AND(' RIESGOS DE GESTION'!#REF!="Muy Alta",' RIESGOS DE GESTION'!#REF!="Leve"),CONCATENATE("R2C",' RIESGOS DE GESTION'!#REF!),"")</f>
        <v>#REF!</v>
      </c>
      <c r="L7" s="27" t="e">
        <f>IF(AND(' RIESGOS DE GESTION'!#REF!="Muy Alta",' RIESGOS DE GESTION'!#REF!="Leve"),CONCATENATE("R2C",' RIESGOS DE GESTION'!#REF!),"")</f>
        <v>#REF!</v>
      </c>
      <c r="M7" s="27" t="e">
        <f>IF(AND(' RIESGOS DE GESTION'!#REF!="Muy Alta",' RIESGOS DE GESTION'!#REF!="Leve"),CONCATENATE("R2C",' RIESGOS DE GESTION'!#REF!),"")</f>
        <v>#REF!</v>
      </c>
      <c r="N7" s="27" t="e">
        <f>IF(AND(' RIESGOS DE GESTION'!#REF!="Muy Alta",' RIESGOS DE GESTION'!#REF!="Leve"),CONCATENATE("R2C",' RIESGOS DE GESTION'!#REF!),"")</f>
        <v>#REF!</v>
      </c>
      <c r="O7" s="28" t="e">
        <f>IF(AND(' RIESGOS DE GESTION'!#REF!="Muy Alta",' RIESGOS DE GESTION'!#REF!="Leve"),CONCATENATE("R2C",' RIESGOS DE GESTION'!#REF!),"")</f>
        <v>#REF!</v>
      </c>
      <c r="P7" s="26" t="e">
        <f>IF(AND(' RIESGOS DE GESTION'!#REF!="Muy Alta",' RIESGOS DE GESTION'!#REF!="Menor"),CONCATENATE("R2C",' RIESGOS DE GESTION'!#REF!),"")</f>
        <v>#REF!</v>
      </c>
      <c r="Q7" s="27" t="e">
        <f>IF(AND(' RIESGOS DE GESTION'!#REF!="Muy Alta",' RIESGOS DE GESTION'!#REF!="Menor"),CONCATENATE("R2C",' RIESGOS DE GESTION'!#REF!),"")</f>
        <v>#REF!</v>
      </c>
      <c r="R7" s="27" t="e">
        <f>IF(AND(' RIESGOS DE GESTION'!#REF!="Muy Alta",' RIESGOS DE GESTION'!#REF!="Menor"),CONCATENATE("R2C",' RIESGOS DE GESTION'!#REF!),"")</f>
        <v>#REF!</v>
      </c>
      <c r="S7" s="27" t="e">
        <f>IF(AND(' RIESGOS DE GESTION'!#REF!="Muy Alta",' RIESGOS DE GESTION'!#REF!="Menor"),CONCATENATE("R2C",' RIESGOS DE GESTION'!#REF!),"")</f>
        <v>#REF!</v>
      </c>
      <c r="T7" s="27" t="e">
        <f>IF(AND(' RIESGOS DE GESTION'!#REF!="Muy Alta",' RIESGOS DE GESTION'!#REF!="Menor"),CONCATENATE("R2C",' RIESGOS DE GESTION'!#REF!),"")</f>
        <v>#REF!</v>
      </c>
      <c r="U7" s="28" t="e">
        <f>IF(AND(' RIESGOS DE GESTION'!#REF!="Muy Alta",' RIESGOS DE GESTION'!#REF!="Menor"),CONCATENATE("R2C",' RIESGOS DE GESTION'!#REF!),"")</f>
        <v>#REF!</v>
      </c>
      <c r="V7" s="26" t="e">
        <f>IF(AND(' RIESGOS DE GESTION'!#REF!="Muy Alta",' RIESGOS DE GESTION'!#REF!="Moderado"),CONCATENATE("R2C",' RIESGOS DE GESTION'!#REF!),"")</f>
        <v>#REF!</v>
      </c>
      <c r="W7" s="27" t="e">
        <f>IF(AND(' RIESGOS DE GESTION'!#REF!="Muy Alta",' RIESGOS DE GESTION'!#REF!="Moderado"),CONCATENATE("R2C",' RIESGOS DE GESTION'!#REF!),"")</f>
        <v>#REF!</v>
      </c>
      <c r="X7" s="27" t="e">
        <f>IF(AND(' RIESGOS DE GESTION'!#REF!="Muy Alta",' RIESGOS DE GESTION'!#REF!="Moderado"),CONCATENATE("R2C",' RIESGOS DE GESTION'!#REF!),"")</f>
        <v>#REF!</v>
      </c>
      <c r="Y7" s="27" t="e">
        <f>IF(AND(' RIESGOS DE GESTION'!#REF!="Muy Alta",' RIESGOS DE GESTION'!#REF!="Moderado"),CONCATENATE("R2C",' RIESGOS DE GESTION'!#REF!),"")</f>
        <v>#REF!</v>
      </c>
      <c r="Z7" s="27" t="e">
        <f>IF(AND(' RIESGOS DE GESTION'!#REF!="Muy Alta",' RIESGOS DE GESTION'!#REF!="Moderado"),CONCATENATE("R2C",' RIESGOS DE GESTION'!#REF!),"")</f>
        <v>#REF!</v>
      </c>
      <c r="AA7" s="28" t="e">
        <f>IF(AND(' RIESGOS DE GESTION'!#REF!="Muy Alta",' RIESGOS DE GESTION'!#REF!="Moderado"),CONCATENATE("R2C",' RIESGOS DE GESTION'!#REF!),"")</f>
        <v>#REF!</v>
      </c>
      <c r="AB7" s="26" t="e">
        <f>IF(AND(' RIESGOS DE GESTION'!#REF!="Muy Alta",' RIESGOS DE GESTION'!#REF!="Mayor"),CONCATENATE("R2C",' RIESGOS DE GESTION'!#REF!),"")</f>
        <v>#REF!</v>
      </c>
      <c r="AC7" s="27" t="e">
        <f>IF(AND(' RIESGOS DE GESTION'!#REF!="Muy Alta",' RIESGOS DE GESTION'!#REF!="Mayor"),CONCATENATE("R2C",' RIESGOS DE GESTION'!#REF!),"")</f>
        <v>#REF!</v>
      </c>
      <c r="AD7" s="27" t="e">
        <f>IF(AND(' RIESGOS DE GESTION'!#REF!="Muy Alta",' RIESGOS DE GESTION'!#REF!="Mayor"),CONCATENATE("R2C",' RIESGOS DE GESTION'!#REF!),"")</f>
        <v>#REF!</v>
      </c>
      <c r="AE7" s="27" t="e">
        <f>IF(AND(' RIESGOS DE GESTION'!#REF!="Muy Alta",' RIESGOS DE GESTION'!#REF!="Mayor"),CONCATENATE("R2C",' RIESGOS DE GESTION'!#REF!),"")</f>
        <v>#REF!</v>
      </c>
      <c r="AF7" s="27" t="e">
        <f>IF(AND(' RIESGOS DE GESTION'!#REF!="Muy Alta",' RIESGOS DE GESTION'!#REF!="Mayor"),CONCATENATE("R2C",' RIESGOS DE GESTION'!#REF!),"")</f>
        <v>#REF!</v>
      </c>
      <c r="AG7" s="28" t="e">
        <f>IF(AND(' RIESGOS DE GESTION'!#REF!="Muy Alta",' RIESGOS DE GESTION'!#REF!="Mayor"),CONCATENATE("R2C",' RIESGOS DE GESTION'!#REF!),"")</f>
        <v>#REF!</v>
      </c>
      <c r="AH7" s="29" t="e">
        <f>IF(AND(' RIESGOS DE GESTION'!#REF!="Muy Alta",' RIESGOS DE GESTION'!#REF!="Catastrófico"),CONCATENATE("R2C",' RIESGOS DE GESTION'!#REF!),"")</f>
        <v>#REF!</v>
      </c>
      <c r="AI7" s="30" t="e">
        <f>IF(AND(' RIESGOS DE GESTION'!#REF!="Muy Alta",' RIESGOS DE GESTION'!#REF!="Catastrófico"),CONCATENATE("R2C",' RIESGOS DE GESTION'!#REF!),"")</f>
        <v>#REF!</v>
      </c>
      <c r="AJ7" s="30" t="e">
        <f>IF(AND(' RIESGOS DE GESTION'!#REF!="Muy Alta",' RIESGOS DE GESTION'!#REF!="Catastrófico"),CONCATENATE("R2C",' RIESGOS DE GESTION'!#REF!),"")</f>
        <v>#REF!</v>
      </c>
      <c r="AK7" s="30" t="e">
        <f>IF(AND(' RIESGOS DE GESTION'!#REF!="Muy Alta",' RIESGOS DE GESTION'!#REF!="Catastrófico"),CONCATENATE("R2C",' RIESGOS DE GESTION'!#REF!),"")</f>
        <v>#REF!</v>
      </c>
      <c r="AL7" s="30" t="e">
        <f>IF(AND(' RIESGOS DE GESTION'!#REF!="Muy Alta",' RIESGOS DE GESTION'!#REF!="Catastrófico"),CONCATENATE("R2C",' RIESGOS DE GESTION'!#REF!),"")</f>
        <v>#REF!</v>
      </c>
      <c r="AM7" s="31" t="e">
        <f>IF(AND(' RIESGOS DE GESTION'!#REF!="Muy Alta",' RIESGOS DE GESTION'!#REF!="Catastrófico"),CONCATENATE("R2C",' RIESGOS DE GESTION'!#REF!),"")</f>
        <v>#REF!</v>
      </c>
      <c r="AN7" s="57"/>
      <c r="AO7" s="493"/>
      <c r="AP7" s="494"/>
      <c r="AQ7" s="494"/>
      <c r="AR7" s="494"/>
      <c r="AS7" s="494"/>
      <c r="AT7" s="495"/>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row>
    <row r="8" spans="1:91" ht="15" customHeight="1" x14ac:dyDescent="0.25">
      <c r="A8" s="57"/>
      <c r="B8" s="388"/>
      <c r="C8" s="388"/>
      <c r="D8" s="389"/>
      <c r="E8" s="487"/>
      <c r="F8" s="486"/>
      <c r="G8" s="486"/>
      <c r="H8" s="486"/>
      <c r="I8" s="502"/>
      <c r="J8" s="26" t="e">
        <f>IF(AND(' RIESGOS DE GESTION'!#REF!="Muy Alta",' RIESGOS DE GESTION'!#REF!="Leve"),CONCATENATE("R3C",' RIESGOS DE GESTION'!#REF!),"")</f>
        <v>#REF!</v>
      </c>
      <c r="K8" s="27" t="e">
        <f>IF(AND(' RIESGOS DE GESTION'!#REF!="Muy Alta",' RIESGOS DE GESTION'!#REF!="Leve"),CONCATENATE("R3C",' RIESGOS DE GESTION'!#REF!),"")</f>
        <v>#REF!</v>
      </c>
      <c r="L8" s="27" t="e">
        <f>IF(AND(' RIESGOS DE GESTION'!#REF!="Muy Alta",' RIESGOS DE GESTION'!#REF!="Leve"),CONCATENATE("R3C",' RIESGOS DE GESTION'!#REF!),"")</f>
        <v>#REF!</v>
      </c>
      <c r="M8" s="27" t="e">
        <f>IF(AND(' RIESGOS DE GESTION'!#REF!="Muy Alta",' RIESGOS DE GESTION'!#REF!="Leve"),CONCATENATE("R3C",' RIESGOS DE GESTION'!#REF!),"")</f>
        <v>#REF!</v>
      </c>
      <c r="N8" s="27" t="e">
        <f>IF(AND(' RIESGOS DE GESTION'!#REF!="Muy Alta",' RIESGOS DE GESTION'!#REF!="Leve"),CONCATENATE("R3C",' RIESGOS DE GESTION'!#REF!),"")</f>
        <v>#REF!</v>
      </c>
      <c r="O8" s="28" t="e">
        <f>IF(AND(' RIESGOS DE GESTION'!#REF!="Muy Alta",' RIESGOS DE GESTION'!#REF!="Leve"),CONCATENATE("R3C",' RIESGOS DE GESTION'!#REF!),"")</f>
        <v>#REF!</v>
      </c>
      <c r="P8" s="26" t="e">
        <f>IF(AND(' RIESGOS DE GESTION'!#REF!="Muy Alta",' RIESGOS DE GESTION'!#REF!="Menor"),CONCATENATE("R3C",' RIESGOS DE GESTION'!#REF!),"")</f>
        <v>#REF!</v>
      </c>
      <c r="Q8" s="27" t="e">
        <f>IF(AND(' RIESGOS DE GESTION'!#REF!="Muy Alta",' RIESGOS DE GESTION'!#REF!="Menor"),CONCATENATE("R3C",' RIESGOS DE GESTION'!#REF!),"")</f>
        <v>#REF!</v>
      </c>
      <c r="R8" s="27" t="e">
        <f>IF(AND(' RIESGOS DE GESTION'!#REF!="Muy Alta",' RIESGOS DE GESTION'!#REF!="Menor"),CONCATENATE("R3C",' RIESGOS DE GESTION'!#REF!),"")</f>
        <v>#REF!</v>
      </c>
      <c r="S8" s="27" t="e">
        <f>IF(AND(' RIESGOS DE GESTION'!#REF!="Muy Alta",' RIESGOS DE GESTION'!#REF!="Menor"),CONCATENATE("R3C",' RIESGOS DE GESTION'!#REF!),"")</f>
        <v>#REF!</v>
      </c>
      <c r="T8" s="27" t="e">
        <f>IF(AND(' RIESGOS DE GESTION'!#REF!="Muy Alta",' RIESGOS DE GESTION'!#REF!="Menor"),CONCATENATE("R3C",' RIESGOS DE GESTION'!#REF!),"")</f>
        <v>#REF!</v>
      </c>
      <c r="U8" s="28" t="e">
        <f>IF(AND(' RIESGOS DE GESTION'!#REF!="Muy Alta",' RIESGOS DE GESTION'!#REF!="Menor"),CONCATENATE("R3C",' RIESGOS DE GESTION'!#REF!),"")</f>
        <v>#REF!</v>
      </c>
      <c r="V8" s="26" t="e">
        <f>IF(AND(' RIESGOS DE GESTION'!#REF!="Muy Alta",' RIESGOS DE GESTION'!#REF!="Moderado"),CONCATENATE("R3C",' RIESGOS DE GESTION'!#REF!),"")</f>
        <v>#REF!</v>
      </c>
      <c r="W8" s="27" t="e">
        <f>IF(AND(' RIESGOS DE GESTION'!#REF!="Muy Alta",' RIESGOS DE GESTION'!#REF!="Moderado"),CONCATENATE("R3C",' RIESGOS DE GESTION'!#REF!),"")</f>
        <v>#REF!</v>
      </c>
      <c r="X8" s="27" t="e">
        <f>IF(AND(' RIESGOS DE GESTION'!#REF!="Muy Alta",' RIESGOS DE GESTION'!#REF!="Moderado"),CONCATENATE("R3C",' RIESGOS DE GESTION'!#REF!),"")</f>
        <v>#REF!</v>
      </c>
      <c r="Y8" s="27" t="e">
        <f>IF(AND(' RIESGOS DE GESTION'!#REF!="Muy Alta",' RIESGOS DE GESTION'!#REF!="Moderado"),CONCATENATE("R3C",' RIESGOS DE GESTION'!#REF!),"")</f>
        <v>#REF!</v>
      </c>
      <c r="Z8" s="27" t="e">
        <f>IF(AND(' RIESGOS DE GESTION'!#REF!="Muy Alta",' RIESGOS DE GESTION'!#REF!="Moderado"),CONCATENATE("R3C",' RIESGOS DE GESTION'!#REF!),"")</f>
        <v>#REF!</v>
      </c>
      <c r="AA8" s="28" t="e">
        <f>IF(AND(' RIESGOS DE GESTION'!#REF!="Muy Alta",' RIESGOS DE GESTION'!#REF!="Moderado"),CONCATENATE("R3C",' RIESGOS DE GESTION'!#REF!),"")</f>
        <v>#REF!</v>
      </c>
      <c r="AB8" s="26" t="e">
        <f>IF(AND(' RIESGOS DE GESTION'!#REF!="Muy Alta",' RIESGOS DE GESTION'!#REF!="Mayor"),CONCATENATE("R3C",' RIESGOS DE GESTION'!#REF!),"")</f>
        <v>#REF!</v>
      </c>
      <c r="AC8" s="27" t="e">
        <f>IF(AND(' RIESGOS DE GESTION'!#REF!="Muy Alta",' RIESGOS DE GESTION'!#REF!="Mayor"),CONCATENATE("R3C",' RIESGOS DE GESTION'!#REF!),"")</f>
        <v>#REF!</v>
      </c>
      <c r="AD8" s="27" t="e">
        <f>IF(AND(' RIESGOS DE GESTION'!#REF!="Muy Alta",' RIESGOS DE GESTION'!#REF!="Mayor"),CONCATENATE("R3C",' RIESGOS DE GESTION'!#REF!),"")</f>
        <v>#REF!</v>
      </c>
      <c r="AE8" s="27" t="e">
        <f>IF(AND(' RIESGOS DE GESTION'!#REF!="Muy Alta",' RIESGOS DE GESTION'!#REF!="Mayor"),CONCATENATE("R3C",' RIESGOS DE GESTION'!#REF!),"")</f>
        <v>#REF!</v>
      </c>
      <c r="AF8" s="27" t="e">
        <f>IF(AND(' RIESGOS DE GESTION'!#REF!="Muy Alta",' RIESGOS DE GESTION'!#REF!="Mayor"),CONCATENATE("R3C",' RIESGOS DE GESTION'!#REF!),"")</f>
        <v>#REF!</v>
      </c>
      <c r="AG8" s="28" t="e">
        <f>IF(AND(' RIESGOS DE GESTION'!#REF!="Muy Alta",' RIESGOS DE GESTION'!#REF!="Mayor"),CONCATENATE("R3C",' RIESGOS DE GESTION'!#REF!),"")</f>
        <v>#REF!</v>
      </c>
      <c r="AH8" s="29" t="e">
        <f>IF(AND(' RIESGOS DE GESTION'!#REF!="Muy Alta",' RIESGOS DE GESTION'!#REF!="Catastrófico"),CONCATENATE("R3C",' RIESGOS DE GESTION'!#REF!),"")</f>
        <v>#REF!</v>
      </c>
      <c r="AI8" s="30" t="e">
        <f>IF(AND(' RIESGOS DE GESTION'!#REF!="Muy Alta",' RIESGOS DE GESTION'!#REF!="Catastrófico"),CONCATENATE("R3C",' RIESGOS DE GESTION'!#REF!),"")</f>
        <v>#REF!</v>
      </c>
      <c r="AJ8" s="30" t="e">
        <f>IF(AND(' RIESGOS DE GESTION'!#REF!="Muy Alta",' RIESGOS DE GESTION'!#REF!="Catastrófico"),CONCATENATE("R3C",' RIESGOS DE GESTION'!#REF!),"")</f>
        <v>#REF!</v>
      </c>
      <c r="AK8" s="30" t="e">
        <f>IF(AND(' RIESGOS DE GESTION'!#REF!="Muy Alta",' RIESGOS DE GESTION'!#REF!="Catastrófico"),CONCATENATE("R3C",' RIESGOS DE GESTION'!#REF!),"")</f>
        <v>#REF!</v>
      </c>
      <c r="AL8" s="30" t="e">
        <f>IF(AND(' RIESGOS DE GESTION'!#REF!="Muy Alta",' RIESGOS DE GESTION'!#REF!="Catastrófico"),CONCATENATE("R3C",' RIESGOS DE GESTION'!#REF!),"")</f>
        <v>#REF!</v>
      </c>
      <c r="AM8" s="31" t="e">
        <f>IF(AND(' RIESGOS DE GESTION'!#REF!="Muy Alta",' RIESGOS DE GESTION'!#REF!="Catastrófico"),CONCATENATE("R3C",' RIESGOS DE GESTION'!#REF!),"")</f>
        <v>#REF!</v>
      </c>
      <c r="AN8" s="57"/>
      <c r="AO8" s="493"/>
      <c r="AP8" s="494"/>
      <c r="AQ8" s="494"/>
      <c r="AR8" s="494"/>
      <c r="AS8" s="494"/>
      <c r="AT8" s="495"/>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row>
    <row r="9" spans="1:91" ht="15" customHeight="1" x14ac:dyDescent="0.25">
      <c r="A9" s="57"/>
      <c r="B9" s="388"/>
      <c r="C9" s="388"/>
      <c r="D9" s="389"/>
      <c r="E9" s="487"/>
      <c r="F9" s="486"/>
      <c r="G9" s="486"/>
      <c r="H9" s="486"/>
      <c r="I9" s="502"/>
      <c r="J9" s="26" t="e">
        <f>IF(AND(' RIESGOS DE GESTION'!#REF!="Muy Alta",' RIESGOS DE GESTION'!#REF!="Leve"),CONCATENATE("R4C",' RIESGOS DE GESTION'!#REF!),"")</f>
        <v>#REF!</v>
      </c>
      <c r="K9" s="27" t="e">
        <f>IF(AND(' RIESGOS DE GESTION'!#REF!="Muy Alta",' RIESGOS DE GESTION'!#REF!="Leve"),CONCATENATE("R4C",' RIESGOS DE GESTION'!#REF!),"")</f>
        <v>#REF!</v>
      </c>
      <c r="L9" s="27" t="e">
        <f>IF(AND(' RIESGOS DE GESTION'!#REF!="Muy Alta",' RIESGOS DE GESTION'!#REF!="Leve"),CONCATENATE("R4C",' RIESGOS DE GESTION'!#REF!),"")</f>
        <v>#REF!</v>
      </c>
      <c r="M9" s="27" t="e">
        <f>IF(AND(' RIESGOS DE GESTION'!#REF!="Muy Alta",' RIESGOS DE GESTION'!#REF!="Leve"),CONCATENATE("R4C",' RIESGOS DE GESTION'!#REF!),"")</f>
        <v>#REF!</v>
      </c>
      <c r="N9" s="27" t="e">
        <f>IF(AND(' RIESGOS DE GESTION'!#REF!="Muy Alta",' RIESGOS DE GESTION'!#REF!="Leve"),CONCATENATE("R4C",' RIESGOS DE GESTION'!#REF!),"")</f>
        <v>#REF!</v>
      </c>
      <c r="O9" s="28" t="e">
        <f>IF(AND(' RIESGOS DE GESTION'!#REF!="Muy Alta",' RIESGOS DE GESTION'!#REF!="Leve"),CONCATENATE("R4C",' RIESGOS DE GESTION'!#REF!),"")</f>
        <v>#REF!</v>
      </c>
      <c r="P9" s="26" t="e">
        <f>IF(AND(' RIESGOS DE GESTION'!#REF!="Muy Alta",' RIESGOS DE GESTION'!#REF!="Menor"),CONCATENATE("R4C",' RIESGOS DE GESTION'!#REF!),"")</f>
        <v>#REF!</v>
      </c>
      <c r="Q9" s="27" t="e">
        <f>IF(AND(' RIESGOS DE GESTION'!#REF!="Muy Alta",' RIESGOS DE GESTION'!#REF!="Menor"),CONCATENATE("R4C",' RIESGOS DE GESTION'!#REF!),"")</f>
        <v>#REF!</v>
      </c>
      <c r="R9" s="27" t="e">
        <f>IF(AND(' RIESGOS DE GESTION'!#REF!="Muy Alta",' RIESGOS DE GESTION'!#REF!="Menor"),CONCATENATE("R4C",' RIESGOS DE GESTION'!#REF!),"")</f>
        <v>#REF!</v>
      </c>
      <c r="S9" s="27" t="e">
        <f>IF(AND(' RIESGOS DE GESTION'!#REF!="Muy Alta",' RIESGOS DE GESTION'!#REF!="Menor"),CONCATENATE("R4C",' RIESGOS DE GESTION'!#REF!),"")</f>
        <v>#REF!</v>
      </c>
      <c r="T9" s="27" t="e">
        <f>IF(AND(' RIESGOS DE GESTION'!#REF!="Muy Alta",' RIESGOS DE GESTION'!#REF!="Menor"),CONCATENATE("R4C",' RIESGOS DE GESTION'!#REF!),"")</f>
        <v>#REF!</v>
      </c>
      <c r="U9" s="28" t="e">
        <f>IF(AND(' RIESGOS DE GESTION'!#REF!="Muy Alta",' RIESGOS DE GESTION'!#REF!="Menor"),CONCATENATE("R4C",' RIESGOS DE GESTION'!#REF!),"")</f>
        <v>#REF!</v>
      </c>
      <c r="V9" s="26" t="e">
        <f>IF(AND(' RIESGOS DE GESTION'!#REF!="Muy Alta",' RIESGOS DE GESTION'!#REF!="Moderado"),CONCATENATE("R4C",' RIESGOS DE GESTION'!#REF!),"")</f>
        <v>#REF!</v>
      </c>
      <c r="W9" s="27" t="e">
        <f>IF(AND(' RIESGOS DE GESTION'!#REF!="Muy Alta",' RIESGOS DE GESTION'!#REF!="Moderado"),CONCATENATE("R4C",' RIESGOS DE GESTION'!#REF!),"")</f>
        <v>#REF!</v>
      </c>
      <c r="X9" s="27" t="e">
        <f>IF(AND(' RIESGOS DE GESTION'!#REF!="Muy Alta",' RIESGOS DE GESTION'!#REF!="Moderado"),CONCATENATE("R4C",' RIESGOS DE GESTION'!#REF!),"")</f>
        <v>#REF!</v>
      </c>
      <c r="Y9" s="27" t="e">
        <f>IF(AND(' RIESGOS DE GESTION'!#REF!="Muy Alta",' RIESGOS DE GESTION'!#REF!="Moderado"),CONCATENATE("R4C",' RIESGOS DE GESTION'!#REF!),"")</f>
        <v>#REF!</v>
      </c>
      <c r="Z9" s="27" t="e">
        <f>IF(AND(' RIESGOS DE GESTION'!#REF!="Muy Alta",' RIESGOS DE GESTION'!#REF!="Moderado"),CONCATENATE("R4C",' RIESGOS DE GESTION'!#REF!),"")</f>
        <v>#REF!</v>
      </c>
      <c r="AA9" s="28" t="e">
        <f>IF(AND(' RIESGOS DE GESTION'!#REF!="Muy Alta",' RIESGOS DE GESTION'!#REF!="Moderado"),CONCATENATE("R4C",' RIESGOS DE GESTION'!#REF!),"")</f>
        <v>#REF!</v>
      </c>
      <c r="AB9" s="26" t="e">
        <f>IF(AND(' RIESGOS DE GESTION'!#REF!="Muy Alta",' RIESGOS DE GESTION'!#REF!="Mayor"),CONCATENATE("R4C",' RIESGOS DE GESTION'!#REF!),"")</f>
        <v>#REF!</v>
      </c>
      <c r="AC9" s="27" t="e">
        <f>IF(AND(' RIESGOS DE GESTION'!#REF!="Muy Alta",' RIESGOS DE GESTION'!#REF!="Mayor"),CONCATENATE("R4C",' RIESGOS DE GESTION'!#REF!),"")</f>
        <v>#REF!</v>
      </c>
      <c r="AD9" s="27" t="e">
        <f>IF(AND(' RIESGOS DE GESTION'!#REF!="Muy Alta",' RIESGOS DE GESTION'!#REF!="Mayor"),CONCATENATE("R4C",' RIESGOS DE GESTION'!#REF!),"")</f>
        <v>#REF!</v>
      </c>
      <c r="AE9" s="27" t="e">
        <f>IF(AND(' RIESGOS DE GESTION'!#REF!="Muy Alta",' RIESGOS DE GESTION'!#REF!="Mayor"),CONCATENATE("R4C",' RIESGOS DE GESTION'!#REF!),"")</f>
        <v>#REF!</v>
      </c>
      <c r="AF9" s="27" t="e">
        <f>IF(AND(' RIESGOS DE GESTION'!#REF!="Muy Alta",' RIESGOS DE GESTION'!#REF!="Mayor"),CONCATENATE("R4C",' RIESGOS DE GESTION'!#REF!),"")</f>
        <v>#REF!</v>
      </c>
      <c r="AG9" s="28" t="e">
        <f>IF(AND(' RIESGOS DE GESTION'!#REF!="Muy Alta",' RIESGOS DE GESTION'!#REF!="Mayor"),CONCATENATE("R4C",' RIESGOS DE GESTION'!#REF!),"")</f>
        <v>#REF!</v>
      </c>
      <c r="AH9" s="29" t="e">
        <f>IF(AND(' RIESGOS DE GESTION'!#REF!="Muy Alta",' RIESGOS DE GESTION'!#REF!="Catastrófico"),CONCATENATE("R4C",' RIESGOS DE GESTION'!#REF!),"")</f>
        <v>#REF!</v>
      </c>
      <c r="AI9" s="30" t="e">
        <f>IF(AND(' RIESGOS DE GESTION'!#REF!="Muy Alta",' RIESGOS DE GESTION'!#REF!="Catastrófico"),CONCATENATE("R4C",' RIESGOS DE GESTION'!#REF!),"")</f>
        <v>#REF!</v>
      </c>
      <c r="AJ9" s="30" t="e">
        <f>IF(AND(' RIESGOS DE GESTION'!#REF!="Muy Alta",' RIESGOS DE GESTION'!#REF!="Catastrófico"),CONCATENATE("R4C",' RIESGOS DE GESTION'!#REF!),"")</f>
        <v>#REF!</v>
      </c>
      <c r="AK9" s="30" t="e">
        <f>IF(AND(' RIESGOS DE GESTION'!#REF!="Muy Alta",' RIESGOS DE GESTION'!#REF!="Catastrófico"),CONCATENATE("R4C",' RIESGOS DE GESTION'!#REF!),"")</f>
        <v>#REF!</v>
      </c>
      <c r="AL9" s="30" t="e">
        <f>IF(AND(' RIESGOS DE GESTION'!#REF!="Muy Alta",' RIESGOS DE GESTION'!#REF!="Catastrófico"),CONCATENATE("R4C",' RIESGOS DE GESTION'!#REF!),"")</f>
        <v>#REF!</v>
      </c>
      <c r="AM9" s="31" t="e">
        <f>IF(AND(' RIESGOS DE GESTION'!#REF!="Muy Alta",' RIESGOS DE GESTION'!#REF!="Catastrófico"),CONCATENATE("R4C",' RIESGOS DE GESTION'!#REF!),"")</f>
        <v>#REF!</v>
      </c>
      <c r="AN9" s="57"/>
      <c r="AO9" s="493"/>
      <c r="AP9" s="494"/>
      <c r="AQ9" s="494"/>
      <c r="AR9" s="494"/>
      <c r="AS9" s="494"/>
      <c r="AT9" s="495"/>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row>
    <row r="10" spans="1:91" ht="15" customHeight="1" x14ac:dyDescent="0.25">
      <c r="A10" s="57"/>
      <c r="B10" s="388"/>
      <c r="C10" s="388"/>
      <c r="D10" s="389"/>
      <c r="E10" s="487"/>
      <c r="F10" s="486"/>
      <c r="G10" s="486"/>
      <c r="H10" s="486"/>
      <c r="I10" s="502"/>
      <c r="J10" s="26" t="e">
        <f>IF(AND(' RIESGOS DE GESTION'!#REF!="Muy Alta",' RIESGOS DE GESTION'!#REF!="Leve"),CONCATENATE("R5C",' RIESGOS DE GESTION'!#REF!),"")</f>
        <v>#REF!</v>
      </c>
      <c r="K10" s="27" t="e">
        <f>IF(AND(' RIESGOS DE GESTION'!#REF!="Muy Alta",' RIESGOS DE GESTION'!#REF!="Leve"),CONCATENATE("R5C",' RIESGOS DE GESTION'!#REF!),"")</f>
        <v>#REF!</v>
      </c>
      <c r="L10" s="27" t="e">
        <f>IF(AND(' RIESGOS DE GESTION'!#REF!="Muy Alta",' RIESGOS DE GESTION'!#REF!="Leve"),CONCATENATE("R5C",' RIESGOS DE GESTION'!#REF!),"")</f>
        <v>#REF!</v>
      </c>
      <c r="M10" s="27" t="e">
        <f>IF(AND(' RIESGOS DE GESTION'!#REF!="Muy Alta",' RIESGOS DE GESTION'!#REF!="Leve"),CONCATENATE("R5C",' RIESGOS DE GESTION'!#REF!),"")</f>
        <v>#REF!</v>
      </c>
      <c r="N10" s="27" t="e">
        <f>IF(AND(' RIESGOS DE GESTION'!#REF!="Muy Alta",' RIESGOS DE GESTION'!#REF!="Leve"),CONCATENATE("R5C",' RIESGOS DE GESTION'!#REF!),"")</f>
        <v>#REF!</v>
      </c>
      <c r="O10" s="28" t="e">
        <f>IF(AND(' RIESGOS DE GESTION'!#REF!="Muy Alta",' RIESGOS DE GESTION'!#REF!="Leve"),CONCATENATE("R5C",' RIESGOS DE GESTION'!#REF!),"")</f>
        <v>#REF!</v>
      </c>
      <c r="P10" s="26" t="e">
        <f>IF(AND(' RIESGOS DE GESTION'!#REF!="Muy Alta",' RIESGOS DE GESTION'!#REF!="Menor"),CONCATENATE("R5C",' RIESGOS DE GESTION'!#REF!),"")</f>
        <v>#REF!</v>
      </c>
      <c r="Q10" s="27" t="e">
        <f>IF(AND(' RIESGOS DE GESTION'!#REF!="Muy Alta",' RIESGOS DE GESTION'!#REF!="Menor"),CONCATENATE("R5C",' RIESGOS DE GESTION'!#REF!),"")</f>
        <v>#REF!</v>
      </c>
      <c r="R10" s="27" t="e">
        <f>IF(AND(' RIESGOS DE GESTION'!#REF!="Muy Alta",' RIESGOS DE GESTION'!#REF!="Menor"),CONCATENATE("R5C",' RIESGOS DE GESTION'!#REF!),"")</f>
        <v>#REF!</v>
      </c>
      <c r="S10" s="27" t="e">
        <f>IF(AND(' RIESGOS DE GESTION'!#REF!="Muy Alta",' RIESGOS DE GESTION'!#REF!="Menor"),CONCATENATE("R5C",' RIESGOS DE GESTION'!#REF!),"")</f>
        <v>#REF!</v>
      </c>
      <c r="T10" s="27" t="e">
        <f>IF(AND(' RIESGOS DE GESTION'!#REF!="Muy Alta",' RIESGOS DE GESTION'!#REF!="Menor"),CONCATENATE("R5C",' RIESGOS DE GESTION'!#REF!),"")</f>
        <v>#REF!</v>
      </c>
      <c r="U10" s="28" t="e">
        <f>IF(AND(' RIESGOS DE GESTION'!#REF!="Muy Alta",' RIESGOS DE GESTION'!#REF!="Menor"),CONCATENATE("R5C",' RIESGOS DE GESTION'!#REF!),"")</f>
        <v>#REF!</v>
      </c>
      <c r="V10" s="26" t="e">
        <f>IF(AND(' RIESGOS DE GESTION'!#REF!="Muy Alta",' RIESGOS DE GESTION'!#REF!="Moderado"),CONCATENATE("R5C",' RIESGOS DE GESTION'!#REF!),"")</f>
        <v>#REF!</v>
      </c>
      <c r="W10" s="27" t="e">
        <f>IF(AND(' RIESGOS DE GESTION'!#REF!="Muy Alta",' RIESGOS DE GESTION'!#REF!="Moderado"),CONCATENATE("R5C",' RIESGOS DE GESTION'!#REF!),"")</f>
        <v>#REF!</v>
      </c>
      <c r="X10" s="27" t="e">
        <f>IF(AND(' RIESGOS DE GESTION'!#REF!="Muy Alta",' RIESGOS DE GESTION'!#REF!="Moderado"),CONCATENATE("R5C",' RIESGOS DE GESTION'!#REF!),"")</f>
        <v>#REF!</v>
      </c>
      <c r="Y10" s="27" t="e">
        <f>IF(AND(' RIESGOS DE GESTION'!#REF!="Muy Alta",' RIESGOS DE GESTION'!#REF!="Moderado"),CONCATENATE("R5C",' RIESGOS DE GESTION'!#REF!),"")</f>
        <v>#REF!</v>
      </c>
      <c r="Z10" s="27" t="e">
        <f>IF(AND(' RIESGOS DE GESTION'!#REF!="Muy Alta",' RIESGOS DE GESTION'!#REF!="Moderado"),CONCATENATE("R5C",' RIESGOS DE GESTION'!#REF!),"")</f>
        <v>#REF!</v>
      </c>
      <c r="AA10" s="28" t="e">
        <f>IF(AND(' RIESGOS DE GESTION'!#REF!="Muy Alta",' RIESGOS DE GESTION'!#REF!="Moderado"),CONCATENATE("R5C",' RIESGOS DE GESTION'!#REF!),"")</f>
        <v>#REF!</v>
      </c>
      <c r="AB10" s="26" t="e">
        <f>IF(AND(' RIESGOS DE GESTION'!#REF!="Muy Alta",' RIESGOS DE GESTION'!#REF!="Mayor"),CONCATENATE("R5C",' RIESGOS DE GESTION'!#REF!),"")</f>
        <v>#REF!</v>
      </c>
      <c r="AC10" s="27" t="e">
        <f>IF(AND(' RIESGOS DE GESTION'!#REF!="Muy Alta",' RIESGOS DE GESTION'!#REF!="Mayor"),CONCATENATE("R5C",' RIESGOS DE GESTION'!#REF!),"")</f>
        <v>#REF!</v>
      </c>
      <c r="AD10" s="27" t="e">
        <f>IF(AND(' RIESGOS DE GESTION'!#REF!="Muy Alta",' RIESGOS DE GESTION'!#REF!="Mayor"),CONCATENATE("R5C",' RIESGOS DE GESTION'!#REF!),"")</f>
        <v>#REF!</v>
      </c>
      <c r="AE10" s="27" t="e">
        <f>IF(AND(' RIESGOS DE GESTION'!#REF!="Muy Alta",' RIESGOS DE GESTION'!#REF!="Mayor"),CONCATENATE("R5C",' RIESGOS DE GESTION'!#REF!),"")</f>
        <v>#REF!</v>
      </c>
      <c r="AF10" s="27" t="e">
        <f>IF(AND(' RIESGOS DE GESTION'!#REF!="Muy Alta",' RIESGOS DE GESTION'!#REF!="Mayor"),CONCATENATE("R5C",' RIESGOS DE GESTION'!#REF!),"")</f>
        <v>#REF!</v>
      </c>
      <c r="AG10" s="28" t="e">
        <f>IF(AND(' RIESGOS DE GESTION'!#REF!="Muy Alta",' RIESGOS DE GESTION'!#REF!="Mayor"),CONCATENATE("R5C",' RIESGOS DE GESTION'!#REF!),"")</f>
        <v>#REF!</v>
      </c>
      <c r="AH10" s="29" t="e">
        <f>IF(AND(' RIESGOS DE GESTION'!#REF!="Muy Alta",' RIESGOS DE GESTION'!#REF!="Catastrófico"),CONCATENATE("R5C",' RIESGOS DE GESTION'!#REF!),"")</f>
        <v>#REF!</v>
      </c>
      <c r="AI10" s="30" t="e">
        <f>IF(AND(' RIESGOS DE GESTION'!#REF!="Muy Alta",' RIESGOS DE GESTION'!#REF!="Catastrófico"),CONCATENATE("R5C",' RIESGOS DE GESTION'!#REF!),"")</f>
        <v>#REF!</v>
      </c>
      <c r="AJ10" s="30" t="e">
        <f>IF(AND(' RIESGOS DE GESTION'!#REF!="Muy Alta",' RIESGOS DE GESTION'!#REF!="Catastrófico"),CONCATENATE("R5C",' RIESGOS DE GESTION'!#REF!),"")</f>
        <v>#REF!</v>
      </c>
      <c r="AK10" s="30" t="e">
        <f>IF(AND(' RIESGOS DE GESTION'!#REF!="Muy Alta",' RIESGOS DE GESTION'!#REF!="Catastrófico"),CONCATENATE("R5C",' RIESGOS DE GESTION'!#REF!),"")</f>
        <v>#REF!</v>
      </c>
      <c r="AL10" s="30" t="e">
        <f>IF(AND(' RIESGOS DE GESTION'!#REF!="Muy Alta",' RIESGOS DE GESTION'!#REF!="Catastrófico"),CONCATENATE("R5C",' RIESGOS DE GESTION'!#REF!),"")</f>
        <v>#REF!</v>
      </c>
      <c r="AM10" s="31" t="e">
        <f>IF(AND(' RIESGOS DE GESTION'!#REF!="Muy Alta",' RIESGOS DE GESTION'!#REF!="Catastrófico"),CONCATENATE("R5C",' RIESGOS DE GESTION'!#REF!),"")</f>
        <v>#REF!</v>
      </c>
      <c r="AN10" s="57"/>
      <c r="AO10" s="493"/>
      <c r="AP10" s="494"/>
      <c r="AQ10" s="494"/>
      <c r="AR10" s="494"/>
      <c r="AS10" s="494"/>
      <c r="AT10" s="495"/>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row>
    <row r="11" spans="1:91" ht="15" customHeight="1" x14ac:dyDescent="0.25">
      <c r="A11" s="57"/>
      <c r="B11" s="388"/>
      <c r="C11" s="388"/>
      <c r="D11" s="389"/>
      <c r="E11" s="487"/>
      <c r="F11" s="486"/>
      <c r="G11" s="486"/>
      <c r="H11" s="486"/>
      <c r="I11" s="502"/>
      <c r="J11" s="26" t="e">
        <f>IF(AND(' RIESGOS DE GESTION'!#REF!="Muy Alta",' RIESGOS DE GESTION'!#REF!="Leve"),CONCATENATE("R6C",' RIESGOS DE GESTION'!#REF!),"")</f>
        <v>#REF!</v>
      </c>
      <c r="K11" s="27" t="e">
        <f>IF(AND(' RIESGOS DE GESTION'!#REF!="Muy Alta",' RIESGOS DE GESTION'!#REF!="Leve"),CONCATENATE("R6C",' RIESGOS DE GESTION'!#REF!),"")</f>
        <v>#REF!</v>
      </c>
      <c r="L11" s="27" t="e">
        <f>IF(AND(' RIESGOS DE GESTION'!#REF!="Muy Alta",' RIESGOS DE GESTION'!#REF!="Leve"),CONCATENATE("R6C",' RIESGOS DE GESTION'!#REF!),"")</f>
        <v>#REF!</v>
      </c>
      <c r="M11" s="27" t="e">
        <f>IF(AND(' RIESGOS DE GESTION'!#REF!="Muy Alta",' RIESGOS DE GESTION'!#REF!="Leve"),CONCATENATE("R6C",' RIESGOS DE GESTION'!#REF!),"")</f>
        <v>#REF!</v>
      </c>
      <c r="N11" s="27" t="e">
        <f>IF(AND(' RIESGOS DE GESTION'!#REF!="Muy Alta",' RIESGOS DE GESTION'!#REF!="Leve"),CONCATENATE("R6C",' RIESGOS DE GESTION'!#REF!),"")</f>
        <v>#REF!</v>
      </c>
      <c r="O11" s="28" t="e">
        <f>IF(AND(' RIESGOS DE GESTION'!#REF!="Muy Alta",' RIESGOS DE GESTION'!#REF!="Leve"),CONCATENATE("R6C",' RIESGOS DE GESTION'!#REF!),"")</f>
        <v>#REF!</v>
      </c>
      <c r="P11" s="26" t="e">
        <f>IF(AND(' RIESGOS DE GESTION'!#REF!="Muy Alta",' RIESGOS DE GESTION'!#REF!="Menor"),CONCATENATE("R6C",' RIESGOS DE GESTION'!#REF!),"")</f>
        <v>#REF!</v>
      </c>
      <c r="Q11" s="27" t="e">
        <f>IF(AND(' RIESGOS DE GESTION'!#REF!="Muy Alta",' RIESGOS DE GESTION'!#REF!="Menor"),CONCATENATE("R6C",' RIESGOS DE GESTION'!#REF!),"")</f>
        <v>#REF!</v>
      </c>
      <c r="R11" s="27" t="e">
        <f>IF(AND(' RIESGOS DE GESTION'!#REF!="Muy Alta",' RIESGOS DE GESTION'!#REF!="Menor"),CONCATENATE("R6C",' RIESGOS DE GESTION'!#REF!),"")</f>
        <v>#REF!</v>
      </c>
      <c r="S11" s="27" t="e">
        <f>IF(AND(' RIESGOS DE GESTION'!#REF!="Muy Alta",' RIESGOS DE GESTION'!#REF!="Menor"),CONCATENATE("R6C",' RIESGOS DE GESTION'!#REF!),"")</f>
        <v>#REF!</v>
      </c>
      <c r="T11" s="27" t="e">
        <f>IF(AND(' RIESGOS DE GESTION'!#REF!="Muy Alta",' RIESGOS DE GESTION'!#REF!="Menor"),CONCATENATE("R6C",' RIESGOS DE GESTION'!#REF!),"")</f>
        <v>#REF!</v>
      </c>
      <c r="U11" s="28" t="e">
        <f>IF(AND(' RIESGOS DE GESTION'!#REF!="Muy Alta",' RIESGOS DE GESTION'!#REF!="Menor"),CONCATENATE("R6C",' RIESGOS DE GESTION'!#REF!),"")</f>
        <v>#REF!</v>
      </c>
      <c r="V11" s="26" t="e">
        <f>IF(AND(' RIESGOS DE GESTION'!#REF!="Muy Alta",' RIESGOS DE GESTION'!#REF!="Moderado"),CONCATENATE("R6C",' RIESGOS DE GESTION'!#REF!),"")</f>
        <v>#REF!</v>
      </c>
      <c r="W11" s="27" t="e">
        <f>IF(AND(' RIESGOS DE GESTION'!#REF!="Muy Alta",' RIESGOS DE GESTION'!#REF!="Moderado"),CONCATENATE("R6C",' RIESGOS DE GESTION'!#REF!),"")</f>
        <v>#REF!</v>
      </c>
      <c r="X11" s="27" t="e">
        <f>IF(AND(' RIESGOS DE GESTION'!#REF!="Muy Alta",' RIESGOS DE GESTION'!#REF!="Moderado"),CONCATENATE("R6C",' RIESGOS DE GESTION'!#REF!),"")</f>
        <v>#REF!</v>
      </c>
      <c r="Y11" s="27" t="e">
        <f>IF(AND(' RIESGOS DE GESTION'!#REF!="Muy Alta",' RIESGOS DE GESTION'!#REF!="Moderado"),CONCATENATE("R6C",' RIESGOS DE GESTION'!#REF!),"")</f>
        <v>#REF!</v>
      </c>
      <c r="Z11" s="27" t="e">
        <f>IF(AND(' RIESGOS DE GESTION'!#REF!="Muy Alta",' RIESGOS DE GESTION'!#REF!="Moderado"),CONCATENATE("R6C",' RIESGOS DE GESTION'!#REF!),"")</f>
        <v>#REF!</v>
      </c>
      <c r="AA11" s="28" t="e">
        <f>IF(AND(' RIESGOS DE GESTION'!#REF!="Muy Alta",' RIESGOS DE GESTION'!#REF!="Moderado"),CONCATENATE("R6C",' RIESGOS DE GESTION'!#REF!),"")</f>
        <v>#REF!</v>
      </c>
      <c r="AB11" s="26" t="e">
        <f>IF(AND(' RIESGOS DE GESTION'!#REF!="Muy Alta",' RIESGOS DE GESTION'!#REF!="Mayor"),CONCATENATE("R6C",' RIESGOS DE GESTION'!#REF!),"")</f>
        <v>#REF!</v>
      </c>
      <c r="AC11" s="27" t="e">
        <f>IF(AND(' RIESGOS DE GESTION'!#REF!="Muy Alta",' RIESGOS DE GESTION'!#REF!="Mayor"),CONCATENATE("R6C",' RIESGOS DE GESTION'!#REF!),"")</f>
        <v>#REF!</v>
      </c>
      <c r="AD11" s="27" t="e">
        <f>IF(AND(' RIESGOS DE GESTION'!#REF!="Muy Alta",' RIESGOS DE GESTION'!#REF!="Mayor"),CONCATENATE("R6C",' RIESGOS DE GESTION'!#REF!),"")</f>
        <v>#REF!</v>
      </c>
      <c r="AE11" s="27" t="e">
        <f>IF(AND(' RIESGOS DE GESTION'!#REF!="Muy Alta",' RIESGOS DE GESTION'!#REF!="Mayor"),CONCATENATE("R6C",' RIESGOS DE GESTION'!#REF!),"")</f>
        <v>#REF!</v>
      </c>
      <c r="AF11" s="27" t="e">
        <f>IF(AND(' RIESGOS DE GESTION'!#REF!="Muy Alta",' RIESGOS DE GESTION'!#REF!="Mayor"),CONCATENATE("R6C",' RIESGOS DE GESTION'!#REF!),"")</f>
        <v>#REF!</v>
      </c>
      <c r="AG11" s="28" t="e">
        <f>IF(AND(' RIESGOS DE GESTION'!#REF!="Muy Alta",' RIESGOS DE GESTION'!#REF!="Mayor"),CONCATENATE("R6C",' RIESGOS DE GESTION'!#REF!),"")</f>
        <v>#REF!</v>
      </c>
      <c r="AH11" s="29" t="e">
        <f>IF(AND(' RIESGOS DE GESTION'!#REF!="Muy Alta",' RIESGOS DE GESTION'!#REF!="Catastrófico"),CONCATENATE("R6C",' RIESGOS DE GESTION'!#REF!),"")</f>
        <v>#REF!</v>
      </c>
      <c r="AI11" s="30" t="e">
        <f>IF(AND(' RIESGOS DE GESTION'!#REF!="Muy Alta",' RIESGOS DE GESTION'!#REF!="Catastrófico"),CONCATENATE("R6C",' RIESGOS DE GESTION'!#REF!),"")</f>
        <v>#REF!</v>
      </c>
      <c r="AJ11" s="30" t="e">
        <f>IF(AND(' RIESGOS DE GESTION'!#REF!="Muy Alta",' RIESGOS DE GESTION'!#REF!="Catastrófico"),CONCATENATE("R6C",' RIESGOS DE GESTION'!#REF!),"")</f>
        <v>#REF!</v>
      </c>
      <c r="AK11" s="30" t="e">
        <f>IF(AND(' RIESGOS DE GESTION'!#REF!="Muy Alta",' RIESGOS DE GESTION'!#REF!="Catastrófico"),CONCATENATE("R6C",' RIESGOS DE GESTION'!#REF!),"")</f>
        <v>#REF!</v>
      </c>
      <c r="AL11" s="30" t="e">
        <f>IF(AND(' RIESGOS DE GESTION'!#REF!="Muy Alta",' RIESGOS DE GESTION'!#REF!="Catastrófico"),CONCATENATE("R6C",' RIESGOS DE GESTION'!#REF!),"")</f>
        <v>#REF!</v>
      </c>
      <c r="AM11" s="31" t="e">
        <f>IF(AND(' RIESGOS DE GESTION'!#REF!="Muy Alta",' RIESGOS DE GESTION'!#REF!="Catastrófico"),CONCATENATE("R6C",' RIESGOS DE GESTION'!#REF!),"")</f>
        <v>#REF!</v>
      </c>
      <c r="AN11" s="57"/>
      <c r="AO11" s="493"/>
      <c r="AP11" s="494"/>
      <c r="AQ11" s="494"/>
      <c r="AR11" s="494"/>
      <c r="AS11" s="494"/>
      <c r="AT11" s="495"/>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row>
    <row r="12" spans="1:91" ht="15" customHeight="1" x14ac:dyDescent="0.25">
      <c r="A12" s="57"/>
      <c r="B12" s="388"/>
      <c r="C12" s="388"/>
      <c r="D12" s="389"/>
      <c r="E12" s="487"/>
      <c r="F12" s="486"/>
      <c r="G12" s="486"/>
      <c r="H12" s="486"/>
      <c r="I12" s="502"/>
      <c r="J12" s="26" t="e">
        <f>IF(AND(' RIESGOS DE GESTION'!#REF!="Muy Alta",' RIESGOS DE GESTION'!#REF!="Leve"),CONCATENATE("R7C",' RIESGOS DE GESTION'!#REF!),"")</f>
        <v>#REF!</v>
      </c>
      <c r="K12" s="27" t="e">
        <f>IF(AND(' RIESGOS DE GESTION'!#REF!="Muy Alta",' RIESGOS DE GESTION'!#REF!="Leve"),CONCATENATE("R7C",' RIESGOS DE GESTION'!#REF!),"")</f>
        <v>#REF!</v>
      </c>
      <c r="L12" s="27" t="e">
        <f>IF(AND(' RIESGOS DE GESTION'!#REF!="Muy Alta",' RIESGOS DE GESTION'!#REF!="Leve"),CONCATENATE("R7C",' RIESGOS DE GESTION'!#REF!),"")</f>
        <v>#REF!</v>
      </c>
      <c r="M12" s="27" t="e">
        <f>IF(AND(' RIESGOS DE GESTION'!#REF!="Muy Alta",' RIESGOS DE GESTION'!#REF!="Leve"),CONCATENATE("R7C",' RIESGOS DE GESTION'!#REF!),"")</f>
        <v>#REF!</v>
      </c>
      <c r="N12" s="27" t="e">
        <f>IF(AND(' RIESGOS DE GESTION'!#REF!="Muy Alta",' RIESGOS DE GESTION'!#REF!="Leve"),CONCATENATE("R7C",' RIESGOS DE GESTION'!#REF!),"")</f>
        <v>#REF!</v>
      </c>
      <c r="O12" s="28" t="e">
        <f>IF(AND(' RIESGOS DE GESTION'!#REF!="Muy Alta",' RIESGOS DE GESTION'!#REF!="Leve"),CONCATENATE("R7C",' RIESGOS DE GESTION'!#REF!),"")</f>
        <v>#REF!</v>
      </c>
      <c r="P12" s="26" t="e">
        <f>IF(AND(' RIESGOS DE GESTION'!#REF!="Muy Alta",' RIESGOS DE GESTION'!#REF!="Menor"),CONCATENATE("R7C",' RIESGOS DE GESTION'!#REF!),"")</f>
        <v>#REF!</v>
      </c>
      <c r="Q12" s="27" t="e">
        <f>IF(AND(' RIESGOS DE GESTION'!#REF!="Muy Alta",' RIESGOS DE GESTION'!#REF!="Menor"),CONCATENATE("R7C",' RIESGOS DE GESTION'!#REF!),"")</f>
        <v>#REF!</v>
      </c>
      <c r="R12" s="27" t="e">
        <f>IF(AND(' RIESGOS DE GESTION'!#REF!="Muy Alta",' RIESGOS DE GESTION'!#REF!="Menor"),CONCATENATE("R7C",' RIESGOS DE GESTION'!#REF!),"")</f>
        <v>#REF!</v>
      </c>
      <c r="S12" s="27" t="e">
        <f>IF(AND(' RIESGOS DE GESTION'!#REF!="Muy Alta",' RIESGOS DE GESTION'!#REF!="Menor"),CONCATENATE("R7C",' RIESGOS DE GESTION'!#REF!),"")</f>
        <v>#REF!</v>
      </c>
      <c r="T12" s="27" t="e">
        <f>IF(AND(' RIESGOS DE GESTION'!#REF!="Muy Alta",' RIESGOS DE GESTION'!#REF!="Menor"),CONCATENATE("R7C",' RIESGOS DE GESTION'!#REF!),"")</f>
        <v>#REF!</v>
      </c>
      <c r="U12" s="28" t="e">
        <f>IF(AND(' RIESGOS DE GESTION'!#REF!="Muy Alta",' RIESGOS DE GESTION'!#REF!="Menor"),CONCATENATE("R7C",' RIESGOS DE GESTION'!#REF!),"")</f>
        <v>#REF!</v>
      </c>
      <c r="V12" s="26" t="e">
        <f>IF(AND(' RIESGOS DE GESTION'!#REF!="Muy Alta",' RIESGOS DE GESTION'!#REF!="Moderado"),CONCATENATE("R7C",' RIESGOS DE GESTION'!#REF!),"")</f>
        <v>#REF!</v>
      </c>
      <c r="W12" s="27" t="e">
        <f>IF(AND(' RIESGOS DE GESTION'!#REF!="Muy Alta",' RIESGOS DE GESTION'!#REF!="Moderado"),CONCATENATE("R7C",' RIESGOS DE GESTION'!#REF!),"")</f>
        <v>#REF!</v>
      </c>
      <c r="X12" s="27" t="e">
        <f>IF(AND(' RIESGOS DE GESTION'!#REF!="Muy Alta",' RIESGOS DE GESTION'!#REF!="Moderado"),CONCATENATE("R7C",' RIESGOS DE GESTION'!#REF!),"")</f>
        <v>#REF!</v>
      </c>
      <c r="Y12" s="27" t="e">
        <f>IF(AND(' RIESGOS DE GESTION'!#REF!="Muy Alta",' RIESGOS DE GESTION'!#REF!="Moderado"),CONCATENATE("R7C",' RIESGOS DE GESTION'!#REF!),"")</f>
        <v>#REF!</v>
      </c>
      <c r="Z12" s="27" t="e">
        <f>IF(AND(' RIESGOS DE GESTION'!#REF!="Muy Alta",' RIESGOS DE GESTION'!#REF!="Moderado"),CONCATENATE("R7C",' RIESGOS DE GESTION'!#REF!),"")</f>
        <v>#REF!</v>
      </c>
      <c r="AA12" s="28" t="e">
        <f>IF(AND(' RIESGOS DE GESTION'!#REF!="Muy Alta",' RIESGOS DE GESTION'!#REF!="Moderado"),CONCATENATE("R7C",' RIESGOS DE GESTION'!#REF!),"")</f>
        <v>#REF!</v>
      </c>
      <c r="AB12" s="26" t="e">
        <f>IF(AND(' RIESGOS DE GESTION'!#REF!="Muy Alta",' RIESGOS DE GESTION'!#REF!="Mayor"),CONCATENATE("R7C",' RIESGOS DE GESTION'!#REF!),"")</f>
        <v>#REF!</v>
      </c>
      <c r="AC12" s="27" t="e">
        <f>IF(AND(' RIESGOS DE GESTION'!#REF!="Muy Alta",' RIESGOS DE GESTION'!#REF!="Mayor"),CONCATENATE("R7C",' RIESGOS DE GESTION'!#REF!),"")</f>
        <v>#REF!</v>
      </c>
      <c r="AD12" s="27" t="e">
        <f>IF(AND(' RIESGOS DE GESTION'!#REF!="Muy Alta",' RIESGOS DE GESTION'!#REF!="Mayor"),CONCATENATE("R7C",' RIESGOS DE GESTION'!#REF!),"")</f>
        <v>#REF!</v>
      </c>
      <c r="AE12" s="27" t="e">
        <f>IF(AND(' RIESGOS DE GESTION'!#REF!="Muy Alta",' RIESGOS DE GESTION'!#REF!="Mayor"),CONCATENATE("R7C",' RIESGOS DE GESTION'!#REF!),"")</f>
        <v>#REF!</v>
      </c>
      <c r="AF12" s="27" t="e">
        <f>IF(AND(' RIESGOS DE GESTION'!#REF!="Muy Alta",' RIESGOS DE GESTION'!#REF!="Mayor"),CONCATENATE("R7C",' RIESGOS DE GESTION'!#REF!),"")</f>
        <v>#REF!</v>
      </c>
      <c r="AG12" s="28" t="e">
        <f>IF(AND(' RIESGOS DE GESTION'!#REF!="Muy Alta",' RIESGOS DE GESTION'!#REF!="Mayor"),CONCATENATE("R7C",' RIESGOS DE GESTION'!#REF!),"")</f>
        <v>#REF!</v>
      </c>
      <c r="AH12" s="29" t="e">
        <f>IF(AND(' RIESGOS DE GESTION'!#REF!="Muy Alta",' RIESGOS DE GESTION'!#REF!="Catastrófico"),CONCATENATE("R7C",' RIESGOS DE GESTION'!#REF!),"")</f>
        <v>#REF!</v>
      </c>
      <c r="AI12" s="30" t="e">
        <f>IF(AND(' RIESGOS DE GESTION'!#REF!="Muy Alta",' RIESGOS DE GESTION'!#REF!="Catastrófico"),CONCATENATE("R7C",' RIESGOS DE GESTION'!#REF!),"")</f>
        <v>#REF!</v>
      </c>
      <c r="AJ12" s="30" t="e">
        <f>IF(AND(' RIESGOS DE GESTION'!#REF!="Muy Alta",' RIESGOS DE GESTION'!#REF!="Catastrófico"),CONCATENATE("R7C",' RIESGOS DE GESTION'!#REF!),"")</f>
        <v>#REF!</v>
      </c>
      <c r="AK12" s="30" t="e">
        <f>IF(AND(' RIESGOS DE GESTION'!#REF!="Muy Alta",' RIESGOS DE GESTION'!#REF!="Catastrófico"),CONCATENATE("R7C",' RIESGOS DE GESTION'!#REF!),"")</f>
        <v>#REF!</v>
      </c>
      <c r="AL12" s="30" t="e">
        <f>IF(AND(' RIESGOS DE GESTION'!#REF!="Muy Alta",' RIESGOS DE GESTION'!#REF!="Catastrófico"),CONCATENATE("R7C",' RIESGOS DE GESTION'!#REF!),"")</f>
        <v>#REF!</v>
      </c>
      <c r="AM12" s="31" t="e">
        <f>IF(AND(' RIESGOS DE GESTION'!#REF!="Muy Alta",' RIESGOS DE GESTION'!#REF!="Catastrófico"),CONCATENATE("R7C",' RIESGOS DE GESTION'!#REF!),"")</f>
        <v>#REF!</v>
      </c>
      <c r="AN12" s="57"/>
      <c r="AO12" s="493"/>
      <c r="AP12" s="494"/>
      <c r="AQ12" s="494"/>
      <c r="AR12" s="494"/>
      <c r="AS12" s="494"/>
      <c r="AT12" s="495"/>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row>
    <row r="13" spans="1:91" ht="15" customHeight="1" x14ac:dyDescent="0.25">
      <c r="A13" s="57"/>
      <c r="B13" s="388"/>
      <c r="C13" s="388"/>
      <c r="D13" s="389"/>
      <c r="E13" s="487"/>
      <c r="F13" s="486"/>
      <c r="G13" s="486"/>
      <c r="H13" s="486"/>
      <c r="I13" s="502"/>
      <c r="J13" s="26" t="e">
        <f>IF(AND(' RIESGOS DE GESTION'!#REF!="Muy Alta",' RIESGOS DE GESTION'!#REF!="Leve"),CONCATENATE("R8C",' RIESGOS DE GESTION'!#REF!),"")</f>
        <v>#REF!</v>
      </c>
      <c r="K13" s="27" t="e">
        <f>IF(AND(' RIESGOS DE GESTION'!#REF!="Muy Alta",' RIESGOS DE GESTION'!#REF!="Leve"),CONCATENATE("R8C",' RIESGOS DE GESTION'!#REF!),"")</f>
        <v>#REF!</v>
      </c>
      <c r="L13" s="27" t="e">
        <f>IF(AND(' RIESGOS DE GESTION'!#REF!="Muy Alta",' RIESGOS DE GESTION'!#REF!="Leve"),CONCATENATE("R8C",' RIESGOS DE GESTION'!#REF!),"")</f>
        <v>#REF!</v>
      </c>
      <c r="M13" s="27" t="e">
        <f>IF(AND(' RIESGOS DE GESTION'!#REF!="Muy Alta",' RIESGOS DE GESTION'!#REF!="Leve"),CONCATENATE("R8C",' RIESGOS DE GESTION'!#REF!),"")</f>
        <v>#REF!</v>
      </c>
      <c r="N13" s="27" t="e">
        <f>IF(AND(' RIESGOS DE GESTION'!#REF!="Muy Alta",' RIESGOS DE GESTION'!#REF!="Leve"),CONCATENATE("R8C",' RIESGOS DE GESTION'!#REF!),"")</f>
        <v>#REF!</v>
      </c>
      <c r="O13" s="28" t="e">
        <f>IF(AND(' RIESGOS DE GESTION'!#REF!="Muy Alta",' RIESGOS DE GESTION'!#REF!="Leve"),CONCATENATE("R8C",' RIESGOS DE GESTION'!#REF!),"")</f>
        <v>#REF!</v>
      </c>
      <c r="P13" s="26" t="e">
        <f>IF(AND(' RIESGOS DE GESTION'!#REF!="Muy Alta",' RIESGOS DE GESTION'!#REF!="Menor"),CONCATENATE("R8C",' RIESGOS DE GESTION'!#REF!),"")</f>
        <v>#REF!</v>
      </c>
      <c r="Q13" s="27" t="e">
        <f>IF(AND(' RIESGOS DE GESTION'!#REF!="Muy Alta",' RIESGOS DE GESTION'!#REF!="Menor"),CONCATENATE("R8C",' RIESGOS DE GESTION'!#REF!),"")</f>
        <v>#REF!</v>
      </c>
      <c r="R13" s="27" t="e">
        <f>IF(AND(' RIESGOS DE GESTION'!#REF!="Muy Alta",' RIESGOS DE GESTION'!#REF!="Menor"),CONCATENATE("R8C",' RIESGOS DE GESTION'!#REF!),"")</f>
        <v>#REF!</v>
      </c>
      <c r="S13" s="27" t="e">
        <f>IF(AND(' RIESGOS DE GESTION'!#REF!="Muy Alta",' RIESGOS DE GESTION'!#REF!="Menor"),CONCATENATE("R8C",' RIESGOS DE GESTION'!#REF!),"")</f>
        <v>#REF!</v>
      </c>
      <c r="T13" s="27" t="e">
        <f>IF(AND(' RIESGOS DE GESTION'!#REF!="Muy Alta",' RIESGOS DE GESTION'!#REF!="Menor"),CONCATENATE("R8C",' RIESGOS DE GESTION'!#REF!),"")</f>
        <v>#REF!</v>
      </c>
      <c r="U13" s="28" t="e">
        <f>IF(AND(' RIESGOS DE GESTION'!#REF!="Muy Alta",' RIESGOS DE GESTION'!#REF!="Menor"),CONCATENATE("R8C",' RIESGOS DE GESTION'!#REF!),"")</f>
        <v>#REF!</v>
      </c>
      <c r="V13" s="26" t="e">
        <f>IF(AND(' RIESGOS DE GESTION'!#REF!="Muy Alta",' RIESGOS DE GESTION'!#REF!="Moderado"),CONCATENATE("R8C",' RIESGOS DE GESTION'!#REF!),"")</f>
        <v>#REF!</v>
      </c>
      <c r="W13" s="27" t="e">
        <f>IF(AND(' RIESGOS DE GESTION'!#REF!="Muy Alta",' RIESGOS DE GESTION'!#REF!="Moderado"),CONCATENATE("R8C",' RIESGOS DE GESTION'!#REF!),"")</f>
        <v>#REF!</v>
      </c>
      <c r="X13" s="27" t="e">
        <f>IF(AND(' RIESGOS DE GESTION'!#REF!="Muy Alta",' RIESGOS DE GESTION'!#REF!="Moderado"),CONCATENATE("R8C",' RIESGOS DE GESTION'!#REF!),"")</f>
        <v>#REF!</v>
      </c>
      <c r="Y13" s="27" t="e">
        <f>IF(AND(' RIESGOS DE GESTION'!#REF!="Muy Alta",' RIESGOS DE GESTION'!#REF!="Moderado"),CONCATENATE("R8C",' RIESGOS DE GESTION'!#REF!),"")</f>
        <v>#REF!</v>
      </c>
      <c r="Z13" s="27" t="e">
        <f>IF(AND(' RIESGOS DE GESTION'!#REF!="Muy Alta",' RIESGOS DE GESTION'!#REF!="Moderado"),CONCATENATE("R8C",' RIESGOS DE GESTION'!#REF!),"")</f>
        <v>#REF!</v>
      </c>
      <c r="AA13" s="28" t="e">
        <f>IF(AND(' RIESGOS DE GESTION'!#REF!="Muy Alta",' RIESGOS DE GESTION'!#REF!="Moderado"),CONCATENATE("R8C",' RIESGOS DE GESTION'!#REF!),"")</f>
        <v>#REF!</v>
      </c>
      <c r="AB13" s="26" t="e">
        <f>IF(AND(' RIESGOS DE GESTION'!#REF!="Muy Alta",' RIESGOS DE GESTION'!#REF!="Mayor"),CONCATENATE("R8C",' RIESGOS DE GESTION'!#REF!),"")</f>
        <v>#REF!</v>
      </c>
      <c r="AC13" s="27" t="e">
        <f>IF(AND(' RIESGOS DE GESTION'!#REF!="Muy Alta",' RIESGOS DE GESTION'!#REF!="Mayor"),CONCATENATE("R8C",' RIESGOS DE GESTION'!#REF!),"")</f>
        <v>#REF!</v>
      </c>
      <c r="AD13" s="27" t="e">
        <f>IF(AND(' RIESGOS DE GESTION'!#REF!="Muy Alta",' RIESGOS DE GESTION'!#REF!="Mayor"),CONCATENATE("R8C",' RIESGOS DE GESTION'!#REF!),"")</f>
        <v>#REF!</v>
      </c>
      <c r="AE13" s="27" t="e">
        <f>IF(AND(' RIESGOS DE GESTION'!#REF!="Muy Alta",' RIESGOS DE GESTION'!#REF!="Mayor"),CONCATENATE("R8C",' RIESGOS DE GESTION'!#REF!),"")</f>
        <v>#REF!</v>
      </c>
      <c r="AF13" s="27" t="e">
        <f>IF(AND(' RIESGOS DE GESTION'!#REF!="Muy Alta",' RIESGOS DE GESTION'!#REF!="Mayor"),CONCATENATE("R8C",' RIESGOS DE GESTION'!#REF!),"")</f>
        <v>#REF!</v>
      </c>
      <c r="AG13" s="28" t="e">
        <f>IF(AND(' RIESGOS DE GESTION'!#REF!="Muy Alta",' RIESGOS DE GESTION'!#REF!="Mayor"),CONCATENATE("R8C",' RIESGOS DE GESTION'!#REF!),"")</f>
        <v>#REF!</v>
      </c>
      <c r="AH13" s="29" t="e">
        <f>IF(AND(' RIESGOS DE GESTION'!#REF!="Muy Alta",' RIESGOS DE GESTION'!#REF!="Catastrófico"),CONCATENATE("R8C",' RIESGOS DE GESTION'!#REF!),"")</f>
        <v>#REF!</v>
      </c>
      <c r="AI13" s="30" t="e">
        <f>IF(AND(' RIESGOS DE GESTION'!#REF!="Muy Alta",' RIESGOS DE GESTION'!#REF!="Catastrófico"),CONCATENATE("R8C",' RIESGOS DE GESTION'!#REF!),"")</f>
        <v>#REF!</v>
      </c>
      <c r="AJ13" s="30" t="e">
        <f>IF(AND(' RIESGOS DE GESTION'!#REF!="Muy Alta",' RIESGOS DE GESTION'!#REF!="Catastrófico"),CONCATENATE("R8C",' RIESGOS DE GESTION'!#REF!),"")</f>
        <v>#REF!</v>
      </c>
      <c r="AK13" s="30" t="e">
        <f>IF(AND(' RIESGOS DE GESTION'!#REF!="Muy Alta",' RIESGOS DE GESTION'!#REF!="Catastrófico"),CONCATENATE("R8C",' RIESGOS DE GESTION'!#REF!),"")</f>
        <v>#REF!</v>
      </c>
      <c r="AL13" s="30" t="e">
        <f>IF(AND(' RIESGOS DE GESTION'!#REF!="Muy Alta",' RIESGOS DE GESTION'!#REF!="Catastrófico"),CONCATENATE("R8C",' RIESGOS DE GESTION'!#REF!),"")</f>
        <v>#REF!</v>
      </c>
      <c r="AM13" s="31" t="e">
        <f>IF(AND(' RIESGOS DE GESTION'!#REF!="Muy Alta",' RIESGOS DE GESTION'!#REF!="Catastrófico"),CONCATENATE("R8C",' RIESGOS DE GESTION'!#REF!),"")</f>
        <v>#REF!</v>
      </c>
      <c r="AN13" s="57"/>
      <c r="AO13" s="493"/>
      <c r="AP13" s="494"/>
      <c r="AQ13" s="494"/>
      <c r="AR13" s="494"/>
      <c r="AS13" s="494"/>
      <c r="AT13" s="495"/>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row>
    <row r="14" spans="1:91" ht="15" customHeight="1" x14ac:dyDescent="0.25">
      <c r="A14" s="57"/>
      <c r="B14" s="388"/>
      <c r="C14" s="388"/>
      <c r="D14" s="389"/>
      <c r="E14" s="487"/>
      <c r="F14" s="486"/>
      <c r="G14" s="486"/>
      <c r="H14" s="486"/>
      <c r="I14" s="502"/>
      <c r="J14" s="26" t="e">
        <f>IF(AND(' RIESGOS DE GESTION'!#REF!="Muy Alta",' RIESGOS DE GESTION'!#REF!="Leve"),CONCATENATE("R9C",' RIESGOS DE GESTION'!#REF!),"")</f>
        <v>#REF!</v>
      </c>
      <c r="K14" s="27" t="e">
        <f>IF(AND(' RIESGOS DE GESTION'!#REF!="Muy Alta",' RIESGOS DE GESTION'!#REF!="Leve"),CONCATENATE("R9C",' RIESGOS DE GESTION'!#REF!),"")</f>
        <v>#REF!</v>
      </c>
      <c r="L14" s="27" t="e">
        <f>IF(AND(' RIESGOS DE GESTION'!#REF!="Muy Alta",' RIESGOS DE GESTION'!#REF!="Leve"),CONCATENATE("R9C",' RIESGOS DE GESTION'!#REF!),"")</f>
        <v>#REF!</v>
      </c>
      <c r="M14" s="27" t="e">
        <f>IF(AND(' RIESGOS DE GESTION'!#REF!="Muy Alta",' RIESGOS DE GESTION'!#REF!="Leve"),CONCATENATE("R9C",' RIESGOS DE GESTION'!#REF!),"")</f>
        <v>#REF!</v>
      </c>
      <c r="N14" s="27" t="e">
        <f>IF(AND(' RIESGOS DE GESTION'!#REF!="Muy Alta",' RIESGOS DE GESTION'!#REF!="Leve"),CONCATENATE("R9C",' RIESGOS DE GESTION'!#REF!),"")</f>
        <v>#REF!</v>
      </c>
      <c r="O14" s="28" t="e">
        <f>IF(AND(' RIESGOS DE GESTION'!#REF!="Muy Alta",' RIESGOS DE GESTION'!#REF!="Leve"),CONCATENATE("R9C",' RIESGOS DE GESTION'!#REF!),"")</f>
        <v>#REF!</v>
      </c>
      <c r="P14" s="26" t="e">
        <f>IF(AND(' RIESGOS DE GESTION'!#REF!="Muy Alta",' RIESGOS DE GESTION'!#REF!="Menor"),CONCATENATE("R9C",' RIESGOS DE GESTION'!#REF!),"")</f>
        <v>#REF!</v>
      </c>
      <c r="Q14" s="27" t="e">
        <f>IF(AND(' RIESGOS DE GESTION'!#REF!="Muy Alta",' RIESGOS DE GESTION'!#REF!="Menor"),CONCATENATE("R9C",' RIESGOS DE GESTION'!#REF!),"")</f>
        <v>#REF!</v>
      </c>
      <c r="R14" s="27" t="e">
        <f>IF(AND(' RIESGOS DE GESTION'!#REF!="Muy Alta",' RIESGOS DE GESTION'!#REF!="Menor"),CONCATENATE("R9C",' RIESGOS DE GESTION'!#REF!),"")</f>
        <v>#REF!</v>
      </c>
      <c r="S14" s="27" t="e">
        <f>IF(AND(' RIESGOS DE GESTION'!#REF!="Muy Alta",' RIESGOS DE GESTION'!#REF!="Menor"),CONCATENATE("R9C",' RIESGOS DE GESTION'!#REF!),"")</f>
        <v>#REF!</v>
      </c>
      <c r="T14" s="27" t="e">
        <f>IF(AND(' RIESGOS DE GESTION'!#REF!="Muy Alta",' RIESGOS DE GESTION'!#REF!="Menor"),CONCATENATE("R9C",' RIESGOS DE GESTION'!#REF!),"")</f>
        <v>#REF!</v>
      </c>
      <c r="U14" s="28" t="e">
        <f>IF(AND(' RIESGOS DE GESTION'!#REF!="Muy Alta",' RIESGOS DE GESTION'!#REF!="Menor"),CONCATENATE("R9C",' RIESGOS DE GESTION'!#REF!),"")</f>
        <v>#REF!</v>
      </c>
      <c r="V14" s="26" t="e">
        <f>IF(AND(' RIESGOS DE GESTION'!#REF!="Muy Alta",' RIESGOS DE GESTION'!#REF!="Moderado"),CONCATENATE("R9C",' RIESGOS DE GESTION'!#REF!),"")</f>
        <v>#REF!</v>
      </c>
      <c r="W14" s="27" t="e">
        <f>IF(AND(' RIESGOS DE GESTION'!#REF!="Muy Alta",' RIESGOS DE GESTION'!#REF!="Moderado"),CONCATENATE("R9C",' RIESGOS DE GESTION'!#REF!),"")</f>
        <v>#REF!</v>
      </c>
      <c r="X14" s="27" t="e">
        <f>IF(AND(' RIESGOS DE GESTION'!#REF!="Muy Alta",' RIESGOS DE GESTION'!#REF!="Moderado"),CONCATENATE("R9C",' RIESGOS DE GESTION'!#REF!),"")</f>
        <v>#REF!</v>
      </c>
      <c r="Y14" s="27" t="e">
        <f>IF(AND(' RIESGOS DE GESTION'!#REF!="Muy Alta",' RIESGOS DE GESTION'!#REF!="Moderado"),CONCATENATE("R9C",' RIESGOS DE GESTION'!#REF!),"")</f>
        <v>#REF!</v>
      </c>
      <c r="Z14" s="27" t="e">
        <f>IF(AND(' RIESGOS DE GESTION'!#REF!="Muy Alta",' RIESGOS DE GESTION'!#REF!="Moderado"),CONCATENATE("R9C",' RIESGOS DE GESTION'!#REF!),"")</f>
        <v>#REF!</v>
      </c>
      <c r="AA14" s="28" t="e">
        <f>IF(AND(' RIESGOS DE GESTION'!#REF!="Muy Alta",' RIESGOS DE GESTION'!#REF!="Moderado"),CONCATENATE("R9C",' RIESGOS DE GESTION'!#REF!),"")</f>
        <v>#REF!</v>
      </c>
      <c r="AB14" s="26" t="e">
        <f>IF(AND(' RIESGOS DE GESTION'!#REF!="Muy Alta",' RIESGOS DE GESTION'!#REF!="Mayor"),CONCATENATE("R9C",' RIESGOS DE GESTION'!#REF!),"")</f>
        <v>#REF!</v>
      </c>
      <c r="AC14" s="27" t="e">
        <f>IF(AND(' RIESGOS DE GESTION'!#REF!="Muy Alta",' RIESGOS DE GESTION'!#REF!="Mayor"),CONCATENATE("R9C",' RIESGOS DE GESTION'!#REF!),"")</f>
        <v>#REF!</v>
      </c>
      <c r="AD14" s="27" t="e">
        <f>IF(AND(' RIESGOS DE GESTION'!#REF!="Muy Alta",' RIESGOS DE GESTION'!#REF!="Mayor"),CONCATENATE("R9C",' RIESGOS DE GESTION'!#REF!),"")</f>
        <v>#REF!</v>
      </c>
      <c r="AE14" s="27" t="e">
        <f>IF(AND(' RIESGOS DE GESTION'!#REF!="Muy Alta",' RIESGOS DE GESTION'!#REF!="Mayor"),CONCATENATE("R9C",' RIESGOS DE GESTION'!#REF!),"")</f>
        <v>#REF!</v>
      </c>
      <c r="AF14" s="27" t="e">
        <f>IF(AND(' RIESGOS DE GESTION'!#REF!="Muy Alta",' RIESGOS DE GESTION'!#REF!="Mayor"),CONCATENATE("R9C",' RIESGOS DE GESTION'!#REF!),"")</f>
        <v>#REF!</v>
      </c>
      <c r="AG14" s="28" t="e">
        <f>IF(AND(' RIESGOS DE GESTION'!#REF!="Muy Alta",' RIESGOS DE GESTION'!#REF!="Mayor"),CONCATENATE("R9C",' RIESGOS DE GESTION'!#REF!),"")</f>
        <v>#REF!</v>
      </c>
      <c r="AH14" s="29" t="e">
        <f>IF(AND(' RIESGOS DE GESTION'!#REF!="Muy Alta",' RIESGOS DE GESTION'!#REF!="Catastrófico"),CONCATENATE("R9C",' RIESGOS DE GESTION'!#REF!),"")</f>
        <v>#REF!</v>
      </c>
      <c r="AI14" s="30" t="e">
        <f>IF(AND(' RIESGOS DE GESTION'!#REF!="Muy Alta",' RIESGOS DE GESTION'!#REF!="Catastrófico"),CONCATENATE("R9C",' RIESGOS DE GESTION'!#REF!),"")</f>
        <v>#REF!</v>
      </c>
      <c r="AJ14" s="30" t="e">
        <f>IF(AND(' RIESGOS DE GESTION'!#REF!="Muy Alta",' RIESGOS DE GESTION'!#REF!="Catastrófico"),CONCATENATE("R9C",' RIESGOS DE GESTION'!#REF!),"")</f>
        <v>#REF!</v>
      </c>
      <c r="AK14" s="30" t="e">
        <f>IF(AND(' RIESGOS DE GESTION'!#REF!="Muy Alta",' RIESGOS DE GESTION'!#REF!="Catastrófico"),CONCATENATE("R9C",' RIESGOS DE GESTION'!#REF!),"")</f>
        <v>#REF!</v>
      </c>
      <c r="AL14" s="30" t="e">
        <f>IF(AND(' RIESGOS DE GESTION'!#REF!="Muy Alta",' RIESGOS DE GESTION'!#REF!="Catastrófico"),CONCATENATE("R9C",' RIESGOS DE GESTION'!#REF!),"")</f>
        <v>#REF!</v>
      </c>
      <c r="AM14" s="31" t="e">
        <f>IF(AND(' RIESGOS DE GESTION'!#REF!="Muy Alta",' RIESGOS DE GESTION'!#REF!="Catastrófico"),CONCATENATE("R9C",' RIESGOS DE GESTION'!#REF!),"")</f>
        <v>#REF!</v>
      </c>
      <c r="AN14" s="57"/>
      <c r="AO14" s="493"/>
      <c r="AP14" s="494"/>
      <c r="AQ14" s="494"/>
      <c r="AR14" s="494"/>
      <c r="AS14" s="494"/>
      <c r="AT14" s="495"/>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row>
    <row r="15" spans="1:91" ht="15.75" customHeight="1" thickBot="1" x14ac:dyDescent="0.3">
      <c r="A15" s="57"/>
      <c r="B15" s="388"/>
      <c r="C15" s="388"/>
      <c r="D15" s="389"/>
      <c r="E15" s="488"/>
      <c r="F15" s="489"/>
      <c r="G15" s="489"/>
      <c r="H15" s="489"/>
      <c r="I15" s="503"/>
      <c r="J15" s="32" t="e">
        <f>IF(AND(' RIESGOS DE GESTION'!#REF!="Muy Alta",' RIESGOS DE GESTION'!#REF!="Leve"),CONCATENATE("R10C",' RIESGOS DE GESTION'!#REF!),"")</f>
        <v>#REF!</v>
      </c>
      <c r="K15" s="33" t="e">
        <f>IF(AND(' RIESGOS DE GESTION'!#REF!="Muy Alta",' RIESGOS DE GESTION'!#REF!="Leve"),CONCATENATE("R10C",' RIESGOS DE GESTION'!#REF!),"")</f>
        <v>#REF!</v>
      </c>
      <c r="L15" s="33" t="e">
        <f>IF(AND(' RIESGOS DE GESTION'!#REF!="Muy Alta",' RIESGOS DE GESTION'!#REF!="Leve"),CONCATENATE("R10C",' RIESGOS DE GESTION'!#REF!),"")</f>
        <v>#REF!</v>
      </c>
      <c r="M15" s="33" t="e">
        <f>IF(AND(' RIESGOS DE GESTION'!#REF!="Muy Alta",' RIESGOS DE GESTION'!#REF!="Leve"),CONCATENATE("R10C",' RIESGOS DE GESTION'!#REF!),"")</f>
        <v>#REF!</v>
      </c>
      <c r="N15" s="33" t="e">
        <f>IF(AND(' RIESGOS DE GESTION'!#REF!="Muy Alta",' RIESGOS DE GESTION'!#REF!="Leve"),CONCATENATE("R10C",' RIESGOS DE GESTION'!#REF!),"")</f>
        <v>#REF!</v>
      </c>
      <c r="O15" s="34" t="e">
        <f>IF(AND(' RIESGOS DE GESTION'!#REF!="Muy Alta",' RIESGOS DE GESTION'!#REF!="Leve"),CONCATENATE("R10C",' RIESGOS DE GESTION'!#REF!),"")</f>
        <v>#REF!</v>
      </c>
      <c r="P15" s="26" t="e">
        <f>IF(AND(' RIESGOS DE GESTION'!#REF!="Muy Alta",' RIESGOS DE GESTION'!#REF!="Menor"),CONCATENATE("R10C",' RIESGOS DE GESTION'!#REF!),"")</f>
        <v>#REF!</v>
      </c>
      <c r="Q15" s="27" t="e">
        <f>IF(AND(' RIESGOS DE GESTION'!#REF!="Muy Alta",' RIESGOS DE GESTION'!#REF!="Menor"),CONCATENATE("R10C",' RIESGOS DE GESTION'!#REF!),"")</f>
        <v>#REF!</v>
      </c>
      <c r="R15" s="27" t="e">
        <f>IF(AND(' RIESGOS DE GESTION'!#REF!="Muy Alta",' RIESGOS DE GESTION'!#REF!="Menor"),CONCATENATE("R10C",' RIESGOS DE GESTION'!#REF!),"")</f>
        <v>#REF!</v>
      </c>
      <c r="S15" s="27" t="e">
        <f>IF(AND(' RIESGOS DE GESTION'!#REF!="Muy Alta",' RIESGOS DE GESTION'!#REF!="Menor"),CONCATENATE("R10C",' RIESGOS DE GESTION'!#REF!),"")</f>
        <v>#REF!</v>
      </c>
      <c r="T15" s="27" t="e">
        <f>IF(AND(' RIESGOS DE GESTION'!#REF!="Muy Alta",' RIESGOS DE GESTION'!#REF!="Menor"),CONCATENATE("R10C",' RIESGOS DE GESTION'!#REF!),"")</f>
        <v>#REF!</v>
      </c>
      <c r="U15" s="28" t="e">
        <f>IF(AND(' RIESGOS DE GESTION'!#REF!="Muy Alta",' RIESGOS DE GESTION'!#REF!="Menor"),CONCATENATE("R10C",' RIESGOS DE GESTION'!#REF!),"")</f>
        <v>#REF!</v>
      </c>
      <c r="V15" s="32" t="e">
        <f>IF(AND(' RIESGOS DE GESTION'!#REF!="Muy Alta",' RIESGOS DE GESTION'!#REF!="Moderado"),CONCATENATE("R10C",' RIESGOS DE GESTION'!#REF!),"")</f>
        <v>#REF!</v>
      </c>
      <c r="W15" s="33" t="e">
        <f>IF(AND(' RIESGOS DE GESTION'!#REF!="Muy Alta",' RIESGOS DE GESTION'!#REF!="Moderado"),CONCATENATE("R10C",' RIESGOS DE GESTION'!#REF!),"")</f>
        <v>#REF!</v>
      </c>
      <c r="X15" s="33" t="e">
        <f>IF(AND(' RIESGOS DE GESTION'!#REF!="Muy Alta",' RIESGOS DE GESTION'!#REF!="Moderado"),CONCATENATE("R10C",' RIESGOS DE GESTION'!#REF!),"")</f>
        <v>#REF!</v>
      </c>
      <c r="Y15" s="33" t="e">
        <f>IF(AND(' RIESGOS DE GESTION'!#REF!="Muy Alta",' RIESGOS DE GESTION'!#REF!="Moderado"),CONCATENATE("R10C",' RIESGOS DE GESTION'!#REF!),"")</f>
        <v>#REF!</v>
      </c>
      <c r="Z15" s="33" t="e">
        <f>IF(AND(' RIESGOS DE GESTION'!#REF!="Muy Alta",' RIESGOS DE GESTION'!#REF!="Moderado"),CONCATENATE("R10C",' RIESGOS DE GESTION'!#REF!),"")</f>
        <v>#REF!</v>
      </c>
      <c r="AA15" s="34" t="e">
        <f>IF(AND(' RIESGOS DE GESTION'!#REF!="Muy Alta",' RIESGOS DE GESTION'!#REF!="Moderado"),CONCATENATE("R10C",' RIESGOS DE GESTION'!#REF!),"")</f>
        <v>#REF!</v>
      </c>
      <c r="AB15" s="26" t="e">
        <f>IF(AND(' RIESGOS DE GESTION'!#REF!="Muy Alta",' RIESGOS DE GESTION'!#REF!="Mayor"),CONCATENATE("R10C",' RIESGOS DE GESTION'!#REF!),"")</f>
        <v>#REF!</v>
      </c>
      <c r="AC15" s="27" t="e">
        <f>IF(AND(' RIESGOS DE GESTION'!#REF!="Muy Alta",' RIESGOS DE GESTION'!#REF!="Mayor"),CONCATENATE("R10C",' RIESGOS DE GESTION'!#REF!),"")</f>
        <v>#REF!</v>
      </c>
      <c r="AD15" s="27" t="e">
        <f>IF(AND(' RIESGOS DE GESTION'!#REF!="Muy Alta",' RIESGOS DE GESTION'!#REF!="Mayor"),CONCATENATE("R10C",' RIESGOS DE GESTION'!#REF!),"")</f>
        <v>#REF!</v>
      </c>
      <c r="AE15" s="27" t="e">
        <f>IF(AND(' RIESGOS DE GESTION'!#REF!="Muy Alta",' RIESGOS DE GESTION'!#REF!="Mayor"),CONCATENATE("R10C",' RIESGOS DE GESTION'!#REF!),"")</f>
        <v>#REF!</v>
      </c>
      <c r="AF15" s="27" t="e">
        <f>IF(AND(' RIESGOS DE GESTION'!#REF!="Muy Alta",' RIESGOS DE GESTION'!#REF!="Mayor"),CONCATENATE("R10C",' RIESGOS DE GESTION'!#REF!),"")</f>
        <v>#REF!</v>
      </c>
      <c r="AG15" s="28" t="e">
        <f>IF(AND(' RIESGOS DE GESTION'!#REF!="Muy Alta",' RIESGOS DE GESTION'!#REF!="Mayor"),CONCATENATE("R10C",' RIESGOS DE GESTION'!#REF!),"")</f>
        <v>#REF!</v>
      </c>
      <c r="AH15" s="35" t="e">
        <f>IF(AND(' RIESGOS DE GESTION'!#REF!="Muy Alta",' RIESGOS DE GESTION'!#REF!="Catastrófico"),CONCATENATE("R10C",' RIESGOS DE GESTION'!#REF!),"")</f>
        <v>#REF!</v>
      </c>
      <c r="AI15" s="36" t="e">
        <f>IF(AND(' RIESGOS DE GESTION'!#REF!="Muy Alta",' RIESGOS DE GESTION'!#REF!="Catastrófico"),CONCATENATE("R10C",' RIESGOS DE GESTION'!#REF!),"")</f>
        <v>#REF!</v>
      </c>
      <c r="AJ15" s="36" t="e">
        <f>IF(AND(' RIESGOS DE GESTION'!#REF!="Muy Alta",' RIESGOS DE GESTION'!#REF!="Catastrófico"),CONCATENATE("R10C",' RIESGOS DE GESTION'!#REF!),"")</f>
        <v>#REF!</v>
      </c>
      <c r="AK15" s="36" t="e">
        <f>IF(AND(' RIESGOS DE GESTION'!#REF!="Muy Alta",' RIESGOS DE GESTION'!#REF!="Catastrófico"),CONCATENATE("R10C",' RIESGOS DE GESTION'!#REF!),"")</f>
        <v>#REF!</v>
      </c>
      <c r="AL15" s="36" t="e">
        <f>IF(AND(' RIESGOS DE GESTION'!#REF!="Muy Alta",' RIESGOS DE GESTION'!#REF!="Catastrófico"),CONCATENATE("R10C",' RIESGOS DE GESTION'!#REF!),"")</f>
        <v>#REF!</v>
      </c>
      <c r="AM15" s="37" t="e">
        <f>IF(AND(' RIESGOS DE GESTION'!#REF!="Muy Alta",' RIESGOS DE GESTION'!#REF!="Catastrófico"),CONCATENATE("R10C",' RIESGOS DE GESTION'!#REF!),"")</f>
        <v>#REF!</v>
      </c>
      <c r="AN15" s="57"/>
      <c r="AO15" s="496"/>
      <c r="AP15" s="497"/>
      <c r="AQ15" s="497"/>
      <c r="AR15" s="497"/>
      <c r="AS15" s="497"/>
      <c r="AT15" s="498"/>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row>
    <row r="16" spans="1:91" ht="15" customHeight="1" x14ac:dyDescent="0.25">
      <c r="A16" s="57"/>
      <c r="B16" s="388"/>
      <c r="C16" s="388"/>
      <c r="D16" s="389"/>
      <c r="E16" s="483" t="s">
        <v>279</v>
      </c>
      <c r="F16" s="484"/>
      <c r="G16" s="484"/>
      <c r="H16" s="484"/>
      <c r="I16" s="484"/>
      <c r="J16" s="38" t="e">
        <f>IF(AND(' RIESGOS DE GESTION'!#REF!="Alta",' RIESGOS DE GESTION'!#REF!="Leve"),CONCATENATE("R1C",' RIESGOS DE GESTION'!#REF!),"")</f>
        <v>#REF!</v>
      </c>
      <c r="K16" s="39" t="e">
        <f>IF(AND(' RIESGOS DE GESTION'!#REF!="Alta",' RIESGOS DE GESTION'!#REF!="Leve"),CONCATENATE("R1C",' RIESGOS DE GESTION'!#REF!),"")</f>
        <v>#REF!</v>
      </c>
      <c r="L16" s="39" t="e">
        <f>IF(AND(' RIESGOS DE GESTION'!#REF!="Alta",' RIESGOS DE GESTION'!#REF!="Leve"),CONCATENATE("R1C",' RIESGOS DE GESTION'!#REF!),"")</f>
        <v>#REF!</v>
      </c>
      <c r="M16" s="39" t="e">
        <f>IF(AND(' RIESGOS DE GESTION'!#REF!="Alta",' RIESGOS DE GESTION'!#REF!="Leve"),CONCATENATE("R1C",' RIESGOS DE GESTION'!#REF!),"")</f>
        <v>#REF!</v>
      </c>
      <c r="N16" s="39" t="e">
        <f>IF(AND(' RIESGOS DE GESTION'!#REF!="Alta",' RIESGOS DE GESTION'!#REF!="Leve"),CONCATENATE("R1C",' RIESGOS DE GESTION'!#REF!),"")</f>
        <v>#REF!</v>
      </c>
      <c r="O16" s="40" t="e">
        <f>IF(AND(' RIESGOS DE GESTION'!#REF!="Alta",' RIESGOS DE GESTION'!#REF!="Leve"),CONCATENATE("R1C",' RIESGOS DE GESTION'!#REF!),"")</f>
        <v>#REF!</v>
      </c>
      <c r="P16" s="38" t="e">
        <f>IF(AND(' RIESGOS DE GESTION'!#REF!="Alta",' RIESGOS DE GESTION'!#REF!="Menor"),CONCATENATE("R1C",' RIESGOS DE GESTION'!#REF!),"")</f>
        <v>#REF!</v>
      </c>
      <c r="Q16" s="39" t="e">
        <f>IF(AND(' RIESGOS DE GESTION'!#REF!="Alta",' RIESGOS DE GESTION'!#REF!="Menor"),CONCATENATE("R1C",' RIESGOS DE GESTION'!#REF!),"")</f>
        <v>#REF!</v>
      </c>
      <c r="R16" s="39" t="e">
        <f>IF(AND(' RIESGOS DE GESTION'!#REF!="Alta",' RIESGOS DE GESTION'!#REF!="Menor"),CONCATENATE("R1C",' RIESGOS DE GESTION'!#REF!),"")</f>
        <v>#REF!</v>
      </c>
      <c r="S16" s="39" t="e">
        <f>IF(AND(' RIESGOS DE GESTION'!#REF!="Alta",' RIESGOS DE GESTION'!#REF!="Menor"),CONCATENATE("R1C",' RIESGOS DE GESTION'!#REF!),"")</f>
        <v>#REF!</v>
      </c>
      <c r="T16" s="39" t="e">
        <f>IF(AND(' RIESGOS DE GESTION'!#REF!="Alta",' RIESGOS DE GESTION'!#REF!="Menor"),CONCATENATE("R1C",' RIESGOS DE GESTION'!#REF!),"")</f>
        <v>#REF!</v>
      </c>
      <c r="U16" s="40" t="e">
        <f>IF(AND(' RIESGOS DE GESTION'!#REF!="Alta",' RIESGOS DE GESTION'!#REF!="Menor"),CONCATENATE("R1C",' RIESGOS DE GESTION'!#REF!),"")</f>
        <v>#REF!</v>
      </c>
      <c r="V16" s="20" t="e">
        <f>IF(AND(' RIESGOS DE GESTION'!#REF!="Alta",' RIESGOS DE GESTION'!#REF!="Moderado"),CONCATENATE("R1C",' RIESGOS DE GESTION'!#REF!),"")</f>
        <v>#REF!</v>
      </c>
      <c r="W16" s="21" t="e">
        <f>IF(AND(' RIESGOS DE GESTION'!#REF!="Alta",' RIESGOS DE GESTION'!#REF!="Moderado"),CONCATENATE("R1C",' RIESGOS DE GESTION'!#REF!),"")</f>
        <v>#REF!</v>
      </c>
      <c r="X16" s="21" t="e">
        <f>IF(AND(' RIESGOS DE GESTION'!#REF!="Alta",' RIESGOS DE GESTION'!#REF!="Moderado"),CONCATENATE("R1C",' RIESGOS DE GESTION'!#REF!),"")</f>
        <v>#REF!</v>
      </c>
      <c r="Y16" s="21" t="e">
        <f>IF(AND(' RIESGOS DE GESTION'!#REF!="Alta",' RIESGOS DE GESTION'!#REF!="Moderado"),CONCATENATE("R1C",' RIESGOS DE GESTION'!#REF!),"")</f>
        <v>#REF!</v>
      </c>
      <c r="Z16" s="21" t="e">
        <f>IF(AND(' RIESGOS DE GESTION'!#REF!="Alta",' RIESGOS DE GESTION'!#REF!="Moderado"),CONCATENATE("R1C",' RIESGOS DE GESTION'!#REF!),"")</f>
        <v>#REF!</v>
      </c>
      <c r="AA16" s="22" t="e">
        <f>IF(AND(' RIESGOS DE GESTION'!#REF!="Alta",' RIESGOS DE GESTION'!#REF!="Moderado"),CONCATENATE("R1C",' RIESGOS DE GESTION'!#REF!),"")</f>
        <v>#REF!</v>
      </c>
      <c r="AB16" s="20" t="e">
        <f>IF(AND(' RIESGOS DE GESTION'!#REF!="Alta",' RIESGOS DE GESTION'!#REF!="Mayor"),CONCATENATE("R1C",' RIESGOS DE GESTION'!#REF!),"")</f>
        <v>#REF!</v>
      </c>
      <c r="AC16" s="21" t="e">
        <f>IF(AND(' RIESGOS DE GESTION'!#REF!="Alta",' RIESGOS DE GESTION'!#REF!="Mayor"),CONCATENATE("R1C",' RIESGOS DE GESTION'!#REF!),"")</f>
        <v>#REF!</v>
      </c>
      <c r="AD16" s="21" t="e">
        <f>IF(AND(' RIESGOS DE GESTION'!#REF!="Alta",' RIESGOS DE GESTION'!#REF!="Mayor"),CONCATENATE("R1C",' RIESGOS DE GESTION'!#REF!),"")</f>
        <v>#REF!</v>
      </c>
      <c r="AE16" s="21" t="e">
        <f>IF(AND(' RIESGOS DE GESTION'!#REF!="Alta",' RIESGOS DE GESTION'!#REF!="Mayor"),CONCATENATE("R1C",' RIESGOS DE GESTION'!#REF!),"")</f>
        <v>#REF!</v>
      </c>
      <c r="AF16" s="21" t="e">
        <f>IF(AND(' RIESGOS DE GESTION'!#REF!="Alta",' RIESGOS DE GESTION'!#REF!="Mayor"),CONCATENATE("R1C",' RIESGOS DE GESTION'!#REF!),"")</f>
        <v>#REF!</v>
      </c>
      <c r="AG16" s="22" t="e">
        <f>IF(AND(' RIESGOS DE GESTION'!#REF!="Alta",' RIESGOS DE GESTION'!#REF!="Mayor"),CONCATENATE("R1C",' RIESGOS DE GESTION'!#REF!),"")</f>
        <v>#REF!</v>
      </c>
      <c r="AH16" s="23" t="e">
        <f>IF(AND(' RIESGOS DE GESTION'!#REF!="Alta",' RIESGOS DE GESTION'!#REF!="Catastrófico"),CONCATENATE("R1C",' RIESGOS DE GESTION'!#REF!),"")</f>
        <v>#REF!</v>
      </c>
      <c r="AI16" s="24" t="e">
        <f>IF(AND(' RIESGOS DE GESTION'!#REF!="Alta",' RIESGOS DE GESTION'!#REF!="Catastrófico"),CONCATENATE("R1C",' RIESGOS DE GESTION'!#REF!),"")</f>
        <v>#REF!</v>
      </c>
      <c r="AJ16" s="24" t="e">
        <f>IF(AND(' RIESGOS DE GESTION'!#REF!="Alta",' RIESGOS DE GESTION'!#REF!="Catastrófico"),CONCATENATE("R1C",' RIESGOS DE GESTION'!#REF!),"")</f>
        <v>#REF!</v>
      </c>
      <c r="AK16" s="24" t="e">
        <f>IF(AND(' RIESGOS DE GESTION'!#REF!="Alta",' RIESGOS DE GESTION'!#REF!="Catastrófico"),CONCATENATE("R1C",' RIESGOS DE GESTION'!#REF!),"")</f>
        <v>#REF!</v>
      </c>
      <c r="AL16" s="24" t="e">
        <f>IF(AND(' RIESGOS DE GESTION'!#REF!="Alta",' RIESGOS DE GESTION'!#REF!="Catastrófico"),CONCATENATE("R1C",' RIESGOS DE GESTION'!#REF!),"")</f>
        <v>#REF!</v>
      </c>
      <c r="AM16" s="25" t="e">
        <f>IF(AND(' RIESGOS DE GESTION'!#REF!="Alta",' RIESGOS DE GESTION'!#REF!="Catastrófico"),CONCATENATE("R1C",' RIESGOS DE GESTION'!#REF!),"")</f>
        <v>#REF!</v>
      </c>
      <c r="AN16" s="57"/>
      <c r="AO16" s="474" t="s">
        <v>280</v>
      </c>
      <c r="AP16" s="475"/>
      <c r="AQ16" s="475"/>
      <c r="AR16" s="475"/>
      <c r="AS16" s="475"/>
      <c r="AT16" s="476"/>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row>
    <row r="17" spans="1:76" ht="15" customHeight="1" x14ac:dyDescent="0.25">
      <c r="A17" s="57"/>
      <c r="B17" s="388"/>
      <c r="C17" s="388"/>
      <c r="D17" s="389"/>
      <c r="E17" s="485"/>
      <c r="F17" s="486"/>
      <c r="G17" s="486"/>
      <c r="H17" s="486"/>
      <c r="I17" s="486"/>
      <c r="J17" s="41" t="e">
        <f>IF(AND(' RIESGOS DE GESTION'!#REF!="Alta",' RIESGOS DE GESTION'!#REF!="Leve"),CONCATENATE("R2C",' RIESGOS DE GESTION'!#REF!),"")</f>
        <v>#REF!</v>
      </c>
      <c r="K17" s="42" t="e">
        <f>IF(AND(' RIESGOS DE GESTION'!#REF!="Alta",' RIESGOS DE GESTION'!#REF!="Leve"),CONCATENATE("R2C",' RIESGOS DE GESTION'!#REF!),"")</f>
        <v>#REF!</v>
      </c>
      <c r="L17" s="42" t="e">
        <f>IF(AND(' RIESGOS DE GESTION'!#REF!="Alta",' RIESGOS DE GESTION'!#REF!="Leve"),CONCATENATE("R2C",' RIESGOS DE GESTION'!#REF!),"")</f>
        <v>#REF!</v>
      </c>
      <c r="M17" s="42" t="e">
        <f>IF(AND(' RIESGOS DE GESTION'!#REF!="Alta",' RIESGOS DE GESTION'!#REF!="Leve"),CONCATENATE("R2C",' RIESGOS DE GESTION'!#REF!),"")</f>
        <v>#REF!</v>
      </c>
      <c r="N17" s="42" t="e">
        <f>IF(AND(' RIESGOS DE GESTION'!#REF!="Alta",' RIESGOS DE GESTION'!#REF!="Leve"),CONCATENATE("R2C",' RIESGOS DE GESTION'!#REF!),"")</f>
        <v>#REF!</v>
      </c>
      <c r="O17" s="43" t="e">
        <f>IF(AND(' RIESGOS DE GESTION'!#REF!="Alta",' RIESGOS DE GESTION'!#REF!="Leve"),CONCATENATE("R2C",' RIESGOS DE GESTION'!#REF!),"")</f>
        <v>#REF!</v>
      </c>
      <c r="P17" s="41" t="e">
        <f>IF(AND(' RIESGOS DE GESTION'!#REF!="Alta",' RIESGOS DE GESTION'!#REF!="Menor"),CONCATENATE("R2C",' RIESGOS DE GESTION'!#REF!),"")</f>
        <v>#REF!</v>
      </c>
      <c r="Q17" s="42" t="e">
        <f>IF(AND(' RIESGOS DE GESTION'!#REF!="Alta",' RIESGOS DE GESTION'!#REF!="Menor"),CONCATENATE("R2C",' RIESGOS DE GESTION'!#REF!),"")</f>
        <v>#REF!</v>
      </c>
      <c r="R17" s="42" t="e">
        <f>IF(AND(' RIESGOS DE GESTION'!#REF!="Alta",' RIESGOS DE GESTION'!#REF!="Menor"),CONCATENATE("R2C",' RIESGOS DE GESTION'!#REF!),"")</f>
        <v>#REF!</v>
      </c>
      <c r="S17" s="42" t="e">
        <f>IF(AND(' RIESGOS DE GESTION'!#REF!="Alta",' RIESGOS DE GESTION'!#REF!="Menor"),CONCATENATE("R2C",' RIESGOS DE GESTION'!#REF!),"")</f>
        <v>#REF!</v>
      </c>
      <c r="T17" s="42" t="e">
        <f>IF(AND(' RIESGOS DE GESTION'!#REF!="Alta",' RIESGOS DE GESTION'!#REF!="Menor"),CONCATENATE("R2C",' RIESGOS DE GESTION'!#REF!),"")</f>
        <v>#REF!</v>
      </c>
      <c r="U17" s="43" t="e">
        <f>IF(AND(' RIESGOS DE GESTION'!#REF!="Alta",' RIESGOS DE GESTION'!#REF!="Menor"),CONCATENATE("R2C",' RIESGOS DE GESTION'!#REF!),"")</f>
        <v>#REF!</v>
      </c>
      <c r="V17" s="26" t="e">
        <f>IF(AND(' RIESGOS DE GESTION'!#REF!="Alta",' RIESGOS DE GESTION'!#REF!="Moderado"),CONCATENATE("R2C",' RIESGOS DE GESTION'!#REF!),"")</f>
        <v>#REF!</v>
      </c>
      <c r="W17" s="27" t="e">
        <f>IF(AND(' RIESGOS DE GESTION'!#REF!="Alta",' RIESGOS DE GESTION'!#REF!="Moderado"),CONCATENATE("R2C",' RIESGOS DE GESTION'!#REF!),"")</f>
        <v>#REF!</v>
      </c>
      <c r="X17" s="27" t="e">
        <f>IF(AND(' RIESGOS DE GESTION'!#REF!="Alta",' RIESGOS DE GESTION'!#REF!="Moderado"),CONCATENATE("R2C",' RIESGOS DE GESTION'!#REF!),"")</f>
        <v>#REF!</v>
      </c>
      <c r="Y17" s="27" t="e">
        <f>IF(AND(' RIESGOS DE GESTION'!#REF!="Alta",' RIESGOS DE GESTION'!#REF!="Moderado"),CONCATENATE("R2C",' RIESGOS DE GESTION'!#REF!),"")</f>
        <v>#REF!</v>
      </c>
      <c r="Z17" s="27" t="e">
        <f>IF(AND(' RIESGOS DE GESTION'!#REF!="Alta",' RIESGOS DE GESTION'!#REF!="Moderado"),CONCATENATE("R2C",' RIESGOS DE GESTION'!#REF!),"")</f>
        <v>#REF!</v>
      </c>
      <c r="AA17" s="28" t="e">
        <f>IF(AND(' RIESGOS DE GESTION'!#REF!="Alta",' RIESGOS DE GESTION'!#REF!="Moderado"),CONCATENATE("R2C",' RIESGOS DE GESTION'!#REF!),"")</f>
        <v>#REF!</v>
      </c>
      <c r="AB17" s="26" t="e">
        <f>IF(AND(' RIESGOS DE GESTION'!#REF!="Alta",' RIESGOS DE GESTION'!#REF!="Mayor"),CONCATENATE("R2C",' RIESGOS DE GESTION'!#REF!),"")</f>
        <v>#REF!</v>
      </c>
      <c r="AC17" s="27" t="e">
        <f>IF(AND(' RIESGOS DE GESTION'!#REF!="Alta",' RIESGOS DE GESTION'!#REF!="Mayor"),CONCATENATE("R2C",' RIESGOS DE GESTION'!#REF!),"")</f>
        <v>#REF!</v>
      </c>
      <c r="AD17" s="27" t="e">
        <f>IF(AND(' RIESGOS DE GESTION'!#REF!="Alta",' RIESGOS DE GESTION'!#REF!="Mayor"),CONCATENATE("R2C",' RIESGOS DE GESTION'!#REF!),"")</f>
        <v>#REF!</v>
      </c>
      <c r="AE17" s="27" t="e">
        <f>IF(AND(' RIESGOS DE GESTION'!#REF!="Alta",' RIESGOS DE GESTION'!#REF!="Mayor"),CONCATENATE("R2C",' RIESGOS DE GESTION'!#REF!),"")</f>
        <v>#REF!</v>
      </c>
      <c r="AF17" s="27" t="e">
        <f>IF(AND(' RIESGOS DE GESTION'!#REF!="Alta",' RIESGOS DE GESTION'!#REF!="Mayor"),CONCATENATE("R2C",' RIESGOS DE GESTION'!#REF!),"")</f>
        <v>#REF!</v>
      </c>
      <c r="AG17" s="28" t="e">
        <f>IF(AND(' RIESGOS DE GESTION'!#REF!="Alta",' RIESGOS DE GESTION'!#REF!="Mayor"),CONCATENATE("R2C",' RIESGOS DE GESTION'!#REF!),"")</f>
        <v>#REF!</v>
      </c>
      <c r="AH17" s="29" t="e">
        <f>IF(AND(' RIESGOS DE GESTION'!#REF!="Alta",' RIESGOS DE GESTION'!#REF!="Catastrófico"),CONCATENATE("R2C",' RIESGOS DE GESTION'!#REF!),"")</f>
        <v>#REF!</v>
      </c>
      <c r="AI17" s="30" t="e">
        <f>IF(AND(' RIESGOS DE GESTION'!#REF!="Alta",' RIESGOS DE GESTION'!#REF!="Catastrófico"),CONCATENATE("R2C",' RIESGOS DE GESTION'!#REF!),"")</f>
        <v>#REF!</v>
      </c>
      <c r="AJ17" s="30" t="e">
        <f>IF(AND(' RIESGOS DE GESTION'!#REF!="Alta",' RIESGOS DE GESTION'!#REF!="Catastrófico"),CONCATENATE("R2C",' RIESGOS DE GESTION'!#REF!),"")</f>
        <v>#REF!</v>
      </c>
      <c r="AK17" s="30" t="e">
        <f>IF(AND(' RIESGOS DE GESTION'!#REF!="Alta",' RIESGOS DE GESTION'!#REF!="Catastrófico"),CONCATENATE("R2C",' RIESGOS DE GESTION'!#REF!),"")</f>
        <v>#REF!</v>
      </c>
      <c r="AL17" s="30" t="e">
        <f>IF(AND(' RIESGOS DE GESTION'!#REF!="Alta",' RIESGOS DE GESTION'!#REF!="Catastrófico"),CONCATENATE("R2C",' RIESGOS DE GESTION'!#REF!),"")</f>
        <v>#REF!</v>
      </c>
      <c r="AM17" s="31" t="e">
        <f>IF(AND(' RIESGOS DE GESTION'!#REF!="Alta",' RIESGOS DE GESTION'!#REF!="Catastrófico"),CONCATENATE("R2C",' RIESGOS DE GESTION'!#REF!),"")</f>
        <v>#REF!</v>
      </c>
      <c r="AN17" s="57"/>
      <c r="AO17" s="477"/>
      <c r="AP17" s="478"/>
      <c r="AQ17" s="478"/>
      <c r="AR17" s="478"/>
      <c r="AS17" s="478"/>
      <c r="AT17" s="479"/>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row>
    <row r="18" spans="1:76" ht="15" customHeight="1" x14ac:dyDescent="0.25">
      <c r="A18" s="57"/>
      <c r="B18" s="388"/>
      <c r="C18" s="388"/>
      <c r="D18" s="389"/>
      <c r="E18" s="487"/>
      <c r="F18" s="486"/>
      <c r="G18" s="486"/>
      <c r="H18" s="486"/>
      <c r="I18" s="486"/>
      <c r="J18" s="41" t="e">
        <f>IF(AND(' RIESGOS DE GESTION'!#REF!="Alta",' RIESGOS DE GESTION'!#REF!="Leve"),CONCATENATE("R3C",' RIESGOS DE GESTION'!#REF!),"")</f>
        <v>#REF!</v>
      </c>
      <c r="K18" s="42" t="e">
        <f>IF(AND(' RIESGOS DE GESTION'!#REF!="Alta",' RIESGOS DE GESTION'!#REF!="Leve"),CONCATENATE("R3C",' RIESGOS DE GESTION'!#REF!),"")</f>
        <v>#REF!</v>
      </c>
      <c r="L18" s="42" t="e">
        <f>IF(AND(' RIESGOS DE GESTION'!#REF!="Alta",' RIESGOS DE GESTION'!#REF!="Leve"),CONCATENATE("R3C",' RIESGOS DE GESTION'!#REF!),"")</f>
        <v>#REF!</v>
      </c>
      <c r="M18" s="42" t="e">
        <f>IF(AND(' RIESGOS DE GESTION'!#REF!="Alta",' RIESGOS DE GESTION'!#REF!="Leve"),CONCATENATE("R3C",' RIESGOS DE GESTION'!#REF!),"")</f>
        <v>#REF!</v>
      </c>
      <c r="N18" s="42" t="e">
        <f>IF(AND(' RIESGOS DE GESTION'!#REF!="Alta",' RIESGOS DE GESTION'!#REF!="Leve"),CONCATENATE("R3C",' RIESGOS DE GESTION'!#REF!),"")</f>
        <v>#REF!</v>
      </c>
      <c r="O18" s="43" t="e">
        <f>IF(AND(' RIESGOS DE GESTION'!#REF!="Alta",' RIESGOS DE GESTION'!#REF!="Leve"),CONCATENATE("R3C",' RIESGOS DE GESTION'!#REF!),"")</f>
        <v>#REF!</v>
      </c>
      <c r="P18" s="41" t="e">
        <f>IF(AND(' RIESGOS DE GESTION'!#REF!="Alta",' RIESGOS DE GESTION'!#REF!="Menor"),CONCATENATE("R3C",' RIESGOS DE GESTION'!#REF!),"")</f>
        <v>#REF!</v>
      </c>
      <c r="Q18" s="42" t="e">
        <f>IF(AND(' RIESGOS DE GESTION'!#REF!="Alta",' RIESGOS DE GESTION'!#REF!="Menor"),CONCATENATE("R3C",' RIESGOS DE GESTION'!#REF!),"")</f>
        <v>#REF!</v>
      </c>
      <c r="R18" s="42" t="e">
        <f>IF(AND(' RIESGOS DE GESTION'!#REF!="Alta",' RIESGOS DE GESTION'!#REF!="Menor"),CONCATENATE("R3C",' RIESGOS DE GESTION'!#REF!),"")</f>
        <v>#REF!</v>
      </c>
      <c r="S18" s="42" t="e">
        <f>IF(AND(' RIESGOS DE GESTION'!#REF!="Alta",' RIESGOS DE GESTION'!#REF!="Menor"),CONCATENATE("R3C",' RIESGOS DE GESTION'!#REF!),"")</f>
        <v>#REF!</v>
      </c>
      <c r="T18" s="42" t="e">
        <f>IF(AND(' RIESGOS DE GESTION'!#REF!="Alta",' RIESGOS DE GESTION'!#REF!="Menor"),CONCATENATE("R3C",' RIESGOS DE GESTION'!#REF!),"")</f>
        <v>#REF!</v>
      </c>
      <c r="U18" s="43" t="e">
        <f>IF(AND(' RIESGOS DE GESTION'!#REF!="Alta",' RIESGOS DE GESTION'!#REF!="Menor"),CONCATENATE("R3C",' RIESGOS DE GESTION'!#REF!),"")</f>
        <v>#REF!</v>
      </c>
      <c r="V18" s="26" t="e">
        <f>IF(AND(' RIESGOS DE GESTION'!#REF!="Alta",' RIESGOS DE GESTION'!#REF!="Moderado"),CONCATENATE("R3C",' RIESGOS DE GESTION'!#REF!),"")</f>
        <v>#REF!</v>
      </c>
      <c r="W18" s="27" t="e">
        <f>IF(AND(' RIESGOS DE GESTION'!#REF!="Alta",' RIESGOS DE GESTION'!#REF!="Moderado"),CONCATENATE("R3C",' RIESGOS DE GESTION'!#REF!),"")</f>
        <v>#REF!</v>
      </c>
      <c r="X18" s="27" t="e">
        <f>IF(AND(' RIESGOS DE GESTION'!#REF!="Alta",' RIESGOS DE GESTION'!#REF!="Moderado"),CONCATENATE("R3C",' RIESGOS DE GESTION'!#REF!),"")</f>
        <v>#REF!</v>
      </c>
      <c r="Y18" s="27" t="e">
        <f>IF(AND(' RIESGOS DE GESTION'!#REF!="Alta",' RIESGOS DE GESTION'!#REF!="Moderado"),CONCATENATE("R3C",' RIESGOS DE GESTION'!#REF!),"")</f>
        <v>#REF!</v>
      </c>
      <c r="Z18" s="27" t="e">
        <f>IF(AND(' RIESGOS DE GESTION'!#REF!="Alta",' RIESGOS DE GESTION'!#REF!="Moderado"),CONCATENATE("R3C",' RIESGOS DE GESTION'!#REF!),"")</f>
        <v>#REF!</v>
      </c>
      <c r="AA18" s="28" t="e">
        <f>IF(AND(' RIESGOS DE GESTION'!#REF!="Alta",' RIESGOS DE GESTION'!#REF!="Moderado"),CONCATENATE("R3C",' RIESGOS DE GESTION'!#REF!),"")</f>
        <v>#REF!</v>
      </c>
      <c r="AB18" s="26" t="e">
        <f>IF(AND(' RIESGOS DE GESTION'!#REF!="Alta",' RIESGOS DE GESTION'!#REF!="Mayor"),CONCATENATE("R3C",' RIESGOS DE GESTION'!#REF!),"")</f>
        <v>#REF!</v>
      </c>
      <c r="AC18" s="27" t="e">
        <f>IF(AND(' RIESGOS DE GESTION'!#REF!="Alta",' RIESGOS DE GESTION'!#REF!="Mayor"),CONCATENATE("R3C",' RIESGOS DE GESTION'!#REF!),"")</f>
        <v>#REF!</v>
      </c>
      <c r="AD18" s="27" t="e">
        <f>IF(AND(' RIESGOS DE GESTION'!#REF!="Alta",' RIESGOS DE GESTION'!#REF!="Mayor"),CONCATENATE("R3C",' RIESGOS DE GESTION'!#REF!),"")</f>
        <v>#REF!</v>
      </c>
      <c r="AE18" s="27" t="e">
        <f>IF(AND(' RIESGOS DE GESTION'!#REF!="Alta",' RIESGOS DE GESTION'!#REF!="Mayor"),CONCATENATE("R3C",' RIESGOS DE GESTION'!#REF!),"")</f>
        <v>#REF!</v>
      </c>
      <c r="AF18" s="27" t="e">
        <f>IF(AND(' RIESGOS DE GESTION'!#REF!="Alta",' RIESGOS DE GESTION'!#REF!="Mayor"),CONCATENATE("R3C",' RIESGOS DE GESTION'!#REF!),"")</f>
        <v>#REF!</v>
      </c>
      <c r="AG18" s="28" t="e">
        <f>IF(AND(' RIESGOS DE GESTION'!#REF!="Alta",' RIESGOS DE GESTION'!#REF!="Mayor"),CONCATENATE("R3C",' RIESGOS DE GESTION'!#REF!),"")</f>
        <v>#REF!</v>
      </c>
      <c r="AH18" s="29" t="e">
        <f>IF(AND(' RIESGOS DE GESTION'!#REF!="Alta",' RIESGOS DE GESTION'!#REF!="Catastrófico"),CONCATENATE("R3C",' RIESGOS DE GESTION'!#REF!),"")</f>
        <v>#REF!</v>
      </c>
      <c r="AI18" s="30" t="e">
        <f>IF(AND(' RIESGOS DE GESTION'!#REF!="Alta",' RIESGOS DE GESTION'!#REF!="Catastrófico"),CONCATENATE("R3C",' RIESGOS DE GESTION'!#REF!),"")</f>
        <v>#REF!</v>
      </c>
      <c r="AJ18" s="30" t="e">
        <f>IF(AND(' RIESGOS DE GESTION'!#REF!="Alta",' RIESGOS DE GESTION'!#REF!="Catastrófico"),CONCATENATE("R3C",' RIESGOS DE GESTION'!#REF!),"")</f>
        <v>#REF!</v>
      </c>
      <c r="AK18" s="30" t="e">
        <f>IF(AND(' RIESGOS DE GESTION'!#REF!="Alta",' RIESGOS DE GESTION'!#REF!="Catastrófico"),CONCATENATE("R3C",' RIESGOS DE GESTION'!#REF!),"")</f>
        <v>#REF!</v>
      </c>
      <c r="AL18" s="30" t="e">
        <f>IF(AND(' RIESGOS DE GESTION'!#REF!="Alta",' RIESGOS DE GESTION'!#REF!="Catastrófico"),CONCATENATE("R3C",' RIESGOS DE GESTION'!#REF!),"")</f>
        <v>#REF!</v>
      </c>
      <c r="AM18" s="31" t="e">
        <f>IF(AND(' RIESGOS DE GESTION'!#REF!="Alta",' RIESGOS DE GESTION'!#REF!="Catastrófico"),CONCATENATE("R3C",' RIESGOS DE GESTION'!#REF!),"")</f>
        <v>#REF!</v>
      </c>
      <c r="AN18" s="57"/>
      <c r="AO18" s="477"/>
      <c r="AP18" s="478"/>
      <c r="AQ18" s="478"/>
      <c r="AR18" s="478"/>
      <c r="AS18" s="478"/>
      <c r="AT18" s="479"/>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row>
    <row r="19" spans="1:76" ht="15" customHeight="1" x14ac:dyDescent="0.25">
      <c r="A19" s="57"/>
      <c r="B19" s="388"/>
      <c r="C19" s="388"/>
      <c r="D19" s="389"/>
      <c r="E19" s="487"/>
      <c r="F19" s="486"/>
      <c r="G19" s="486"/>
      <c r="H19" s="486"/>
      <c r="I19" s="486"/>
      <c r="J19" s="41" t="e">
        <f>IF(AND(' RIESGOS DE GESTION'!#REF!="Alta",' RIESGOS DE GESTION'!#REF!="Leve"),CONCATENATE("R4C",' RIESGOS DE GESTION'!#REF!),"")</f>
        <v>#REF!</v>
      </c>
      <c r="K19" s="42" t="e">
        <f>IF(AND(' RIESGOS DE GESTION'!#REF!="Alta",' RIESGOS DE GESTION'!#REF!="Leve"),CONCATENATE("R4C",' RIESGOS DE GESTION'!#REF!),"")</f>
        <v>#REF!</v>
      </c>
      <c r="L19" s="42" t="e">
        <f>IF(AND(' RIESGOS DE GESTION'!#REF!="Alta",' RIESGOS DE GESTION'!#REF!="Leve"),CONCATENATE("R4C",' RIESGOS DE GESTION'!#REF!),"")</f>
        <v>#REF!</v>
      </c>
      <c r="M19" s="42" t="e">
        <f>IF(AND(' RIESGOS DE GESTION'!#REF!="Alta",' RIESGOS DE GESTION'!#REF!="Leve"),CONCATENATE("R4C",' RIESGOS DE GESTION'!#REF!),"")</f>
        <v>#REF!</v>
      </c>
      <c r="N19" s="42" t="e">
        <f>IF(AND(' RIESGOS DE GESTION'!#REF!="Alta",' RIESGOS DE GESTION'!#REF!="Leve"),CONCATENATE("R4C",' RIESGOS DE GESTION'!#REF!),"")</f>
        <v>#REF!</v>
      </c>
      <c r="O19" s="43" t="e">
        <f>IF(AND(' RIESGOS DE GESTION'!#REF!="Alta",' RIESGOS DE GESTION'!#REF!="Leve"),CONCATENATE("R4C",' RIESGOS DE GESTION'!#REF!),"")</f>
        <v>#REF!</v>
      </c>
      <c r="P19" s="41" t="e">
        <f>IF(AND(' RIESGOS DE GESTION'!#REF!="Alta",' RIESGOS DE GESTION'!#REF!="Menor"),CONCATENATE("R4C",' RIESGOS DE GESTION'!#REF!),"")</f>
        <v>#REF!</v>
      </c>
      <c r="Q19" s="42" t="e">
        <f>IF(AND(' RIESGOS DE GESTION'!#REF!="Alta",' RIESGOS DE GESTION'!#REF!="Menor"),CONCATENATE("R4C",' RIESGOS DE GESTION'!#REF!),"")</f>
        <v>#REF!</v>
      </c>
      <c r="R19" s="42" t="e">
        <f>IF(AND(' RIESGOS DE GESTION'!#REF!="Alta",' RIESGOS DE GESTION'!#REF!="Menor"),CONCATENATE("R4C",' RIESGOS DE GESTION'!#REF!),"")</f>
        <v>#REF!</v>
      </c>
      <c r="S19" s="42" t="e">
        <f>IF(AND(' RIESGOS DE GESTION'!#REF!="Alta",' RIESGOS DE GESTION'!#REF!="Menor"),CONCATENATE("R4C",' RIESGOS DE GESTION'!#REF!),"")</f>
        <v>#REF!</v>
      </c>
      <c r="T19" s="42" t="e">
        <f>IF(AND(' RIESGOS DE GESTION'!#REF!="Alta",' RIESGOS DE GESTION'!#REF!="Menor"),CONCATENATE("R4C",' RIESGOS DE GESTION'!#REF!),"")</f>
        <v>#REF!</v>
      </c>
      <c r="U19" s="43" t="e">
        <f>IF(AND(' RIESGOS DE GESTION'!#REF!="Alta",' RIESGOS DE GESTION'!#REF!="Menor"),CONCATENATE("R4C",' RIESGOS DE GESTION'!#REF!),"")</f>
        <v>#REF!</v>
      </c>
      <c r="V19" s="26" t="e">
        <f>IF(AND(' RIESGOS DE GESTION'!#REF!="Alta",' RIESGOS DE GESTION'!#REF!="Moderado"),CONCATENATE("R4C",' RIESGOS DE GESTION'!#REF!),"")</f>
        <v>#REF!</v>
      </c>
      <c r="W19" s="27" t="e">
        <f>IF(AND(' RIESGOS DE GESTION'!#REF!="Alta",' RIESGOS DE GESTION'!#REF!="Moderado"),CONCATENATE("R4C",' RIESGOS DE GESTION'!#REF!),"")</f>
        <v>#REF!</v>
      </c>
      <c r="X19" s="27" t="e">
        <f>IF(AND(' RIESGOS DE GESTION'!#REF!="Alta",' RIESGOS DE GESTION'!#REF!="Moderado"),CONCATENATE("R4C",' RIESGOS DE GESTION'!#REF!),"")</f>
        <v>#REF!</v>
      </c>
      <c r="Y19" s="27" t="e">
        <f>IF(AND(' RIESGOS DE GESTION'!#REF!="Alta",' RIESGOS DE GESTION'!#REF!="Moderado"),CONCATENATE("R4C",' RIESGOS DE GESTION'!#REF!),"")</f>
        <v>#REF!</v>
      </c>
      <c r="Z19" s="27" t="e">
        <f>IF(AND(' RIESGOS DE GESTION'!#REF!="Alta",' RIESGOS DE GESTION'!#REF!="Moderado"),CONCATENATE("R4C",' RIESGOS DE GESTION'!#REF!),"")</f>
        <v>#REF!</v>
      </c>
      <c r="AA19" s="28" t="e">
        <f>IF(AND(' RIESGOS DE GESTION'!#REF!="Alta",' RIESGOS DE GESTION'!#REF!="Moderado"),CONCATENATE("R4C",' RIESGOS DE GESTION'!#REF!),"")</f>
        <v>#REF!</v>
      </c>
      <c r="AB19" s="26" t="e">
        <f>IF(AND(' RIESGOS DE GESTION'!#REF!="Alta",' RIESGOS DE GESTION'!#REF!="Mayor"),CONCATENATE("R4C",' RIESGOS DE GESTION'!#REF!),"")</f>
        <v>#REF!</v>
      </c>
      <c r="AC19" s="27" t="e">
        <f>IF(AND(' RIESGOS DE GESTION'!#REF!="Alta",' RIESGOS DE GESTION'!#REF!="Mayor"),CONCATENATE("R4C",' RIESGOS DE GESTION'!#REF!),"")</f>
        <v>#REF!</v>
      </c>
      <c r="AD19" s="27" t="e">
        <f>IF(AND(' RIESGOS DE GESTION'!#REF!="Alta",' RIESGOS DE GESTION'!#REF!="Mayor"),CONCATENATE("R4C",' RIESGOS DE GESTION'!#REF!),"")</f>
        <v>#REF!</v>
      </c>
      <c r="AE19" s="27" t="e">
        <f>IF(AND(' RIESGOS DE GESTION'!#REF!="Alta",' RIESGOS DE GESTION'!#REF!="Mayor"),CONCATENATE("R4C",' RIESGOS DE GESTION'!#REF!),"")</f>
        <v>#REF!</v>
      </c>
      <c r="AF19" s="27" t="e">
        <f>IF(AND(' RIESGOS DE GESTION'!#REF!="Alta",' RIESGOS DE GESTION'!#REF!="Mayor"),CONCATENATE("R4C",' RIESGOS DE GESTION'!#REF!),"")</f>
        <v>#REF!</v>
      </c>
      <c r="AG19" s="28" t="e">
        <f>IF(AND(' RIESGOS DE GESTION'!#REF!="Alta",' RIESGOS DE GESTION'!#REF!="Mayor"),CONCATENATE("R4C",' RIESGOS DE GESTION'!#REF!),"")</f>
        <v>#REF!</v>
      </c>
      <c r="AH19" s="29" t="e">
        <f>IF(AND(' RIESGOS DE GESTION'!#REF!="Alta",' RIESGOS DE GESTION'!#REF!="Catastrófico"),CONCATENATE("R4C",' RIESGOS DE GESTION'!#REF!),"")</f>
        <v>#REF!</v>
      </c>
      <c r="AI19" s="30" t="e">
        <f>IF(AND(' RIESGOS DE GESTION'!#REF!="Alta",' RIESGOS DE GESTION'!#REF!="Catastrófico"),CONCATENATE("R4C",' RIESGOS DE GESTION'!#REF!),"")</f>
        <v>#REF!</v>
      </c>
      <c r="AJ19" s="30" t="e">
        <f>IF(AND(' RIESGOS DE GESTION'!#REF!="Alta",' RIESGOS DE GESTION'!#REF!="Catastrófico"),CONCATENATE("R4C",' RIESGOS DE GESTION'!#REF!),"")</f>
        <v>#REF!</v>
      </c>
      <c r="AK19" s="30" t="e">
        <f>IF(AND(' RIESGOS DE GESTION'!#REF!="Alta",' RIESGOS DE GESTION'!#REF!="Catastrófico"),CONCATENATE("R4C",' RIESGOS DE GESTION'!#REF!),"")</f>
        <v>#REF!</v>
      </c>
      <c r="AL19" s="30" t="e">
        <f>IF(AND(' RIESGOS DE GESTION'!#REF!="Alta",' RIESGOS DE GESTION'!#REF!="Catastrófico"),CONCATENATE("R4C",' RIESGOS DE GESTION'!#REF!),"")</f>
        <v>#REF!</v>
      </c>
      <c r="AM19" s="31" t="e">
        <f>IF(AND(' RIESGOS DE GESTION'!#REF!="Alta",' RIESGOS DE GESTION'!#REF!="Catastrófico"),CONCATENATE("R4C",' RIESGOS DE GESTION'!#REF!),"")</f>
        <v>#REF!</v>
      </c>
      <c r="AN19" s="57"/>
      <c r="AO19" s="477"/>
      <c r="AP19" s="478"/>
      <c r="AQ19" s="478"/>
      <c r="AR19" s="478"/>
      <c r="AS19" s="478"/>
      <c r="AT19" s="479"/>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row>
    <row r="20" spans="1:76" ht="15" customHeight="1" x14ac:dyDescent="0.25">
      <c r="A20" s="57"/>
      <c r="B20" s="388"/>
      <c r="C20" s="388"/>
      <c r="D20" s="389"/>
      <c r="E20" s="487"/>
      <c r="F20" s="486"/>
      <c r="G20" s="486"/>
      <c r="H20" s="486"/>
      <c r="I20" s="486"/>
      <c r="J20" s="41" t="e">
        <f>IF(AND(' RIESGOS DE GESTION'!#REF!="Alta",' RIESGOS DE GESTION'!#REF!="Leve"),CONCATENATE("R5C",' RIESGOS DE GESTION'!#REF!),"")</f>
        <v>#REF!</v>
      </c>
      <c r="K20" s="42" t="e">
        <f>IF(AND(' RIESGOS DE GESTION'!#REF!="Alta",' RIESGOS DE GESTION'!#REF!="Leve"),CONCATENATE("R5C",' RIESGOS DE GESTION'!#REF!),"")</f>
        <v>#REF!</v>
      </c>
      <c r="L20" s="42" t="e">
        <f>IF(AND(' RIESGOS DE GESTION'!#REF!="Alta",' RIESGOS DE GESTION'!#REF!="Leve"),CONCATENATE("R5C",' RIESGOS DE GESTION'!#REF!),"")</f>
        <v>#REF!</v>
      </c>
      <c r="M20" s="42" t="e">
        <f>IF(AND(' RIESGOS DE GESTION'!#REF!="Alta",' RIESGOS DE GESTION'!#REF!="Leve"),CONCATENATE("R5C",' RIESGOS DE GESTION'!#REF!),"")</f>
        <v>#REF!</v>
      </c>
      <c r="N20" s="42" t="e">
        <f>IF(AND(' RIESGOS DE GESTION'!#REF!="Alta",' RIESGOS DE GESTION'!#REF!="Leve"),CONCATENATE("R5C",' RIESGOS DE GESTION'!#REF!),"")</f>
        <v>#REF!</v>
      </c>
      <c r="O20" s="43" t="e">
        <f>IF(AND(' RIESGOS DE GESTION'!#REF!="Alta",' RIESGOS DE GESTION'!#REF!="Leve"),CONCATENATE("R5C",' RIESGOS DE GESTION'!#REF!),"")</f>
        <v>#REF!</v>
      </c>
      <c r="P20" s="41" t="e">
        <f>IF(AND(' RIESGOS DE GESTION'!#REF!="Alta",' RIESGOS DE GESTION'!#REF!="Menor"),CONCATENATE("R5C",' RIESGOS DE GESTION'!#REF!),"")</f>
        <v>#REF!</v>
      </c>
      <c r="Q20" s="42" t="e">
        <f>IF(AND(' RIESGOS DE GESTION'!#REF!="Alta",' RIESGOS DE GESTION'!#REF!="Menor"),CONCATENATE("R5C",' RIESGOS DE GESTION'!#REF!),"")</f>
        <v>#REF!</v>
      </c>
      <c r="R20" s="42" t="e">
        <f>IF(AND(' RIESGOS DE GESTION'!#REF!="Alta",' RIESGOS DE GESTION'!#REF!="Menor"),CONCATENATE("R5C",' RIESGOS DE GESTION'!#REF!),"")</f>
        <v>#REF!</v>
      </c>
      <c r="S20" s="42" t="e">
        <f>IF(AND(' RIESGOS DE GESTION'!#REF!="Alta",' RIESGOS DE GESTION'!#REF!="Menor"),CONCATENATE("R5C",' RIESGOS DE GESTION'!#REF!),"")</f>
        <v>#REF!</v>
      </c>
      <c r="T20" s="42" t="e">
        <f>IF(AND(' RIESGOS DE GESTION'!#REF!="Alta",' RIESGOS DE GESTION'!#REF!="Menor"),CONCATENATE("R5C",' RIESGOS DE GESTION'!#REF!),"")</f>
        <v>#REF!</v>
      </c>
      <c r="U20" s="43" t="e">
        <f>IF(AND(' RIESGOS DE GESTION'!#REF!="Alta",' RIESGOS DE GESTION'!#REF!="Menor"),CONCATENATE("R5C",' RIESGOS DE GESTION'!#REF!),"")</f>
        <v>#REF!</v>
      </c>
      <c r="V20" s="26" t="e">
        <f>IF(AND(' RIESGOS DE GESTION'!#REF!="Alta",' RIESGOS DE GESTION'!#REF!="Moderado"),CONCATENATE("R5C",' RIESGOS DE GESTION'!#REF!),"")</f>
        <v>#REF!</v>
      </c>
      <c r="W20" s="27" t="e">
        <f>IF(AND(' RIESGOS DE GESTION'!#REF!="Alta",' RIESGOS DE GESTION'!#REF!="Moderado"),CONCATENATE("R5C",' RIESGOS DE GESTION'!#REF!),"")</f>
        <v>#REF!</v>
      </c>
      <c r="X20" s="27" t="e">
        <f>IF(AND(' RIESGOS DE GESTION'!#REF!="Alta",' RIESGOS DE GESTION'!#REF!="Moderado"),CONCATENATE("R5C",' RIESGOS DE GESTION'!#REF!),"")</f>
        <v>#REF!</v>
      </c>
      <c r="Y20" s="27" t="e">
        <f>IF(AND(' RIESGOS DE GESTION'!#REF!="Alta",' RIESGOS DE GESTION'!#REF!="Moderado"),CONCATENATE("R5C",' RIESGOS DE GESTION'!#REF!),"")</f>
        <v>#REF!</v>
      </c>
      <c r="Z20" s="27" t="e">
        <f>IF(AND(' RIESGOS DE GESTION'!#REF!="Alta",' RIESGOS DE GESTION'!#REF!="Moderado"),CONCATENATE("R5C",' RIESGOS DE GESTION'!#REF!),"")</f>
        <v>#REF!</v>
      </c>
      <c r="AA20" s="28" t="e">
        <f>IF(AND(' RIESGOS DE GESTION'!#REF!="Alta",' RIESGOS DE GESTION'!#REF!="Moderado"),CONCATENATE("R5C",' RIESGOS DE GESTION'!#REF!),"")</f>
        <v>#REF!</v>
      </c>
      <c r="AB20" s="26" t="e">
        <f>IF(AND(' RIESGOS DE GESTION'!#REF!="Alta",' RIESGOS DE GESTION'!#REF!="Mayor"),CONCATENATE("R5C",' RIESGOS DE GESTION'!#REF!),"")</f>
        <v>#REF!</v>
      </c>
      <c r="AC20" s="27" t="e">
        <f>IF(AND(' RIESGOS DE GESTION'!#REF!="Alta",' RIESGOS DE GESTION'!#REF!="Mayor"),CONCATENATE("R5C",' RIESGOS DE GESTION'!#REF!),"")</f>
        <v>#REF!</v>
      </c>
      <c r="AD20" s="27" t="e">
        <f>IF(AND(' RIESGOS DE GESTION'!#REF!="Alta",' RIESGOS DE GESTION'!#REF!="Mayor"),CONCATENATE("R5C",' RIESGOS DE GESTION'!#REF!),"")</f>
        <v>#REF!</v>
      </c>
      <c r="AE20" s="27" t="e">
        <f>IF(AND(' RIESGOS DE GESTION'!#REF!="Alta",' RIESGOS DE GESTION'!#REF!="Mayor"),CONCATENATE("R5C",' RIESGOS DE GESTION'!#REF!),"")</f>
        <v>#REF!</v>
      </c>
      <c r="AF20" s="27" t="e">
        <f>IF(AND(' RIESGOS DE GESTION'!#REF!="Alta",' RIESGOS DE GESTION'!#REF!="Mayor"),CONCATENATE("R5C",' RIESGOS DE GESTION'!#REF!),"")</f>
        <v>#REF!</v>
      </c>
      <c r="AG20" s="28" t="e">
        <f>IF(AND(' RIESGOS DE GESTION'!#REF!="Alta",' RIESGOS DE GESTION'!#REF!="Mayor"),CONCATENATE("R5C",' RIESGOS DE GESTION'!#REF!),"")</f>
        <v>#REF!</v>
      </c>
      <c r="AH20" s="29" t="e">
        <f>IF(AND(' RIESGOS DE GESTION'!#REF!="Alta",' RIESGOS DE GESTION'!#REF!="Catastrófico"),CONCATENATE("R5C",' RIESGOS DE GESTION'!#REF!),"")</f>
        <v>#REF!</v>
      </c>
      <c r="AI20" s="30" t="e">
        <f>IF(AND(' RIESGOS DE GESTION'!#REF!="Alta",' RIESGOS DE GESTION'!#REF!="Catastrófico"),CONCATENATE("R5C",' RIESGOS DE GESTION'!#REF!),"")</f>
        <v>#REF!</v>
      </c>
      <c r="AJ20" s="30" t="e">
        <f>IF(AND(' RIESGOS DE GESTION'!#REF!="Alta",' RIESGOS DE GESTION'!#REF!="Catastrófico"),CONCATENATE("R5C",' RIESGOS DE GESTION'!#REF!),"")</f>
        <v>#REF!</v>
      </c>
      <c r="AK20" s="30" t="e">
        <f>IF(AND(' RIESGOS DE GESTION'!#REF!="Alta",' RIESGOS DE GESTION'!#REF!="Catastrófico"),CONCATENATE("R5C",' RIESGOS DE GESTION'!#REF!),"")</f>
        <v>#REF!</v>
      </c>
      <c r="AL20" s="30" t="e">
        <f>IF(AND(' RIESGOS DE GESTION'!#REF!="Alta",' RIESGOS DE GESTION'!#REF!="Catastrófico"),CONCATENATE("R5C",' RIESGOS DE GESTION'!#REF!),"")</f>
        <v>#REF!</v>
      </c>
      <c r="AM20" s="31" t="e">
        <f>IF(AND(' RIESGOS DE GESTION'!#REF!="Alta",' RIESGOS DE GESTION'!#REF!="Catastrófico"),CONCATENATE("R5C",' RIESGOS DE GESTION'!#REF!),"")</f>
        <v>#REF!</v>
      </c>
      <c r="AN20" s="57"/>
      <c r="AO20" s="477"/>
      <c r="AP20" s="478"/>
      <c r="AQ20" s="478"/>
      <c r="AR20" s="478"/>
      <c r="AS20" s="478"/>
      <c r="AT20" s="479"/>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row>
    <row r="21" spans="1:76" ht="15" customHeight="1" x14ac:dyDescent="0.25">
      <c r="A21" s="57"/>
      <c r="B21" s="388"/>
      <c r="C21" s="388"/>
      <c r="D21" s="389"/>
      <c r="E21" s="487"/>
      <c r="F21" s="486"/>
      <c r="G21" s="486"/>
      <c r="H21" s="486"/>
      <c r="I21" s="486"/>
      <c r="J21" s="41" t="e">
        <f>IF(AND(' RIESGOS DE GESTION'!#REF!="Alta",' RIESGOS DE GESTION'!#REF!="Leve"),CONCATENATE("R6C",' RIESGOS DE GESTION'!#REF!),"")</f>
        <v>#REF!</v>
      </c>
      <c r="K21" s="42" t="e">
        <f>IF(AND(' RIESGOS DE GESTION'!#REF!="Alta",' RIESGOS DE GESTION'!#REF!="Leve"),CONCATENATE("R6C",' RIESGOS DE GESTION'!#REF!),"")</f>
        <v>#REF!</v>
      </c>
      <c r="L21" s="42" t="e">
        <f>IF(AND(' RIESGOS DE GESTION'!#REF!="Alta",' RIESGOS DE GESTION'!#REF!="Leve"),CONCATENATE("R6C",' RIESGOS DE GESTION'!#REF!),"")</f>
        <v>#REF!</v>
      </c>
      <c r="M21" s="42" t="e">
        <f>IF(AND(' RIESGOS DE GESTION'!#REF!="Alta",' RIESGOS DE GESTION'!#REF!="Leve"),CONCATENATE("R6C",' RIESGOS DE GESTION'!#REF!),"")</f>
        <v>#REF!</v>
      </c>
      <c r="N21" s="42" t="e">
        <f>IF(AND(' RIESGOS DE GESTION'!#REF!="Alta",' RIESGOS DE GESTION'!#REF!="Leve"),CONCATENATE("R6C",' RIESGOS DE GESTION'!#REF!),"")</f>
        <v>#REF!</v>
      </c>
      <c r="O21" s="43" t="e">
        <f>IF(AND(' RIESGOS DE GESTION'!#REF!="Alta",' RIESGOS DE GESTION'!#REF!="Leve"),CONCATENATE("R6C",' RIESGOS DE GESTION'!#REF!),"")</f>
        <v>#REF!</v>
      </c>
      <c r="P21" s="41" t="e">
        <f>IF(AND(' RIESGOS DE GESTION'!#REF!="Alta",' RIESGOS DE GESTION'!#REF!="Menor"),CONCATENATE("R6C",' RIESGOS DE GESTION'!#REF!),"")</f>
        <v>#REF!</v>
      </c>
      <c r="Q21" s="42" t="e">
        <f>IF(AND(' RIESGOS DE GESTION'!#REF!="Alta",' RIESGOS DE GESTION'!#REF!="Menor"),CONCATENATE("R6C",' RIESGOS DE GESTION'!#REF!),"")</f>
        <v>#REF!</v>
      </c>
      <c r="R21" s="42" t="e">
        <f>IF(AND(' RIESGOS DE GESTION'!#REF!="Alta",' RIESGOS DE GESTION'!#REF!="Menor"),CONCATENATE("R6C",' RIESGOS DE GESTION'!#REF!),"")</f>
        <v>#REF!</v>
      </c>
      <c r="S21" s="42" t="e">
        <f>IF(AND(' RIESGOS DE GESTION'!#REF!="Alta",' RIESGOS DE GESTION'!#REF!="Menor"),CONCATENATE("R6C",' RIESGOS DE GESTION'!#REF!),"")</f>
        <v>#REF!</v>
      </c>
      <c r="T21" s="42" t="e">
        <f>IF(AND(' RIESGOS DE GESTION'!#REF!="Alta",' RIESGOS DE GESTION'!#REF!="Menor"),CONCATENATE("R6C",' RIESGOS DE GESTION'!#REF!),"")</f>
        <v>#REF!</v>
      </c>
      <c r="U21" s="43" t="e">
        <f>IF(AND(' RIESGOS DE GESTION'!#REF!="Alta",' RIESGOS DE GESTION'!#REF!="Menor"),CONCATENATE("R6C",' RIESGOS DE GESTION'!#REF!),"")</f>
        <v>#REF!</v>
      </c>
      <c r="V21" s="26" t="e">
        <f>IF(AND(' RIESGOS DE GESTION'!#REF!="Alta",' RIESGOS DE GESTION'!#REF!="Moderado"),CONCATENATE("R6C",' RIESGOS DE GESTION'!#REF!),"")</f>
        <v>#REF!</v>
      </c>
      <c r="W21" s="27" t="e">
        <f>IF(AND(' RIESGOS DE GESTION'!#REF!="Alta",' RIESGOS DE GESTION'!#REF!="Moderado"),CONCATENATE("R6C",' RIESGOS DE GESTION'!#REF!),"")</f>
        <v>#REF!</v>
      </c>
      <c r="X21" s="27" t="e">
        <f>IF(AND(' RIESGOS DE GESTION'!#REF!="Alta",' RIESGOS DE GESTION'!#REF!="Moderado"),CONCATENATE("R6C",' RIESGOS DE GESTION'!#REF!),"")</f>
        <v>#REF!</v>
      </c>
      <c r="Y21" s="27" t="e">
        <f>IF(AND(' RIESGOS DE GESTION'!#REF!="Alta",' RIESGOS DE GESTION'!#REF!="Moderado"),CONCATENATE("R6C",' RIESGOS DE GESTION'!#REF!),"")</f>
        <v>#REF!</v>
      </c>
      <c r="Z21" s="27" t="e">
        <f>IF(AND(' RIESGOS DE GESTION'!#REF!="Alta",' RIESGOS DE GESTION'!#REF!="Moderado"),CONCATENATE("R6C",' RIESGOS DE GESTION'!#REF!),"")</f>
        <v>#REF!</v>
      </c>
      <c r="AA21" s="28" t="e">
        <f>IF(AND(' RIESGOS DE GESTION'!#REF!="Alta",' RIESGOS DE GESTION'!#REF!="Moderado"),CONCATENATE("R6C",' RIESGOS DE GESTION'!#REF!),"")</f>
        <v>#REF!</v>
      </c>
      <c r="AB21" s="26" t="e">
        <f>IF(AND(' RIESGOS DE GESTION'!#REF!="Alta",' RIESGOS DE GESTION'!#REF!="Mayor"),CONCATENATE("R6C",' RIESGOS DE GESTION'!#REF!),"")</f>
        <v>#REF!</v>
      </c>
      <c r="AC21" s="27" t="e">
        <f>IF(AND(' RIESGOS DE GESTION'!#REF!="Alta",' RIESGOS DE GESTION'!#REF!="Mayor"),CONCATENATE("R6C",' RIESGOS DE GESTION'!#REF!),"")</f>
        <v>#REF!</v>
      </c>
      <c r="AD21" s="27" t="e">
        <f>IF(AND(' RIESGOS DE GESTION'!#REF!="Alta",' RIESGOS DE GESTION'!#REF!="Mayor"),CONCATENATE("R6C",' RIESGOS DE GESTION'!#REF!),"")</f>
        <v>#REF!</v>
      </c>
      <c r="AE21" s="27" t="e">
        <f>IF(AND(' RIESGOS DE GESTION'!#REF!="Alta",' RIESGOS DE GESTION'!#REF!="Mayor"),CONCATENATE("R6C",' RIESGOS DE GESTION'!#REF!),"")</f>
        <v>#REF!</v>
      </c>
      <c r="AF21" s="27" t="e">
        <f>IF(AND(' RIESGOS DE GESTION'!#REF!="Alta",' RIESGOS DE GESTION'!#REF!="Mayor"),CONCATENATE("R6C",' RIESGOS DE GESTION'!#REF!),"")</f>
        <v>#REF!</v>
      </c>
      <c r="AG21" s="28" t="e">
        <f>IF(AND(' RIESGOS DE GESTION'!#REF!="Alta",' RIESGOS DE GESTION'!#REF!="Mayor"),CONCATENATE("R6C",' RIESGOS DE GESTION'!#REF!),"")</f>
        <v>#REF!</v>
      </c>
      <c r="AH21" s="29" t="e">
        <f>IF(AND(' RIESGOS DE GESTION'!#REF!="Alta",' RIESGOS DE GESTION'!#REF!="Catastrófico"),CONCATENATE("R6C",' RIESGOS DE GESTION'!#REF!),"")</f>
        <v>#REF!</v>
      </c>
      <c r="AI21" s="30" t="e">
        <f>IF(AND(' RIESGOS DE GESTION'!#REF!="Alta",' RIESGOS DE GESTION'!#REF!="Catastrófico"),CONCATENATE("R6C",' RIESGOS DE GESTION'!#REF!),"")</f>
        <v>#REF!</v>
      </c>
      <c r="AJ21" s="30" t="e">
        <f>IF(AND(' RIESGOS DE GESTION'!#REF!="Alta",' RIESGOS DE GESTION'!#REF!="Catastrófico"),CONCATENATE("R6C",' RIESGOS DE GESTION'!#REF!),"")</f>
        <v>#REF!</v>
      </c>
      <c r="AK21" s="30" t="e">
        <f>IF(AND(' RIESGOS DE GESTION'!#REF!="Alta",' RIESGOS DE GESTION'!#REF!="Catastrófico"),CONCATENATE("R6C",' RIESGOS DE GESTION'!#REF!),"")</f>
        <v>#REF!</v>
      </c>
      <c r="AL21" s="30" t="e">
        <f>IF(AND(' RIESGOS DE GESTION'!#REF!="Alta",' RIESGOS DE GESTION'!#REF!="Catastrófico"),CONCATENATE("R6C",' RIESGOS DE GESTION'!#REF!),"")</f>
        <v>#REF!</v>
      </c>
      <c r="AM21" s="31" t="e">
        <f>IF(AND(' RIESGOS DE GESTION'!#REF!="Alta",' RIESGOS DE GESTION'!#REF!="Catastrófico"),CONCATENATE("R6C",' RIESGOS DE GESTION'!#REF!),"")</f>
        <v>#REF!</v>
      </c>
      <c r="AN21" s="57"/>
      <c r="AO21" s="477"/>
      <c r="AP21" s="478"/>
      <c r="AQ21" s="478"/>
      <c r="AR21" s="478"/>
      <c r="AS21" s="478"/>
      <c r="AT21" s="479"/>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row>
    <row r="22" spans="1:76" ht="15" customHeight="1" x14ac:dyDescent="0.25">
      <c r="A22" s="57"/>
      <c r="B22" s="388"/>
      <c r="C22" s="388"/>
      <c r="D22" s="389"/>
      <c r="E22" s="487"/>
      <c r="F22" s="486"/>
      <c r="G22" s="486"/>
      <c r="H22" s="486"/>
      <c r="I22" s="486"/>
      <c r="J22" s="41" t="e">
        <f>IF(AND(' RIESGOS DE GESTION'!#REF!="Alta",' RIESGOS DE GESTION'!#REF!="Leve"),CONCATENATE("R7C",' RIESGOS DE GESTION'!#REF!),"")</f>
        <v>#REF!</v>
      </c>
      <c r="K22" s="42" t="e">
        <f>IF(AND(' RIESGOS DE GESTION'!#REF!="Alta",' RIESGOS DE GESTION'!#REF!="Leve"),CONCATENATE("R7C",' RIESGOS DE GESTION'!#REF!),"")</f>
        <v>#REF!</v>
      </c>
      <c r="L22" s="42" t="e">
        <f>IF(AND(' RIESGOS DE GESTION'!#REF!="Alta",' RIESGOS DE GESTION'!#REF!="Leve"),CONCATENATE("R7C",' RIESGOS DE GESTION'!#REF!),"")</f>
        <v>#REF!</v>
      </c>
      <c r="M22" s="42" t="e">
        <f>IF(AND(' RIESGOS DE GESTION'!#REF!="Alta",' RIESGOS DE GESTION'!#REF!="Leve"),CONCATENATE("R7C",' RIESGOS DE GESTION'!#REF!),"")</f>
        <v>#REF!</v>
      </c>
      <c r="N22" s="42" t="e">
        <f>IF(AND(' RIESGOS DE GESTION'!#REF!="Alta",' RIESGOS DE GESTION'!#REF!="Leve"),CONCATENATE("R7C",' RIESGOS DE GESTION'!#REF!),"")</f>
        <v>#REF!</v>
      </c>
      <c r="O22" s="43" t="e">
        <f>IF(AND(' RIESGOS DE GESTION'!#REF!="Alta",' RIESGOS DE GESTION'!#REF!="Leve"),CONCATENATE("R7C",' RIESGOS DE GESTION'!#REF!),"")</f>
        <v>#REF!</v>
      </c>
      <c r="P22" s="41" t="e">
        <f>IF(AND(' RIESGOS DE GESTION'!#REF!="Alta",' RIESGOS DE GESTION'!#REF!="Menor"),CONCATENATE("R7C",' RIESGOS DE GESTION'!#REF!),"")</f>
        <v>#REF!</v>
      </c>
      <c r="Q22" s="42" t="e">
        <f>IF(AND(' RIESGOS DE GESTION'!#REF!="Alta",' RIESGOS DE GESTION'!#REF!="Menor"),CONCATENATE("R7C",' RIESGOS DE GESTION'!#REF!),"")</f>
        <v>#REF!</v>
      </c>
      <c r="R22" s="42" t="e">
        <f>IF(AND(' RIESGOS DE GESTION'!#REF!="Alta",' RIESGOS DE GESTION'!#REF!="Menor"),CONCATENATE("R7C",' RIESGOS DE GESTION'!#REF!),"")</f>
        <v>#REF!</v>
      </c>
      <c r="S22" s="42" t="e">
        <f>IF(AND(' RIESGOS DE GESTION'!#REF!="Alta",' RIESGOS DE GESTION'!#REF!="Menor"),CONCATENATE("R7C",' RIESGOS DE GESTION'!#REF!),"")</f>
        <v>#REF!</v>
      </c>
      <c r="T22" s="42" t="e">
        <f>IF(AND(' RIESGOS DE GESTION'!#REF!="Alta",' RIESGOS DE GESTION'!#REF!="Menor"),CONCATENATE("R7C",' RIESGOS DE GESTION'!#REF!),"")</f>
        <v>#REF!</v>
      </c>
      <c r="U22" s="43" t="e">
        <f>IF(AND(' RIESGOS DE GESTION'!#REF!="Alta",' RIESGOS DE GESTION'!#REF!="Menor"),CONCATENATE("R7C",' RIESGOS DE GESTION'!#REF!),"")</f>
        <v>#REF!</v>
      </c>
      <c r="V22" s="26" t="e">
        <f>IF(AND(' RIESGOS DE GESTION'!#REF!="Alta",' RIESGOS DE GESTION'!#REF!="Moderado"),CONCATENATE("R7C",' RIESGOS DE GESTION'!#REF!),"")</f>
        <v>#REF!</v>
      </c>
      <c r="W22" s="27" t="e">
        <f>IF(AND(' RIESGOS DE GESTION'!#REF!="Alta",' RIESGOS DE GESTION'!#REF!="Moderado"),CONCATENATE("R7C",' RIESGOS DE GESTION'!#REF!),"")</f>
        <v>#REF!</v>
      </c>
      <c r="X22" s="27" t="e">
        <f>IF(AND(' RIESGOS DE GESTION'!#REF!="Alta",' RIESGOS DE GESTION'!#REF!="Moderado"),CONCATENATE("R7C",' RIESGOS DE GESTION'!#REF!),"")</f>
        <v>#REF!</v>
      </c>
      <c r="Y22" s="27" t="e">
        <f>IF(AND(' RIESGOS DE GESTION'!#REF!="Alta",' RIESGOS DE GESTION'!#REF!="Moderado"),CONCATENATE("R7C",' RIESGOS DE GESTION'!#REF!),"")</f>
        <v>#REF!</v>
      </c>
      <c r="Z22" s="27" t="e">
        <f>IF(AND(' RIESGOS DE GESTION'!#REF!="Alta",' RIESGOS DE GESTION'!#REF!="Moderado"),CONCATENATE("R7C",' RIESGOS DE GESTION'!#REF!),"")</f>
        <v>#REF!</v>
      </c>
      <c r="AA22" s="28" t="e">
        <f>IF(AND(' RIESGOS DE GESTION'!#REF!="Alta",' RIESGOS DE GESTION'!#REF!="Moderado"),CONCATENATE("R7C",' RIESGOS DE GESTION'!#REF!),"")</f>
        <v>#REF!</v>
      </c>
      <c r="AB22" s="26" t="e">
        <f>IF(AND(' RIESGOS DE GESTION'!#REF!="Alta",' RIESGOS DE GESTION'!#REF!="Mayor"),CONCATENATE("R7C",' RIESGOS DE GESTION'!#REF!),"")</f>
        <v>#REF!</v>
      </c>
      <c r="AC22" s="27" t="e">
        <f>IF(AND(' RIESGOS DE GESTION'!#REF!="Alta",' RIESGOS DE GESTION'!#REF!="Mayor"),CONCATENATE("R7C",' RIESGOS DE GESTION'!#REF!),"")</f>
        <v>#REF!</v>
      </c>
      <c r="AD22" s="27" t="e">
        <f>IF(AND(' RIESGOS DE GESTION'!#REF!="Alta",' RIESGOS DE GESTION'!#REF!="Mayor"),CONCATENATE("R7C",' RIESGOS DE GESTION'!#REF!),"")</f>
        <v>#REF!</v>
      </c>
      <c r="AE22" s="27" t="e">
        <f>IF(AND(' RIESGOS DE GESTION'!#REF!="Alta",' RIESGOS DE GESTION'!#REF!="Mayor"),CONCATENATE("R7C",' RIESGOS DE GESTION'!#REF!),"")</f>
        <v>#REF!</v>
      </c>
      <c r="AF22" s="27" t="e">
        <f>IF(AND(' RIESGOS DE GESTION'!#REF!="Alta",' RIESGOS DE GESTION'!#REF!="Mayor"),CONCATENATE("R7C",' RIESGOS DE GESTION'!#REF!),"")</f>
        <v>#REF!</v>
      </c>
      <c r="AG22" s="28" t="e">
        <f>IF(AND(' RIESGOS DE GESTION'!#REF!="Alta",' RIESGOS DE GESTION'!#REF!="Mayor"),CONCATENATE("R7C",' RIESGOS DE GESTION'!#REF!),"")</f>
        <v>#REF!</v>
      </c>
      <c r="AH22" s="29" t="e">
        <f>IF(AND(' RIESGOS DE GESTION'!#REF!="Alta",' RIESGOS DE GESTION'!#REF!="Catastrófico"),CONCATENATE("R7C",' RIESGOS DE GESTION'!#REF!),"")</f>
        <v>#REF!</v>
      </c>
      <c r="AI22" s="30" t="e">
        <f>IF(AND(' RIESGOS DE GESTION'!#REF!="Alta",' RIESGOS DE GESTION'!#REF!="Catastrófico"),CONCATENATE("R7C",' RIESGOS DE GESTION'!#REF!),"")</f>
        <v>#REF!</v>
      </c>
      <c r="AJ22" s="30" t="e">
        <f>IF(AND(' RIESGOS DE GESTION'!#REF!="Alta",' RIESGOS DE GESTION'!#REF!="Catastrófico"),CONCATENATE("R7C",' RIESGOS DE GESTION'!#REF!),"")</f>
        <v>#REF!</v>
      </c>
      <c r="AK22" s="30" t="e">
        <f>IF(AND(' RIESGOS DE GESTION'!#REF!="Alta",' RIESGOS DE GESTION'!#REF!="Catastrófico"),CONCATENATE("R7C",' RIESGOS DE GESTION'!#REF!),"")</f>
        <v>#REF!</v>
      </c>
      <c r="AL22" s="30" t="e">
        <f>IF(AND(' RIESGOS DE GESTION'!#REF!="Alta",' RIESGOS DE GESTION'!#REF!="Catastrófico"),CONCATENATE("R7C",' RIESGOS DE GESTION'!#REF!),"")</f>
        <v>#REF!</v>
      </c>
      <c r="AM22" s="31" t="e">
        <f>IF(AND(' RIESGOS DE GESTION'!#REF!="Alta",' RIESGOS DE GESTION'!#REF!="Catastrófico"),CONCATENATE("R7C",' RIESGOS DE GESTION'!#REF!),"")</f>
        <v>#REF!</v>
      </c>
      <c r="AN22" s="57"/>
      <c r="AO22" s="477"/>
      <c r="AP22" s="478"/>
      <c r="AQ22" s="478"/>
      <c r="AR22" s="478"/>
      <c r="AS22" s="478"/>
      <c r="AT22" s="479"/>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row>
    <row r="23" spans="1:76" ht="15" customHeight="1" x14ac:dyDescent="0.25">
      <c r="A23" s="57"/>
      <c r="B23" s="388"/>
      <c r="C23" s="388"/>
      <c r="D23" s="389"/>
      <c r="E23" s="487"/>
      <c r="F23" s="486"/>
      <c r="G23" s="486"/>
      <c r="H23" s="486"/>
      <c r="I23" s="486"/>
      <c r="J23" s="41" t="e">
        <f>IF(AND(' RIESGOS DE GESTION'!#REF!="Alta",' RIESGOS DE GESTION'!#REF!="Leve"),CONCATENATE("R8C",' RIESGOS DE GESTION'!#REF!),"")</f>
        <v>#REF!</v>
      </c>
      <c r="K23" s="42" t="e">
        <f>IF(AND(' RIESGOS DE GESTION'!#REF!="Alta",' RIESGOS DE GESTION'!#REF!="Leve"),CONCATENATE("R8C",' RIESGOS DE GESTION'!#REF!),"")</f>
        <v>#REF!</v>
      </c>
      <c r="L23" s="42" t="e">
        <f>IF(AND(' RIESGOS DE GESTION'!#REF!="Alta",' RIESGOS DE GESTION'!#REF!="Leve"),CONCATENATE("R8C",' RIESGOS DE GESTION'!#REF!),"")</f>
        <v>#REF!</v>
      </c>
      <c r="M23" s="42" t="e">
        <f>IF(AND(' RIESGOS DE GESTION'!#REF!="Alta",' RIESGOS DE GESTION'!#REF!="Leve"),CONCATENATE("R8C",' RIESGOS DE GESTION'!#REF!),"")</f>
        <v>#REF!</v>
      </c>
      <c r="N23" s="42" t="e">
        <f>IF(AND(' RIESGOS DE GESTION'!#REF!="Alta",' RIESGOS DE GESTION'!#REF!="Leve"),CONCATENATE("R8C",' RIESGOS DE GESTION'!#REF!),"")</f>
        <v>#REF!</v>
      </c>
      <c r="O23" s="43" t="e">
        <f>IF(AND(' RIESGOS DE GESTION'!#REF!="Alta",' RIESGOS DE GESTION'!#REF!="Leve"),CONCATENATE("R8C",' RIESGOS DE GESTION'!#REF!),"")</f>
        <v>#REF!</v>
      </c>
      <c r="P23" s="41" t="e">
        <f>IF(AND(' RIESGOS DE GESTION'!#REF!="Alta",' RIESGOS DE GESTION'!#REF!="Menor"),CONCATENATE("R8C",' RIESGOS DE GESTION'!#REF!),"")</f>
        <v>#REF!</v>
      </c>
      <c r="Q23" s="42" t="e">
        <f>IF(AND(' RIESGOS DE GESTION'!#REF!="Alta",' RIESGOS DE GESTION'!#REF!="Menor"),CONCATENATE("R8C",' RIESGOS DE GESTION'!#REF!),"")</f>
        <v>#REF!</v>
      </c>
      <c r="R23" s="42" t="e">
        <f>IF(AND(' RIESGOS DE GESTION'!#REF!="Alta",' RIESGOS DE GESTION'!#REF!="Menor"),CONCATENATE("R8C",' RIESGOS DE GESTION'!#REF!),"")</f>
        <v>#REF!</v>
      </c>
      <c r="S23" s="42" t="e">
        <f>IF(AND(' RIESGOS DE GESTION'!#REF!="Alta",' RIESGOS DE GESTION'!#REF!="Menor"),CONCATENATE("R8C",' RIESGOS DE GESTION'!#REF!),"")</f>
        <v>#REF!</v>
      </c>
      <c r="T23" s="42" t="e">
        <f>IF(AND(' RIESGOS DE GESTION'!#REF!="Alta",' RIESGOS DE GESTION'!#REF!="Menor"),CONCATENATE("R8C",' RIESGOS DE GESTION'!#REF!),"")</f>
        <v>#REF!</v>
      </c>
      <c r="U23" s="43" t="e">
        <f>IF(AND(' RIESGOS DE GESTION'!#REF!="Alta",' RIESGOS DE GESTION'!#REF!="Menor"),CONCATENATE("R8C",' RIESGOS DE GESTION'!#REF!),"")</f>
        <v>#REF!</v>
      </c>
      <c r="V23" s="26" t="e">
        <f>IF(AND(' RIESGOS DE GESTION'!#REF!="Alta",' RIESGOS DE GESTION'!#REF!="Moderado"),CONCATENATE("R8C",' RIESGOS DE GESTION'!#REF!),"")</f>
        <v>#REF!</v>
      </c>
      <c r="W23" s="27" t="e">
        <f>IF(AND(' RIESGOS DE GESTION'!#REF!="Alta",' RIESGOS DE GESTION'!#REF!="Moderado"),CONCATENATE("R8C",' RIESGOS DE GESTION'!#REF!),"")</f>
        <v>#REF!</v>
      </c>
      <c r="X23" s="27" t="e">
        <f>IF(AND(' RIESGOS DE GESTION'!#REF!="Alta",' RIESGOS DE GESTION'!#REF!="Moderado"),CONCATENATE("R8C",' RIESGOS DE GESTION'!#REF!),"")</f>
        <v>#REF!</v>
      </c>
      <c r="Y23" s="27" t="e">
        <f>IF(AND(' RIESGOS DE GESTION'!#REF!="Alta",' RIESGOS DE GESTION'!#REF!="Moderado"),CONCATENATE("R8C",' RIESGOS DE GESTION'!#REF!),"")</f>
        <v>#REF!</v>
      </c>
      <c r="Z23" s="27" t="e">
        <f>IF(AND(' RIESGOS DE GESTION'!#REF!="Alta",' RIESGOS DE GESTION'!#REF!="Moderado"),CONCATENATE("R8C",' RIESGOS DE GESTION'!#REF!),"")</f>
        <v>#REF!</v>
      </c>
      <c r="AA23" s="28" t="e">
        <f>IF(AND(' RIESGOS DE GESTION'!#REF!="Alta",' RIESGOS DE GESTION'!#REF!="Moderado"),CONCATENATE("R8C",' RIESGOS DE GESTION'!#REF!),"")</f>
        <v>#REF!</v>
      </c>
      <c r="AB23" s="26" t="e">
        <f>IF(AND(' RIESGOS DE GESTION'!#REF!="Alta",' RIESGOS DE GESTION'!#REF!="Mayor"),CONCATENATE("R8C",' RIESGOS DE GESTION'!#REF!),"")</f>
        <v>#REF!</v>
      </c>
      <c r="AC23" s="27" t="e">
        <f>IF(AND(' RIESGOS DE GESTION'!#REF!="Alta",' RIESGOS DE GESTION'!#REF!="Mayor"),CONCATENATE("R8C",' RIESGOS DE GESTION'!#REF!),"")</f>
        <v>#REF!</v>
      </c>
      <c r="AD23" s="27" t="e">
        <f>IF(AND(' RIESGOS DE GESTION'!#REF!="Alta",' RIESGOS DE GESTION'!#REF!="Mayor"),CONCATENATE("R8C",' RIESGOS DE GESTION'!#REF!),"")</f>
        <v>#REF!</v>
      </c>
      <c r="AE23" s="27" t="e">
        <f>IF(AND(' RIESGOS DE GESTION'!#REF!="Alta",' RIESGOS DE GESTION'!#REF!="Mayor"),CONCATENATE("R8C",' RIESGOS DE GESTION'!#REF!),"")</f>
        <v>#REF!</v>
      </c>
      <c r="AF23" s="27" t="e">
        <f>IF(AND(' RIESGOS DE GESTION'!#REF!="Alta",' RIESGOS DE GESTION'!#REF!="Mayor"),CONCATENATE("R8C",' RIESGOS DE GESTION'!#REF!),"")</f>
        <v>#REF!</v>
      </c>
      <c r="AG23" s="28" t="e">
        <f>IF(AND(' RIESGOS DE GESTION'!#REF!="Alta",' RIESGOS DE GESTION'!#REF!="Mayor"),CONCATENATE("R8C",' RIESGOS DE GESTION'!#REF!),"")</f>
        <v>#REF!</v>
      </c>
      <c r="AH23" s="29" t="e">
        <f>IF(AND(' RIESGOS DE GESTION'!#REF!="Alta",' RIESGOS DE GESTION'!#REF!="Catastrófico"),CONCATENATE("R8C",' RIESGOS DE GESTION'!#REF!),"")</f>
        <v>#REF!</v>
      </c>
      <c r="AI23" s="30" t="e">
        <f>IF(AND(' RIESGOS DE GESTION'!#REF!="Alta",' RIESGOS DE GESTION'!#REF!="Catastrófico"),CONCATENATE("R8C",' RIESGOS DE GESTION'!#REF!),"")</f>
        <v>#REF!</v>
      </c>
      <c r="AJ23" s="30" t="e">
        <f>IF(AND(' RIESGOS DE GESTION'!#REF!="Alta",' RIESGOS DE GESTION'!#REF!="Catastrófico"),CONCATENATE("R8C",' RIESGOS DE GESTION'!#REF!),"")</f>
        <v>#REF!</v>
      </c>
      <c r="AK23" s="30" t="e">
        <f>IF(AND(' RIESGOS DE GESTION'!#REF!="Alta",' RIESGOS DE GESTION'!#REF!="Catastrófico"),CONCATENATE("R8C",' RIESGOS DE GESTION'!#REF!),"")</f>
        <v>#REF!</v>
      </c>
      <c r="AL23" s="30" t="e">
        <f>IF(AND(' RIESGOS DE GESTION'!#REF!="Alta",' RIESGOS DE GESTION'!#REF!="Catastrófico"),CONCATENATE("R8C",' RIESGOS DE GESTION'!#REF!),"")</f>
        <v>#REF!</v>
      </c>
      <c r="AM23" s="31" t="e">
        <f>IF(AND(' RIESGOS DE GESTION'!#REF!="Alta",' RIESGOS DE GESTION'!#REF!="Catastrófico"),CONCATENATE("R8C",' RIESGOS DE GESTION'!#REF!),"")</f>
        <v>#REF!</v>
      </c>
      <c r="AN23" s="57"/>
      <c r="AO23" s="477"/>
      <c r="AP23" s="478"/>
      <c r="AQ23" s="478"/>
      <c r="AR23" s="478"/>
      <c r="AS23" s="478"/>
      <c r="AT23" s="479"/>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row>
    <row r="24" spans="1:76" ht="15" customHeight="1" x14ac:dyDescent="0.25">
      <c r="A24" s="57"/>
      <c r="B24" s="388"/>
      <c r="C24" s="388"/>
      <c r="D24" s="389"/>
      <c r="E24" s="487"/>
      <c r="F24" s="486"/>
      <c r="G24" s="486"/>
      <c r="H24" s="486"/>
      <c r="I24" s="486"/>
      <c r="J24" s="41" t="e">
        <f>IF(AND(' RIESGOS DE GESTION'!#REF!="Alta",' RIESGOS DE GESTION'!#REF!="Leve"),CONCATENATE("R9C",' RIESGOS DE GESTION'!#REF!),"")</f>
        <v>#REF!</v>
      </c>
      <c r="K24" s="42" t="e">
        <f>IF(AND(' RIESGOS DE GESTION'!#REF!="Alta",' RIESGOS DE GESTION'!#REF!="Leve"),CONCATENATE("R9C",' RIESGOS DE GESTION'!#REF!),"")</f>
        <v>#REF!</v>
      </c>
      <c r="L24" s="42" t="e">
        <f>IF(AND(' RIESGOS DE GESTION'!#REF!="Alta",' RIESGOS DE GESTION'!#REF!="Leve"),CONCATENATE("R9C",' RIESGOS DE GESTION'!#REF!),"")</f>
        <v>#REF!</v>
      </c>
      <c r="M24" s="42" t="e">
        <f>IF(AND(' RIESGOS DE GESTION'!#REF!="Alta",' RIESGOS DE GESTION'!#REF!="Leve"),CONCATENATE("R9C",' RIESGOS DE GESTION'!#REF!),"")</f>
        <v>#REF!</v>
      </c>
      <c r="N24" s="42" t="e">
        <f>IF(AND(' RIESGOS DE GESTION'!#REF!="Alta",' RIESGOS DE GESTION'!#REF!="Leve"),CONCATENATE("R9C",' RIESGOS DE GESTION'!#REF!),"")</f>
        <v>#REF!</v>
      </c>
      <c r="O24" s="43" t="e">
        <f>IF(AND(' RIESGOS DE GESTION'!#REF!="Alta",' RIESGOS DE GESTION'!#REF!="Leve"),CONCATENATE("R9C",' RIESGOS DE GESTION'!#REF!),"")</f>
        <v>#REF!</v>
      </c>
      <c r="P24" s="41" t="e">
        <f>IF(AND(' RIESGOS DE GESTION'!#REF!="Alta",' RIESGOS DE GESTION'!#REF!="Menor"),CONCATENATE("R9C",' RIESGOS DE GESTION'!#REF!),"")</f>
        <v>#REF!</v>
      </c>
      <c r="Q24" s="42" t="e">
        <f>IF(AND(' RIESGOS DE GESTION'!#REF!="Alta",' RIESGOS DE GESTION'!#REF!="Menor"),CONCATENATE("R9C",' RIESGOS DE GESTION'!#REF!),"")</f>
        <v>#REF!</v>
      </c>
      <c r="R24" s="42" t="e">
        <f>IF(AND(' RIESGOS DE GESTION'!#REF!="Alta",' RIESGOS DE GESTION'!#REF!="Menor"),CONCATENATE("R9C",' RIESGOS DE GESTION'!#REF!),"")</f>
        <v>#REF!</v>
      </c>
      <c r="S24" s="42" t="e">
        <f>IF(AND(' RIESGOS DE GESTION'!#REF!="Alta",' RIESGOS DE GESTION'!#REF!="Menor"),CONCATENATE("R9C",' RIESGOS DE GESTION'!#REF!),"")</f>
        <v>#REF!</v>
      </c>
      <c r="T24" s="42" t="e">
        <f>IF(AND(' RIESGOS DE GESTION'!#REF!="Alta",' RIESGOS DE GESTION'!#REF!="Menor"),CONCATENATE("R9C",' RIESGOS DE GESTION'!#REF!),"")</f>
        <v>#REF!</v>
      </c>
      <c r="U24" s="43" t="e">
        <f>IF(AND(' RIESGOS DE GESTION'!#REF!="Alta",' RIESGOS DE GESTION'!#REF!="Menor"),CONCATENATE("R9C",' RIESGOS DE GESTION'!#REF!),"")</f>
        <v>#REF!</v>
      </c>
      <c r="V24" s="26" t="e">
        <f>IF(AND(' RIESGOS DE GESTION'!#REF!="Alta",' RIESGOS DE GESTION'!#REF!="Moderado"),CONCATENATE("R9C",' RIESGOS DE GESTION'!#REF!),"")</f>
        <v>#REF!</v>
      </c>
      <c r="W24" s="27" t="e">
        <f>IF(AND(' RIESGOS DE GESTION'!#REF!="Alta",' RIESGOS DE GESTION'!#REF!="Moderado"),CONCATENATE("R9C",' RIESGOS DE GESTION'!#REF!),"")</f>
        <v>#REF!</v>
      </c>
      <c r="X24" s="27" t="e">
        <f>IF(AND(' RIESGOS DE GESTION'!#REF!="Alta",' RIESGOS DE GESTION'!#REF!="Moderado"),CONCATENATE("R9C",' RIESGOS DE GESTION'!#REF!),"")</f>
        <v>#REF!</v>
      </c>
      <c r="Y24" s="27" t="e">
        <f>IF(AND(' RIESGOS DE GESTION'!#REF!="Alta",' RIESGOS DE GESTION'!#REF!="Moderado"),CONCATENATE("R9C",' RIESGOS DE GESTION'!#REF!),"")</f>
        <v>#REF!</v>
      </c>
      <c r="Z24" s="27" t="e">
        <f>IF(AND(' RIESGOS DE GESTION'!#REF!="Alta",' RIESGOS DE GESTION'!#REF!="Moderado"),CONCATENATE("R9C",' RIESGOS DE GESTION'!#REF!),"")</f>
        <v>#REF!</v>
      </c>
      <c r="AA24" s="28" t="e">
        <f>IF(AND(' RIESGOS DE GESTION'!#REF!="Alta",' RIESGOS DE GESTION'!#REF!="Moderado"),CONCATENATE("R9C",' RIESGOS DE GESTION'!#REF!),"")</f>
        <v>#REF!</v>
      </c>
      <c r="AB24" s="26" t="e">
        <f>IF(AND(' RIESGOS DE GESTION'!#REF!="Alta",' RIESGOS DE GESTION'!#REF!="Mayor"),CONCATENATE("R9C",' RIESGOS DE GESTION'!#REF!),"")</f>
        <v>#REF!</v>
      </c>
      <c r="AC24" s="27" t="e">
        <f>IF(AND(' RIESGOS DE GESTION'!#REF!="Alta",' RIESGOS DE GESTION'!#REF!="Mayor"),CONCATENATE("R9C",' RIESGOS DE GESTION'!#REF!),"")</f>
        <v>#REF!</v>
      </c>
      <c r="AD24" s="27" t="e">
        <f>IF(AND(' RIESGOS DE GESTION'!#REF!="Alta",' RIESGOS DE GESTION'!#REF!="Mayor"),CONCATENATE("R9C",' RIESGOS DE GESTION'!#REF!),"")</f>
        <v>#REF!</v>
      </c>
      <c r="AE24" s="27" t="e">
        <f>IF(AND(' RIESGOS DE GESTION'!#REF!="Alta",' RIESGOS DE GESTION'!#REF!="Mayor"),CONCATENATE("R9C",' RIESGOS DE GESTION'!#REF!),"")</f>
        <v>#REF!</v>
      </c>
      <c r="AF24" s="27" t="e">
        <f>IF(AND(' RIESGOS DE GESTION'!#REF!="Alta",' RIESGOS DE GESTION'!#REF!="Mayor"),CONCATENATE("R9C",' RIESGOS DE GESTION'!#REF!),"")</f>
        <v>#REF!</v>
      </c>
      <c r="AG24" s="28" t="e">
        <f>IF(AND(' RIESGOS DE GESTION'!#REF!="Alta",' RIESGOS DE GESTION'!#REF!="Mayor"),CONCATENATE("R9C",' RIESGOS DE GESTION'!#REF!),"")</f>
        <v>#REF!</v>
      </c>
      <c r="AH24" s="29" t="e">
        <f>IF(AND(' RIESGOS DE GESTION'!#REF!="Alta",' RIESGOS DE GESTION'!#REF!="Catastrófico"),CONCATENATE("R9C",' RIESGOS DE GESTION'!#REF!),"")</f>
        <v>#REF!</v>
      </c>
      <c r="AI24" s="30" t="e">
        <f>IF(AND(' RIESGOS DE GESTION'!#REF!="Alta",' RIESGOS DE GESTION'!#REF!="Catastrófico"),CONCATENATE("R9C",' RIESGOS DE GESTION'!#REF!),"")</f>
        <v>#REF!</v>
      </c>
      <c r="AJ24" s="30" t="e">
        <f>IF(AND(' RIESGOS DE GESTION'!#REF!="Alta",' RIESGOS DE GESTION'!#REF!="Catastrófico"),CONCATENATE("R9C",' RIESGOS DE GESTION'!#REF!),"")</f>
        <v>#REF!</v>
      </c>
      <c r="AK24" s="30" t="e">
        <f>IF(AND(' RIESGOS DE GESTION'!#REF!="Alta",' RIESGOS DE GESTION'!#REF!="Catastrófico"),CONCATENATE("R9C",' RIESGOS DE GESTION'!#REF!),"")</f>
        <v>#REF!</v>
      </c>
      <c r="AL24" s="30" t="e">
        <f>IF(AND(' RIESGOS DE GESTION'!#REF!="Alta",' RIESGOS DE GESTION'!#REF!="Catastrófico"),CONCATENATE("R9C",' RIESGOS DE GESTION'!#REF!),"")</f>
        <v>#REF!</v>
      </c>
      <c r="AM24" s="31" t="e">
        <f>IF(AND(' RIESGOS DE GESTION'!#REF!="Alta",' RIESGOS DE GESTION'!#REF!="Catastrófico"),CONCATENATE("R9C",' RIESGOS DE GESTION'!#REF!),"")</f>
        <v>#REF!</v>
      </c>
      <c r="AN24" s="57"/>
      <c r="AO24" s="477"/>
      <c r="AP24" s="478"/>
      <c r="AQ24" s="478"/>
      <c r="AR24" s="478"/>
      <c r="AS24" s="478"/>
      <c r="AT24" s="479"/>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row>
    <row r="25" spans="1:76" ht="15.75" customHeight="1" thickBot="1" x14ac:dyDescent="0.3">
      <c r="A25" s="57"/>
      <c r="B25" s="388"/>
      <c r="C25" s="388"/>
      <c r="D25" s="389"/>
      <c r="E25" s="488"/>
      <c r="F25" s="489"/>
      <c r="G25" s="489"/>
      <c r="H25" s="489"/>
      <c r="I25" s="489"/>
      <c r="J25" s="44" t="e">
        <f>IF(AND(' RIESGOS DE GESTION'!#REF!="Alta",' RIESGOS DE GESTION'!#REF!="Leve"),CONCATENATE("R10C",' RIESGOS DE GESTION'!#REF!),"")</f>
        <v>#REF!</v>
      </c>
      <c r="K25" s="45" t="e">
        <f>IF(AND(' RIESGOS DE GESTION'!#REF!="Alta",' RIESGOS DE GESTION'!#REF!="Leve"),CONCATENATE("R10C",' RIESGOS DE GESTION'!#REF!),"")</f>
        <v>#REF!</v>
      </c>
      <c r="L25" s="45" t="e">
        <f>IF(AND(' RIESGOS DE GESTION'!#REF!="Alta",' RIESGOS DE GESTION'!#REF!="Leve"),CONCATENATE("R10C",' RIESGOS DE GESTION'!#REF!),"")</f>
        <v>#REF!</v>
      </c>
      <c r="M25" s="45" t="e">
        <f>IF(AND(' RIESGOS DE GESTION'!#REF!="Alta",' RIESGOS DE GESTION'!#REF!="Leve"),CONCATENATE("R10C",' RIESGOS DE GESTION'!#REF!),"")</f>
        <v>#REF!</v>
      </c>
      <c r="N25" s="45" t="e">
        <f>IF(AND(' RIESGOS DE GESTION'!#REF!="Alta",' RIESGOS DE GESTION'!#REF!="Leve"),CONCATENATE("R10C",' RIESGOS DE GESTION'!#REF!),"")</f>
        <v>#REF!</v>
      </c>
      <c r="O25" s="46" t="e">
        <f>IF(AND(' RIESGOS DE GESTION'!#REF!="Alta",' RIESGOS DE GESTION'!#REF!="Leve"),CONCATENATE("R10C",' RIESGOS DE GESTION'!#REF!),"")</f>
        <v>#REF!</v>
      </c>
      <c r="P25" s="44" t="e">
        <f>IF(AND(' RIESGOS DE GESTION'!#REF!="Alta",' RIESGOS DE GESTION'!#REF!="Menor"),CONCATENATE("R10C",' RIESGOS DE GESTION'!#REF!),"")</f>
        <v>#REF!</v>
      </c>
      <c r="Q25" s="45" t="e">
        <f>IF(AND(' RIESGOS DE GESTION'!#REF!="Alta",' RIESGOS DE GESTION'!#REF!="Menor"),CONCATENATE("R10C",' RIESGOS DE GESTION'!#REF!),"")</f>
        <v>#REF!</v>
      </c>
      <c r="R25" s="45" t="e">
        <f>IF(AND(' RIESGOS DE GESTION'!#REF!="Alta",' RIESGOS DE GESTION'!#REF!="Menor"),CONCATENATE("R10C",' RIESGOS DE GESTION'!#REF!),"")</f>
        <v>#REF!</v>
      </c>
      <c r="S25" s="45" t="e">
        <f>IF(AND(' RIESGOS DE GESTION'!#REF!="Alta",' RIESGOS DE GESTION'!#REF!="Menor"),CONCATENATE("R10C",' RIESGOS DE GESTION'!#REF!),"")</f>
        <v>#REF!</v>
      </c>
      <c r="T25" s="45" t="e">
        <f>IF(AND(' RIESGOS DE GESTION'!#REF!="Alta",' RIESGOS DE GESTION'!#REF!="Menor"),CONCATENATE("R10C",' RIESGOS DE GESTION'!#REF!),"")</f>
        <v>#REF!</v>
      </c>
      <c r="U25" s="46" t="e">
        <f>IF(AND(' RIESGOS DE GESTION'!#REF!="Alta",' RIESGOS DE GESTION'!#REF!="Menor"),CONCATENATE("R10C",' RIESGOS DE GESTION'!#REF!),"")</f>
        <v>#REF!</v>
      </c>
      <c r="V25" s="32" t="e">
        <f>IF(AND(' RIESGOS DE GESTION'!#REF!="Alta",' RIESGOS DE GESTION'!#REF!="Moderado"),CONCATENATE("R10C",' RIESGOS DE GESTION'!#REF!),"")</f>
        <v>#REF!</v>
      </c>
      <c r="W25" s="33" t="e">
        <f>IF(AND(' RIESGOS DE GESTION'!#REF!="Alta",' RIESGOS DE GESTION'!#REF!="Moderado"),CONCATENATE("R10C",' RIESGOS DE GESTION'!#REF!),"")</f>
        <v>#REF!</v>
      </c>
      <c r="X25" s="33" t="e">
        <f>IF(AND(' RIESGOS DE GESTION'!#REF!="Alta",' RIESGOS DE GESTION'!#REF!="Moderado"),CONCATENATE("R10C",' RIESGOS DE GESTION'!#REF!),"")</f>
        <v>#REF!</v>
      </c>
      <c r="Y25" s="33" t="e">
        <f>IF(AND(' RIESGOS DE GESTION'!#REF!="Alta",' RIESGOS DE GESTION'!#REF!="Moderado"),CONCATENATE("R10C",' RIESGOS DE GESTION'!#REF!),"")</f>
        <v>#REF!</v>
      </c>
      <c r="Z25" s="33" t="e">
        <f>IF(AND(' RIESGOS DE GESTION'!#REF!="Alta",' RIESGOS DE GESTION'!#REF!="Moderado"),CONCATENATE("R10C",' RIESGOS DE GESTION'!#REF!),"")</f>
        <v>#REF!</v>
      </c>
      <c r="AA25" s="34" t="e">
        <f>IF(AND(' RIESGOS DE GESTION'!#REF!="Alta",' RIESGOS DE GESTION'!#REF!="Moderado"),CONCATENATE("R10C",' RIESGOS DE GESTION'!#REF!),"")</f>
        <v>#REF!</v>
      </c>
      <c r="AB25" s="32" t="e">
        <f>IF(AND(' RIESGOS DE GESTION'!#REF!="Alta",' RIESGOS DE GESTION'!#REF!="Mayor"),CONCATENATE("R10C",' RIESGOS DE GESTION'!#REF!),"")</f>
        <v>#REF!</v>
      </c>
      <c r="AC25" s="33" t="e">
        <f>IF(AND(' RIESGOS DE GESTION'!#REF!="Alta",' RIESGOS DE GESTION'!#REF!="Mayor"),CONCATENATE("R10C",' RIESGOS DE GESTION'!#REF!),"")</f>
        <v>#REF!</v>
      </c>
      <c r="AD25" s="33" t="e">
        <f>IF(AND(' RIESGOS DE GESTION'!#REF!="Alta",' RIESGOS DE GESTION'!#REF!="Mayor"),CONCATENATE("R10C",' RIESGOS DE GESTION'!#REF!),"")</f>
        <v>#REF!</v>
      </c>
      <c r="AE25" s="33" t="e">
        <f>IF(AND(' RIESGOS DE GESTION'!#REF!="Alta",' RIESGOS DE GESTION'!#REF!="Mayor"),CONCATENATE("R10C",' RIESGOS DE GESTION'!#REF!),"")</f>
        <v>#REF!</v>
      </c>
      <c r="AF25" s="33" t="e">
        <f>IF(AND(' RIESGOS DE GESTION'!#REF!="Alta",' RIESGOS DE GESTION'!#REF!="Mayor"),CONCATENATE("R10C",' RIESGOS DE GESTION'!#REF!),"")</f>
        <v>#REF!</v>
      </c>
      <c r="AG25" s="34" t="e">
        <f>IF(AND(' RIESGOS DE GESTION'!#REF!="Alta",' RIESGOS DE GESTION'!#REF!="Mayor"),CONCATENATE("R10C",' RIESGOS DE GESTION'!#REF!),"")</f>
        <v>#REF!</v>
      </c>
      <c r="AH25" s="35" t="e">
        <f>IF(AND(' RIESGOS DE GESTION'!#REF!="Alta",' RIESGOS DE GESTION'!#REF!="Catastrófico"),CONCATENATE("R10C",' RIESGOS DE GESTION'!#REF!),"")</f>
        <v>#REF!</v>
      </c>
      <c r="AI25" s="36" t="e">
        <f>IF(AND(' RIESGOS DE GESTION'!#REF!="Alta",' RIESGOS DE GESTION'!#REF!="Catastrófico"),CONCATENATE("R10C",' RIESGOS DE GESTION'!#REF!),"")</f>
        <v>#REF!</v>
      </c>
      <c r="AJ25" s="36" t="e">
        <f>IF(AND(' RIESGOS DE GESTION'!#REF!="Alta",' RIESGOS DE GESTION'!#REF!="Catastrófico"),CONCATENATE("R10C",' RIESGOS DE GESTION'!#REF!),"")</f>
        <v>#REF!</v>
      </c>
      <c r="AK25" s="36" t="e">
        <f>IF(AND(' RIESGOS DE GESTION'!#REF!="Alta",' RIESGOS DE GESTION'!#REF!="Catastrófico"),CONCATENATE("R10C",' RIESGOS DE GESTION'!#REF!),"")</f>
        <v>#REF!</v>
      </c>
      <c r="AL25" s="36" t="e">
        <f>IF(AND(' RIESGOS DE GESTION'!#REF!="Alta",' RIESGOS DE GESTION'!#REF!="Catastrófico"),CONCATENATE("R10C",' RIESGOS DE GESTION'!#REF!),"")</f>
        <v>#REF!</v>
      </c>
      <c r="AM25" s="37" t="e">
        <f>IF(AND(' RIESGOS DE GESTION'!#REF!="Alta",' RIESGOS DE GESTION'!#REF!="Catastrófico"),CONCATENATE("R10C",' RIESGOS DE GESTION'!#REF!),"")</f>
        <v>#REF!</v>
      </c>
      <c r="AN25" s="57"/>
      <c r="AO25" s="480"/>
      <c r="AP25" s="481"/>
      <c r="AQ25" s="481"/>
      <c r="AR25" s="481"/>
      <c r="AS25" s="481"/>
      <c r="AT25" s="482"/>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row>
    <row r="26" spans="1:76" ht="15" customHeight="1" x14ac:dyDescent="0.25">
      <c r="A26" s="57"/>
      <c r="B26" s="388"/>
      <c r="C26" s="388"/>
      <c r="D26" s="389"/>
      <c r="E26" s="483" t="s">
        <v>281</v>
      </c>
      <c r="F26" s="484"/>
      <c r="G26" s="484"/>
      <c r="H26" s="484"/>
      <c r="I26" s="501"/>
      <c r="J26" s="38" t="e">
        <f>IF(AND(' RIESGOS DE GESTION'!#REF!="Media",' RIESGOS DE GESTION'!#REF!="Leve"),CONCATENATE("R1C",' RIESGOS DE GESTION'!#REF!),"")</f>
        <v>#REF!</v>
      </c>
      <c r="K26" s="39" t="e">
        <f>IF(AND(' RIESGOS DE GESTION'!#REF!="Media",' RIESGOS DE GESTION'!#REF!="Leve"),CONCATENATE("R1C",' RIESGOS DE GESTION'!#REF!),"")</f>
        <v>#REF!</v>
      </c>
      <c r="L26" s="39" t="e">
        <f>IF(AND(' RIESGOS DE GESTION'!#REF!="Media",' RIESGOS DE GESTION'!#REF!="Leve"),CONCATENATE("R1C",' RIESGOS DE GESTION'!#REF!),"")</f>
        <v>#REF!</v>
      </c>
      <c r="M26" s="39" t="e">
        <f>IF(AND(' RIESGOS DE GESTION'!#REF!="Media",' RIESGOS DE GESTION'!#REF!="Leve"),CONCATENATE("R1C",' RIESGOS DE GESTION'!#REF!),"")</f>
        <v>#REF!</v>
      </c>
      <c r="N26" s="39" t="e">
        <f>IF(AND(' RIESGOS DE GESTION'!#REF!="Media",' RIESGOS DE GESTION'!#REF!="Leve"),CONCATENATE("R1C",' RIESGOS DE GESTION'!#REF!),"")</f>
        <v>#REF!</v>
      </c>
      <c r="O26" s="40" t="e">
        <f>IF(AND(' RIESGOS DE GESTION'!#REF!="Media",' RIESGOS DE GESTION'!#REF!="Leve"),CONCATENATE("R1C",' RIESGOS DE GESTION'!#REF!),"")</f>
        <v>#REF!</v>
      </c>
      <c r="P26" s="38" t="e">
        <f>IF(AND(' RIESGOS DE GESTION'!#REF!="Media",' RIESGOS DE GESTION'!#REF!="Menor"),CONCATENATE("R1C",' RIESGOS DE GESTION'!#REF!),"")</f>
        <v>#REF!</v>
      </c>
      <c r="Q26" s="39" t="e">
        <f>IF(AND(' RIESGOS DE GESTION'!#REF!="Media",' RIESGOS DE GESTION'!#REF!="Menor"),CONCATENATE("R1C",' RIESGOS DE GESTION'!#REF!),"")</f>
        <v>#REF!</v>
      </c>
      <c r="R26" s="39" t="e">
        <f>IF(AND(' RIESGOS DE GESTION'!#REF!="Media",' RIESGOS DE GESTION'!#REF!="Menor"),CONCATENATE("R1C",' RIESGOS DE GESTION'!#REF!),"")</f>
        <v>#REF!</v>
      </c>
      <c r="S26" s="39" t="e">
        <f>IF(AND(' RIESGOS DE GESTION'!#REF!="Media",' RIESGOS DE GESTION'!#REF!="Menor"),CONCATENATE("R1C",' RIESGOS DE GESTION'!#REF!),"")</f>
        <v>#REF!</v>
      </c>
      <c r="T26" s="39" t="e">
        <f>IF(AND(' RIESGOS DE GESTION'!#REF!="Media",' RIESGOS DE GESTION'!#REF!="Menor"),CONCATENATE("R1C",' RIESGOS DE GESTION'!#REF!),"")</f>
        <v>#REF!</v>
      </c>
      <c r="U26" s="40" t="e">
        <f>IF(AND(' RIESGOS DE GESTION'!#REF!="Media",' RIESGOS DE GESTION'!#REF!="Menor"),CONCATENATE("R1C",' RIESGOS DE GESTION'!#REF!),"")</f>
        <v>#REF!</v>
      </c>
      <c r="V26" s="38" t="e">
        <f>IF(AND(' RIESGOS DE GESTION'!#REF!="Media",' RIESGOS DE GESTION'!#REF!="Moderado"),CONCATENATE("R1C",' RIESGOS DE GESTION'!#REF!),"")</f>
        <v>#REF!</v>
      </c>
      <c r="W26" s="39" t="e">
        <f>IF(AND(' RIESGOS DE GESTION'!#REF!="Media",' RIESGOS DE GESTION'!#REF!="Moderado"),CONCATENATE("R1C",' RIESGOS DE GESTION'!#REF!),"")</f>
        <v>#REF!</v>
      </c>
      <c r="X26" s="39" t="e">
        <f>IF(AND(' RIESGOS DE GESTION'!#REF!="Media",' RIESGOS DE GESTION'!#REF!="Moderado"),CONCATENATE("R1C",' RIESGOS DE GESTION'!#REF!),"")</f>
        <v>#REF!</v>
      </c>
      <c r="Y26" s="39" t="e">
        <f>IF(AND(' RIESGOS DE GESTION'!#REF!="Media",' RIESGOS DE GESTION'!#REF!="Moderado"),CONCATENATE("R1C",' RIESGOS DE GESTION'!#REF!),"")</f>
        <v>#REF!</v>
      </c>
      <c r="Z26" s="39" t="e">
        <f>IF(AND(' RIESGOS DE GESTION'!#REF!="Media",' RIESGOS DE GESTION'!#REF!="Moderado"),CONCATENATE("R1C",' RIESGOS DE GESTION'!#REF!),"")</f>
        <v>#REF!</v>
      </c>
      <c r="AA26" s="40" t="e">
        <f>IF(AND(' RIESGOS DE GESTION'!#REF!="Media",' RIESGOS DE GESTION'!#REF!="Moderado"),CONCATENATE("R1C",' RIESGOS DE GESTION'!#REF!),"")</f>
        <v>#REF!</v>
      </c>
      <c r="AB26" s="20" t="e">
        <f>IF(AND(' RIESGOS DE GESTION'!#REF!="Media",' RIESGOS DE GESTION'!#REF!="Mayor"),CONCATENATE("R1C",' RIESGOS DE GESTION'!#REF!),"")</f>
        <v>#REF!</v>
      </c>
      <c r="AC26" s="21" t="e">
        <f>IF(AND(' RIESGOS DE GESTION'!#REF!="Media",' RIESGOS DE GESTION'!#REF!="Mayor"),CONCATENATE("R1C",' RIESGOS DE GESTION'!#REF!),"")</f>
        <v>#REF!</v>
      </c>
      <c r="AD26" s="21" t="e">
        <f>IF(AND(' RIESGOS DE GESTION'!#REF!="Media",' RIESGOS DE GESTION'!#REF!="Mayor"),CONCATENATE("R1C",' RIESGOS DE GESTION'!#REF!),"")</f>
        <v>#REF!</v>
      </c>
      <c r="AE26" s="21" t="e">
        <f>IF(AND(' RIESGOS DE GESTION'!#REF!="Media",' RIESGOS DE GESTION'!#REF!="Mayor"),CONCATENATE("R1C",' RIESGOS DE GESTION'!#REF!),"")</f>
        <v>#REF!</v>
      </c>
      <c r="AF26" s="21" t="e">
        <f>IF(AND(' RIESGOS DE GESTION'!#REF!="Media",' RIESGOS DE GESTION'!#REF!="Mayor"),CONCATENATE("R1C",' RIESGOS DE GESTION'!#REF!),"")</f>
        <v>#REF!</v>
      </c>
      <c r="AG26" s="22" t="e">
        <f>IF(AND(' RIESGOS DE GESTION'!#REF!="Media",' RIESGOS DE GESTION'!#REF!="Mayor"),CONCATENATE("R1C",' RIESGOS DE GESTION'!#REF!),"")</f>
        <v>#REF!</v>
      </c>
      <c r="AH26" s="23" t="e">
        <f>IF(AND(' RIESGOS DE GESTION'!#REF!="Media",' RIESGOS DE GESTION'!#REF!="Catastrófico"),CONCATENATE("R1C",' RIESGOS DE GESTION'!#REF!),"")</f>
        <v>#REF!</v>
      </c>
      <c r="AI26" s="24" t="e">
        <f>IF(AND(' RIESGOS DE GESTION'!#REF!="Media",' RIESGOS DE GESTION'!#REF!="Catastrófico"),CONCATENATE("R1C",' RIESGOS DE GESTION'!#REF!),"")</f>
        <v>#REF!</v>
      </c>
      <c r="AJ26" s="24" t="e">
        <f>IF(AND(' RIESGOS DE GESTION'!#REF!="Media",' RIESGOS DE GESTION'!#REF!="Catastrófico"),CONCATENATE("R1C",' RIESGOS DE GESTION'!#REF!),"")</f>
        <v>#REF!</v>
      </c>
      <c r="AK26" s="24" t="e">
        <f>IF(AND(' RIESGOS DE GESTION'!#REF!="Media",' RIESGOS DE GESTION'!#REF!="Catastrófico"),CONCATENATE("R1C",' RIESGOS DE GESTION'!#REF!),"")</f>
        <v>#REF!</v>
      </c>
      <c r="AL26" s="24" t="e">
        <f>IF(AND(' RIESGOS DE GESTION'!#REF!="Media",' RIESGOS DE GESTION'!#REF!="Catastrófico"),CONCATENATE("R1C",' RIESGOS DE GESTION'!#REF!),"")</f>
        <v>#REF!</v>
      </c>
      <c r="AM26" s="25" t="e">
        <f>IF(AND(' RIESGOS DE GESTION'!#REF!="Media",' RIESGOS DE GESTION'!#REF!="Catastrófico"),CONCATENATE("R1C",' RIESGOS DE GESTION'!#REF!),"")</f>
        <v>#REF!</v>
      </c>
      <c r="AN26" s="57"/>
      <c r="AO26" s="513" t="s">
        <v>282</v>
      </c>
      <c r="AP26" s="514"/>
      <c r="AQ26" s="514"/>
      <c r="AR26" s="514"/>
      <c r="AS26" s="514"/>
      <c r="AT26" s="515"/>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row>
    <row r="27" spans="1:76" ht="15" customHeight="1" x14ac:dyDescent="0.25">
      <c r="A27" s="57"/>
      <c r="B27" s="388"/>
      <c r="C27" s="388"/>
      <c r="D27" s="389"/>
      <c r="E27" s="485"/>
      <c r="F27" s="486"/>
      <c r="G27" s="486"/>
      <c r="H27" s="486"/>
      <c r="I27" s="502"/>
      <c r="J27" s="41" t="e">
        <f>IF(AND(' RIESGOS DE GESTION'!#REF!="Media",' RIESGOS DE GESTION'!#REF!="Leve"),CONCATENATE("R2C",' RIESGOS DE GESTION'!#REF!),"")</f>
        <v>#REF!</v>
      </c>
      <c r="K27" s="42" t="e">
        <f>IF(AND(' RIESGOS DE GESTION'!#REF!="Media",' RIESGOS DE GESTION'!#REF!="Leve"),CONCATENATE("R2C",' RIESGOS DE GESTION'!#REF!),"")</f>
        <v>#REF!</v>
      </c>
      <c r="L27" s="42" t="e">
        <f>IF(AND(' RIESGOS DE GESTION'!#REF!="Media",' RIESGOS DE GESTION'!#REF!="Leve"),CONCATENATE("R2C",' RIESGOS DE GESTION'!#REF!),"")</f>
        <v>#REF!</v>
      </c>
      <c r="M27" s="42" t="e">
        <f>IF(AND(' RIESGOS DE GESTION'!#REF!="Media",' RIESGOS DE GESTION'!#REF!="Leve"),CONCATENATE("R2C",' RIESGOS DE GESTION'!#REF!),"")</f>
        <v>#REF!</v>
      </c>
      <c r="N27" s="42" t="e">
        <f>IF(AND(' RIESGOS DE GESTION'!#REF!="Media",' RIESGOS DE GESTION'!#REF!="Leve"),CONCATENATE("R2C",' RIESGOS DE GESTION'!#REF!),"")</f>
        <v>#REF!</v>
      </c>
      <c r="O27" s="43" t="e">
        <f>IF(AND(' RIESGOS DE GESTION'!#REF!="Media",' RIESGOS DE GESTION'!#REF!="Leve"),CONCATENATE("R2C",' RIESGOS DE GESTION'!#REF!),"")</f>
        <v>#REF!</v>
      </c>
      <c r="P27" s="41" t="e">
        <f>IF(AND(' RIESGOS DE GESTION'!#REF!="Media",' RIESGOS DE GESTION'!#REF!="Menor"),CONCATENATE("R2C",' RIESGOS DE GESTION'!#REF!),"")</f>
        <v>#REF!</v>
      </c>
      <c r="Q27" s="42" t="e">
        <f>IF(AND(' RIESGOS DE GESTION'!#REF!="Media",' RIESGOS DE GESTION'!#REF!="Menor"),CONCATENATE("R2C",' RIESGOS DE GESTION'!#REF!),"")</f>
        <v>#REF!</v>
      </c>
      <c r="R27" s="42" t="e">
        <f>IF(AND(' RIESGOS DE GESTION'!#REF!="Media",' RIESGOS DE GESTION'!#REF!="Menor"),CONCATENATE("R2C",' RIESGOS DE GESTION'!#REF!),"")</f>
        <v>#REF!</v>
      </c>
      <c r="S27" s="42" t="e">
        <f>IF(AND(' RIESGOS DE GESTION'!#REF!="Media",' RIESGOS DE GESTION'!#REF!="Menor"),CONCATENATE("R2C",' RIESGOS DE GESTION'!#REF!),"")</f>
        <v>#REF!</v>
      </c>
      <c r="T27" s="42" t="e">
        <f>IF(AND(' RIESGOS DE GESTION'!#REF!="Media",' RIESGOS DE GESTION'!#REF!="Menor"),CONCATENATE("R2C",' RIESGOS DE GESTION'!#REF!),"")</f>
        <v>#REF!</v>
      </c>
      <c r="U27" s="43" t="e">
        <f>IF(AND(' RIESGOS DE GESTION'!#REF!="Media",' RIESGOS DE GESTION'!#REF!="Menor"),CONCATENATE("R2C",' RIESGOS DE GESTION'!#REF!),"")</f>
        <v>#REF!</v>
      </c>
      <c r="V27" s="41" t="e">
        <f>IF(AND(' RIESGOS DE GESTION'!#REF!="Media",' RIESGOS DE GESTION'!#REF!="Moderado"),CONCATENATE("R2C",' RIESGOS DE GESTION'!#REF!),"")</f>
        <v>#REF!</v>
      </c>
      <c r="W27" s="42" t="e">
        <f>IF(AND(' RIESGOS DE GESTION'!#REF!="Media",' RIESGOS DE GESTION'!#REF!="Moderado"),CONCATENATE("R2C",' RIESGOS DE GESTION'!#REF!),"")</f>
        <v>#REF!</v>
      </c>
      <c r="X27" s="42" t="e">
        <f>IF(AND(' RIESGOS DE GESTION'!#REF!="Media",' RIESGOS DE GESTION'!#REF!="Moderado"),CONCATENATE("R2C",' RIESGOS DE GESTION'!#REF!),"")</f>
        <v>#REF!</v>
      </c>
      <c r="Y27" s="42" t="e">
        <f>IF(AND(' RIESGOS DE GESTION'!#REF!="Media",' RIESGOS DE GESTION'!#REF!="Moderado"),CONCATENATE("R2C",' RIESGOS DE GESTION'!#REF!),"")</f>
        <v>#REF!</v>
      </c>
      <c r="Z27" s="42" t="e">
        <f>IF(AND(' RIESGOS DE GESTION'!#REF!="Media",' RIESGOS DE GESTION'!#REF!="Moderado"),CONCATENATE("R2C",' RIESGOS DE GESTION'!#REF!),"")</f>
        <v>#REF!</v>
      </c>
      <c r="AA27" s="43" t="e">
        <f>IF(AND(' RIESGOS DE GESTION'!#REF!="Media",' RIESGOS DE GESTION'!#REF!="Moderado"),CONCATENATE("R2C",' RIESGOS DE GESTION'!#REF!),"")</f>
        <v>#REF!</v>
      </c>
      <c r="AB27" s="26" t="e">
        <f>IF(AND(' RIESGOS DE GESTION'!#REF!="Media",' RIESGOS DE GESTION'!#REF!="Mayor"),CONCATENATE("R2C",' RIESGOS DE GESTION'!#REF!),"")</f>
        <v>#REF!</v>
      </c>
      <c r="AC27" s="27" t="e">
        <f>IF(AND(' RIESGOS DE GESTION'!#REF!="Media",' RIESGOS DE GESTION'!#REF!="Mayor"),CONCATENATE("R2C",' RIESGOS DE GESTION'!#REF!),"")</f>
        <v>#REF!</v>
      </c>
      <c r="AD27" s="27" t="e">
        <f>IF(AND(' RIESGOS DE GESTION'!#REF!="Media",' RIESGOS DE GESTION'!#REF!="Mayor"),CONCATENATE("R2C",' RIESGOS DE GESTION'!#REF!),"")</f>
        <v>#REF!</v>
      </c>
      <c r="AE27" s="27" t="e">
        <f>IF(AND(' RIESGOS DE GESTION'!#REF!="Media",' RIESGOS DE GESTION'!#REF!="Mayor"),CONCATENATE("R2C",' RIESGOS DE GESTION'!#REF!),"")</f>
        <v>#REF!</v>
      </c>
      <c r="AF27" s="27" t="e">
        <f>IF(AND(' RIESGOS DE GESTION'!#REF!="Media",' RIESGOS DE GESTION'!#REF!="Mayor"),CONCATENATE("R2C",' RIESGOS DE GESTION'!#REF!),"")</f>
        <v>#REF!</v>
      </c>
      <c r="AG27" s="28" t="e">
        <f>IF(AND(' RIESGOS DE GESTION'!#REF!="Media",' RIESGOS DE GESTION'!#REF!="Mayor"),CONCATENATE("R2C",' RIESGOS DE GESTION'!#REF!),"")</f>
        <v>#REF!</v>
      </c>
      <c r="AH27" s="29" t="e">
        <f>IF(AND(' RIESGOS DE GESTION'!#REF!="Media",' RIESGOS DE GESTION'!#REF!="Catastrófico"),CONCATENATE("R2C",' RIESGOS DE GESTION'!#REF!),"")</f>
        <v>#REF!</v>
      </c>
      <c r="AI27" s="30" t="e">
        <f>IF(AND(' RIESGOS DE GESTION'!#REF!="Media",' RIESGOS DE GESTION'!#REF!="Catastrófico"),CONCATENATE("R2C",' RIESGOS DE GESTION'!#REF!),"")</f>
        <v>#REF!</v>
      </c>
      <c r="AJ27" s="30" t="e">
        <f>IF(AND(' RIESGOS DE GESTION'!#REF!="Media",' RIESGOS DE GESTION'!#REF!="Catastrófico"),CONCATENATE("R2C",' RIESGOS DE GESTION'!#REF!),"")</f>
        <v>#REF!</v>
      </c>
      <c r="AK27" s="30" t="e">
        <f>IF(AND(' RIESGOS DE GESTION'!#REF!="Media",' RIESGOS DE GESTION'!#REF!="Catastrófico"),CONCATENATE("R2C",' RIESGOS DE GESTION'!#REF!),"")</f>
        <v>#REF!</v>
      </c>
      <c r="AL27" s="30" t="e">
        <f>IF(AND(' RIESGOS DE GESTION'!#REF!="Media",' RIESGOS DE GESTION'!#REF!="Catastrófico"),CONCATENATE("R2C",' RIESGOS DE GESTION'!#REF!),"")</f>
        <v>#REF!</v>
      </c>
      <c r="AM27" s="31" t="e">
        <f>IF(AND(' RIESGOS DE GESTION'!#REF!="Media",' RIESGOS DE GESTION'!#REF!="Catastrófico"),CONCATENATE("R2C",' RIESGOS DE GESTION'!#REF!),"")</f>
        <v>#REF!</v>
      </c>
      <c r="AN27" s="57"/>
      <c r="AO27" s="516"/>
      <c r="AP27" s="517"/>
      <c r="AQ27" s="517"/>
      <c r="AR27" s="517"/>
      <c r="AS27" s="517"/>
      <c r="AT27" s="518"/>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row>
    <row r="28" spans="1:76" ht="15" customHeight="1" x14ac:dyDescent="0.25">
      <c r="A28" s="57"/>
      <c r="B28" s="388"/>
      <c r="C28" s="388"/>
      <c r="D28" s="389"/>
      <c r="E28" s="487"/>
      <c r="F28" s="486"/>
      <c r="G28" s="486"/>
      <c r="H28" s="486"/>
      <c r="I28" s="502"/>
      <c r="J28" s="41" t="e">
        <f>IF(AND(' RIESGOS DE GESTION'!#REF!="Media",' RIESGOS DE GESTION'!#REF!="Leve"),CONCATENATE("R3C",' RIESGOS DE GESTION'!#REF!),"")</f>
        <v>#REF!</v>
      </c>
      <c r="K28" s="42" t="e">
        <f>IF(AND(' RIESGOS DE GESTION'!#REF!="Media",' RIESGOS DE GESTION'!#REF!="Leve"),CONCATENATE("R3C",' RIESGOS DE GESTION'!#REF!),"")</f>
        <v>#REF!</v>
      </c>
      <c r="L28" s="42" t="e">
        <f>IF(AND(' RIESGOS DE GESTION'!#REF!="Media",' RIESGOS DE GESTION'!#REF!="Leve"),CONCATENATE("R3C",' RIESGOS DE GESTION'!#REF!),"")</f>
        <v>#REF!</v>
      </c>
      <c r="M28" s="42" t="e">
        <f>IF(AND(' RIESGOS DE GESTION'!#REF!="Media",' RIESGOS DE GESTION'!#REF!="Leve"),CONCATENATE("R3C",' RIESGOS DE GESTION'!#REF!),"")</f>
        <v>#REF!</v>
      </c>
      <c r="N28" s="42" t="e">
        <f>IF(AND(' RIESGOS DE GESTION'!#REF!="Media",' RIESGOS DE GESTION'!#REF!="Leve"),CONCATENATE("R3C",' RIESGOS DE GESTION'!#REF!),"")</f>
        <v>#REF!</v>
      </c>
      <c r="O28" s="43" t="e">
        <f>IF(AND(' RIESGOS DE GESTION'!#REF!="Media",' RIESGOS DE GESTION'!#REF!="Leve"),CONCATENATE("R3C",' RIESGOS DE GESTION'!#REF!),"")</f>
        <v>#REF!</v>
      </c>
      <c r="P28" s="41" t="e">
        <f>IF(AND(' RIESGOS DE GESTION'!#REF!="Media",' RIESGOS DE GESTION'!#REF!="Menor"),CONCATENATE("R3C",' RIESGOS DE GESTION'!#REF!),"")</f>
        <v>#REF!</v>
      </c>
      <c r="Q28" s="42" t="e">
        <f>IF(AND(' RIESGOS DE GESTION'!#REF!="Media",' RIESGOS DE GESTION'!#REF!="Menor"),CONCATENATE("R3C",' RIESGOS DE GESTION'!#REF!),"")</f>
        <v>#REF!</v>
      </c>
      <c r="R28" s="42" t="e">
        <f>IF(AND(' RIESGOS DE GESTION'!#REF!="Media",' RIESGOS DE GESTION'!#REF!="Menor"),CONCATENATE("R3C",' RIESGOS DE GESTION'!#REF!),"")</f>
        <v>#REF!</v>
      </c>
      <c r="S28" s="42" t="e">
        <f>IF(AND(' RIESGOS DE GESTION'!#REF!="Media",' RIESGOS DE GESTION'!#REF!="Menor"),CONCATENATE("R3C",' RIESGOS DE GESTION'!#REF!),"")</f>
        <v>#REF!</v>
      </c>
      <c r="T28" s="42" t="e">
        <f>IF(AND(' RIESGOS DE GESTION'!#REF!="Media",' RIESGOS DE GESTION'!#REF!="Menor"),CONCATENATE("R3C",' RIESGOS DE GESTION'!#REF!),"")</f>
        <v>#REF!</v>
      </c>
      <c r="U28" s="43" t="e">
        <f>IF(AND(' RIESGOS DE GESTION'!#REF!="Media",' RIESGOS DE GESTION'!#REF!="Menor"),CONCATENATE("R3C",' RIESGOS DE GESTION'!#REF!),"")</f>
        <v>#REF!</v>
      </c>
      <c r="V28" s="41" t="e">
        <f>IF(AND(' RIESGOS DE GESTION'!#REF!="Media",' RIESGOS DE GESTION'!#REF!="Moderado"),CONCATENATE("R3C",' RIESGOS DE GESTION'!#REF!),"")</f>
        <v>#REF!</v>
      </c>
      <c r="W28" s="42" t="e">
        <f>IF(AND(' RIESGOS DE GESTION'!#REF!="Media",' RIESGOS DE GESTION'!#REF!="Moderado"),CONCATENATE("R3C",' RIESGOS DE GESTION'!#REF!),"")</f>
        <v>#REF!</v>
      </c>
      <c r="X28" s="42" t="e">
        <f>IF(AND(' RIESGOS DE GESTION'!#REF!="Media",' RIESGOS DE GESTION'!#REF!="Moderado"),CONCATENATE("R3C",' RIESGOS DE GESTION'!#REF!),"")</f>
        <v>#REF!</v>
      </c>
      <c r="Y28" s="42" t="e">
        <f>IF(AND(' RIESGOS DE GESTION'!#REF!="Media",' RIESGOS DE GESTION'!#REF!="Moderado"),CONCATENATE("R3C",' RIESGOS DE GESTION'!#REF!),"")</f>
        <v>#REF!</v>
      </c>
      <c r="Z28" s="42" t="e">
        <f>IF(AND(' RIESGOS DE GESTION'!#REF!="Media",' RIESGOS DE GESTION'!#REF!="Moderado"),CONCATENATE("R3C",' RIESGOS DE GESTION'!#REF!),"")</f>
        <v>#REF!</v>
      </c>
      <c r="AA28" s="43" t="e">
        <f>IF(AND(' RIESGOS DE GESTION'!#REF!="Media",' RIESGOS DE GESTION'!#REF!="Moderado"),CONCATENATE("R3C",' RIESGOS DE GESTION'!#REF!),"")</f>
        <v>#REF!</v>
      </c>
      <c r="AB28" s="26" t="e">
        <f>IF(AND(' RIESGOS DE GESTION'!#REF!="Media",' RIESGOS DE GESTION'!#REF!="Mayor"),CONCATENATE("R3C",' RIESGOS DE GESTION'!#REF!),"")</f>
        <v>#REF!</v>
      </c>
      <c r="AC28" s="27" t="e">
        <f>IF(AND(' RIESGOS DE GESTION'!#REF!="Media",' RIESGOS DE GESTION'!#REF!="Mayor"),CONCATENATE("R3C",' RIESGOS DE GESTION'!#REF!),"")</f>
        <v>#REF!</v>
      </c>
      <c r="AD28" s="27" t="e">
        <f>IF(AND(' RIESGOS DE GESTION'!#REF!="Media",' RIESGOS DE GESTION'!#REF!="Mayor"),CONCATENATE("R3C",' RIESGOS DE GESTION'!#REF!),"")</f>
        <v>#REF!</v>
      </c>
      <c r="AE28" s="27" t="e">
        <f>IF(AND(' RIESGOS DE GESTION'!#REF!="Media",' RIESGOS DE GESTION'!#REF!="Mayor"),CONCATENATE("R3C",' RIESGOS DE GESTION'!#REF!),"")</f>
        <v>#REF!</v>
      </c>
      <c r="AF28" s="27" t="e">
        <f>IF(AND(' RIESGOS DE GESTION'!#REF!="Media",' RIESGOS DE GESTION'!#REF!="Mayor"),CONCATENATE("R3C",' RIESGOS DE GESTION'!#REF!),"")</f>
        <v>#REF!</v>
      </c>
      <c r="AG28" s="28" t="e">
        <f>IF(AND(' RIESGOS DE GESTION'!#REF!="Media",' RIESGOS DE GESTION'!#REF!="Mayor"),CONCATENATE("R3C",' RIESGOS DE GESTION'!#REF!),"")</f>
        <v>#REF!</v>
      </c>
      <c r="AH28" s="29" t="e">
        <f>IF(AND(' RIESGOS DE GESTION'!#REF!="Media",' RIESGOS DE GESTION'!#REF!="Catastrófico"),CONCATENATE("R3C",' RIESGOS DE GESTION'!#REF!),"")</f>
        <v>#REF!</v>
      </c>
      <c r="AI28" s="30" t="e">
        <f>IF(AND(' RIESGOS DE GESTION'!#REF!="Media",' RIESGOS DE GESTION'!#REF!="Catastrófico"),CONCATENATE("R3C",' RIESGOS DE GESTION'!#REF!),"")</f>
        <v>#REF!</v>
      </c>
      <c r="AJ28" s="30" t="e">
        <f>IF(AND(' RIESGOS DE GESTION'!#REF!="Media",' RIESGOS DE GESTION'!#REF!="Catastrófico"),CONCATENATE("R3C",' RIESGOS DE GESTION'!#REF!),"")</f>
        <v>#REF!</v>
      </c>
      <c r="AK28" s="30" t="e">
        <f>IF(AND(' RIESGOS DE GESTION'!#REF!="Media",' RIESGOS DE GESTION'!#REF!="Catastrófico"),CONCATENATE("R3C",' RIESGOS DE GESTION'!#REF!),"")</f>
        <v>#REF!</v>
      </c>
      <c r="AL28" s="30" t="e">
        <f>IF(AND(' RIESGOS DE GESTION'!#REF!="Media",' RIESGOS DE GESTION'!#REF!="Catastrófico"),CONCATENATE("R3C",' RIESGOS DE GESTION'!#REF!),"")</f>
        <v>#REF!</v>
      </c>
      <c r="AM28" s="31" t="e">
        <f>IF(AND(' RIESGOS DE GESTION'!#REF!="Media",' RIESGOS DE GESTION'!#REF!="Catastrófico"),CONCATENATE("R3C",' RIESGOS DE GESTION'!#REF!),"")</f>
        <v>#REF!</v>
      </c>
      <c r="AN28" s="57"/>
      <c r="AO28" s="516"/>
      <c r="AP28" s="517"/>
      <c r="AQ28" s="517"/>
      <c r="AR28" s="517"/>
      <c r="AS28" s="517"/>
      <c r="AT28" s="518"/>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row>
    <row r="29" spans="1:76" ht="15" customHeight="1" x14ac:dyDescent="0.25">
      <c r="A29" s="57"/>
      <c r="B29" s="388"/>
      <c r="C29" s="388"/>
      <c r="D29" s="389"/>
      <c r="E29" s="487"/>
      <c r="F29" s="486"/>
      <c r="G29" s="486"/>
      <c r="H29" s="486"/>
      <c r="I29" s="502"/>
      <c r="J29" s="41" t="e">
        <f>IF(AND(' RIESGOS DE GESTION'!#REF!="Media",' RIESGOS DE GESTION'!#REF!="Leve"),CONCATENATE("R4C",' RIESGOS DE GESTION'!#REF!),"")</f>
        <v>#REF!</v>
      </c>
      <c r="K29" s="42" t="e">
        <f>IF(AND(' RIESGOS DE GESTION'!#REF!="Media",' RIESGOS DE GESTION'!#REF!="Leve"),CONCATENATE("R4C",' RIESGOS DE GESTION'!#REF!),"")</f>
        <v>#REF!</v>
      </c>
      <c r="L29" s="42" t="e">
        <f>IF(AND(' RIESGOS DE GESTION'!#REF!="Media",' RIESGOS DE GESTION'!#REF!="Leve"),CONCATENATE("R4C",' RIESGOS DE GESTION'!#REF!),"")</f>
        <v>#REF!</v>
      </c>
      <c r="M29" s="42" t="e">
        <f>IF(AND(' RIESGOS DE GESTION'!#REF!="Media",' RIESGOS DE GESTION'!#REF!="Leve"),CONCATENATE("R4C",' RIESGOS DE GESTION'!#REF!),"")</f>
        <v>#REF!</v>
      </c>
      <c r="N29" s="42" t="e">
        <f>IF(AND(' RIESGOS DE GESTION'!#REF!="Media",' RIESGOS DE GESTION'!#REF!="Leve"),CONCATENATE("R4C",' RIESGOS DE GESTION'!#REF!),"")</f>
        <v>#REF!</v>
      </c>
      <c r="O29" s="43" t="e">
        <f>IF(AND(' RIESGOS DE GESTION'!#REF!="Media",' RIESGOS DE GESTION'!#REF!="Leve"),CONCATENATE("R4C",' RIESGOS DE GESTION'!#REF!),"")</f>
        <v>#REF!</v>
      </c>
      <c r="P29" s="41" t="e">
        <f>IF(AND(' RIESGOS DE GESTION'!#REF!="Media",' RIESGOS DE GESTION'!#REF!="Menor"),CONCATENATE("R4C",' RIESGOS DE GESTION'!#REF!),"")</f>
        <v>#REF!</v>
      </c>
      <c r="Q29" s="42" t="e">
        <f>IF(AND(' RIESGOS DE GESTION'!#REF!="Media",' RIESGOS DE GESTION'!#REF!="Menor"),CONCATENATE("R4C",' RIESGOS DE GESTION'!#REF!),"")</f>
        <v>#REF!</v>
      </c>
      <c r="R29" s="42" t="e">
        <f>IF(AND(' RIESGOS DE GESTION'!#REF!="Media",' RIESGOS DE GESTION'!#REF!="Menor"),CONCATENATE("R4C",' RIESGOS DE GESTION'!#REF!),"")</f>
        <v>#REF!</v>
      </c>
      <c r="S29" s="42" t="e">
        <f>IF(AND(' RIESGOS DE GESTION'!#REF!="Media",' RIESGOS DE GESTION'!#REF!="Menor"),CONCATENATE("R4C",' RIESGOS DE GESTION'!#REF!),"")</f>
        <v>#REF!</v>
      </c>
      <c r="T29" s="42" t="e">
        <f>IF(AND(' RIESGOS DE GESTION'!#REF!="Media",' RIESGOS DE GESTION'!#REF!="Menor"),CONCATENATE("R4C",' RIESGOS DE GESTION'!#REF!),"")</f>
        <v>#REF!</v>
      </c>
      <c r="U29" s="43" t="e">
        <f>IF(AND(' RIESGOS DE GESTION'!#REF!="Media",' RIESGOS DE GESTION'!#REF!="Menor"),CONCATENATE("R4C",' RIESGOS DE GESTION'!#REF!),"")</f>
        <v>#REF!</v>
      </c>
      <c r="V29" s="41" t="e">
        <f>IF(AND(' RIESGOS DE GESTION'!#REF!="Media",' RIESGOS DE GESTION'!#REF!="Moderado"),CONCATENATE("R4C",' RIESGOS DE GESTION'!#REF!),"")</f>
        <v>#REF!</v>
      </c>
      <c r="W29" s="42" t="e">
        <f>IF(AND(' RIESGOS DE GESTION'!#REF!="Media",' RIESGOS DE GESTION'!#REF!="Moderado"),CONCATENATE("R4C",' RIESGOS DE GESTION'!#REF!),"")</f>
        <v>#REF!</v>
      </c>
      <c r="X29" s="42" t="e">
        <f>IF(AND(' RIESGOS DE GESTION'!#REF!="Media",' RIESGOS DE GESTION'!#REF!="Moderado"),CONCATENATE("R4C",' RIESGOS DE GESTION'!#REF!),"")</f>
        <v>#REF!</v>
      </c>
      <c r="Y29" s="42" t="e">
        <f>IF(AND(' RIESGOS DE GESTION'!#REF!="Media",' RIESGOS DE GESTION'!#REF!="Moderado"),CONCATENATE("R4C",' RIESGOS DE GESTION'!#REF!),"")</f>
        <v>#REF!</v>
      </c>
      <c r="Z29" s="42" t="e">
        <f>IF(AND(' RIESGOS DE GESTION'!#REF!="Media",' RIESGOS DE GESTION'!#REF!="Moderado"),CONCATENATE("R4C",' RIESGOS DE GESTION'!#REF!),"")</f>
        <v>#REF!</v>
      </c>
      <c r="AA29" s="43" t="e">
        <f>IF(AND(' RIESGOS DE GESTION'!#REF!="Media",' RIESGOS DE GESTION'!#REF!="Moderado"),CONCATENATE("R4C",' RIESGOS DE GESTION'!#REF!),"")</f>
        <v>#REF!</v>
      </c>
      <c r="AB29" s="26" t="e">
        <f>IF(AND(' RIESGOS DE GESTION'!#REF!="Media",' RIESGOS DE GESTION'!#REF!="Mayor"),CONCATENATE("R4C",' RIESGOS DE GESTION'!#REF!),"")</f>
        <v>#REF!</v>
      </c>
      <c r="AC29" s="27" t="e">
        <f>IF(AND(' RIESGOS DE GESTION'!#REF!="Media",' RIESGOS DE GESTION'!#REF!="Mayor"),CONCATENATE("R4C",' RIESGOS DE GESTION'!#REF!),"")</f>
        <v>#REF!</v>
      </c>
      <c r="AD29" s="27" t="e">
        <f>IF(AND(' RIESGOS DE GESTION'!#REF!="Media",' RIESGOS DE GESTION'!#REF!="Mayor"),CONCATENATE("R4C",' RIESGOS DE GESTION'!#REF!),"")</f>
        <v>#REF!</v>
      </c>
      <c r="AE29" s="27" t="e">
        <f>IF(AND(' RIESGOS DE GESTION'!#REF!="Media",' RIESGOS DE GESTION'!#REF!="Mayor"),CONCATENATE("R4C",' RIESGOS DE GESTION'!#REF!),"")</f>
        <v>#REF!</v>
      </c>
      <c r="AF29" s="27" t="e">
        <f>IF(AND(' RIESGOS DE GESTION'!#REF!="Media",' RIESGOS DE GESTION'!#REF!="Mayor"),CONCATENATE("R4C",' RIESGOS DE GESTION'!#REF!),"")</f>
        <v>#REF!</v>
      </c>
      <c r="AG29" s="28" t="e">
        <f>IF(AND(' RIESGOS DE GESTION'!#REF!="Media",' RIESGOS DE GESTION'!#REF!="Mayor"),CONCATENATE("R4C",' RIESGOS DE GESTION'!#REF!),"")</f>
        <v>#REF!</v>
      </c>
      <c r="AH29" s="29" t="e">
        <f>IF(AND(' RIESGOS DE GESTION'!#REF!="Media",' RIESGOS DE GESTION'!#REF!="Catastrófico"),CONCATENATE("R4C",' RIESGOS DE GESTION'!#REF!),"")</f>
        <v>#REF!</v>
      </c>
      <c r="AI29" s="30" t="e">
        <f>IF(AND(' RIESGOS DE GESTION'!#REF!="Media",' RIESGOS DE GESTION'!#REF!="Catastrófico"),CONCATENATE("R4C",' RIESGOS DE GESTION'!#REF!),"")</f>
        <v>#REF!</v>
      </c>
      <c r="AJ29" s="30" t="e">
        <f>IF(AND(' RIESGOS DE GESTION'!#REF!="Media",' RIESGOS DE GESTION'!#REF!="Catastrófico"),CONCATENATE("R4C",' RIESGOS DE GESTION'!#REF!),"")</f>
        <v>#REF!</v>
      </c>
      <c r="AK29" s="30" t="e">
        <f>IF(AND(' RIESGOS DE GESTION'!#REF!="Media",' RIESGOS DE GESTION'!#REF!="Catastrófico"),CONCATENATE("R4C",' RIESGOS DE GESTION'!#REF!),"")</f>
        <v>#REF!</v>
      </c>
      <c r="AL29" s="30" t="e">
        <f>IF(AND(' RIESGOS DE GESTION'!#REF!="Media",' RIESGOS DE GESTION'!#REF!="Catastrófico"),CONCATENATE("R4C",' RIESGOS DE GESTION'!#REF!),"")</f>
        <v>#REF!</v>
      </c>
      <c r="AM29" s="31" t="e">
        <f>IF(AND(' RIESGOS DE GESTION'!#REF!="Media",' RIESGOS DE GESTION'!#REF!="Catastrófico"),CONCATENATE("R4C",' RIESGOS DE GESTION'!#REF!),"")</f>
        <v>#REF!</v>
      </c>
      <c r="AN29" s="57"/>
      <c r="AO29" s="516"/>
      <c r="AP29" s="517"/>
      <c r="AQ29" s="517"/>
      <c r="AR29" s="517"/>
      <c r="AS29" s="517"/>
      <c r="AT29" s="518"/>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row>
    <row r="30" spans="1:76" ht="15" customHeight="1" x14ac:dyDescent="0.25">
      <c r="A30" s="57"/>
      <c r="B30" s="388"/>
      <c r="C30" s="388"/>
      <c r="D30" s="389"/>
      <c r="E30" s="487"/>
      <c r="F30" s="486"/>
      <c r="G30" s="486"/>
      <c r="H30" s="486"/>
      <c r="I30" s="502"/>
      <c r="J30" s="41" t="e">
        <f>IF(AND(' RIESGOS DE GESTION'!#REF!="Media",' RIESGOS DE GESTION'!#REF!="Leve"),CONCATENATE("R5C",' RIESGOS DE GESTION'!#REF!),"")</f>
        <v>#REF!</v>
      </c>
      <c r="K30" s="42" t="e">
        <f>IF(AND(' RIESGOS DE GESTION'!#REF!="Media",' RIESGOS DE GESTION'!#REF!="Leve"),CONCATENATE("R5C",' RIESGOS DE GESTION'!#REF!),"")</f>
        <v>#REF!</v>
      </c>
      <c r="L30" s="42" t="e">
        <f>IF(AND(' RIESGOS DE GESTION'!#REF!="Media",' RIESGOS DE GESTION'!#REF!="Leve"),CONCATENATE("R5C",' RIESGOS DE GESTION'!#REF!),"")</f>
        <v>#REF!</v>
      </c>
      <c r="M30" s="42" t="e">
        <f>IF(AND(' RIESGOS DE GESTION'!#REF!="Media",' RIESGOS DE GESTION'!#REF!="Leve"),CONCATENATE("R5C",' RIESGOS DE GESTION'!#REF!),"")</f>
        <v>#REF!</v>
      </c>
      <c r="N30" s="42" t="e">
        <f>IF(AND(' RIESGOS DE GESTION'!#REF!="Media",' RIESGOS DE GESTION'!#REF!="Leve"),CONCATENATE("R5C",' RIESGOS DE GESTION'!#REF!),"")</f>
        <v>#REF!</v>
      </c>
      <c r="O30" s="43" t="e">
        <f>IF(AND(' RIESGOS DE GESTION'!#REF!="Media",' RIESGOS DE GESTION'!#REF!="Leve"),CONCATENATE("R5C",' RIESGOS DE GESTION'!#REF!),"")</f>
        <v>#REF!</v>
      </c>
      <c r="P30" s="41" t="e">
        <f>IF(AND(' RIESGOS DE GESTION'!#REF!="Media",' RIESGOS DE GESTION'!#REF!="Menor"),CONCATENATE("R5C",' RIESGOS DE GESTION'!#REF!),"")</f>
        <v>#REF!</v>
      </c>
      <c r="Q30" s="42" t="e">
        <f>IF(AND(' RIESGOS DE GESTION'!#REF!="Media",' RIESGOS DE GESTION'!#REF!="Menor"),CONCATENATE("R5C",' RIESGOS DE GESTION'!#REF!),"")</f>
        <v>#REF!</v>
      </c>
      <c r="R30" s="42" t="e">
        <f>IF(AND(' RIESGOS DE GESTION'!#REF!="Media",' RIESGOS DE GESTION'!#REF!="Menor"),CONCATENATE("R5C",' RIESGOS DE GESTION'!#REF!),"")</f>
        <v>#REF!</v>
      </c>
      <c r="S30" s="42" t="e">
        <f>IF(AND(' RIESGOS DE GESTION'!#REF!="Media",' RIESGOS DE GESTION'!#REF!="Menor"),CONCATENATE("R5C",' RIESGOS DE GESTION'!#REF!),"")</f>
        <v>#REF!</v>
      </c>
      <c r="T30" s="42" t="e">
        <f>IF(AND(' RIESGOS DE GESTION'!#REF!="Media",' RIESGOS DE GESTION'!#REF!="Menor"),CONCATENATE("R5C",' RIESGOS DE GESTION'!#REF!),"")</f>
        <v>#REF!</v>
      </c>
      <c r="U30" s="43" t="e">
        <f>IF(AND(' RIESGOS DE GESTION'!#REF!="Media",' RIESGOS DE GESTION'!#REF!="Menor"),CONCATENATE("R5C",' RIESGOS DE GESTION'!#REF!),"")</f>
        <v>#REF!</v>
      </c>
      <c r="V30" s="41" t="e">
        <f>IF(AND(' RIESGOS DE GESTION'!#REF!="Media",' RIESGOS DE GESTION'!#REF!="Moderado"),CONCATENATE("R5C",' RIESGOS DE GESTION'!#REF!),"")</f>
        <v>#REF!</v>
      </c>
      <c r="W30" s="42" t="e">
        <f>IF(AND(' RIESGOS DE GESTION'!#REF!="Media",' RIESGOS DE GESTION'!#REF!="Moderado"),CONCATENATE("R5C",' RIESGOS DE GESTION'!#REF!),"")</f>
        <v>#REF!</v>
      </c>
      <c r="X30" s="42" t="e">
        <f>IF(AND(' RIESGOS DE GESTION'!#REF!="Media",' RIESGOS DE GESTION'!#REF!="Moderado"),CONCATENATE("R5C",' RIESGOS DE GESTION'!#REF!),"")</f>
        <v>#REF!</v>
      </c>
      <c r="Y30" s="42" t="e">
        <f>IF(AND(' RIESGOS DE GESTION'!#REF!="Media",' RIESGOS DE GESTION'!#REF!="Moderado"),CONCATENATE("R5C",' RIESGOS DE GESTION'!#REF!),"")</f>
        <v>#REF!</v>
      </c>
      <c r="Z30" s="42" t="e">
        <f>IF(AND(' RIESGOS DE GESTION'!#REF!="Media",' RIESGOS DE GESTION'!#REF!="Moderado"),CONCATENATE("R5C",' RIESGOS DE GESTION'!#REF!),"")</f>
        <v>#REF!</v>
      </c>
      <c r="AA30" s="43" t="e">
        <f>IF(AND(' RIESGOS DE GESTION'!#REF!="Media",' RIESGOS DE GESTION'!#REF!="Moderado"),CONCATENATE("R5C",' RIESGOS DE GESTION'!#REF!),"")</f>
        <v>#REF!</v>
      </c>
      <c r="AB30" s="26" t="e">
        <f>IF(AND(' RIESGOS DE GESTION'!#REF!="Media",' RIESGOS DE GESTION'!#REF!="Mayor"),CONCATENATE("R5C",' RIESGOS DE GESTION'!#REF!),"")</f>
        <v>#REF!</v>
      </c>
      <c r="AC30" s="27" t="e">
        <f>IF(AND(' RIESGOS DE GESTION'!#REF!="Media",' RIESGOS DE GESTION'!#REF!="Mayor"),CONCATENATE("R5C",' RIESGOS DE GESTION'!#REF!),"")</f>
        <v>#REF!</v>
      </c>
      <c r="AD30" s="27" t="e">
        <f>IF(AND(' RIESGOS DE GESTION'!#REF!="Media",' RIESGOS DE GESTION'!#REF!="Mayor"),CONCATENATE("R5C",' RIESGOS DE GESTION'!#REF!),"")</f>
        <v>#REF!</v>
      </c>
      <c r="AE30" s="27" t="e">
        <f>IF(AND(' RIESGOS DE GESTION'!#REF!="Media",' RIESGOS DE GESTION'!#REF!="Mayor"),CONCATENATE("R5C",' RIESGOS DE GESTION'!#REF!),"")</f>
        <v>#REF!</v>
      </c>
      <c r="AF30" s="27" t="e">
        <f>IF(AND(' RIESGOS DE GESTION'!#REF!="Media",' RIESGOS DE GESTION'!#REF!="Mayor"),CONCATENATE("R5C",' RIESGOS DE GESTION'!#REF!),"")</f>
        <v>#REF!</v>
      </c>
      <c r="AG30" s="28" t="e">
        <f>IF(AND(' RIESGOS DE GESTION'!#REF!="Media",' RIESGOS DE GESTION'!#REF!="Mayor"),CONCATENATE("R5C",' RIESGOS DE GESTION'!#REF!),"")</f>
        <v>#REF!</v>
      </c>
      <c r="AH30" s="29" t="e">
        <f>IF(AND(' RIESGOS DE GESTION'!#REF!="Media",' RIESGOS DE GESTION'!#REF!="Catastrófico"),CONCATENATE("R5C",' RIESGOS DE GESTION'!#REF!),"")</f>
        <v>#REF!</v>
      </c>
      <c r="AI30" s="30" t="e">
        <f>IF(AND(' RIESGOS DE GESTION'!#REF!="Media",' RIESGOS DE GESTION'!#REF!="Catastrófico"),CONCATENATE("R5C",' RIESGOS DE GESTION'!#REF!),"")</f>
        <v>#REF!</v>
      </c>
      <c r="AJ30" s="30" t="e">
        <f>IF(AND(' RIESGOS DE GESTION'!#REF!="Media",' RIESGOS DE GESTION'!#REF!="Catastrófico"),CONCATENATE("R5C",' RIESGOS DE GESTION'!#REF!),"")</f>
        <v>#REF!</v>
      </c>
      <c r="AK30" s="30" t="e">
        <f>IF(AND(' RIESGOS DE GESTION'!#REF!="Media",' RIESGOS DE GESTION'!#REF!="Catastrófico"),CONCATENATE("R5C",' RIESGOS DE GESTION'!#REF!),"")</f>
        <v>#REF!</v>
      </c>
      <c r="AL30" s="30" t="e">
        <f>IF(AND(' RIESGOS DE GESTION'!#REF!="Media",' RIESGOS DE GESTION'!#REF!="Catastrófico"),CONCATENATE("R5C",' RIESGOS DE GESTION'!#REF!),"")</f>
        <v>#REF!</v>
      </c>
      <c r="AM30" s="31" t="e">
        <f>IF(AND(' RIESGOS DE GESTION'!#REF!="Media",' RIESGOS DE GESTION'!#REF!="Catastrófico"),CONCATENATE("R5C",' RIESGOS DE GESTION'!#REF!),"")</f>
        <v>#REF!</v>
      </c>
      <c r="AN30" s="57"/>
      <c r="AO30" s="516"/>
      <c r="AP30" s="517"/>
      <c r="AQ30" s="517"/>
      <c r="AR30" s="517"/>
      <c r="AS30" s="517"/>
      <c r="AT30" s="518"/>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row>
    <row r="31" spans="1:76" ht="15" customHeight="1" x14ac:dyDescent="0.25">
      <c r="A31" s="57"/>
      <c r="B31" s="388"/>
      <c r="C31" s="388"/>
      <c r="D31" s="389"/>
      <c r="E31" s="487"/>
      <c r="F31" s="486"/>
      <c r="G31" s="486"/>
      <c r="H31" s="486"/>
      <c r="I31" s="502"/>
      <c r="J31" s="41" t="e">
        <f>IF(AND(' RIESGOS DE GESTION'!#REF!="Media",' RIESGOS DE GESTION'!#REF!="Leve"),CONCATENATE("R6C",' RIESGOS DE GESTION'!#REF!),"")</f>
        <v>#REF!</v>
      </c>
      <c r="K31" s="42" t="e">
        <f>IF(AND(' RIESGOS DE GESTION'!#REF!="Media",' RIESGOS DE GESTION'!#REF!="Leve"),CONCATENATE("R6C",' RIESGOS DE GESTION'!#REF!),"")</f>
        <v>#REF!</v>
      </c>
      <c r="L31" s="42" t="e">
        <f>IF(AND(' RIESGOS DE GESTION'!#REF!="Media",' RIESGOS DE GESTION'!#REF!="Leve"),CONCATENATE("R6C",' RIESGOS DE GESTION'!#REF!),"")</f>
        <v>#REF!</v>
      </c>
      <c r="M31" s="42" t="e">
        <f>IF(AND(' RIESGOS DE GESTION'!#REF!="Media",' RIESGOS DE GESTION'!#REF!="Leve"),CONCATENATE("R6C",' RIESGOS DE GESTION'!#REF!),"")</f>
        <v>#REF!</v>
      </c>
      <c r="N31" s="42" t="e">
        <f>IF(AND(' RIESGOS DE GESTION'!#REF!="Media",' RIESGOS DE GESTION'!#REF!="Leve"),CONCATENATE("R6C",' RIESGOS DE GESTION'!#REF!),"")</f>
        <v>#REF!</v>
      </c>
      <c r="O31" s="43" t="e">
        <f>IF(AND(' RIESGOS DE GESTION'!#REF!="Media",' RIESGOS DE GESTION'!#REF!="Leve"),CONCATENATE("R6C",' RIESGOS DE GESTION'!#REF!),"")</f>
        <v>#REF!</v>
      </c>
      <c r="P31" s="41" t="e">
        <f>IF(AND(' RIESGOS DE GESTION'!#REF!="Media",' RIESGOS DE GESTION'!#REF!="Menor"),CONCATENATE("R6C",' RIESGOS DE GESTION'!#REF!),"")</f>
        <v>#REF!</v>
      </c>
      <c r="Q31" s="42" t="e">
        <f>IF(AND(' RIESGOS DE GESTION'!#REF!="Media",' RIESGOS DE GESTION'!#REF!="Menor"),CONCATENATE("R6C",' RIESGOS DE GESTION'!#REF!),"")</f>
        <v>#REF!</v>
      </c>
      <c r="R31" s="42" t="e">
        <f>IF(AND(' RIESGOS DE GESTION'!#REF!="Media",' RIESGOS DE GESTION'!#REF!="Menor"),CONCATENATE("R6C",' RIESGOS DE GESTION'!#REF!),"")</f>
        <v>#REF!</v>
      </c>
      <c r="S31" s="42" t="e">
        <f>IF(AND(' RIESGOS DE GESTION'!#REF!="Media",' RIESGOS DE GESTION'!#REF!="Menor"),CONCATENATE("R6C",' RIESGOS DE GESTION'!#REF!),"")</f>
        <v>#REF!</v>
      </c>
      <c r="T31" s="42" t="e">
        <f>IF(AND(' RIESGOS DE GESTION'!#REF!="Media",' RIESGOS DE GESTION'!#REF!="Menor"),CONCATENATE("R6C",' RIESGOS DE GESTION'!#REF!),"")</f>
        <v>#REF!</v>
      </c>
      <c r="U31" s="43" t="e">
        <f>IF(AND(' RIESGOS DE GESTION'!#REF!="Media",' RIESGOS DE GESTION'!#REF!="Menor"),CONCATENATE("R6C",' RIESGOS DE GESTION'!#REF!),"")</f>
        <v>#REF!</v>
      </c>
      <c r="V31" s="41" t="e">
        <f>IF(AND(' RIESGOS DE GESTION'!#REF!="Media",' RIESGOS DE GESTION'!#REF!="Moderado"),CONCATENATE("R6C",' RIESGOS DE GESTION'!#REF!),"")</f>
        <v>#REF!</v>
      </c>
      <c r="W31" s="42" t="e">
        <f>IF(AND(' RIESGOS DE GESTION'!#REF!="Media",' RIESGOS DE GESTION'!#REF!="Moderado"),CONCATENATE("R6C",' RIESGOS DE GESTION'!#REF!),"")</f>
        <v>#REF!</v>
      </c>
      <c r="X31" s="42" t="e">
        <f>IF(AND(' RIESGOS DE GESTION'!#REF!="Media",' RIESGOS DE GESTION'!#REF!="Moderado"),CONCATENATE("R6C",' RIESGOS DE GESTION'!#REF!),"")</f>
        <v>#REF!</v>
      </c>
      <c r="Y31" s="42" t="e">
        <f>IF(AND(' RIESGOS DE GESTION'!#REF!="Media",' RIESGOS DE GESTION'!#REF!="Moderado"),CONCATENATE("R6C",' RIESGOS DE GESTION'!#REF!),"")</f>
        <v>#REF!</v>
      </c>
      <c r="Z31" s="42" t="e">
        <f>IF(AND(' RIESGOS DE GESTION'!#REF!="Media",' RIESGOS DE GESTION'!#REF!="Moderado"),CONCATENATE("R6C",' RIESGOS DE GESTION'!#REF!),"")</f>
        <v>#REF!</v>
      </c>
      <c r="AA31" s="43" t="e">
        <f>IF(AND(' RIESGOS DE GESTION'!#REF!="Media",' RIESGOS DE GESTION'!#REF!="Moderado"),CONCATENATE("R6C",' RIESGOS DE GESTION'!#REF!),"")</f>
        <v>#REF!</v>
      </c>
      <c r="AB31" s="26" t="e">
        <f>IF(AND(' RIESGOS DE GESTION'!#REF!="Media",' RIESGOS DE GESTION'!#REF!="Mayor"),CONCATENATE("R6C",' RIESGOS DE GESTION'!#REF!),"")</f>
        <v>#REF!</v>
      </c>
      <c r="AC31" s="27" t="e">
        <f>IF(AND(' RIESGOS DE GESTION'!#REF!="Media",' RIESGOS DE GESTION'!#REF!="Mayor"),CONCATENATE("R6C",' RIESGOS DE GESTION'!#REF!),"")</f>
        <v>#REF!</v>
      </c>
      <c r="AD31" s="27" t="e">
        <f>IF(AND(' RIESGOS DE GESTION'!#REF!="Media",' RIESGOS DE GESTION'!#REF!="Mayor"),CONCATENATE("R6C",' RIESGOS DE GESTION'!#REF!),"")</f>
        <v>#REF!</v>
      </c>
      <c r="AE31" s="27" t="e">
        <f>IF(AND(' RIESGOS DE GESTION'!#REF!="Media",' RIESGOS DE GESTION'!#REF!="Mayor"),CONCATENATE("R6C",' RIESGOS DE GESTION'!#REF!),"")</f>
        <v>#REF!</v>
      </c>
      <c r="AF31" s="27" t="e">
        <f>IF(AND(' RIESGOS DE GESTION'!#REF!="Media",' RIESGOS DE GESTION'!#REF!="Mayor"),CONCATENATE("R6C",' RIESGOS DE GESTION'!#REF!),"")</f>
        <v>#REF!</v>
      </c>
      <c r="AG31" s="28" t="e">
        <f>IF(AND(' RIESGOS DE GESTION'!#REF!="Media",' RIESGOS DE GESTION'!#REF!="Mayor"),CONCATENATE("R6C",' RIESGOS DE GESTION'!#REF!),"")</f>
        <v>#REF!</v>
      </c>
      <c r="AH31" s="29" t="e">
        <f>IF(AND(' RIESGOS DE GESTION'!#REF!="Media",' RIESGOS DE GESTION'!#REF!="Catastrófico"),CONCATENATE("R6C",' RIESGOS DE GESTION'!#REF!),"")</f>
        <v>#REF!</v>
      </c>
      <c r="AI31" s="30" t="e">
        <f>IF(AND(' RIESGOS DE GESTION'!#REF!="Media",' RIESGOS DE GESTION'!#REF!="Catastrófico"),CONCATENATE("R6C",' RIESGOS DE GESTION'!#REF!),"")</f>
        <v>#REF!</v>
      </c>
      <c r="AJ31" s="30" t="e">
        <f>IF(AND(' RIESGOS DE GESTION'!#REF!="Media",' RIESGOS DE GESTION'!#REF!="Catastrófico"),CONCATENATE("R6C",' RIESGOS DE GESTION'!#REF!),"")</f>
        <v>#REF!</v>
      </c>
      <c r="AK31" s="30" t="e">
        <f>IF(AND(' RIESGOS DE GESTION'!#REF!="Media",' RIESGOS DE GESTION'!#REF!="Catastrófico"),CONCATENATE("R6C",' RIESGOS DE GESTION'!#REF!),"")</f>
        <v>#REF!</v>
      </c>
      <c r="AL31" s="30" t="e">
        <f>IF(AND(' RIESGOS DE GESTION'!#REF!="Media",' RIESGOS DE GESTION'!#REF!="Catastrófico"),CONCATENATE("R6C",' RIESGOS DE GESTION'!#REF!),"")</f>
        <v>#REF!</v>
      </c>
      <c r="AM31" s="31" t="e">
        <f>IF(AND(' RIESGOS DE GESTION'!#REF!="Media",' RIESGOS DE GESTION'!#REF!="Catastrófico"),CONCATENATE("R6C",' RIESGOS DE GESTION'!#REF!),"")</f>
        <v>#REF!</v>
      </c>
      <c r="AN31" s="57"/>
      <c r="AO31" s="516"/>
      <c r="AP31" s="517"/>
      <c r="AQ31" s="517"/>
      <c r="AR31" s="517"/>
      <c r="AS31" s="517"/>
      <c r="AT31" s="518"/>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row>
    <row r="32" spans="1:76" ht="15" customHeight="1" x14ac:dyDescent="0.25">
      <c r="A32" s="57"/>
      <c r="B32" s="388"/>
      <c r="C32" s="388"/>
      <c r="D32" s="389"/>
      <c r="E32" s="487"/>
      <c r="F32" s="486"/>
      <c r="G32" s="486"/>
      <c r="H32" s="486"/>
      <c r="I32" s="502"/>
      <c r="J32" s="41" t="e">
        <f>IF(AND(' RIESGOS DE GESTION'!#REF!="Media",' RIESGOS DE GESTION'!#REF!="Leve"),CONCATENATE("R7C",' RIESGOS DE GESTION'!#REF!),"")</f>
        <v>#REF!</v>
      </c>
      <c r="K32" s="42" t="e">
        <f>IF(AND(' RIESGOS DE GESTION'!#REF!="Media",' RIESGOS DE GESTION'!#REF!="Leve"),CONCATENATE("R7C",' RIESGOS DE GESTION'!#REF!),"")</f>
        <v>#REF!</v>
      </c>
      <c r="L32" s="42" t="e">
        <f>IF(AND(' RIESGOS DE GESTION'!#REF!="Media",' RIESGOS DE GESTION'!#REF!="Leve"),CONCATENATE("R7C",' RIESGOS DE GESTION'!#REF!),"")</f>
        <v>#REF!</v>
      </c>
      <c r="M32" s="42" t="e">
        <f>IF(AND(' RIESGOS DE GESTION'!#REF!="Media",' RIESGOS DE GESTION'!#REF!="Leve"),CONCATENATE("R7C",' RIESGOS DE GESTION'!#REF!),"")</f>
        <v>#REF!</v>
      </c>
      <c r="N32" s="42" t="e">
        <f>IF(AND(' RIESGOS DE GESTION'!#REF!="Media",' RIESGOS DE GESTION'!#REF!="Leve"),CONCATENATE("R7C",' RIESGOS DE GESTION'!#REF!),"")</f>
        <v>#REF!</v>
      </c>
      <c r="O32" s="43" t="e">
        <f>IF(AND(' RIESGOS DE GESTION'!#REF!="Media",' RIESGOS DE GESTION'!#REF!="Leve"),CONCATENATE("R7C",' RIESGOS DE GESTION'!#REF!),"")</f>
        <v>#REF!</v>
      </c>
      <c r="P32" s="41" t="e">
        <f>IF(AND(' RIESGOS DE GESTION'!#REF!="Media",' RIESGOS DE GESTION'!#REF!="Menor"),CONCATENATE("R7C",' RIESGOS DE GESTION'!#REF!),"")</f>
        <v>#REF!</v>
      </c>
      <c r="Q32" s="42" t="e">
        <f>IF(AND(' RIESGOS DE GESTION'!#REF!="Media",' RIESGOS DE GESTION'!#REF!="Menor"),CONCATENATE("R7C",' RIESGOS DE GESTION'!#REF!),"")</f>
        <v>#REF!</v>
      </c>
      <c r="R32" s="42" t="e">
        <f>IF(AND(' RIESGOS DE GESTION'!#REF!="Media",' RIESGOS DE GESTION'!#REF!="Menor"),CONCATENATE("R7C",' RIESGOS DE GESTION'!#REF!),"")</f>
        <v>#REF!</v>
      </c>
      <c r="S32" s="42" t="e">
        <f>IF(AND(' RIESGOS DE GESTION'!#REF!="Media",' RIESGOS DE GESTION'!#REF!="Menor"),CONCATENATE("R7C",' RIESGOS DE GESTION'!#REF!),"")</f>
        <v>#REF!</v>
      </c>
      <c r="T32" s="42" t="e">
        <f>IF(AND(' RIESGOS DE GESTION'!#REF!="Media",' RIESGOS DE GESTION'!#REF!="Menor"),CONCATENATE("R7C",' RIESGOS DE GESTION'!#REF!),"")</f>
        <v>#REF!</v>
      </c>
      <c r="U32" s="43" t="e">
        <f>IF(AND(' RIESGOS DE GESTION'!#REF!="Media",' RIESGOS DE GESTION'!#REF!="Menor"),CONCATENATE("R7C",' RIESGOS DE GESTION'!#REF!),"")</f>
        <v>#REF!</v>
      </c>
      <c r="V32" s="41" t="e">
        <f>IF(AND(' RIESGOS DE GESTION'!#REF!="Media",' RIESGOS DE GESTION'!#REF!="Moderado"),CONCATENATE("R7C",' RIESGOS DE GESTION'!#REF!),"")</f>
        <v>#REF!</v>
      </c>
      <c r="W32" s="42" t="e">
        <f>IF(AND(' RIESGOS DE GESTION'!#REF!="Media",' RIESGOS DE GESTION'!#REF!="Moderado"),CONCATENATE("R7C",' RIESGOS DE GESTION'!#REF!),"")</f>
        <v>#REF!</v>
      </c>
      <c r="X32" s="42" t="e">
        <f>IF(AND(' RIESGOS DE GESTION'!#REF!="Media",' RIESGOS DE GESTION'!#REF!="Moderado"),CONCATENATE("R7C",' RIESGOS DE GESTION'!#REF!),"")</f>
        <v>#REF!</v>
      </c>
      <c r="Y32" s="42" t="e">
        <f>IF(AND(' RIESGOS DE GESTION'!#REF!="Media",' RIESGOS DE GESTION'!#REF!="Moderado"),CONCATENATE("R7C",' RIESGOS DE GESTION'!#REF!),"")</f>
        <v>#REF!</v>
      </c>
      <c r="Z32" s="42" t="e">
        <f>IF(AND(' RIESGOS DE GESTION'!#REF!="Media",' RIESGOS DE GESTION'!#REF!="Moderado"),CONCATENATE("R7C",' RIESGOS DE GESTION'!#REF!),"")</f>
        <v>#REF!</v>
      </c>
      <c r="AA32" s="43" t="e">
        <f>IF(AND(' RIESGOS DE GESTION'!#REF!="Media",' RIESGOS DE GESTION'!#REF!="Moderado"),CONCATENATE("R7C",' RIESGOS DE GESTION'!#REF!),"")</f>
        <v>#REF!</v>
      </c>
      <c r="AB32" s="26" t="e">
        <f>IF(AND(' RIESGOS DE GESTION'!#REF!="Media",' RIESGOS DE GESTION'!#REF!="Mayor"),CONCATENATE("R7C",' RIESGOS DE GESTION'!#REF!),"")</f>
        <v>#REF!</v>
      </c>
      <c r="AC32" s="27" t="e">
        <f>IF(AND(' RIESGOS DE GESTION'!#REF!="Media",' RIESGOS DE GESTION'!#REF!="Mayor"),CONCATENATE("R7C",' RIESGOS DE GESTION'!#REF!),"")</f>
        <v>#REF!</v>
      </c>
      <c r="AD32" s="27" t="e">
        <f>IF(AND(' RIESGOS DE GESTION'!#REF!="Media",' RIESGOS DE GESTION'!#REF!="Mayor"),CONCATENATE("R7C",' RIESGOS DE GESTION'!#REF!),"")</f>
        <v>#REF!</v>
      </c>
      <c r="AE32" s="27" t="e">
        <f>IF(AND(' RIESGOS DE GESTION'!#REF!="Media",' RIESGOS DE GESTION'!#REF!="Mayor"),CONCATENATE("R7C",' RIESGOS DE GESTION'!#REF!),"")</f>
        <v>#REF!</v>
      </c>
      <c r="AF32" s="27" t="e">
        <f>IF(AND(' RIESGOS DE GESTION'!#REF!="Media",' RIESGOS DE GESTION'!#REF!="Mayor"),CONCATENATE("R7C",' RIESGOS DE GESTION'!#REF!),"")</f>
        <v>#REF!</v>
      </c>
      <c r="AG32" s="28" t="e">
        <f>IF(AND(' RIESGOS DE GESTION'!#REF!="Media",' RIESGOS DE GESTION'!#REF!="Mayor"),CONCATENATE("R7C",' RIESGOS DE GESTION'!#REF!),"")</f>
        <v>#REF!</v>
      </c>
      <c r="AH32" s="29" t="e">
        <f>IF(AND(' RIESGOS DE GESTION'!#REF!="Media",' RIESGOS DE GESTION'!#REF!="Catastrófico"),CONCATENATE("R7C",' RIESGOS DE GESTION'!#REF!),"")</f>
        <v>#REF!</v>
      </c>
      <c r="AI32" s="30" t="e">
        <f>IF(AND(' RIESGOS DE GESTION'!#REF!="Media",' RIESGOS DE GESTION'!#REF!="Catastrófico"),CONCATENATE("R7C",' RIESGOS DE GESTION'!#REF!),"")</f>
        <v>#REF!</v>
      </c>
      <c r="AJ32" s="30" t="e">
        <f>IF(AND(' RIESGOS DE GESTION'!#REF!="Media",' RIESGOS DE GESTION'!#REF!="Catastrófico"),CONCATENATE("R7C",' RIESGOS DE GESTION'!#REF!),"")</f>
        <v>#REF!</v>
      </c>
      <c r="AK32" s="30" t="e">
        <f>IF(AND(' RIESGOS DE GESTION'!#REF!="Media",' RIESGOS DE GESTION'!#REF!="Catastrófico"),CONCATENATE("R7C",' RIESGOS DE GESTION'!#REF!),"")</f>
        <v>#REF!</v>
      </c>
      <c r="AL32" s="30" t="e">
        <f>IF(AND(' RIESGOS DE GESTION'!#REF!="Media",' RIESGOS DE GESTION'!#REF!="Catastrófico"),CONCATENATE("R7C",' RIESGOS DE GESTION'!#REF!),"")</f>
        <v>#REF!</v>
      </c>
      <c r="AM32" s="31" t="e">
        <f>IF(AND(' RIESGOS DE GESTION'!#REF!="Media",' RIESGOS DE GESTION'!#REF!="Catastrófico"),CONCATENATE("R7C",' RIESGOS DE GESTION'!#REF!),"")</f>
        <v>#REF!</v>
      </c>
      <c r="AN32" s="57"/>
      <c r="AO32" s="516"/>
      <c r="AP32" s="517"/>
      <c r="AQ32" s="517"/>
      <c r="AR32" s="517"/>
      <c r="AS32" s="517"/>
      <c r="AT32" s="518"/>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row>
    <row r="33" spans="1:80" ht="15" customHeight="1" x14ac:dyDescent="0.25">
      <c r="A33" s="57"/>
      <c r="B33" s="388"/>
      <c r="C33" s="388"/>
      <c r="D33" s="389"/>
      <c r="E33" s="487"/>
      <c r="F33" s="486"/>
      <c r="G33" s="486"/>
      <c r="H33" s="486"/>
      <c r="I33" s="502"/>
      <c r="J33" s="41" t="e">
        <f>IF(AND(' RIESGOS DE GESTION'!#REF!="Media",' RIESGOS DE GESTION'!#REF!="Leve"),CONCATENATE("R8C",' RIESGOS DE GESTION'!#REF!),"")</f>
        <v>#REF!</v>
      </c>
      <c r="K33" s="42" t="e">
        <f>IF(AND(' RIESGOS DE GESTION'!#REF!="Media",' RIESGOS DE GESTION'!#REF!="Leve"),CONCATENATE("R8C",' RIESGOS DE GESTION'!#REF!),"")</f>
        <v>#REF!</v>
      </c>
      <c r="L33" s="42" t="e">
        <f>IF(AND(' RIESGOS DE GESTION'!#REF!="Media",' RIESGOS DE GESTION'!#REF!="Leve"),CONCATENATE("R8C",' RIESGOS DE GESTION'!#REF!),"")</f>
        <v>#REF!</v>
      </c>
      <c r="M33" s="42" t="e">
        <f>IF(AND(' RIESGOS DE GESTION'!#REF!="Media",' RIESGOS DE GESTION'!#REF!="Leve"),CONCATENATE("R8C",' RIESGOS DE GESTION'!#REF!),"")</f>
        <v>#REF!</v>
      </c>
      <c r="N33" s="42" t="e">
        <f>IF(AND(' RIESGOS DE GESTION'!#REF!="Media",' RIESGOS DE GESTION'!#REF!="Leve"),CONCATENATE("R8C",' RIESGOS DE GESTION'!#REF!),"")</f>
        <v>#REF!</v>
      </c>
      <c r="O33" s="43" t="e">
        <f>IF(AND(' RIESGOS DE GESTION'!#REF!="Media",' RIESGOS DE GESTION'!#REF!="Leve"),CONCATENATE("R8C",' RIESGOS DE GESTION'!#REF!),"")</f>
        <v>#REF!</v>
      </c>
      <c r="P33" s="41" t="e">
        <f>IF(AND(' RIESGOS DE GESTION'!#REF!="Media",' RIESGOS DE GESTION'!#REF!="Menor"),CONCATENATE("R8C",' RIESGOS DE GESTION'!#REF!),"")</f>
        <v>#REF!</v>
      </c>
      <c r="Q33" s="42" t="e">
        <f>IF(AND(' RIESGOS DE GESTION'!#REF!="Media",' RIESGOS DE GESTION'!#REF!="Menor"),CONCATENATE("R8C",' RIESGOS DE GESTION'!#REF!),"")</f>
        <v>#REF!</v>
      </c>
      <c r="R33" s="42" t="e">
        <f>IF(AND(' RIESGOS DE GESTION'!#REF!="Media",' RIESGOS DE GESTION'!#REF!="Menor"),CONCATENATE("R8C",' RIESGOS DE GESTION'!#REF!),"")</f>
        <v>#REF!</v>
      </c>
      <c r="S33" s="42" t="e">
        <f>IF(AND(' RIESGOS DE GESTION'!#REF!="Media",' RIESGOS DE GESTION'!#REF!="Menor"),CONCATENATE("R8C",' RIESGOS DE GESTION'!#REF!),"")</f>
        <v>#REF!</v>
      </c>
      <c r="T33" s="42" t="e">
        <f>IF(AND(' RIESGOS DE GESTION'!#REF!="Media",' RIESGOS DE GESTION'!#REF!="Menor"),CONCATENATE("R8C",' RIESGOS DE GESTION'!#REF!),"")</f>
        <v>#REF!</v>
      </c>
      <c r="U33" s="43" t="e">
        <f>IF(AND(' RIESGOS DE GESTION'!#REF!="Media",' RIESGOS DE GESTION'!#REF!="Menor"),CONCATENATE("R8C",' RIESGOS DE GESTION'!#REF!),"")</f>
        <v>#REF!</v>
      </c>
      <c r="V33" s="41" t="e">
        <f>IF(AND(' RIESGOS DE GESTION'!#REF!="Media",' RIESGOS DE GESTION'!#REF!="Moderado"),CONCATENATE("R8C",' RIESGOS DE GESTION'!#REF!),"")</f>
        <v>#REF!</v>
      </c>
      <c r="W33" s="42" t="e">
        <f>IF(AND(' RIESGOS DE GESTION'!#REF!="Media",' RIESGOS DE GESTION'!#REF!="Moderado"),CONCATENATE("R8C",' RIESGOS DE GESTION'!#REF!),"")</f>
        <v>#REF!</v>
      </c>
      <c r="X33" s="42" t="e">
        <f>IF(AND(' RIESGOS DE GESTION'!#REF!="Media",' RIESGOS DE GESTION'!#REF!="Moderado"),CONCATENATE("R8C",' RIESGOS DE GESTION'!#REF!),"")</f>
        <v>#REF!</v>
      </c>
      <c r="Y33" s="42" t="e">
        <f>IF(AND(' RIESGOS DE GESTION'!#REF!="Media",' RIESGOS DE GESTION'!#REF!="Moderado"),CONCATENATE("R8C",' RIESGOS DE GESTION'!#REF!),"")</f>
        <v>#REF!</v>
      </c>
      <c r="Z33" s="42" t="e">
        <f>IF(AND(' RIESGOS DE GESTION'!#REF!="Media",' RIESGOS DE GESTION'!#REF!="Moderado"),CONCATENATE("R8C",' RIESGOS DE GESTION'!#REF!),"")</f>
        <v>#REF!</v>
      </c>
      <c r="AA33" s="43" t="e">
        <f>IF(AND(' RIESGOS DE GESTION'!#REF!="Media",' RIESGOS DE GESTION'!#REF!="Moderado"),CONCATENATE("R8C",' RIESGOS DE GESTION'!#REF!),"")</f>
        <v>#REF!</v>
      </c>
      <c r="AB33" s="26" t="e">
        <f>IF(AND(' RIESGOS DE GESTION'!#REF!="Media",' RIESGOS DE GESTION'!#REF!="Mayor"),CONCATENATE("R8C",' RIESGOS DE GESTION'!#REF!),"")</f>
        <v>#REF!</v>
      </c>
      <c r="AC33" s="27" t="e">
        <f>IF(AND(' RIESGOS DE GESTION'!#REF!="Media",' RIESGOS DE GESTION'!#REF!="Mayor"),CONCATENATE("R8C",' RIESGOS DE GESTION'!#REF!),"")</f>
        <v>#REF!</v>
      </c>
      <c r="AD33" s="27" t="e">
        <f>IF(AND(' RIESGOS DE GESTION'!#REF!="Media",' RIESGOS DE GESTION'!#REF!="Mayor"),CONCATENATE("R8C",' RIESGOS DE GESTION'!#REF!),"")</f>
        <v>#REF!</v>
      </c>
      <c r="AE33" s="27" t="e">
        <f>IF(AND(' RIESGOS DE GESTION'!#REF!="Media",' RIESGOS DE GESTION'!#REF!="Mayor"),CONCATENATE("R8C",' RIESGOS DE GESTION'!#REF!),"")</f>
        <v>#REF!</v>
      </c>
      <c r="AF33" s="27" t="e">
        <f>IF(AND(' RIESGOS DE GESTION'!#REF!="Media",' RIESGOS DE GESTION'!#REF!="Mayor"),CONCATENATE("R8C",' RIESGOS DE GESTION'!#REF!),"")</f>
        <v>#REF!</v>
      </c>
      <c r="AG33" s="28" t="e">
        <f>IF(AND(' RIESGOS DE GESTION'!#REF!="Media",' RIESGOS DE GESTION'!#REF!="Mayor"),CONCATENATE("R8C",' RIESGOS DE GESTION'!#REF!),"")</f>
        <v>#REF!</v>
      </c>
      <c r="AH33" s="29" t="e">
        <f>IF(AND(' RIESGOS DE GESTION'!#REF!="Media",' RIESGOS DE GESTION'!#REF!="Catastrófico"),CONCATENATE("R8C",' RIESGOS DE GESTION'!#REF!),"")</f>
        <v>#REF!</v>
      </c>
      <c r="AI33" s="30" t="e">
        <f>IF(AND(' RIESGOS DE GESTION'!#REF!="Media",' RIESGOS DE GESTION'!#REF!="Catastrófico"),CONCATENATE("R8C",' RIESGOS DE GESTION'!#REF!),"")</f>
        <v>#REF!</v>
      </c>
      <c r="AJ33" s="30" t="e">
        <f>IF(AND(' RIESGOS DE GESTION'!#REF!="Media",' RIESGOS DE GESTION'!#REF!="Catastrófico"),CONCATENATE("R8C",' RIESGOS DE GESTION'!#REF!),"")</f>
        <v>#REF!</v>
      </c>
      <c r="AK33" s="30" t="e">
        <f>IF(AND(' RIESGOS DE GESTION'!#REF!="Media",' RIESGOS DE GESTION'!#REF!="Catastrófico"),CONCATENATE("R8C",' RIESGOS DE GESTION'!#REF!),"")</f>
        <v>#REF!</v>
      </c>
      <c r="AL33" s="30" t="e">
        <f>IF(AND(' RIESGOS DE GESTION'!#REF!="Media",' RIESGOS DE GESTION'!#REF!="Catastrófico"),CONCATENATE("R8C",' RIESGOS DE GESTION'!#REF!),"")</f>
        <v>#REF!</v>
      </c>
      <c r="AM33" s="31" t="e">
        <f>IF(AND(' RIESGOS DE GESTION'!#REF!="Media",' RIESGOS DE GESTION'!#REF!="Catastrófico"),CONCATENATE("R8C",' RIESGOS DE GESTION'!#REF!),"")</f>
        <v>#REF!</v>
      </c>
      <c r="AN33" s="57"/>
      <c r="AO33" s="516"/>
      <c r="AP33" s="517"/>
      <c r="AQ33" s="517"/>
      <c r="AR33" s="517"/>
      <c r="AS33" s="517"/>
      <c r="AT33" s="518"/>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row>
    <row r="34" spans="1:80" ht="15" customHeight="1" x14ac:dyDescent="0.25">
      <c r="A34" s="57"/>
      <c r="B34" s="388"/>
      <c r="C34" s="388"/>
      <c r="D34" s="389"/>
      <c r="E34" s="487"/>
      <c r="F34" s="486"/>
      <c r="G34" s="486"/>
      <c r="H34" s="486"/>
      <c r="I34" s="502"/>
      <c r="J34" s="41" t="e">
        <f>IF(AND(' RIESGOS DE GESTION'!#REF!="Media",' RIESGOS DE GESTION'!#REF!="Leve"),CONCATENATE("R9C",' RIESGOS DE GESTION'!#REF!),"")</f>
        <v>#REF!</v>
      </c>
      <c r="K34" s="42" t="e">
        <f>IF(AND(' RIESGOS DE GESTION'!#REF!="Media",' RIESGOS DE GESTION'!#REF!="Leve"),CONCATENATE("R9C",' RIESGOS DE GESTION'!#REF!),"")</f>
        <v>#REF!</v>
      </c>
      <c r="L34" s="42" t="e">
        <f>IF(AND(' RIESGOS DE GESTION'!#REF!="Media",' RIESGOS DE GESTION'!#REF!="Leve"),CONCATENATE("R9C",' RIESGOS DE GESTION'!#REF!),"")</f>
        <v>#REF!</v>
      </c>
      <c r="M34" s="42" t="e">
        <f>IF(AND(' RIESGOS DE GESTION'!#REF!="Media",' RIESGOS DE GESTION'!#REF!="Leve"),CONCATENATE("R9C",' RIESGOS DE GESTION'!#REF!),"")</f>
        <v>#REF!</v>
      </c>
      <c r="N34" s="42" t="e">
        <f>IF(AND(' RIESGOS DE GESTION'!#REF!="Media",' RIESGOS DE GESTION'!#REF!="Leve"),CONCATENATE("R9C",' RIESGOS DE GESTION'!#REF!),"")</f>
        <v>#REF!</v>
      </c>
      <c r="O34" s="43" t="e">
        <f>IF(AND(' RIESGOS DE GESTION'!#REF!="Media",' RIESGOS DE GESTION'!#REF!="Leve"),CONCATENATE("R9C",' RIESGOS DE GESTION'!#REF!),"")</f>
        <v>#REF!</v>
      </c>
      <c r="P34" s="41" t="e">
        <f>IF(AND(' RIESGOS DE GESTION'!#REF!="Media",' RIESGOS DE GESTION'!#REF!="Menor"),CONCATENATE("R9C",' RIESGOS DE GESTION'!#REF!),"")</f>
        <v>#REF!</v>
      </c>
      <c r="Q34" s="42" t="e">
        <f>IF(AND(' RIESGOS DE GESTION'!#REF!="Media",' RIESGOS DE GESTION'!#REF!="Menor"),CONCATENATE("R9C",' RIESGOS DE GESTION'!#REF!),"")</f>
        <v>#REF!</v>
      </c>
      <c r="R34" s="42" t="e">
        <f>IF(AND(' RIESGOS DE GESTION'!#REF!="Media",' RIESGOS DE GESTION'!#REF!="Menor"),CONCATENATE("R9C",' RIESGOS DE GESTION'!#REF!),"")</f>
        <v>#REF!</v>
      </c>
      <c r="S34" s="42" t="e">
        <f>IF(AND(' RIESGOS DE GESTION'!#REF!="Media",' RIESGOS DE GESTION'!#REF!="Menor"),CONCATENATE("R9C",' RIESGOS DE GESTION'!#REF!),"")</f>
        <v>#REF!</v>
      </c>
      <c r="T34" s="42" t="e">
        <f>IF(AND(' RIESGOS DE GESTION'!#REF!="Media",' RIESGOS DE GESTION'!#REF!="Menor"),CONCATENATE("R9C",' RIESGOS DE GESTION'!#REF!),"")</f>
        <v>#REF!</v>
      </c>
      <c r="U34" s="43" t="e">
        <f>IF(AND(' RIESGOS DE GESTION'!#REF!="Media",' RIESGOS DE GESTION'!#REF!="Menor"),CONCATENATE("R9C",' RIESGOS DE GESTION'!#REF!),"")</f>
        <v>#REF!</v>
      </c>
      <c r="V34" s="41" t="e">
        <f>IF(AND(' RIESGOS DE GESTION'!#REF!="Media",' RIESGOS DE GESTION'!#REF!="Moderado"),CONCATENATE("R9C",' RIESGOS DE GESTION'!#REF!),"")</f>
        <v>#REF!</v>
      </c>
      <c r="W34" s="42" t="e">
        <f>IF(AND(' RIESGOS DE GESTION'!#REF!="Media",' RIESGOS DE GESTION'!#REF!="Moderado"),CONCATENATE("R9C",' RIESGOS DE GESTION'!#REF!),"")</f>
        <v>#REF!</v>
      </c>
      <c r="X34" s="42" t="e">
        <f>IF(AND(' RIESGOS DE GESTION'!#REF!="Media",' RIESGOS DE GESTION'!#REF!="Moderado"),CONCATENATE("R9C",' RIESGOS DE GESTION'!#REF!),"")</f>
        <v>#REF!</v>
      </c>
      <c r="Y34" s="42" t="e">
        <f>IF(AND(' RIESGOS DE GESTION'!#REF!="Media",' RIESGOS DE GESTION'!#REF!="Moderado"),CONCATENATE("R9C",' RIESGOS DE GESTION'!#REF!),"")</f>
        <v>#REF!</v>
      </c>
      <c r="Z34" s="42" t="e">
        <f>IF(AND(' RIESGOS DE GESTION'!#REF!="Media",' RIESGOS DE GESTION'!#REF!="Moderado"),CONCATENATE("R9C",' RIESGOS DE GESTION'!#REF!),"")</f>
        <v>#REF!</v>
      </c>
      <c r="AA34" s="43" t="e">
        <f>IF(AND(' RIESGOS DE GESTION'!#REF!="Media",' RIESGOS DE GESTION'!#REF!="Moderado"),CONCATENATE("R9C",' RIESGOS DE GESTION'!#REF!),"")</f>
        <v>#REF!</v>
      </c>
      <c r="AB34" s="26" t="e">
        <f>IF(AND(' RIESGOS DE GESTION'!#REF!="Media",' RIESGOS DE GESTION'!#REF!="Mayor"),CONCATENATE("R9C",' RIESGOS DE GESTION'!#REF!),"")</f>
        <v>#REF!</v>
      </c>
      <c r="AC34" s="27" t="e">
        <f>IF(AND(' RIESGOS DE GESTION'!#REF!="Media",' RIESGOS DE GESTION'!#REF!="Mayor"),CONCATENATE("R9C",' RIESGOS DE GESTION'!#REF!),"")</f>
        <v>#REF!</v>
      </c>
      <c r="AD34" s="27" t="e">
        <f>IF(AND(' RIESGOS DE GESTION'!#REF!="Media",' RIESGOS DE GESTION'!#REF!="Mayor"),CONCATENATE("R9C",' RIESGOS DE GESTION'!#REF!),"")</f>
        <v>#REF!</v>
      </c>
      <c r="AE34" s="27" t="e">
        <f>IF(AND(' RIESGOS DE GESTION'!#REF!="Media",' RIESGOS DE GESTION'!#REF!="Mayor"),CONCATENATE("R9C",' RIESGOS DE GESTION'!#REF!),"")</f>
        <v>#REF!</v>
      </c>
      <c r="AF34" s="27" t="e">
        <f>IF(AND(' RIESGOS DE GESTION'!#REF!="Media",' RIESGOS DE GESTION'!#REF!="Mayor"),CONCATENATE("R9C",' RIESGOS DE GESTION'!#REF!),"")</f>
        <v>#REF!</v>
      </c>
      <c r="AG34" s="28" t="e">
        <f>IF(AND(' RIESGOS DE GESTION'!#REF!="Media",' RIESGOS DE GESTION'!#REF!="Mayor"),CONCATENATE("R9C",' RIESGOS DE GESTION'!#REF!),"")</f>
        <v>#REF!</v>
      </c>
      <c r="AH34" s="29" t="e">
        <f>IF(AND(' RIESGOS DE GESTION'!#REF!="Media",' RIESGOS DE GESTION'!#REF!="Catastrófico"),CONCATENATE("R9C",' RIESGOS DE GESTION'!#REF!),"")</f>
        <v>#REF!</v>
      </c>
      <c r="AI34" s="30" t="e">
        <f>IF(AND(' RIESGOS DE GESTION'!#REF!="Media",' RIESGOS DE GESTION'!#REF!="Catastrófico"),CONCATENATE("R9C",' RIESGOS DE GESTION'!#REF!),"")</f>
        <v>#REF!</v>
      </c>
      <c r="AJ34" s="30" t="e">
        <f>IF(AND(' RIESGOS DE GESTION'!#REF!="Media",' RIESGOS DE GESTION'!#REF!="Catastrófico"),CONCATENATE("R9C",' RIESGOS DE GESTION'!#REF!),"")</f>
        <v>#REF!</v>
      </c>
      <c r="AK34" s="30" t="e">
        <f>IF(AND(' RIESGOS DE GESTION'!#REF!="Media",' RIESGOS DE GESTION'!#REF!="Catastrófico"),CONCATENATE("R9C",' RIESGOS DE GESTION'!#REF!),"")</f>
        <v>#REF!</v>
      </c>
      <c r="AL34" s="30" t="e">
        <f>IF(AND(' RIESGOS DE GESTION'!#REF!="Media",' RIESGOS DE GESTION'!#REF!="Catastrófico"),CONCATENATE("R9C",' RIESGOS DE GESTION'!#REF!),"")</f>
        <v>#REF!</v>
      </c>
      <c r="AM34" s="31" t="e">
        <f>IF(AND(' RIESGOS DE GESTION'!#REF!="Media",' RIESGOS DE GESTION'!#REF!="Catastrófico"),CONCATENATE("R9C",' RIESGOS DE GESTION'!#REF!),"")</f>
        <v>#REF!</v>
      </c>
      <c r="AN34" s="57"/>
      <c r="AO34" s="516"/>
      <c r="AP34" s="517"/>
      <c r="AQ34" s="517"/>
      <c r="AR34" s="517"/>
      <c r="AS34" s="517"/>
      <c r="AT34" s="518"/>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row>
    <row r="35" spans="1:80" ht="15.75" customHeight="1" thickBot="1" x14ac:dyDescent="0.3">
      <c r="A35" s="57"/>
      <c r="B35" s="388"/>
      <c r="C35" s="388"/>
      <c r="D35" s="389"/>
      <c r="E35" s="488"/>
      <c r="F35" s="489"/>
      <c r="G35" s="489"/>
      <c r="H35" s="489"/>
      <c r="I35" s="503"/>
      <c r="J35" s="41" t="e">
        <f>IF(AND(' RIESGOS DE GESTION'!#REF!="Media",' RIESGOS DE GESTION'!#REF!="Leve"),CONCATENATE("R10C",' RIESGOS DE GESTION'!#REF!),"")</f>
        <v>#REF!</v>
      </c>
      <c r="K35" s="42" t="e">
        <f>IF(AND(' RIESGOS DE GESTION'!#REF!="Media",' RIESGOS DE GESTION'!#REF!="Leve"),CONCATENATE("R10C",' RIESGOS DE GESTION'!#REF!),"")</f>
        <v>#REF!</v>
      </c>
      <c r="L35" s="42" t="e">
        <f>IF(AND(' RIESGOS DE GESTION'!#REF!="Media",' RIESGOS DE GESTION'!#REF!="Leve"),CONCATENATE("R10C",' RIESGOS DE GESTION'!#REF!),"")</f>
        <v>#REF!</v>
      </c>
      <c r="M35" s="42" t="e">
        <f>IF(AND(' RIESGOS DE GESTION'!#REF!="Media",' RIESGOS DE GESTION'!#REF!="Leve"),CONCATENATE("R10C",' RIESGOS DE GESTION'!#REF!),"")</f>
        <v>#REF!</v>
      </c>
      <c r="N35" s="42" t="e">
        <f>IF(AND(' RIESGOS DE GESTION'!#REF!="Media",' RIESGOS DE GESTION'!#REF!="Leve"),CONCATENATE("R10C",' RIESGOS DE GESTION'!#REF!),"")</f>
        <v>#REF!</v>
      </c>
      <c r="O35" s="43" t="e">
        <f>IF(AND(' RIESGOS DE GESTION'!#REF!="Media",' RIESGOS DE GESTION'!#REF!="Leve"),CONCATENATE("R10C",' RIESGOS DE GESTION'!#REF!),"")</f>
        <v>#REF!</v>
      </c>
      <c r="P35" s="41" t="e">
        <f>IF(AND(' RIESGOS DE GESTION'!#REF!="Media",' RIESGOS DE GESTION'!#REF!="Menor"),CONCATENATE("R10C",' RIESGOS DE GESTION'!#REF!),"")</f>
        <v>#REF!</v>
      </c>
      <c r="Q35" s="42" t="e">
        <f>IF(AND(' RIESGOS DE GESTION'!#REF!="Media",' RIESGOS DE GESTION'!#REF!="Menor"),CONCATENATE("R10C",' RIESGOS DE GESTION'!#REF!),"")</f>
        <v>#REF!</v>
      </c>
      <c r="R35" s="42" t="e">
        <f>IF(AND(' RIESGOS DE GESTION'!#REF!="Media",' RIESGOS DE GESTION'!#REF!="Menor"),CONCATENATE("R10C",' RIESGOS DE GESTION'!#REF!),"")</f>
        <v>#REF!</v>
      </c>
      <c r="S35" s="42" t="e">
        <f>IF(AND(' RIESGOS DE GESTION'!#REF!="Media",' RIESGOS DE GESTION'!#REF!="Menor"),CONCATENATE("R10C",' RIESGOS DE GESTION'!#REF!),"")</f>
        <v>#REF!</v>
      </c>
      <c r="T35" s="42" t="e">
        <f>IF(AND(' RIESGOS DE GESTION'!#REF!="Media",' RIESGOS DE GESTION'!#REF!="Menor"),CONCATENATE("R10C",' RIESGOS DE GESTION'!#REF!),"")</f>
        <v>#REF!</v>
      </c>
      <c r="U35" s="43" t="e">
        <f>IF(AND(' RIESGOS DE GESTION'!#REF!="Media",' RIESGOS DE GESTION'!#REF!="Menor"),CONCATENATE("R10C",' RIESGOS DE GESTION'!#REF!),"")</f>
        <v>#REF!</v>
      </c>
      <c r="V35" s="41" t="e">
        <f>IF(AND(' RIESGOS DE GESTION'!#REF!="Media",' RIESGOS DE GESTION'!#REF!="Moderado"),CONCATENATE("R10C",' RIESGOS DE GESTION'!#REF!),"")</f>
        <v>#REF!</v>
      </c>
      <c r="W35" s="42" t="e">
        <f>IF(AND(' RIESGOS DE GESTION'!#REF!="Media",' RIESGOS DE GESTION'!#REF!="Moderado"),CONCATENATE("R10C",' RIESGOS DE GESTION'!#REF!),"")</f>
        <v>#REF!</v>
      </c>
      <c r="X35" s="42" t="e">
        <f>IF(AND(' RIESGOS DE GESTION'!#REF!="Media",' RIESGOS DE GESTION'!#REF!="Moderado"),CONCATENATE("R10C",' RIESGOS DE GESTION'!#REF!),"")</f>
        <v>#REF!</v>
      </c>
      <c r="Y35" s="42" t="e">
        <f>IF(AND(' RIESGOS DE GESTION'!#REF!="Media",' RIESGOS DE GESTION'!#REF!="Moderado"),CONCATENATE("R10C",' RIESGOS DE GESTION'!#REF!),"")</f>
        <v>#REF!</v>
      </c>
      <c r="Z35" s="42" t="e">
        <f>IF(AND(' RIESGOS DE GESTION'!#REF!="Media",' RIESGOS DE GESTION'!#REF!="Moderado"),CONCATENATE("R10C",' RIESGOS DE GESTION'!#REF!),"")</f>
        <v>#REF!</v>
      </c>
      <c r="AA35" s="43" t="e">
        <f>IF(AND(' RIESGOS DE GESTION'!#REF!="Media",' RIESGOS DE GESTION'!#REF!="Moderado"),CONCATENATE("R10C",' RIESGOS DE GESTION'!#REF!),"")</f>
        <v>#REF!</v>
      </c>
      <c r="AB35" s="32" t="e">
        <f>IF(AND(' RIESGOS DE GESTION'!#REF!="Media",' RIESGOS DE GESTION'!#REF!="Mayor"),CONCATENATE("R10C",' RIESGOS DE GESTION'!#REF!),"")</f>
        <v>#REF!</v>
      </c>
      <c r="AC35" s="33" t="e">
        <f>IF(AND(' RIESGOS DE GESTION'!#REF!="Media",' RIESGOS DE GESTION'!#REF!="Mayor"),CONCATENATE("R10C",' RIESGOS DE GESTION'!#REF!),"")</f>
        <v>#REF!</v>
      </c>
      <c r="AD35" s="33" t="e">
        <f>IF(AND(' RIESGOS DE GESTION'!#REF!="Media",' RIESGOS DE GESTION'!#REF!="Mayor"),CONCATENATE("R10C",' RIESGOS DE GESTION'!#REF!),"")</f>
        <v>#REF!</v>
      </c>
      <c r="AE35" s="33" t="e">
        <f>IF(AND(' RIESGOS DE GESTION'!#REF!="Media",' RIESGOS DE GESTION'!#REF!="Mayor"),CONCATENATE("R10C",' RIESGOS DE GESTION'!#REF!),"")</f>
        <v>#REF!</v>
      </c>
      <c r="AF35" s="33" t="e">
        <f>IF(AND(' RIESGOS DE GESTION'!#REF!="Media",' RIESGOS DE GESTION'!#REF!="Mayor"),CONCATENATE("R10C",' RIESGOS DE GESTION'!#REF!),"")</f>
        <v>#REF!</v>
      </c>
      <c r="AG35" s="34" t="e">
        <f>IF(AND(' RIESGOS DE GESTION'!#REF!="Media",' RIESGOS DE GESTION'!#REF!="Mayor"),CONCATENATE("R10C",' RIESGOS DE GESTION'!#REF!),"")</f>
        <v>#REF!</v>
      </c>
      <c r="AH35" s="35" t="e">
        <f>IF(AND(' RIESGOS DE GESTION'!#REF!="Media",' RIESGOS DE GESTION'!#REF!="Catastrófico"),CONCATENATE("R10C",' RIESGOS DE GESTION'!#REF!),"")</f>
        <v>#REF!</v>
      </c>
      <c r="AI35" s="36" t="e">
        <f>IF(AND(' RIESGOS DE GESTION'!#REF!="Media",' RIESGOS DE GESTION'!#REF!="Catastrófico"),CONCATENATE("R10C",' RIESGOS DE GESTION'!#REF!),"")</f>
        <v>#REF!</v>
      </c>
      <c r="AJ35" s="36" t="e">
        <f>IF(AND(' RIESGOS DE GESTION'!#REF!="Media",' RIESGOS DE GESTION'!#REF!="Catastrófico"),CONCATENATE("R10C",' RIESGOS DE GESTION'!#REF!),"")</f>
        <v>#REF!</v>
      </c>
      <c r="AK35" s="36" t="e">
        <f>IF(AND(' RIESGOS DE GESTION'!#REF!="Media",' RIESGOS DE GESTION'!#REF!="Catastrófico"),CONCATENATE("R10C",' RIESGOS DE GESTION'!#REF!),"")</f>
        <v>#REF!</v>
      </c>
      <c r="AL35" s="36" t="e">
        <f>IF(AND(' RIESGOS DE GESTION'!#REF!="Media",' RIESGOS DE GESTION'!#REF!="Catastrófico"),CONCATENATE("R10C",' RIESGOS DE GESTION'!#REF!),"")</f>
        <v>#REF!</v>
      </c>
      <c r="AM35" s="37" t="e">
        <f>IF(AND(' RIESGOS DE GESTION'!#REF!="Media",' RIESGOS DE GESTION'!#REF!="Catastrófico"),CONCATENATE("R10C",' RIESGOS DE GESTION'!#REF!),"")</f>
        <v>#REF!</v>
      </c>
      <c r="AN35" s="57"/>
      <c r="AO35" s="519"/>
      <c r="AP35" s="520"/>
      <c r="AQ35" s="520"/>
      <c r="AR35" s="520"/>
      <c r="AS35" s="520"/>
      <c r="AT35" s="521"/>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row>
    <row r="36" spans="1:80" ht="15" customHeight="1" x14ac:dyDescent="0.25">
      <c r="A36" s="57"/>
      <c r="B36" s="388"/>
      <c r="C36" s="388"/>
      <c r="D36" s="389"/>
      <c r="E36" s="483" t="s">
        <v>283</v>
      </c>
      <c r="F36" s="484"/>
      <c r="G36" s="484"/>
      <c r="H36" s="484"/>
      <c r="I36" s="484"/>
      <c r="J36" s="47" t="e">
        <f>IF(AND(' RIESGOS DE GESTION'!#REF!="Baja",' RIESGOS DE GESTION'!#REF!="Leve"),CONCATENATE("R1C",' RIESGOS DE GESTION'!#REF!),"")</f>
        <v>#REF!</v>
      </c>
      <c r="K36" s="48" t="e">
        <f>IF(AND(' RIESGOS DE GESTION'!#REF!="Baja",' RIESGOS DE GESTION'!#REF!="Leve"),CONCATENATE("R1C",' RIESGOS DE GESTION'!#REF!),"")</f>
        <v>#REF!</v>
      </c>
      <c r="L36" s="48" t="e">
        <f>IF(AND(' RIESGOS DE GESTION'!#REF!="Baja",' RIESGOS DE GESTION'!#REF!="Leve"),CONCATENATE("R1C",' RIESGOS DE GESTION'!#REF!),"")</f>
        <v>#REF!</v>
      </c>
      <c r="M36" s="48" t="e">
        <f>IF(AND(' RIESGOS DE GESTION'!#REF!="Baja",' RIESGOS DE GESTION'!#REF!="Leve"),CONCATENATE("R1C",' RIESGOS DE GESTION'!#REF!),"")</f>
        <v>#REF!</v>
      </c>
      <c r="N36" s="48" t="e">
        <f>IF(AND(' RIESGOS DE GESTION'!#REF!="Baja",' RIESGOS DE GESTION'!#REF!="Leve"),CONCATENATE("R1C",' RIESGOS DE GESTION'!#REF!),"")</f>
        <v>#REF!</v>
      </c>
      <c r="O36" s="49" t="e">
        <f>IF(AND(' RIESGOS DE GESTION'!#REF!="Baja",' RIESGOS DE GESTION'!#REF!="Leve"),CONCATENATE("R1C",' RIESGOS DE GESTION'!#REF!),"")</f>
        <v>#REF!</v>
      </c>
      <c r="P36" s="38" t="e">
        <f>IF(AND(' RIESGOS DE GESTION'!#REF!="Baja",' RIESGOS DE GESTION'!#REF!="Menor"),CONCATENATE("R1C",' RIESGOS DE GESTION'!#REF!),"")</f>
        <v>#REF!</v>
      </c>
      <c r="Q36" s="39" t="e">
        <f>IF(AND(' RIESGOS DE GESTION'!#REF!="Baja",' RIESGOS DE GESTION'!#REF!="Menor"),CONCATENATE("R1C",' RIESGOS DE GESTION'!#REF!),"")</f>
        <v>#REF!</v>
      </c>
      <c r="R36" s="39" t="e">
        <f>IF(AND(' RIESGOS DE GESTION'!#REF!="Baja",' RIESGOS DE GESTION'!#REF!="Menor"),CONCATENATE("R1C",' RIESGOS DE GESTION'!#REF!),"")</f>
        <v>#REF!</v>
      </c>
      <c r="S36" s="39" t="e">
        <f>IF(AND(' RIESGOS DE GESTION'!#REF!="Baja",' RIESGOS DE GESTION'!#REF!="Menor"),CONCATENATE("R1C",' RIESGOS DE GESTION'!#REF!),"")</f>
        <v>#REF!</v>
      </c>
      <c r="T36" s="39" t="e">
        <f>IF(AND(' RIESGOS DE GESTION'!#REF!="Baja",' RIESGOS DE GESTION'!#REF!="Menor"),CONCATENATE("R1C",' RIESGOS DE GESTION'!#REF!),"")</f>
        <v>#REF!</v>
      </c>
      <c r="U36" s="40" t="e">
        <f>IF(AND(' RIESGOS DE GESTION'!#REF!="Baja",' RIESGOS DE GESTION'!#REF!="Menor"),CONCATENATE("R1C",' RIESGOS DE GESTION'!#REF!),"")</f>
        <v>#REF!</v>
      </c>
      <c r="V36" s="38" t="e">
        <f>IF(AND(' RIESGOS DE GESTION'!#REF!="Baja",' RIESGOS DE GESTION'!#REF!="Moderado"),CONCATENATE("R1C",' RIESGOS DE GESTION'!#REF!),"")</f>
        <v>#REF!</v>
      </c>
      <c r="W36" s="39" t="e">
        <f>IF(AND(' RIESGOS DE GESTION'!#REF!="Baja",' RIESGOS DE GESTION'!#REF!="Moderado"),CONCATENATE("R1C",' RIESGOS DE GESTION'!#REF!),"")</f>
        <v>#REF!</v>
      </c>
      <c r="X36" s="39" t="e">
        <f>IF(AND(' RIESGOS DE GESTION'!#REF!="Baja",' RIESGOS DE GESTION'!#REF!="Moderado"),CONCATENATE("R1C",' RIESGOS DE GESTION'!#REF!),"")</f>
        <v>#REF!</v>
      </c>
      <c r="Y36" s="39" t="e">
        <f>IF(AND(' RIESGOS DE GESTION'!#REF!="Baja",' RIESGOS DE GESTION'!#REF!="Moderado"),CONCATENATE("R1C",' RIESGOS DE GESTION'!#REF!),"")</f>
        <v>#REF!</v>
      </c>
      <c r="Z36" s="39" t="e">
        <f>IF(AND(' RIESGOS DE GESTION'!#REF!="Baja",' RIESGOS DE GESTION'!#REF!="Moderado"),CONCATENATE("R1C",' RIESGOS DE GESTION'!#REF!),"")</f>
        <v>#REF!</v>
      </c>
      <c r="AA36" s="40" t="e">
        <f>IF(AND(' RIESGOS DE GESTION'!#REF!="Baja",' RIESGOS DE GESTION'!#REF!="Moderado"),CONCATENATE("R1C",' RIESGOS DE GESTION'!#REF!),"")</f>
        <v>#REF!</v>
      </c>
      <c r="AB36" s="20" t="e">
        <f>IF(AND(' RIESGOS DE GESTION'!#REF!="Baja",' RIESGOS DE GESTION'!#REF!="Mayor"),CONCATENATE("R1C",' RIESGOS DE GESTION'!#REF!),"")</f>
        <v>#REF!</v>
      </c>
      <c r="AC36" s="21" t="e">
        <f>IF(AND(' RIESGOS DE GESTION'!#REF!="Baja",' RIESGOS DE GESTION'!#REF!="Mayor"),CONCATENATE("R1C",' RIESGOS DE GESTION'!#REF!),"")</f>
        <v>#REF!</v>
      </c>
      <c r="AD36" s="21" t="e">
        <f>IF(AND(' RIESGOS DE GESTION'!#REF!="Baja",' RIESGOS DE GESTION'!#REF!="Mayor"),CONCATENATE("R1C",' RIESGOS DE GESTION'!#REF!),"")</f>
        <v>#REF!</v>
      </c>
      <c r="AE36" s="21" t="e">
        <f>IF(AND(' RIESGOS DE GESTION'!#REF!="Baja",' RIESGOS DE GESTION'!#REF!="Mayor"),CONCATENATE("R1C",' RIESGOS DE GESTION'!#REF!),"")</f>
        <v>#REF!</v>
      </c>
      <c r="AF36" s="21" t="e">
        <f>IF(AND(' RIESGOS DE GESTION'!#REF!="Baja",' RIESGOS DE GESTION'!#REF!="Mayor"),CONCATENATE("R1C",' RIESGOS DE GESTION'!#REF!),"")</f>
        <v>#REF!</v>
      </c>
      <c r="AG36" s="22" t="e">
        <f>IF(AND(' RIESGOS DE GESTION'!#REF!="Baja",' RIESGOS DE GESTION'!#REF!="Mayor"),CONCATENATE("R1C",' RIESGOS DE GESTION'!#REF!),"")</f>
        <v>#REF!</v>
      </c>
      <c r="AH36" s="23" t="e">
        <f>IF(AND(' RIESGOS DE GESTION'!#REF!="Baja",' RIESGOS DE GESTION'!#REF!="Catastrófico"),CONCATENATE("R1C",' RIESGOS DE GESTION'!#REF!),"")</f>
        <v>#REF!</v>
      </c>
      <c r="AI36" s="24" t="e">
        <f>IF(AND(' RIESGOS DE GESTION'!#REF!="Baja",' RIESGOS DE GESTION'!#REF!="Catastrófico"),CONCATENATE("R1C",' RIESGOS DE GESTION'!#REF!),"")</f>
        <v>#REF!</v>
      </c>
      <c r="AJ36" s="24" t="e">
        <f>IF(AND(' RIESGOS DE GESTION'!#REF!="Baja",' RIESGOS DE GESTION'!#REF!="Catastrófico"),CONCATENATE("R1C",' RIESGOS DE GESTION'!#REF!),"")</f>
        <v>#REF!</v>
      </c>
      <c r="AK36" s="24" t="e">
        <f>IF(AND(' RIESGOS DE GESTION'!#REF!="Baja",' RIESGOS DE GESTION'!#REF!="Catastrófico"),CONCATENATE("R1C",' RIESGOS DE GESTION'!#REF!),"")</f>
        <v>#REF!</v>
      </c>
      <c r="AL36" s="24" t="e">
        <f>IF(AND(' RIESGOS DE GESTION'!#REF!="Baja",' RIESGOS DE GESTION'!#REF!="Catastrófico"),CONCATENATE("R1C",' RIESGOS DE GESTION'!#REF!),"")</f>
        <v>#REF!</v>
      </c>
      <c r="AM36" s="25" t="e">
        <f>IF(AND(' RIESGOS DE GESTION'!#REF!="Baja",' RIESGOS DE GESTION'!#REF!="Catastrófico"),CONCATENATE("R1C",' RIESGOS DE GESTION'!#REF!),"")</f>
        <v>#REF!</v>
      </c>
      <c r="AN36" s="57"/>
      <c r="AO36" s="504" t="s">
        <v>284</v>
      </c>
      <c r="AP36" s="505"/>
      <c r="AQ36" s="505"/>
      <c r="AR36" s="505"/>
      <c r="AS36" s="505"/>
      <c r="AT36" s="506"/>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row>
    <row r="37" spans="1:80" ht="15" customHeight="1" x14ac:dyDescent="0.25">
      <c r="A37" s="57"/>
      <c r="B37" s="388"/>
      <c r="C37" s="388"/>
      <c r="D37" s="389"/>
      <c r="E37" s="485"/>
      <c r="F37" s="486"/>
      <c r="G37" s="486"/>
      <c r="H37" s="486"/>
      <c r="I37" s="486"/>
      <c r="J37" s="50" t="e">
        <f>IF(AND(' RIESGOS DE GESTION'!#REF!="Baja",' RIESGOS DE GESTION'!#REF!="Leve"),CONCATENATE("R2C",' RIESGOS DE GESTION'!#REF!),"")</f>
        <v>#REF!</v>
      </c>
      <c r="K37" s="51" t="e">
        <f>IF(AND(' RIESGOS DE GESTION'!#REF!="Baja",' RIESGOS DE GESTION'!#REF!="Leve"),CONCATENATE("R2C",' RIESGOS DE GESTION'!#REF!),"")</f>
        <v>#REF!</v>
      </c>
      <c r="L37" s="51" t="e">
        <f>IF(AND(' RIESGOS DE GESTION'!#REF!="Baja",' RIESGOS DE GESTION'!#REF!="Leve"),CONCATENATE("R2C",' RIESGOS DE GESTION'!#REF!),"")</f>
        <v>#REF!</v>
      </c>
      <c r="M37" s="51" t="e">
        <f>IF(AND(' RIESGOS DE GESTION'!#REF!="Baja",' RIESGOS DE GESTION'!#REF!="Leve"),CONCATENATE("R2C",' RIESGOS DE GESTION'!#REF!),"")</f>
        <v>#REF!</v>
      </c>
      <c r="N37" s="51" t="e">
        <f>IF(AND(' RIESGOS DE GESTION'!#REF!="Baja",' RIESGOS DE GESTION'!#REF!="Leve"),CONCATENATE("R2C",' RIESGOS DE GESTION'!#REF!),"")</f>
        <v>#REF!</v>
      </c>
      <c r="O37" s="52" t="e">
        <f>IF(AND(' RIESGOS DE GESTION'!#REF!="Baja",' RIESGOS DE GESTION'!#REF!="Leve"),CONCATENATE("R2C",' RIESGOS DE GESTION'!#REF!),"")</f>
        <v>#REF!</v>
      </c>
      <c r="P37" s="41" t="e">
        <f>IF(AND(' RIESGOS DE GESTION'!#REF!="Baja",' RIESGOS DE GESTION'!#REF!="Menor"),CONCATENATE("R2C",' RIESGOS DE GESTION'!#REF!),"")</f>
        <v>#REF!</v>
      </c>
      <c r="Q37" s="42" t="e">
        <f>IF(AND(' RIESGOS DE GESTION'!#REF!="Baja",' RIESGOS DE GESTION'!#REF!="Menor"),CONCATENATE("R2C",' RIESGOS DE GESTION'!#REF!),"")</f>
        <v>#REF!</v>
      </c>
      <c r="R37" s="42" t="e">
        <f>IF(AND(' RIESGOS DE GESTION'!#REF!="Baja",' RIESGOS DE GESTION'!#REF!="Menor"),CONCATENATE("R2C",' RIESGOS DE GESTION'!#REF!),"")</f>
        <v>#REF!</v>
      </c>
      <c r="S37" s="42" t="e">
        <f>IF(AND(' RIESGOS DE GESTION'!#REF!="Baja",' RIESGOS DE GESTION'!#REF!="Menor"),CONCATENATE("R2C",' RIESGOS DE GESTION'!#REF!),"")</f>
        <v>#REF!</v>
      </c>
      <c r="T37" s="42" t="e">
        <f>IF(AND(' RIESGOS DE GESTION'!#REF!="Baja",' RIESGOS DE GESTION'!#REF!="Menor"),CONCATENATE("R2C",' RIESGOS DE GESTION'!#REF!),"")</f>
        <v>#REF!</v>
      </c>
      <c r="U37" s="43" t="e">
        <f>IF(AND(' RIESGOS DE GESTION'!#REF!="Baja",' RIESGOS DE GESTION'!#REF!="Menor"),CONCATENATE("R2C",' RIESGOS DE GESTION'!#REF!),"")</f>
        <v>#REF!</v>
      </c>
      <c r="V37" s="41" t="e">
        <f>IF(AND(' RIESGOS DE GESTION'!#REF!="Baja",' RIESGOS DE GESTION'!#REF!="Moderado"),CONCATENATE("R2C",' RIESGOS DE GESTION'!#REF!),"")</f>
        <v>#REF!</v>
      </c>
      <c r="W37" s="42" t="e">
        <f>IF(AND(' RIESGOS DE GESTION'!#REF!="Baja",' RIESGOS DE GESTION'!#REF!="Moderado"),CONCATENATE("R2C",' RIESGOS DE GESTION'!#REF!),"")</f>
        <v>#REF!</v>
      </c>
      <c r="X37" s="42" t="e">
        <f>IF(AND(' RIESGOS DE GESTION'!#REF!="Baja",' RIESGOS DE GESTION'!#REF!="Moderado"),CONCATENATE("R2C",' RIESGOS DE GESTION'!#REF!),"")</f>
        <v>#REF!</v>
      </c>
      <c r="Y37" s="42" t="e">
        <f>IF(AND(' RIESGOS DE GESTION'!#REF!="Baja",' RIESGOS DE GESTION'!#REF!="Moderado"),CONCATENATE("R2C",' RIESGOS DE GESTION'!#REF!),"")</f>
        <v>#REF!</v>
      </c>
      <c r="Z37" s="42" t="e">
        <f>IF(AND(' RIESGOS DE GESTION'!#REF!="Baja",' RIESGOS DE GESTION'!#REF!="Moderado"),CONCATENATE("R2C",' RIESGOS DE GESTION'!#REF!),"")</f>
        <v>#REF!</v>
      </c>
      <c r="AA37" s="43" t="e">
        <f>IF(AND(' RIESGOS DE GESTION'!#REF!="Baja",' RIESGOS DE GESTION'!#REF!="Moderado"),CONCATENATE("R2C",' RIESGOS DE GESTION'!#REF!),"")</f>
        <v>#REF!</v>
      </c>
      <c r="AB37" s="26" t="e">
        <f>IF(AND(' RIESGOS DE GESTION'!#REF!="Baja",' RIESGOS DE GESTION'!#REF!="Mayor"),CONCATENATE("R2C",' RIESGOS DE GESTION'!#REF!),"")</f>
        <v>#REF!</v>
      </c>
      <c r="AC37" s="27" t="e">
        <f>IF(AND(' RIESGOS DE GESTION'!#REF!="Baja",' RIESGOS DE GESTION'!#REF!="Mayor"),CONCATENATE("R2C",' RIESGOS DE GESTION'!#REF!),"")</f>
        <v>#REF!</v>
      </c>
      <c r="AD37" s="27" t="e">
        <f>IF(AND(' RIESGOS DE GESTION'!#REF!="Baja",' RIESGOS DE GESTION'!#REF!="Mayor"),CONCATENATE("R2C",' RIESGOS DE GESTION'!#REF!),"")</f>
        <v>#REF!</v>
      </c>
      <c r="AE37" s="27" t="e">
        <f>IF(AND(' RIESGOS DE GESTION'!#REF!="Baja",' RIESGOS DE GESTION'!#REF!="Mayor"),CONCATENATE("R2C",' RIESGOS DE GESTION'!#REF!),"")</f>
        <v>#REF!</v>
      </c>
      <c r="AF37" s="27" t="e">
        <f>IF(AND(' RIESGOS DE GESTION'!#REF!="Baja",' RIESGOS DE GESTION'!#REF!="Mayor"),CONCATENATE("R2C",' RIESGOS DE GESTION'!#REF!),"")</f>
        <v>#REF!</v>
      </c>
      <c r="AG37" s="28" t="e">
        <f>IF(AND(' RIESGOS DE GESTION'!#REF!="Baja",' RIESGOS DE GESTION'!#REF!="Mayor"),CONCATENATE("R2C",' RIESGOS DE GESTION'!#REF!),"")</f>
        <v>#REF!</v>
      </c>
      <c r="AH37" s="29" t="e">
        <f>IF(AND(' RIESGOS DE GESTION'!#REF!="Baja",' RIESGOS DE GESTION'!#REF!="Catastrófico"),CONCATENATE("R2C",' RIESGOS DE GESTION'!#REF!),"")</f>
        <v>#REF!</v>
      </c>
      <c r="AI37" s="30" t="e">
        <f>IF(AND(' RIESGOS DE GESTION'!#REF!="Baja",' RIESGOS DE GESTION'!#REF!="Catastrófico"),CONCATENATE("R2C",' RIESGOS DE GESTION'!#REF!),"")</f>
        <v>#REF!</v>
      </c>
      <c r="AJ37" s="30" t="e">
        <f>IF(AND(' RIESGOS DE GESTION'!#REF!="Baja",' RIESGOS DE GESTION'!#REF!="Catastrófico"),CONCATENATE("R2C",' RIESGOS DE GESTION'!#REF!),"")</f>
        <v>#REF!</v>
      </c>
      <c r="AK37" s="30" t="e">
        <f>IF(AND(' RIESGOS DE GESTION'!#REF!="Baja",' RIESGOS DE GESTION'!#REF!="Catastrófico"),CONCATENATE("R2C",' RIESGOS DE GESTION'!#REF!),"")</f>
        <v>#REF!</v>
      </c>
      <c r="AL37" s="30" t="e">
        <f>IF(AND(' RIESGOS DE GESTION'!#REF!="Baja",' RIESGOS DE GESTION'!#REF!="Catastrófico"),CONCATENATE("R2C",' RIESGOS DE GESTION'!#REF!),"")</f>
        <v>#REF!</v>
      </c>
      <c r="AM37" s="31" t="e">
        <f>IF(AND(' RIESGOS DE GESTION'!#REF!="Baja",' RIESGOS DE GESTION'!#REF!="Catastrófico"),CONCATENATE("R2C",' RIESGOS DE GESTION'!#REF!),"")</f>
        <v>#REF!</v>
      </c>
      <c r="AN37" s="57"/>
      <c r="AO37" s="507"/>
      <c r="AP37" s="508"/>
      <c r="AQ37" s="508"/>
      <c r="AR37" s="508"/>
      <c r="AS37" s="508"/>
      <c r="AT37" s="509"/>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row>
    <row r="38" spans="1:80" ht="15" customHeight="1" x14ac:dyDescent="0.25">
      <c r="A38" s="57"/>
      <c r="B38" s="388"/>
      <c r="C38" s="388"/>
      <c r="D38" s="389"/>
      <c r="E38" s="487"/>
      <c r="F38" s="486"/>
      <c r="G38" s="486"/>
      <c r="H38" s="486"/>
      <c r="I38" s="486"/>
      <c r="J38" s="50" t="e">
        <f>IF(AND(' RIESGOS DE GESTION'!#REF!="Baja",' RIESGOS DE GESTION'!#REF!="Leve"),CONCATENATE("R3C",' RIESGOS DE GESTION'!#REF!),"")</f>
        <v>#REF!</v>
      </c>
      <c r="K38" s="51" t="e">
        <f>IF(AND(' RIESGOS DE GESTION'!#REF!="Baja",' RIESGOS DE GESTION'!#REF!="Leve"),CONCATENATE("R3C",' RIESGOS DE GESTION'!#REF!),"")</f>
        <v>#REF!</v>
      </c>
      <c r="L38" s="51" t="e">
        <f>IF(AND(' RIESGOS DE GESTION'!#REF!="Baja",' RIESGOS DE GESTION'!#REF!="Leve"),CONCATENATE("R3C",' RIESGOS DE GESTION'!#REF!),"")</f>
        <v>#REF!</v>
      </c>
      <c r="M38" s="51" t="e">
        <f>IF(AND(' RIESGOS DE GESTION'!#REF!="Baja",' RIESGOS DE GESTION'!#REF!="Leve"),CONCATENATE("R3C",' RIESGOS DE GESTION'!#REF!),"")</f>
        <v>#REF!</v>
      </c>
      <c r="N38" s="51" t="e">
        <f>IF(AND(' RIESGOS DE GESTION'!#REF!="Baja",' RIESGOS DE GESTION'!#REF!="Leve"),CONCATENATE("R3C",' RIESGOS DE GESTION'!#REF!),"")</f>
        <v>#REF!</v>
      </c>
      <c r="O38" s="52" t="e">
        <f>IF(AND(' RIESGOS DE GESTION'!#REF!="Baja",' RIESGOS DE GESTION'!#REF!="Leve"),CONCATENATE("R3C",' RIESGOS DE GESTION'!#REF!),"")</f>
        <v>#REF!</v>
      </c>
      <c r="P38" s="41" t="e">
        <f>IF(AND(' RIESGOS DE GESTION'!#REF!="Baja",' RIESGOS DE GESTION'!#REF!="Menor"),CONCATENATE("R3C",' RIESGOS DE GESTION'!#REF!),"")</f>
        <v>#REF!</v>
      </c>
      <c r="Q38" s="42" t="e">
        <f>IF(AND(' RIESGOS DE GESTION'!#REF!="Baja",' RIESGOS DE GESTION'!#REF!="Menor"),CONCATENATE("R3C",' RIESGOS DE GESTION'!#REF!),"")</f>
        <v>#REF!</v>
      </c>
      <c r="R38" s="42" t="e">
        <f>IF(AND(' RIESGOS DE GESTION'!#REF!="Baja",' RIESGOS DE GESTION'!#REF!="Menor"),CONCATENATE("R3C",' RIESGOS DE GESTION'!#REF!),"")</f>
        <v>#REF!</v>
      </c>
      <c r="S38" s="42" t="e">
        <f>IF(AND(' RIESGOS DE GESTION'!#REF!="Baja",' RIESGOS DE GESTION'!#REF!="Menor"),CONCATENATE("R3C",' RIESGOS DE GESTION'!#REF!),"")</f>
        <v>#REF!</v>
      </c>
      <c r="T38" s="42" t="e">
        <f>IF(AND(' RIESGOS DE GESTION'!#REF!="Baja",' RIESGOS DE GESTION'!#REF!="Menor"),CONCATENATE("R3C",' RIESGOS DE GESTION'!#REF!),"")</f>
        <v>#REF!</v>
      </c>
      <c r="U38" s="43" t="e">
        <f>IF(AND(' RIESGOS DE GESTION'!#REF!="Baja",' RIESGOS DE GESTION'!#REF!="Menor"),CONCATENATE("R3C",' RIESGOS DE GESTION'!#REF!),"")</f>
        <v>#REF!</v>
      </c>
      <c r="V38" s="41" t="e">
        <f>IF(AND(' RIESGOS DE GESTION'!#REF!="Baja",' RIESGOS DE GESTION'!#REF!="Moderado"),CONCATENATE("R3C",' RIESGOS DE GESTION'!#REF!),"")</f>
        <v>#REF!</v>
      </c>
      <c r="W38" s="42" t="e">
        <f>IF(AND(' RIESGOS DE GESTION'!#REF!="Baja",' RIESGOS DE GESTION'!#REF!="Moderado"),CONCATENATE("R3C",' RIESGOS DE GESTION'!#REF!),"")</f>
        <v>#REF!</v>
      </c>
      <c r="X38" s="42" t="e">
        <f>IF(AND(' RIESGOS DE GESTION'!#REF!="Baja",' RIESGOS DE GESTION'!#REF!="Moderado"),CONCATENATE("R3C",' RIESGOS DE GESTION'!#REF!),"")</f>
        <v>#REF!</v>
      </c>
      <c r="Y38" s="42" t="e">
        <f>IF(AND(' RIESGOS DE GESTION'!#REF!="Baja",' RIESGOS DE GESTION'!#REF!="Moderado"),CONCATENATE("R3C",' RIESGOS DE GESTION'!#REF!),"")</f>
        <v>#REF!</v>
      </c>
      <c r="Z38" s="42" t="e">
        <f>IF(AND(' RIESGOS DE GESTION'!#REF!="Baja",' RIESGOS DE GESTION'!#REF!="Moderado"),CONCATENATE("R3C",' RIESGOS DE GESTION'!#REF!),"")</f>
        <v>#REF!</v>
      </c>
      <c r="AA38" s="43" t="e">
        <f>IF(AND(' RIESGOS DE GESTION'!#REF!="Baja",' RIESGOS DE GESTION'!#REF!="Moderado"),CONCATENATE("R3C",' RIESGOS DE GESTION'!#REF!),"")</f>
        <v>#REF!</v>
      </c>
      <c r="AB38" s="26" t="e">
        <f>IF(AND(' RIESGOS DE GESTION'!#REF!="Baja",' RIESGOS DE GESTION'!#REF!="Mayor"),CONCATENATE("R3C",' RIESGOS DE GESTION'!#REF!),"")</f>
        <v>#REF!</v>
      </c>
      <c r="AC38" s="27" t="e">
        <f>IF(AND(' RIESGOS DE GESTION'!#REF!="Baja",' RIESGOS DE GESTION'!#REF!="Mayor"),CONCATENATE("R3C",' RIESGOS DE GESTION'!#REF!),"")</f>
        <v>#REF!</v>
      </c>
      <c r="AD38" s="27" t="e">
        <f>IF(AND(' RIESGOS DE GESTION'!#REF!="Baja",' RIESGOS DE GESTION'!#REF!="Mayor"),CONCATENATE("R3C",' RIESGOS DE GESTION'!#REF!),"")</f>
        <v>#REF!</v>
      </c>
      <c r="AE38" s="27" t="e">
        <f>IF(AND(' RIESGOS DE GESTION'!#REF!="Baja",' RIESGOS DE GESTION'!#REF!="Mayor"),CONCATENATE("R3C",' RIESGOS DE GESTION'!#REF!),"")</f>
        <v>#REF!</v>
      </c>
      <c r="AF38" s="27" t="e">
        <f>IF(AND(' RIESGOS DE GESTION'!#REF!="Baja",' RIESGOS DE GESTION'!#REF!="Mayor"),CONCATENATE("R3C",' RIESGOS DE GESTION'!#REF!),"")</f>
        <v>#REF!</v>
      </c>
      <c r="AG38" s="28" t="e">
        <f>IF(AND(' RIESGOS DE GESTION'!#REF!="Baja",' RIESGOS DE GESTION'!#REF!="Mayor"),CONCATENATE("R3C",' RIESGOS DE GESTION'!#REF!),"")</f>
        <v>#REF!</v>
      </c>
      <c r="AH38" s="29" t="e">
        <f>IF(AND(' RIESGOS DE GESTION'!#REF!="Baja",' RIESGOS DE GESTION'!#REF!="Catastrófico"),CONCATENATE("R3C",' RIESGOS DE GESTION'!#REF!),"")</f>
        <v>#REF!</v>
      </c>
      <c r="AI38" s="30" t="e">
        <f>IF(AND(' RIESGOS DE GESTION'!#REF!="Baja",' RIESGOS DE GESTION'!#REF!="Catastrófico"),CONCATENATE("R3C",' RIESGOS DE GESTION'!#REF!),"")</f>
        <v>#REF!</v>
      </c>
      <c r="AJ38" s="30" t="e">
        <f>IF(AND(' RIESGOS DE GESTION'!#REF!="Baja",' RIESGOS DE GESTION'!#REF!="Catastrófico"),CONCATENATE("R3C",' RIESGOS DE GESTION'!#REF!),"")</f>
        <v>#REF!</v>
      </c>
      <c r="AK38" s="30" t="e">
        <f>IF(AND(' RIESGOS DE GESTION'!#REF!="Baja",' RIESGOS DE GESTION'!#REF!="Catastrófico"),CONCATENATE("R3C",' RIESGOS DE GESTION'!#REF!),"")</f>
        <v>#REF!</v>
      </c>
      <c r="AL38" s="30" t="e">
        <f>IF(AND(' RIESGOS DE GESTION'!#REF!="Baja",' RIESGOS DE GESTION'!#REF!="Catastrófico"),CONCATENATE("R3C",' RIESGOS DE GESTION'!#REF!),"")</f>
        <v>#REF!</v>
      </c>
      <c r="AM38" s="31" t="e">
        <f>IF(AND(' RIESGOS DE GESTION'!#REF!="Baja",' RIESGOS DE GESTION'!#REF!="Catastrófico"),CONCATENATE("R3C",' RIESGOS DE GESTION'!#REF!),"")</f>
        <v>#REF!</v>
      </c>
      <c r="AN38" s="57"/>
      <c r="AO38" s="507"/>
      <c r="AP38" s="508"/>
      <c r="AQ38" s="508"/>
      <c r="AR38" s="508"/>
      <c r="AS38" s="508"/>
      <c r="AT38" s="509"/>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row>
    <row r="39" spans="1:80" ht="15" customHeight="1" x14ac:dyDescent="0.25">
      <c r="A39" s="57"/>
      <c r="B39" s="388"/>
      <c r="C39" s="388"/>
      <c r="D39" s="389"/>
      <c r="E39" s="487"/>
      <c r="F39" s="486"/>
      <c r="G39" s="486"/>
      <c r="H39" s="486"/>
      <c r="I39" s="486"/>
      <c r="J39" s="50" t="e">
        <f>IF(AND(' RIESGOS DE GESTION'!#REF!="Baja",' RIESGOS DE GESTION'!#REF!="Leve"),CONCATENATE("R4C",' RIESGOS DE GESTION'!#REF!),"")</f>
        <v>#REF!</v>
      </c>
      <c r="K39" s="51" t="e">
        <f>IF(AND(' RIESGOS DE GESTION'!#REF!="Baja",' RIESGOS DE GESTION'!#REF!="Leve"),CONCATENATE("R4C",' RIESGOS DE GESTION'!#REF!),"")</f>
        <v>#REF!</v>
      </c>
      <c r="L39" s="51" t="e">
        <f>IF(AND(' RIESGOS DE GESTION'!#REF!="Baja",' RIESGOS DE GESTION'!#REF!="Leve"),CONCATENATE("R4C",' RIESGOS DE GESTION'!#REF!),"")</f>
        <v>#REF!</v>
      </c>
      <c r="M39" s="51" t="e">
        <f>IF(AND(' RIESGOS DE GESTION'!#REF!="Baja",' RIESGOS DE GESTION'!#REF!="Leve"),CONCATENATE("R4C",' RIESGOS DE GESTION'!#REF!),"")</f>
        <v>#REF!</v>
      </c>
      <c r="N39" s="51" t="e">
        <f>IF(AND(' RIESGOS DE GESTION'!#REF!="Baja",' RIESGOS DE GESTION'!#REF!="Leve"),CONCATENATE("R4C",' RIESGOS DE GESTION'!#REF!),"")</f>
        <v>#REF!</v>
      </c>
      <c r="O39" s="52" t="e">
        <f>IF(AND(' RIESGOS DE GESTION'!#REF!="Baja",' RIESGOS DE GESTION'!#REF!="Leve"),CONCATENATE("R4C",' RIESGOS DE GESTION'!#REF!),"")</f>
        <v>#REF!</v>
      </c>
      <c r="P39" s="41" t="e">
        <f>IF(AND(' RIESGOS DE GESTION'!#REF!="Baja",' RIESGOS DE GESTION'!#REF!="Menor"),CONCATENATE("R4C",' RIESGOS DE GESTION'!#REF!),"")</f>
        <v>#REF!</v>
      </c>
      <c r="Q39" s="42" t="e">
        <f>IF(AND(' RIESGOS DE GESTION'!#REF!="Baja",' RIESGOS DE GESTION'!#REF!="Menor"),CONCATENATE("R4C",' RIESGOS DE GESTION'!#REF!),"")</f>
        <v>#REF!</v>
      </c>
      <c r="R39" s="42" t="e">
        <f>IF(AND(' RIESGOS DE GESTION'!#REF!="Baja",' RIESGOS DE GESTION'!#REF!="Menor"),CONCATENATE("R4C",' RIESGOS DE GESTION'!#REF!),"")</f>
        <v>#REF!</v>
      </c>
      <c r="S39" s="42" t="e">
        <f>IF(AND(' RIESGOS DE GESTION'!#REF!="Baja",' RIESGOS DE GESTION'!#REF!="Menor"),CONCATENATE("R4C",' RIESGOS DE GESTION'!#REF!),"")</f>
        <v>#REF!</v>
      </c>
      <c r="T39" s="42" t="e">
        <f>IF(AND(' RIESGOS DE GESTION'!#REF!="Baja",' RIESGOS DE GESTION'!#REF!="Menor"),CONCATENATE("R4C",' RIESGOS DE GESTION'!#REF!),"")</f>
        <v>#REF!</v>
      </c>
      <c r="U39" s="43" t="e">
        <f>IF(AND(' RIESGOS DE GESTION'!#REF!="Baja",' RIESGOS DE GESTION'!#REF!="Menor"),CONCATENATE("R4C",' RIESGOS DE GESTION'!#REF!),"")</f>
        <v>#REF!</v>
      </c>
      <c r="V39" s="41" t="e">
        <f>IF(AND(' RIESGOS DE GESTION'!#REF!="Baja",' RIESGOS DE GESTION'!#REF!="Moderado"),CONCATENATE("R4C",' RIESGOS DE GESTION'!#REF!),"")</f>
        <v>#REF!</v>
      </c>
      <c r="W39" s="42" t="e">
        <f>IF(AND(' RIESGOS DE GESTION'!#REF!="Baja",' RIESGOS DE GESTION'!#REF!="Moderado"),CONCATENATE("R4C",' RIESGOS DE GESTION'!#REF!),"")</f>
        <v>#REF!</v>
      </c>
      <c r="X39" s="42" t="e">
        <f>IF(AND(' RIESGOS DE GESTION'!#REF!="Baja",' RIESGOS DE GESTION'!#REF!="Moderado"),CONCATENATE("R4C",' RIESGOS DE GESTION'!#REF!),"")</f>
        <v>#REF!</v>
      </c>
      <c r="Y39" s="42" t="e">
        <f>IF(AND(' RIESGOS DE GESTION'!#REF!="Baja",' RIESGOS DE GESTION'!#REF!="Moderado"),CONCATENATE("R4C",' RIESGOS DE GESTION'!#REF!),"")</f>
        <v>#REF!</v>
      </c>
      <c r="Z39" s="42" t="e">
        <f>IF(AND(' RIESGOS DE GESTION'!#REF!="Baja",' RIESGOS DE GESTION'!#REF!="Moderado"),CONCATENATE("R4C",' RIESGOS DE GESTION'!#REF!),"")</f>
        <v>#REF!</v>
      </c>
      <c r="AA39" s="43" t="e">
        <f>IF(AND(' RIESGOS DE GESTION'!#REF!="Baja",' RIESGOS DE GESTION'!#REF!="Moderado"),CONCATENATE("R4C",' RIESGOS DE GESTION'!#REF!),"")</f>
        <v>#REF!</v>
      </c>
      <c r="AB39" s="26" t="e">
        <f>IF(AND(' RIESGOS DE GESTION'!#REF!="Baja",' RIESGOS DE GESTION'!#REF!="Mayor"),CONCATENATE("R4C",' RIESGOS DE GESTION'!#REF!),"")</f>
        <v>#REF!</v>
      </c>
      <c r="AC39" s="27" t="e">
        <f>IF(AND(' RIESGOS DE GESTION'!#REF!="Baja",' RIESGOS DE GESTION'!#REF!="Mayor"),CONCATENATE("R4C",' RIESGOS DE GESTION'!#REF!),"")</f>
        <v>#REF!</v>
      </c>
      <c r="AD39" s="27" t="e">
        <f>IF(AND(' RIESGOS DE GESTION'!#REF!="Baja",' RIESGOS DE GESTION'!#REF!="Mayor"),CONCATENATE("R4C",' RIESGOS DE GESTION'!#REF!),"")</f>
        <v>#REF!</v>
      </c>
      <c r="AE39" s="27" t="e">
        <f>IF(AND(' RIESGOS DE GESTION'!#REF!="Baja",' RIESGOS DE GESTION'!#REF!="Mayor"),CONCATENATE("R4C",' RIESGOS DE GESTION'!#REF!),"")</f>
        <v>#REF!</v>
      </c>
      <c r="AF39" s="27" t="e">
        <f>IF(AND(' RIESGOS DE GESTION'!#REF!="Baja",' RIESGOS DE GESTION'!#REF!="Mayor"),CONCATENATE("R4C",' RIESGOS DE GESTION'!#REF!),"")</f>
        <v>#REF!</v>
      </c>
      <c r="AG39" s="28" t="e">
        <f>IF(AND(' RIESGOS DE GESTION'!#REF!="Baja",' RIESGOS DE GESTION'!#REF!="Mayor"),CONCATENATE("R4C",' RIESGOS DE GESTION'!#REF!),"")</f>
        <v>#REF!</v>
      </c>
      <c r="AH39" s="29" t="e">
        <f>IF(AND(' RIESGOS DE GESTION'!#REF!="Baja",' RIESGOS DE GESTION'!#REF!="Catastrófico"),CONCATENATE("R4C",' RIESGOS DE GESTION'!#REF!),"")</f>
        <v>#REF!</v>
      </c>
      <c r="AI39" s="30" t="e">
        <f>IF(AND(' RIESGOS DE GESTION'!#REF!="Baja",' RIESGOS DE GESTION'!#REF!="Catastrófico"),CONCATENATE("R4C",' RIESGOS DE GESTION'!#REF!),"")</f>
        <v>#REF!</v>
      </c>
      <c r="AJ39" s="30" t="e">
        <f>IF(AND(' RIESGOS DE GESTION'!#REF!="Baja",' RIESGOS DE GESTION'!#REF!="Catastrófico"),CONCATENATE("R4C",' RIESGOS DE GESTION'!#REF!),"")</f>
        <v>#REF!</v>
      </c>
      <c r="AK39" s="30" t="e">
        <f>IF(AND(' RIESGOS DE GESTION'!#REF!="Baja",' RIESGOS DE GESTION'!#REF!="Catastrófico"),CONCATENATE("R4C",' RIESGOS DE GESTION'!#REF!),"")</f>
        <v>#REF!</v>
      </c>
      <c r="AL39" s="30" t="e">
        <f>IF(AND(' RIESGOS DE GESTION'!#REF!="Baja",' RIESGOS DE GESTION'!#REF!="Catastrófico"),CONCATENATE("R4C",' RIESGOS DE GESTION'!#REF!),"")</f>
        <v>#REF!</v>
      </c>
      <c r="AM39" s="31" t="e">
        <f>IF(AND(' RIESGOS DE GESTION'!#REF!="Baja",' RIESGOS DE GESTION'!#REF!="Catastrófico"),CONCATENATE("R4C",' RIESGOS DE GESTION'!#REF!),"")</f>
        <v>#REF!</v>
      </c>
      <c r="AN39" s="57"/>
      <c r="AO39" s="507"/>
      <c r="AP39" s="508"/>
      <c r="AQ39" s="508"/>
      <c r="AR39" s="508"/>
      <c r="AS39" s="508"/>
      <c r="AT39" s="509"/>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row>
    <row r="40" spans="1:80" ht="15" customHeight="1" x14ac:dyDescent="0.25">
      <c r="A40" s="57"/>
      <c r="B40" s="388"/>
      <c r="C40" s="388"/>
      <c r="D40" s="389"/>
      <c r="E40" s="487"/>
      <c r="F40" s="486"/>
      <c r="G40" s="486"/>
      <c r="H40" s="486"/>
      <c r="I40" s="486"/>
      <c r="J40" s="50" t="e">
        <f>IF(AND(' RIESGOS DE GESTION'!#REF!="Baja",' RIESGOS DE GESTION'!#REF!="Leve"),CONCATENATE("R5C",' RIESGOS DE GESTION'!#REF!),"")</f>
        <v>#REF!</v>
      </c>
      <c r="K40" s="51" t="e">
        <f>IF(AND(' RIESGOS DE GESTION'!#REF!="Baja",' RIESGOS DE GESTION'!#REF!="Leve"),CONCATENATE("R5C",' RIESGOS DE GESTION'!#REF!),"")</f>
        <v>#REF!</v>
      </c>
      <c r="L40" s="51" t="e">
        <f>IF(AND(' RIESGOS DE GESTION'!#REF!="Baja",' RIESGOS DE GESTION'!#REF!="Leve"),CONCATENATE("R5C",' RIESGOS DE GESTION'!#REF!),"")</f>
        <v>#REF!</v>
      </c>
      <c r="M40" s="51" t="e">
        <f>IF(AND(' RIESGOS DE GESTION'!#REF!="Baja",' RIESGOS DE GESTION'!#REF!="Leve"),CONCATENATE("R5C",' RIESGOS DE GESTION'!#REF!),"")</f>
        <v>#REF!</v>
      </c>
      <c r="N40" s="51" t="e">
        <f>IF(AND(' RIESGOS DE GESTION'!#REF!="Baja",' RIESGOS DE GESTION'!#REF!="Leve"),CONCATENATE("R5C",' RIESGOS DE GESTION'!#REF!),"")</f>
        <v>#REF!</v>
      </c>
      <c r="O40" s="52" t="e">
        <f>IF(AND(' RIESGOS DE GESTION'!#REF!="Baja",' RIESGOS DE GESTION'!#REF!="Leve"),CONCATENATE("R5C",' RIESGOS DE GESTION'!#REF!),"")</f>
        <v>#REF!</v>
      </c>
      <c r="P40" s="41" t="e">
        <f>IF(AND(' RIESGOS DE GESTION'!#REF!="Baja",' RIESGOS DE GESTION'!#REF!="Menor"),CONCATENATE("R5C",' RIESGOS DE GESTION'!#REF!),"")</f>
        <v>#REF!</v>
      </c>
      <c r="Q40" s="42" t="e">
        <f>IF(AND(' RIESGOS DE GESTION'!#REF!="Baja",' RIESGOS DE GESTION'!#REF!="Menor"),CONCATENATE("R5C",' RIESGOS DE GESTION'!#REF!),"")</f>
        <v>#REF!</v>
      </c>
      <c r="R40" s="42" t="e">
        <f>IF(AND(' RIESGOS DE GESTION'!#REF!="Baja",' RIESGOS DE GESTION'!#REF!="Menor"),CONCATENATE("R5C",' RIESGOS DE GESTION'!#REF!),"")</f>
        <v>#REF!</v>
      </c>
      <c r="S40" s="42" t="e">
        <f>IF(AND(' RIESGOS DE GESTION'!#REF!="Baja",' RIESGOS DE GESTION'!#REF!="Menor"),CONCATENATE("R5C",' RIESGOS DE GESTION'!#REF!),"")</f>
        <v>#REF!</v>
      </c>
      <c r="T40" s="42" t="e">
        <f>IF(AND(' RIESGOS DE GESTION'!#REF!="Baja",' RIESGOS DE GESTION'!#REF!="Menor"),CONCATENATE("R5C",' RIESGOS DE GESTION'!#REF!),"")</f>
        <v>#REF!</v>
      </c>
      <c r="U40" s="43" t="e">
        <f>IF(AND(' RIESGOS DE GESTION'!#REF!="Baja",' RIESGOS DE GESTION'!#REF!="Menor"),CONCATENATE("R5C",' RIESGOS DE GESTION'!#REF!),"")</f>
        <v>#REF!</v>
      </c>
      <c r="V40" s="41" t="e">
        <f>IF(AND(' RIESGOS DE GESTION'!#REF!="Baja",' RIESGOS DE GESTION'!#REF!="Moderado"),CONCATENATE("R5C",' RIESGOS DE GESTION'!#REF!),"")</f>
        <v>#REF!</v>
      </c>
      <c r="W40" s="42" t="e">
        <f>IF(AND(' RIESGOS DE GESTION'!#REF!="Baja",' RIESGOS DE GESTION'!#REF!="Moderado"),CONCATENATE("R5C",' RIESGOS DE GESTION'!#REF!),"")</f>
        <v>#REF!</v>
      </c>
      <c r="X40" s="42" t="e">
        <f>IF(AND(' RIESGOS DE GESTION'!#REF!="Baja",' RIESGOS DE GESTION'!#REF!="Moderado"),CONCATENATE("R5C",' RIESGOS DE GESTION'!#REF!),"")</f>
        <v>#REF!</v>
      </c>
      <c r="Y40" s="42" t="e">
        <f>IF(AND(' RIESGOS DE GESTION'!#REF!="Baja",' RIESGOS DE GESTION'!#REF!="Moderado"),CONCATENATE("R5C",' RIESGOS DE GESTION'!#REF!),"")</f>
        <v>#REF!</v>
      </c>
      <c r="Z40" s="42" t="e">
        <f>IF(AND(' RIESGOS DE GESTION'!#REF!="Baja",' RIESGOS DE GESTION'!#REF!="Moderado"),CONCATENATE("R5C",' RIESGOS DE GESTION'!#REF!),"")</f>
        <v>#REF!</v>
      </c>
      <c r="AA40" s="43" t="e">
        <f>IF(AND(' RIESGOS DE GESTION'!#REF!="Baja",' RIESGOS DE GESTION'!#REF!="Moderado"),CONCATENATE("R5C",' RIESGOS DE GESTION'!#REF!),"")</f>
        <v>#REF!</v>
      </c>
      <c r="AB40" s="26" t="e">
        <f>IF(AND(' RIESGOS DE GESTION'!#REF!="Baja",' RIESGOS DE GESTION'!#REF!="Mayor"),CONCATENATE("R5C",' RIESGOS DE GESTION'!#REF!),"")</f>
        <v>#REF!</v>
      </c>
      <c r="AC40" s="27" t="e">
        <f>IF(AND(' RIESGOS DE GESTION'!#REF!="Baja",' RIESGOS DE GESTION'!#REF!="Mayor"),CONCATENATE("R5C",' RIESGOS DE GESTION'!#REF!),"")</f>
        <v>#REF!</v>
      </c>
      <c r="AD40" s="27" t="e">
        <f>IF(AND(' RIESGOS DE GESTION'!#REF!="Baja",' RIESGOS DE GESTION'!#REF!="Mayor"),CONCATENATE("R5C",' RIESGOS DE GESTION'!#REF!),"")</f>
        <v>#REF!</v>
      </c>
      <c r="AE40" s="27" t="e">
        <f>IF(AND(' RIESGOS DE GESTION'!#REF!="Baja",' RIESGOS DE GESTION'!#REF!="Mayor"),CONCATENATE("R5C",' RIESGOS DE GESTION'!#REF!),"")</f>
        <v>#REF!</v>
      </c>
      <c r="AF40" s="27" t="e">
        <f>IF(AND(' RIESGOS DE GESTION'!#REF!="Baja",' RIESGOS DE GESTION'!#REF!="Mayor"),CONCATENATE("R5C",' RIESGOS DE GESTION'!#REF!),"")</f>
        <v>#REF!</v>
      </c>
      <c r="AG40" s="28" t="e">
        <f>IF(AND(' RIESGOS DE GESTION'!#REF!="Baja",' RIESGOS DE GESTION'!#REF!="Mayor"),CONCATENATE("R5C",' RIESGOS DE GESTION'!#REF!),"")</f>
        <v>#REF!</v>
      </c>
      <c r="AH40" s="29" t="e">
        <f>IF(AND(' RIESGOS DE GESTION'!#REF!="Baja",' RIESGOS DE GESTION'!#REF!="Catastrófico"),CONCATENATE("R5C",' RIESGOS DE GESTION'!#REF!),"")</f>
        <v>#REF!</v>
      </c>
      <c r="AI40" s="30" t="e">
        <f>IF(AND(' RIESGOS DE GESTION'!#REF!="Baja",' RIESGOS DE GESTION'!#REF!="Catastrófico"),CONCATENATE("R5C",' RIESGOS DE GESTION'!#REF!),"")</f>
        <v>#REF!</v>
      </c>
      <c r="AJ40" s="30" t="e">
        <f>IF(AND(' RIESGOS DE GESTION'!#REF!="Baja",' RIESGOS DE GESTION'!#REF!="Catastrófico"),CONCATENATE("R5C",' RIESGOS DE GESTION'!#REF!),"")</f>
        <v>#REF!</v>
      </c>
      <c r="AK40" s="30" t="e">
        <f>IF(AND(' RIESGOS DE GESTION'!#REF!="Baja",' RIESGOS DE GESTION'!#REF!="Catastrófico"),CONCATENATE("R5C",' RIESGOS DE GESTION'!#REF!),"")</f>
        <v>#REF!</v>
      </c>
      <c r="AL40" s="30" t="e">
        <f>IF(AND(' RIESGOS DE GESTION'!#REF!="Baja",' RIESGOS DE GESTION'!#REF!="Catastrófico"),CONCATENATE("R5C",' RIESGOS DE GESTION'!#REF!),"")</f>
        <v>#REF!</v>
      </c>
      <c r="AM40" s="31" t="e">
        <f>IF(AND(' RIESGOS DE GESTION'!#REF!="Baja",' RIESGOS DE GESTION'!#REF!="Catastrófico"),CONCATENATE("R5C",' RIESGOS DE GESTION'!#REF!),"")</f>
        <v>#REF!</v>
      </c>
      <c r="AN40" s="57"/>
      <c r="AO40" s="507"/>
      <c r="AP40" s="508"/>
      <c r="AQ40" s="508"/>
      <c r="AR40" s="508"/>
      <c r="AS40" s="508"/>
      <c r="AT40" s="509"/>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row>
    <row r="41" spans="1:80" ht="15" customHeight="1" x14ac:dyDescent="0.25">
      <c r="A41" s="57"/>
      <c r="B41" s="388"/>
      <c r="C41" s="388"/>
      <c r="D41" s="389"/>
      <c r="E41" s="487"/>
      <c r="F41" s="486"/>
      <c r="G41" s="486"/>
      <c r="H41" s="486"/>
      <c r="I41" s="486"/>
      <c r="J41" s="50" t="e">
        <f>IF(AND(' RIESGOS DE GESTION'!#REF!="Baja",' RIESGOS DE GESTION'!#REF!="Leve"),CONCATENATE("R6C",' RIESGOS DE GESTION'!#REF!),"")</f>
        <v>#REF!</v>
      </c>
      <c r="K41" s="51" t="e">
        <f>IF(AND(' RIESGOS DE GESTION'!#REF!="Baja",' RIESGOS DE GESTION'!#REF!="Leve"),CONCATENATE("R6C",' RIESGOS DE GESTION'!#REF!),"")</f>
        <v>#REF!</v>
      </c>
      <c r="L41" s="51" t="e">
        <f>IF(AND(' RIESGOS DE GESTION'!#REF!="Baja",' RIESGOS DE GESTION'!#REF!="Leve"),CONCATENATE("R6C",' RIESGOS DE GESTION'!#REF!),"")</f>
        <v>#REF!</v>
      </c>
      <c r="M41" s="51" t="e">
        <f>IF(AND(' RIESGOS DE GESTION'!#REF!="Baja",' RIESGOS DE GESTION'!#REF!="Leve"),CONCATENATE("R6C",' RIESGOS DE GESTION'!#REF!),"")</f>
        <v>#REF!</v>
      </c>
      <c r="N41" s="51" t="e">
        <f>IF(AND(' RIESGOS DE GESTION'!#REF!="Baja",' RIESGOS DE GESTION'!#REF!="Leve"),CONCATENATE("R6C",' RIESGOS DE GESTION'!#REF!),"")</f>
        <v>#REF!</v>
      </c>
      <c r="O41" s="52" t="e">
        <f>IF(AND(' RIESGOS DE GESTION'!#REF!="Baja",' RIESGOS DE GESTION'!#REF!="Leve"),CONCATENATE("R6C",' RIESGOS DE GESTION'!#REF!),"")</f>
        <v>#REF!</v>
      </c>
      <c r="P41" s="41" t="e">
        <f>IF(AND(' RIESGOS DE GESTION'!#REF!="Baja",' RIESGOS DE GESTION'!#REF!="Menor"),CONCATENATE("R6C",' RIESGOS DE GESTION'!#REF!),"")</f>
        <v>#REF!</v>
      </c>
      <c r="Q41" s="42" t="e">
        <f>IF(AND(' RIESGOS DE GESTION'!#REF!="Baja",' RIESGOS DE GESTION'!#REF!="Menor"),CONCATENATE("R6C",' RIESGOS DE GESTION'!#REF!),"")</f>
        <v>#REF!</v>
      </c>
      <c r="R41" s="42" t="e">
        <f>IF(AND(' RIESGOS DE GESTION'!#REF!="Baja",' RIESGOS DE GESTION'!#REF!="Menor"),CONCATENATE("R6C",' RIESGOS DE GESTION'!#REF!),"")</f>
        <v>#REF!</v>
      </c>
      <c r="S41" s="42" t="e">
        <f>IF(AND(' RIESGOS DE GESTION'!#REF!="Baja",' RIESGOS DE GESTION'!#REF!="Menor"),CONCATENATE("R6C",' RIESGOS DE GESTION'!#REF!),"")</f>
        <v>#REF!</v>
      </c>
      <c r="T41" s="42" t="e">
        <f>IF(AND(' RIESGOS DE GESTION'!#REF!="Baja",' RIESGOS DE GESTION'!#REF!="Menor"),CONCATENATE("R6C",' RIESGOS DE GESTION'!#REF!),"")</f>
        <v>#REF!</v>
      </c>
      <c r="U41" s="43" t="e">
        <f>IF(AND(' RIESGOS DE GESTION'!#REF!="Baja",' RIESGOS DE GESTION'!#REF!="Menor"),CONCATENATE("R6C",' RIESGOS DE GESTION'!#REF!),"")</f>
        <v>#REF!</v>
      </c>
      <c r="V41" s="41" t="e">
        <f>IF(AND(' RIESGOS DE GESTION'!#REF!="Baja",' RIESGOS DE GESTION'!#REF!="Moderado"),CONCATENATE("R6C",' RIESGOS DE GESTION'!#REF!),"")</f>
        <v>#REF!</v>
      </c>
      <c r="W41" s="42" t="e">
        <f>IF(AND(' RIESGOS DE GESTION'!#REF!="Baja",' RIESGOS DE GESTION'!#REF!="Moderado"),CONCATENATE("R6C",' RIESGOS DE GESTION'!#REF!),"")</f>
        <v>#REF!</v>
      </c>
      <c r="X41" s="42" t="e">
        <f>IF(AND(' RIESGOS DE GESTION'!#REF!="Baja",' RIESGOS DE GESTION'!#REF!="Moderado"),CONCATENATE("R6C",' RIESGOS DE GESTION'!#REF!),"")</f>
        <v>#REF!</v>
      </c>
      <c r="Y41" s="42" t="e">
        <f>IF(AND(' RIESGOS DE GESTION'!#REF!="Baja",' RIESGOS DE GESTION'!#REF!="Moderado"),CONCATENATE("R6C",' RIESGOS DE GESTION'!#REF!),"")</f>
        <v>#REF!</v>
      </c>
      <c r="Z41" s="42" t="e">
        <f>IF(AND(' RIESGOS DE GESTION'!#REF!="Baja",' RIESGOS DE GESTION'!#REF!="Moderado"),CONCATENATE("R6C",' RIESGOS DE GESTION'!#REF!),"")</f>
        <v>#REF!</v>
      </c>
      <c r="AA41" s="43" t="e">
        <f>IF(AND(' RIESGOS DE GESTION'!#REF!="Baja",' RIESGOS DE GESTION'!#REF!="Moderado"),CONCATENATE("R6C",' RIESGOS DE GESTION'!#REF!),"")</f>
        <v>#REF!</v>
      </c>
      <c r="AB41" s="26" t="e">
        <f>IF(AND(' RIESGOS DE GESTION'!#REF!="Baja",' RIESGOS DE GESTION'!#REF!="Mayor"),CONCATENATE("R6C",' RIESGOS DE GESTION'!#REF!),"")</f>
        <v>#REF!</v>
      </c>
      <c r="AC41" s="27" t="e">
        <f>IF(AND(' RIESGOS DE GESTION'!#REF!="Baja",' RIESGOS DE GESTION'!#REF!="Mayor"),CONCATENATE("R6C",' RIESGOS DE GESTION'!#REF!),"")</f>
        <v>#REF!</v>
      </c>
      <c r="AD41" s="27" t="e">
        <f>IF(AND(' RIESGOS DE GESTION'!#REF!="Baja",' RIESGOS DE GESTION'!#REF!="Mayor"),CONCATENATE("R6C",' RIESGOS DE GESTION'!#REF!),"")</f>
        <v>#REF!</v>
      </c>
      <c r="AE41" s="27" t="e">
        <f>IF(AND(' RIESGOS DE GESTION'!#REF!="Baja",' RIESGOS DE GESTION'!#REF!="Mayor"),CONCATENATE("R6C",' RIESGOS DE GESTION'!#REF!),"")</f>
        <v>#REF!</v>
      </c>
      <c r="AF41" s="27" t="e">
        <f>IF(AND(' RIESGOS DE GESTION'!#REF!="Baja",' RIESGOS DE GESTION'!#REF!="Mayor"),CONCATENATE("R6C",' RIESGOS DE GESTION'!#REF!),"")</f>
        <v>#REF!</v>
      </c>
      <c r="AG41" s="28" t="e">
        <f>IF(AND(' RIESGOS DE GESTION'!#REF!="Baja",' RIESGOS DE GESTION'!#REF!="Mayor"),CONCATENATE("R6C",' RIESGOS DE GESTION'!#REF!),"")</f>
        <v>#REF!</v>
      </c>
      <c r="AH41" s="29" t="e">
        <f>IF(AND(' RIESGOS DE GESTION'!#REF!="Baja",' RIESGOS DE GESTION'!#REF!="Catastrófico"),CONCATENATE("R6C",' RIESGOS DE GESTION'!#REF!),"")</f>
        <v>#REF!</v>
      </c>
      <c r="AI41" s="30" t="e">
        <f>IF(AND(' RIESGOS DE GESTION'!#REF!="Baja",' RIESGOS DE GESTION'!#REF!="Catastrófico"),CONCATENATE("R6C",' RIESGOS DE GESTION'!#REF!),"")</f>
        <v>#REF!</v>
      </c>
      <c r="AJ41" s="30" t="e">
        <f>IF(AND(' RIESGOS DE GESTION'!#REF!="Baja",' RIESGOS DE GESTION'!#REF!="Catastrófico"),CONCATENATE("R6C",' RIESGOS DE GESTION'!#REF!),"")</f>
        <v>#REF!</v>
      </c>
      <c r="AK41" s="30" t="e">
        <f>IF(AND(' RIESGOS DE GESTION'!#REF!="Baja",' RIESGOS DE GESTION'!#REF!="Catastrófico"),CONCATENATE("R6C",' RIESGOS DE GESTION'!#REF!),"")</f>
        <v>#REF!</v>
      </c>
      <c r="AL41" s="30" t="e">
        <f>IF(AND(' RIESGOS DE GESTION'!#REF!="Baja",' RIESGOS DE GESTION'!#REF!="Catastrófico"),CONCATENATE("R6C",' RIESGOS DE GESTION'!#REF!),"")</f>
        <v>#REF!</v>
      </c>
      <c r="AM41" s="31" t="e">
        <f>IF(AND(' RIESGOS DE GESTION'!#REF!="Baja",' RIESGOS DE GESTION'!#REF!="Catastrófico"),CONCATENATE("R6C",' RIESGOS DE GESTION'!#REF!),"")</f>
        <v>#REF!</v>
      </c>
      <c r="AN41" s="57"/>
      <c r="AO41" s="507"/>
      <c r="AP41" s="508"/>
      <c r="AQ41" s="508"/>
      <c r="AR41" s="508"/>
      <c r="AS41" s="508"/>
      <c r="AT41" s="509"/>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row>
    <row r="42" spans="1:80" ht="15" customHeight="1" x14ac:dyDescent="0.25">
      <c r="A42" s="57"/>
      <c r="B42" s="388"/>
      <c r="C42" s="388"/>
      <c r="D42" s="389"/>
      <c r="E42" s="487"/>
      <c r="F42" s="486"/>
      <c r="G42" s="486"/>
      <c r="H42" s="486"/>
      <c r="I42" s="486"/>
      <c r="J42" s="50" t="e">
        <f>IF(AND(' RIESGOS DE GESTION'!#REF!="Baja",' RIESGOS DE GESTION'!#REF!="Leve"),CONCATENATE("R7C",' RIESGOS DE GESTION'!#REF!),"")</f>
        <v>#REF!</v>
      </c>
      <c r="K42" s="51" t="e">
        <f>IF(AND(' RIESGOS DE GESTION'!#REF!="Baja",' RIESGOS DE GESTION'!#REF!="Leve"),CONCATENATE("R7C",' RIESGOS DE GESTION'!#REF!),"")</f>
        <v>#REF!</v>
      </c>
      <c r="L42" s="51" t="e">
        <f>IF(AND(' RIESGOS DE GESTION'!#REF!="Baja",' RIESGOS DE GESTION'!#REF!="Leve"),CONCATENATE("R7C",' RIESGOS DE GESTION'!#REF!),"")</f>
        <v>#REF!</v>
      </c>
      <c r="M42" s="51" t="e">
        <f>IF(AND(' RIESGOS DE GESTION'!#REF!="Baja",' RIESGOS DE GESTION'!#REF!="Leve"),CONCATENATE("R7C",' RIESGOS DE GESTION'!#REF!),"")</f>
        <v>#REF!</v>
      </c>
      <c r="N42" s="51" t="e">
        <f>IF(AND(' RIESGOS DE GESTION'!#REF!="Baja",' RIESGOS DE GESTION'!#REF!="Leve"),CONCATENATE("R7C",' RIESGOS DE GESTION'!#REF!),"")</f>
        <v>#REF!</v>
      </c>
      <c r="O42" s="52" t="e">
        <f>IF(AND(' RIESGOS DE GESTION'!#REF!="Baja",' RIESGOS DE GESTION'!#REF!="Leve"),CONCATENATE("R7C",' RIESGOS DE GESTION'!#REF!),"")</f>
        <v>#REF!</v>
      </c>
      <c r="P42" s="41" t="e">
        <f>IF(AND(' RIESGOS DE GESTION'!#REF!="Baja",' RIESGOS DE GESTION'!#REF!="Menor"),CONCATENATE("R7C",' RIESGOS DE GESTION'!#REF!),"")</f>
        <v>#REF!</v>
      </c>
      <c r="Q42" s="42" t="e">
        <f>IF(AND(' RIESGOS DE GESTION'!#REF!="Baja",' RIESGOS DE GESTION'!#REF!="Menor"),CONCATENATE("R7C",' RIESGOS DE GESTION'!#REF!),"")</f>
        <v>#REF!</v>
      </c>
      <c r="R42" s="42" t="e">
        <f>IF(AND(' RIESGOS DE GESTION'!#REF!="Baja",' RIESGOS DE GESTION'!#REF!="Menor"),CONCATENATE("R7C",' RIESGOS DE GESTION'!#REF!),"")</f>
        <v>#REF!</v>
      </c>
      <c r="S42" s="42" t="e">
        <f>IF(AND(' RIESGOS DE GESTION'!#REF!="Baja",' RIESGOS DE GESTION'!#REF!="Menor"),CONCATENATE("R7C",' RIESGOS DE GESTION'!#REF!),"")</f>
        <v>#REF!</v>
      </c>
      <c r="T42" s="42" t="e">
        <f>IF(AND(' RIESGOS DE GESTION'!#REF!="Baja",' RIESGOS DE GESTION'!#REF!="Menor"),CONCATENATE("R7C",' RIESGOS DE GESTION'!#REF!),"")</f>
        <v>#REF!</v>
      </c>
      <c r="U42" s="43" t="e">
        <f>IF(AND(' RIESGOS DE GESTION'!#REF!="Baja",' RIESGOS DE GESTION'!#REF!="Menor"),CONCATENATE("R7C",' RIESGOS DE GESTION'!#REF!),"")</f>
        <v>#REF!</v>
      </c>
      <c r="V42" s="41" t="e">
        <f>IF(AND(' RIESGOS DE GESTION'!#REF!="Baja",' RIESGOS DE GESTION'!#REF!="Moderado"),CONCATENATE("R7C",' RIESGOS DE GESTION'!#REF!),"")</f>
        <v>#REF!</v>
      </c>
      <c r="W42" s="42" t="e">
        <f>IF(AND(' RIESGOS DE GESTION'!#REF!="Baja",' RIESGOS DE GESTION'!#REF!="Moderado"),CONCATENATE("R7C",' RIESGOS DE GESTION'!#REF!),"")</f>
        <v>#REF!</v>
      </c>
      <c r="X42" s="42" t="e">
        <f>IF(AND(' RIESGOS DE GESTION'!#REF!="Baja",' RIESGOS DE GESTION'!#REF!="Moderado"),CONCATENATE("R7C",' RIESGOS DE GESTION'!#REF!),"")</f>
        <v>#REF!</v>
      </c>
      <c r="Y42" s="42" t="e">
        <f>IF(AND(' RIESGOS DE GESTION'!#REF!="Baja",' RIESGOS DE GESTION'!#REF!="Moderado"),CONCATENATE("R7C",' RIESGOS DE GESTION'!#REF!),"")</f>
        <v>#REF!</v>
      </c>
      <c r="Z42" s="42" t="e">
        <f>IF(AND(' RIESGOS DE GESTION'!#REF!="Baja",' RIESGOS DE GESTION'!#REF!="Moderado"),CONCATENATE("R7C",' RIESGOS DE GESTION'!#REF!),"")</f>
        <v>#REF!</v>
      </c>
      <c r="AA42" s="43" t="e">
        <f>IF(AND(' RIESGOS DE GESTION'!#REF!="Baja",' RIESGOS DE GESTION'!#REF!="Moderado"),CONCATENATE("R7C",' RIESGOS DE GESTION'!#REF!),"")</f>
        <v>#REF!</v>
      </c>
      <c r="AB42" s="26" t="e">
        <f>IF(AND(' RIESGOS DE GESTION'!#REF!="Baja",' RIESGOS DE GESTION'!#REF!="Mayor"),CONCATENATE("R7C",' RIESGOS DE GESTION'!#REF!),"")</f>
        <v>#REF!</v>
      </c>
      <c r="AC42" s="27" t="e">
        <f>IF(AND(' RIESGOS DE GESTION'!#REF!="Baja",' RIESGOS DE GESTION'!#REF!="Mayor"),CONCATENATE("R7C",' RIESGOS DE GESTION'!#REF!),"")</f>
        <v>#REF!</v>
      </c>
      <c r="AD42" s="27" t="e">
        <f>IF(AND(' RIESGOS DE GESTION'!#REF!="Baja",' RIESGOS DE GESTION'!#REF!="Mayor"),CONCATENATE("R7C",' RIESGOS DE GESTION'!#REF!),"")</f>
        <v>#REF!</v>
      </c>
      <c r="AE42" s="27" t="e">
        <f>IF(AND(' RIESGOS DE GESTION'!#REF!="Baja",' RIESGOS DE GESTION'!#REF!="Mayor"),CONCATENATE("R7C",' RIESGOS DE GESTION'!#REF!),"")</f>
        <v>#REF!</v>
      </c>
      <c r="AF42" s="27" t="e">
        <f>IF(AND(' RIESGOS DE GESTION'!#REF!="Baja",' RIESGOS DE GESTION'!#REF!="Mayor"),CONCATENATE("R7C",' RIESGOS DE GESTION'!#REF!),"")</f>
        <v>#REF!</v>
      </c>
      <c r="AG42" s="28" t="e">
        <f>IF(AND(' RIESGOS DE GESTION'!#REF!="Baja",' RIESGOS DE GESTION'!#REF!="Mayor"),CONCATENATE("R7C",' RIESGOS DE GESTION'!#REF!),"")</f>
        <v>#REF!</v>
      </c>
      <c r="AH42" s="29" t="e">
        <f>IF(AND(' RIESGOS DE GESTION'!#REF!="Baja",' RIESGOS DE GESTION'!#REF!="Catastrófico"),CONCATENATE("R7C",' RIESGOS DE GESTION'!#REF!),"")</f>
        <v>#REF!</v>
      </c>
      <c r="AI42" s="30" t="e">
        <f>IF(AND(' RIESGOS DE GESTION'!#REF!="Baja",' RIESGOS DE GESTION'!#REF!="Catastrófico"),CONCATENATE("R7C",' RIESGOS DE GESTION'!#REF!),"")</f>
        <v>#REF!</v>
      </c>
      <c r="AJ42" s="30" t="e">
        <f>IF(AND(' RIESGOS DE GESTION'!#REF!="Baja",' RIESGOS DE GESTION'!#REF!="Catastrófico"),CONCATENATE("R7C",' RIESGOS DE GESTION'!#REF!),"")</f>
        <v>#REF!</v>
      </c>
      <c r="AK42" s="30" t="e">
        <f>IF(AND(' RIESGOS DE GESTION'!#REF!="Baja",' RIESGOS DE GESTION'!#REF!="Catastrófico"),CONCATENATE("R7C",' RIESGOS DE GESTION'!#REF!),"")</f>
        <v>#REF!</v>
      </c>
      <c r="AL42" s="30" t="e">
        <f>IF(AND(' RIESGOS DE GESTION'!#REF!="Baja",' RIESGOS DE GESTION'!#REF!="Catastrófico"),CONCATENATE("R7C",' RIESGOS DE GESTION'!#REF!),"")</f>
        <v>#REF!</v>
      </c>
      <c r="AM42" s="31" t="e">
        <f>IF(AND(' RIESGOS DE GESTION'!#REF!="Baja",' RIESGOS DE GESTION'!#REF!="Catastrófico"),CONCATENATE("R7C",' RIESGOS DE GESTION'!#REF!),"")</f>
        <v>#REF!</v>
      </c>
      <c r="AN42" s="57"/>
      <c r="AO42" s="507"/>
      <c r="AP42" s="508"/>
      <c r="AQ42" s="508"/>
      <c r="AR42" s="508"/>
      <c r="AS42" s="508"/>
      <c r="AT42" s="509"/>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row>
    <row r="43" spans="1:80" ht="15" customHeight="1" x14ac:dyDescent="0.25">
      <c r="A43" s="57"/>
      <c r="B43" s="388"/>
      <c r="C43" s="388"/>
      <c r="D43" s="389"/>
      <c r="E43" s="487"/>
      <c r="F43" s="486"/>
      <c r="G43" s="486"/>
      <c r="H43" s="486"/>
      <c r="I43" s="486"/>
      <c r="J43" s="50" t="e">
        <f>IF(AND(' RIESGOS DE GESTION'!#REF!="Baja",' RIESGOS DE GESTION'!#REF!="Leve"),CONCATENATE("R8C",' RIESGOS DE GESTION'!#REF!),"")</f>
        <v>#REF!</v>
      </c>
      <c r="K43" s="51" t="e">
        <f>IF(AND(' RIESGOS DE GESTION'!#REF!="Baja",' RIESGOS DE GESTION'!#REF!="Leve"),CONCATENATE("R8C",' RIESGOS DE GESTION'!#REF!),"")</f>
        <v>#REF!</v>
      </c>
      <c r="L43" s="51" t="e">
        <f>IF(AND(' RIESGOS DE GESTION'!#REF!="Baja",' RIESGOS DE GESTION'!#REF!="Leve"),CONCATENATE("R8C",' RIESGOS DE GESTION'!#REF!),"")</f>
        <v>#REF!</v>
      </c>
      <c r="M43" s="51" t="e">
        <f>IF(AND(' RIESGOS DE GESTION'!#REF!="Baja",' RIESGOS DE GESTION'!#REF!="Leve"),CONCATENATE("R8C",' RIESGOS DE GESTION'!#REF!),"")</f>
        <v>#REF!</v>
      </c>
      <c r="N43" s="51" t="e">
        <f>IF(AND(' RIESGOS DE GESTION'!#REF!="Baja",' RIESGOS DE GESTION'!#REF!="Leve"),CONCATENATE("R8C",' RIESGOS DE GESTION'!#REF!),"")</f>
        <v>#REF!</v>
      </c>
      <c r="O43" s="52" t="e">
        <f>IF(AND(' RIESGOS DE GESTION'!#REF!="Baja",' RIESGOS DE GESTION'!#REF!="Leve"),CONCATENATE("R8C",' RIESGOS DE GESTION'!#REF!),"")</f>
        <v>#REF!</v>
      </c>
      <c r="P43" s="41" t="e">
        <f>IF(AND(' RIESGOS DE GESTION'!#REF!="Baja",' RIESGOS DE GESTION'!#REF!="Menor"),CONCATENATE("R8C",' RIESGOS DE GESTION'!#REF!),"")</f>
        <v>#REF!</v>
      </c>
      <c r="Q43" s="42" t="e">
        <f>IF(AND(' RIESGOS DE GESTION'!#REF!="Baja",' RIESGOS DE GESTION'!#REF!="Menor"),CONCATENATE("R8C",' RIESGOS DE GESTION'!#REF!),"")</f>
        <v>#REF!</v>
      </c>
      <c r="R43" s="42" t="e">
        <f>IF(AND(' RIESGOS DE GESTION'!#REF!="Baja",' RIESGOS DE GESTION'!#REF!="Menor"),CONCATENATE("R8C",' RIESGOS DE GESTION'!#REF!),"")</f>
        <v>#REF!</v>
      </c>
      <c r="S43" s="42" t="e">
        <f>IF(AND(' RIESGOS DE GESTION'!#REF!="Baja",' RIESGOS DE GESTION'!#REF!="Menor"),CONCATENATE("R8C",' RIESGOS DE GESTION'!#REF!),"")</f>
        <v>#REF!</v>
      </c>
      <c r="T43" s="42" t="e">
        <f>IF(AND(' RIESGOS DE GESTION'!#REF!="Baja",' RIESGOS DE GESTION'!#REF!="Menor"),CONCATENATE("R8C",' RIESGOS DE GESTION'!#REF!),"")</f>
        <v>#REF!</v>
      </c>
      <c r="U43" s="43" t="e">
        <f>IF(AND(' RIESGOS DE GESTION'!#REF!="Baja",' RIESGOS DE GESTION'!#REF!="Menor"),CONCATENATE("R8C",' RIESGOS DE GESTION'!#REF!),"")</f>
        <v>#REF!</v>
      </c>
      <c r="V43" s="41" t="e">
        <f>IF(AND(' RIESGOS DE GESTION'!#REF!="Baja",' RIESGOS DE GESTION'!#REF!="Moderado"),CONCATENATE("R8C",' RIESGOS DE GESTION'!#REF!),"")</f>
        <v>#REF!</v>
      </c>
      <c r="W43" s="42" t="e">
        <f>IF(AND(' RIESGOS DE GESTION'!#REF!="Baja",' RIESGOS DE GESTION'!#REF!="Moderado"),CONCATENATE("R8C",' RIESGOS DE GESTION'!#REF!),"")</f>
        <v>#REF!</v>
      </c>
      <c r="X43" s="42" t="e">
        <f>IF(AND(' RIESGOS DE GESTION'!#REF!="Baja",' RIESGOS DE GESTION'!#REF!="Moderado"),CONCATENATE("R8C",' RIESGOS DE GESTION'!#REF!),"")</f>
        <v>#REF!</v>
      </c>
      <c r="Y43" s="42" t="e">
        <f>IF(AND(' RIESGOS DE GESTION'!#REF!="Baja",' RIESGOS DE GESTION'!#REF!="Moderado"),CONCATENATE("R8C",' RIESGOS DE GESTION'!#REF!),"")</f>
        <v>#REF!</v>
      </c>
      <c r="Z43" s="42" t="e">
        <f>IF(AND(' RIESGOS DE GESTION'!#REF!="Baja",' RIESGOS DE GESTION'!#REF!="Moderado"),CONCATENATE("R8C",' RIESGOS DE GESTION'!#REF!),"")</f>
        <v>#REF!</v>
      </c>
      <c r="AA43" s="43" t="e">
        <f>IF(AND(' RIESGOS DE GESTION'!#REF!="Baja",' RIESGOS DE GESTION'!#REF!="Moderado"),CONCATENATE("R8C",' RIESGOS DE GESTION'!#REF!),"")</f>
        <v>#REF!</v>
      </c>
      <c r="AB43" s="26" t="e">
        <f>IF(AND(' RIESGOS DE GESTION'!#REF!="Baja",' RIESGOS DE GESTION'!#REF!="Mayor"),CONCATENATE("R8C",' RIESGOS DE GESTION'!#REF!),"")</f>
        <v>#REF!</v>
      </c>
      <c r="AC43" s="27" t="e">
        <f>IF(AND(' RIESGOS DE GESTION'!#REF!="Baja",' RIESGOS DE GESTION'!#REF!="Mayor"),CONCATENATE("R8C",' RIESGOS DE GESTION'!#REF!),"")</f>
        <v>#REF!</v>
      </c>
      <c r="AD43" s="27" t="e">
        <f>IF(AND(' RIESGOS DE GESTION'!#REF!="Baja",' RIESGOS DE GESTION'!#REF!="Mayor"),CONCATENATE("R8C",' RIESGOS DE GESTION'!#REF!),"")</f>
        <v>#REF!</v>
      </c>
      <c r="AE43" s="27" t="e">
        <f>IF(AND(' RIESGOS DE GESTION'!#REF!="Baja",' RIESGOS DE GESTION'!#REF!="Mayor"),CONCATENATE("R8C",' RIESGOS DE GESTION'!#REF!),"")</f>
        <v>#REF!</v>
      </c>
      <c r="AF43" s="27" t="e">
        <f>IF(AND(' RIESGOS DE GESTION'!#REF!="Baja",' RIESGOS DE GESTION'!#REF!="Mayor"),CONCATENATE("R8C",' RIESGOS DE GESTION'!#REF!),"")</f>
        <v>#REF!</v>
      </c>
      <c r="AG43" s="28" t="e">
        <f>IF(AND(' RIESGOS DE GESTION'!#REF!="Baja",' RIESGOS DE GESTION'!#REF!="Mayor"),CONCATENATE("R8C",' RIESGOS DE GESTION'!#REF!),"")</f>
        <v>#REF!</v>
      </c>
      <c r="AH43" s="29" t="e">
        <f>IF(AND(' RIESGOS DE GESTION'!#REF!="Baja",' RIESGOS DE GESTION'!#REF!="Catastrófico"),CONCATENATE("R8C",' RIESGOS DE GESTION'!#REF!),"")</f>
        <v>#REF!</v>
      </c>
      <c r="AI43" s="30" t="e">
        <f>IF(AND(' RIESGOS DE GESTION'!#REF!="Baja",' RIESGOS DE GESTION'!#REF!="Catastrófico"),CONCATENATE("R8C",' RIESGOS DE GESTION'!#REF!),"")</f>
        <v>#REF!</v>
      </c>
      <c r="AJ43" s="30" t="e">
        <f>IF(AND(' RIESGOS DE GESTION'!#REF!="Baja",' RIESGOS DE GESTION'!#REF!="Catastrófico"),CONCATENATE("R8C",' RIESGOS DE GESTION'!#REF!),"")</f>
        <v>#REF!</v>
      </c>
      <c r="AK43" s="30" t="e">
        <f>IF(AND(' RIESGOS DE GESTION'!#REF!="Baja",' RIESGOS DE GESTION'!#REF!="Catastrófico"),CONCATENATE("R8C",' RIESGOS DE GESTION'!#REF!),"")</f>
        <v>#REF!</v>
      </c>
      <c r="AL43" s="30" t="e">
        <f>IF(AND(' RIESGOS DE GESTION'!#REF!="Baja",' RIESGOS DE GESTION'!#REF!="Catastrófico"),CONCATENATE("R8C",' RIESGOS DE GESTION'!#REF!),"")</f>
        <v>#REF!</v>
      </c>
      <c r="AM43" s="31" t="e">
        <f>IF(AND(' RIESGOS DE GESTION'!#REF!="Baja",' RIESGOS DE GESTION'!#REF!="Catastrófico"),CONCATENATE("R8C",' RIESGOS DE GESTION'!#REF!),"")</f>
        <v>#REF!</v>
      </c>
      <c r="AN43" s="57"/>
      <c r="AO43" s="507"/>
      <c r="AP43" s="508"/>
      <c r="AQ43" s="508"/>
      <c r="AR43" s="508"/>
      <c r="AS43" s="508"/>
      <c r="AT43" s="509"/>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row>
    <row r="44" spans="1:80" ht="15" customHeight="1" x14ac:dyDescent="0.25">
      <c r="A44" s="57"/>
      <c r="B44" s="388"/>
      <c r="C44" s="388"/>
      <c r="D44" s="389"/>
      <c r="E44" s="487"/>
      <c r="F44" s="486"/>
      <c r="G44" s="486"/>
      <c r="H44" s="486"/>
      <c r="I44" s="486"/>
      <c r="J44" s="50" t="e">
        <f>IF(AND(' RIESGOS DE GESTION'!#REF!="Baja",' RIESGOS DE GESTION'!#REF!="Leve"),CONCATENATE("R9C",' RIESGOS DE GESTION'!#REF!),"")</f>
        <v>#REF!</v>
      </c>
      <c r="K44" s="51" t="e">
        <f>IF(AND(' RIESGOS DE GESTION'!#REF!="Baja",' RIESGOS DE GESTION'!#REF!="Leve"),CONCATENATE("R9C",' RIESGOS DE GESTION'!#REF!),"")</f>
        <v>#REF!</v>
      </c>
      <c r="L44" s="51" t="e">
        <f>IF(AND(' RIESGOS DE GESTION'!#REF!="Baja",' RIESGOS DE GESTION'!#REF!="Leve"),CONCATENATE("R9C",' RIESGOS DE GESTION'!#REF!),"")</f>
        <v>#REF!</v>
      </c>
      <c r="M44" s="51" t="e">
        <f>IF(AND(' RIESGOS DE GESTION'!#REF!="Baja",' RIESGOS DE GESTION'!#REF!="Leve"),CONCATENATE("R9C",' RIESGOS DE GESTION'!#REF!),"")</f>
        <v>#REF!</v>
      </c>
      <c r="N44" s="51" t="e">
        <f>IF(AND(' RIESGOS DE GESTION'!#REF!="Baja",' RIESGOS DE GESTION'!#REF!="Leve"),CONCATENATE("R9C",' RIESGOS DE GESTION'!#REF!),"")</f>
        <v>#REF!</v>
      </c>
      <c r="O44" s="52" t="e">
        <f>IF(AND(' RIESGOS DE GESTION'!#REF!="Baja",' RIESGOS DE GESTION'!#REF!="Leve"),CONCATENATE("R9C",' RIESGOS DE GESTION'!#REF!),"")</f>
        <v>#REF!</v>
      </c>
      <c r="P44" s="41" t="e">
        <f>IF(AND(' RIESGOS DE GESTION'!#REF!="Baja",' RIESGOS DE GESTION'!#REF!="Menor"),CONCATENATE("R9C",' RIESGOS DE GESTION'!#REF!),"")</f>
        <v>#REF!</v>
      </c>
      <c r="Q44" s="42" t="e">
        <f>IF(AND(' RIESGOS DE GESTION'!#REF!="Baja",' RIESGOS DE GESTION'!#REF!="Menor"),CONCATENATE("R9C",' RIESGOS DE GESTION'!#REF!),"")</f>
        <v>#REF!</v>
      </c>
      <c r="R44" s="42" t="e">
        <f>IF(AND(' RIESGOS DE GESTION'!#REF!="Baja",' RIESGOS DE GESTION'!#REF!="Menor"),CONCATENATE("R9C",' RIESGOS DE GESTION'!#REF!),"")</f>
        <v>#REF!</v>
      </c>
      <c r="S44" s="42" t="e">
        <f>IF(AND(' RIESGOS DE GESTION'!#REF!="Baja",' RIESGOS DE GESTION'!#REF!="Menor"),CONCATENATE("R9C",' RIESGOS DE GESTION'!#REF!),"")</f>
        <v>#REF!</v>
      </c>
      <c r="T44" s="42" t="e">
        <f>IF(AND(' RIESGOS DE GESTION'!#REF!="Baja",' RIESGOS DE GESTION'!#REF!="Menor"),CONCATENATE("R9C",' RIESGOS DE GESTION'!#REF!),"")</f>
        <v>#REF!</v>
      </c>
      <c r="U44" s="43" t="e">
        <f>IF(AND(' RIESGOS DE GESTION'!#REF!="Baja",' RIESGOS DE GESTION'!#REF!="Menor"),CONCATENATE("R9C",' RIESGOS DE GESTION'!#REF!),"")</f>
        <v>#REF!</v>
      </c>
      <c r="V44" s="41" t="e">
        <f>IF(AND(' RIESGOS DE GESTION'!#REF!="Baja",' RIESGOS DE GESTION'!#REF!="Moderado"),CONCATENATE("R9C",' RIESGOS DE GESTION'!#REF!),"")</f>
        <v>#REF!</v>
      </c>
      <c r="W44" s="42" t="e">
        <f>IF(AND(' RIESGOS DE GESTION'!#REF!="Baja",' RIESGOS DE GESTION'!#REF!="Moderado"),CONCATENATE("R9C",' RIESGOS DE GESTION'!#REF!),"")</f>
        <v>#REF!</v>
      </c>
      <c r="X44" s="42" t="e">
        <f>IF(AND(' RIESGOS DE GESTION'!#REF!="Baja",' RIESGOS DE GESTION'!#REF!="Moderado"),CONCATENATE("R9C",' RIESGOS DE GESTION'!#REF!),"")</f>
        <v>#REF!</v>
      </c>
      <c r="Y44" s="42" t="e">
        <f>IF(AND(' RIESGOS DE GESTION'!#REF!="Baja",' RIESGOS DE GESTION'!#REF!="Moderado"),CONCATENATE("R9C",' RIESGOS DE GESTION'!#REF!),"")</f>
        <v>#REF!</v>
      </c>
      <c r="Z44" s="42" t="e">
        <f>IF(AND(' RIESGOS DE GESTION'!#REF!="Baja",' RIESGOS DE GESTION'!#REF!="Moderado"),CONCATENATE("R9C",' RIESGOS DE GESTION'!#REF!),"")</f>
        <v>#REF!</v>
      </c>
      <c r="AA44" s="43" t="e">
        <f>IF(AND(' RIESGOS DE GESTION'!#REF!="Baja",' RIESGOS DE GESTION'!#REF!="Moderado"),CONCATENATE("R9C",' RIESGOS DE GESTION'!#REF!),"")</f>
        <v>#REF!</v>
      </c>
      <c r="AB44" s="26" t="e">
        <f>IF(AND(' RIESGOS DE GESTION'!#REF!="Baja",' RIESGOS DE GESTION'!#REF!="Mayor"),CONCATENATE("R9C",' RIESGOS DE GESTION'!#REF!),"")</f>
        <v>#REF!</v>
      </c>
      <c r="AC44" s="27" t="e">
        <f>IF(AND(' RIESGOS DE GESTION'!#REF!="Baja",' RIESGOS DE GESTION'!#REF!="Mayor"),CONCATENATE("R9C",' RIESGOS DE GESTION'!#REF!),"")</f>
        <v>#REF!</v>
      </c>
      <c r="AD44" s="27" t="e">
        <f>IF(AND(' RIESGOS DE GESTION'!#REF!="Baja",' RIESGOS DE GESTION'!#REF!="Mayor"),CONCATENATE("R9C",' RIESGOS DE GESTION'!#REF!),"")</f>
        <v>#REF!</v>
      </c>
      <c r="AE44" s="27" t="e">
        <f>IF(AND(' RIESGOS DE GESTION'!#REF!="Baja",' RIESGOS DE GESTION'!#REF!="Mayor"),CONCATENATE("R9C",' RIESGOS DE GESTION'!#REF!),"")</f>
        <v>#REF!</v>
      </c>
      <c r="AF44" s="27" t="e">
        <f>IF(AND(' RIESGOS DE GESTION'!#REF!="Baja",' RIESGOS DE GESTION'!#REF!="Mayor"),CONCATENATE("R9C",' RIESGOS DE GESTION'!#REF!),"")</f>
        <v>#REF!</v>
      </c>
      <c r="AG44" s="28" t="e">
        <f>IF(AND(' RIESGOS DE GESTION'!#REF!="Baja",' RIESGOS DE GESTION'!#REF!="Mayor"),CONCATENATE("R9C",' RIESGOS DE GESTION'!#REF!),"")</f>
        <v>#REF!</v>
      </c>
      <c r="AH44" s="29" t="e">
        <f>IF(AND(' RIESGOS DE GESTION'!#REF!="Baja",' RIESGOS DE GESTION'!#REF!="Catastrófico"),CONCATENATE("R9C",' RIESGOS DE GESTION'!#REF!),"")</f>
        <v>#REF!</v>
      </c>
      <c r="AI44" s="30" t="e">
        <f>IF(AND(' RIESGOS DE GESTION'!#REF!="Baja",' RIESGOS DE GESTION'!#REF!="Catastrófico"),CONCATENATE("R9C",' RIESGOS DE GESTION'!#REF!),"")</f>
        <v>#REF!</v>
      </c>
      <c r="AJ44" s="30" t="e">
        <f>IF(AND(' RIESGOS DE GESTION'!#REF!="Baja",' RIESGOS DE GESTION'!#REF!="Catastrófico"),CONCATENATE("R9C",' RIESGOS DE GESTION'!#REF!),"")</f>
        <v>#REF!</v>
      </c>
      <c r="AK44" s="30" t="e">
        <f>IF(AND(' RIESGOS DE GESTION'!#REF!="Baja",' RIESGOS DE GESTION'!#REF!="Catastrófico"),CONCATENATE("R9C",' RIESGOS DE GESTION'!#REF!),"")</f>
        <v>#REF!</v>
      </c>
      <c r="AL44" s="30" t="e">
        <f>IF(AND(' RIESGOS DE GESTION'!#REF!="Baja",' RIESGOS DE GESTION'!#REF!="Catastrófico"),CONCATENATE("R9C",' RIESGOS DE GESTION'!#REF!),"")</f>
        <v>#REF!</v>
      </c>
      <c r="AM44" s="31" t="e">
        <f>IF(AND(' RIESGOS DE GESTION'!#REF!="Baja",' RIESGOS DE GESTION'!#REF!="Catastrófico"),CONCATENATE("R9C",' RIESGOS DE GESTION'!#REF!),"")</f>
        <v>#REF!</v>
      </c>
      <c r="AN44" s="57"/>
      <c r="AO44" s="507"/>
      <c r="AP44" s="508"/>
      <c r="AQ44" s="508"/>
      <c r="AR44" s="508"/>
      <c r="AS44" s="508"/>
      <c r="AT44" s="509"/>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row>
    <row r="45" spans="1:80" ht="15.75" customHeight="1" thickBot="1" x14ac:dyDescent="0.3">
      <c r="A45" s="57"/>
      <c r="B45" s="388"/>
      <c r="C45" s="388"/>
      <c r="D45" s="389"/>
      <c r="E45" s="488"/>
      <c r="F45" s="489"/>
      <c r="G45" s="489"/>
      <c r="H45" s="489"/>
      <c r="I45" s="489"/>
      <c r="J45" s="53" t="e">
        <f>IF(AND(' RIESGOS DE GESTION'!#REF!="Baja",' RIESGOS DE GESTION'!#REF!="Leve"),CONCATENATE("R10C",' RIESGOS DE GESTION'!#REF!),"")</f>
        <v>#REF!</v>
      </c>
      <c r="K45" s="54" t="e">
        <f>IF(AND(' RIESGOS DE GESTION'!#REF!="Baja",' RIESGOS DE GESTION'!#REF!="Leve"),CONCATENATE("R10C",' RIESGOS DE GESTION'!#REF!),"")</f>
        <v>#REF!</v>
      </c>
      <c r="L45" s="54" t="e">
        <f>IF(AND(' RIESGOS DE GESTION'!#REF!="Baja",' RIESGOS DE GESTION'!#REF!="Leve"),CONCATENATE("R10C",' RIESGOS DE GESTION'!#REF!),"")</f>
        <v>#REF!</v>
      </c>
      <c r="M45" s="54" t="e">
        <f>IF(AND(' RIESGOS DE GESTION'!#REF!="Baja",' RIESGOS DE GESTION'!#REF!="Leve"),CONCATENATE("R10C",' RIESGOS DE GESTION'!#REF!),"")</f>
        <v>#REF!</v>
      </c>
      <c r="N45" s="54" t="e">
        <f>IF(AND(' RIESGOS DE GESTION'!#REF!="Baja",' RIESGOS DE GESTION'!#REF!="Leve"),CONCATENATE("R10C",' RIESGOS DE GESTION'!#REF!),"")</f>
        <v>#REF!</v>
      </c>
      <c r="O45" s="55" t="e">
        <f>IF(AND(' RIESGOS DE GESTION'!#REF!="Baja",' RIESGOS DE GESTION'!#REF!="Leve"),CONCATENATE("R10C",' RIESGOS DE GESTION'!#REF!),"")</f>
        <v>#REF!</v>
      </c>
      <c r="P45" s="41" t="e">
        <f>IF(AND(' RIESGOS DE GESTION'!#REF!="Baja",' RIESGOS DE GESTION'!#REF!="Menor"),CONCATENATE("R10C",' RIESGOS DE GESTION'!#REF!),"")</f>
        <v>#REF!</v>
      </c>
      <c r="Q45" s="42" t="e">
        <f>IF(AND(' RIESGOS DE GESTION'!#REF!="Baja",' RIESGOS DE GESTION'!#REF!="Menor"),CONCATENATE("R10C",' RIESGOS DE GESTION'!#REF!),"")</f>
        <v>#REF!</v>
      </c>
      <c r="R45" s="42" t="e">
        <f>IF(AND(' RIESGOS DE GESTION'!#REF!="Baja",' RIESGOS DE GESTION'!#REF!="Menor"),CONCATENATE("R10C",' RIESGOS DE GESTION'!#REF!),"")</f>
        <v>#REF!</v>
      </c>
      <c r="S45" s="42" t="e">
        <f>IF(AND(' RIESGOS DE GESTION'!#REF!="Baja",' RIESGOS DE GESTION'!#REF!="Menor"),CONCATENATE("R10C",' RIESGOS DE GESTION'!#REF!),"")</f>
        <v>#REF!</v>
      </c>
      <c r="T45" s="42" t="e">
        <f>IF(AND(' RIESGOS DE GESTION'!#REF!="Baja",' RIESGOS DE GESTION'!#REF!="Menor"),CONCATENATE("R10C",' RIESGOS DE GESTION'!#REF!),"")</f>
        <v>#REF!</v>
      </c>
      <c r="U45" s="43" t="e">
        <f>IF(AND(' RIESGOS DE GESTION'!#REF!="Baja",' RIESGOS DE GESTION'!#REF!="Menor"),CONCATENATE("R10C",' RIESGOS DE GESTION'!#REF!),"")</f>
        <v>#REF!</v>
      </c>
      <c r="V45" s="44" t="e">
        <f>IF(AND(' RIESGOS DE GESTION'!#REF!="Baja",' RIESGOS DE GESTION'!#REF!="Moderado"),CONCATENATE("R10C",' RIESGOS DE GESTION'!#REF!),"")</f>
        <v>#REF!</v>
      </c>
      <c r="W45" s="45" t="e">
        <f>IF(AND(' RIESGOS DE GESTION'!#REF!="Baja",' RIESGOS DE GESTION'!#REF!="Moderado"),CONCATENATE("R10C",' RIESGOS DE GESTION'!#REF!),"")</f>
        <v>#REF!</v>
      </c>
      <c r="X45" s="45" t="e">
        <f>IF(AND(' RIESGOS DE GESTION'!#REF!="Baja",' RIESGOS DE GESTION'!#REF!="Moderado"),CONCATENATE("R10C",' RIESGOS DE GESTION'!#REF!),"")</f>
        <v>#REF!</v>
      </c>
      <c r="Y45" s="45" t="e">
        <f>IF(AND(' RIESGOS DE GESTION'!#REF!="Baja",' RIESGOS DE GESTION'!#REF!="Moderado"),CONCATENATE("R10C",' RIESGOS DE GESTION'!#REF!),"")</f>
        <v>#REF!</v>
      </c>
      <c r="Z45" s="45" t="e">
        <f>IF(AND(' RIESGOS DE GESTION'!#REF!="Baja",' RIESGOS DE GESTION'!#REF!="Moderado"),CONCATENATE("R10C",' RIESGOS DE GESTION'!#REF!),"")</f>
        <v>#REF!</v>
      </c>
      <c r="AA45" s="46" t="e">
        <f>IF(AND(' RIESGOS DE GESTION'!#REF!="Baja",' RIESGOS DE GESTION'!#REF!="Moderado"),CONCATENATE("R10C",' RIESGOS DE GESTION'!#REF!),"")</f>
        <v>#REF!</v>
      </c>
      <c r="AB45" s="32" t="e">
        <f>IF(AND(' RIESGOS DE GESTION'!#REF!="Baja",' RIESGOS DE GESTION'!#REF!="Mayor"),CONCATENATE("R10C",' RIESGOS DE GESTION'!#REF!),"")</f>
        <v>#REF!</v>
      </c>
      <c r="AC45" s="33" t="e">
        <f>IF(AND(' RIESGOS DE GESTION'!#REF!="Baja",' RIESGOS DE GESTION'!#REF!="Mayor"),CONCATENATE("R10C",' RIESGOS DE GESTION'!#REF!),"")</f>
        <v>#REF!</v>
      </c>
      <c r="AD45" s="33" t="e">
        <f>IF(AND(' RIESGOS DE GESTION'!#REF!="Baja",' RIESGOS DE GESTION'!#REF!="Mayor"),CONCATENATE("R10C",' RIESGOS DE GESTION'!#REF!),"")</f>
        <v>#REF!</v>
      </c>
      <c r="AE45" s="33" t="e">
        <f>IF(AND(' RIESGOS DE GESTION'!#REF!="Baja",' RIESGOS DE GESTION'!#REF!="Mayor"),CONCATENATE("R10C",' RIESGOS DE GESTION'!#REF!),"")</f>
        <v>#REF!</v>
      </c>
      <c r="AF45" s="33" t="e">
        <f>IF(AND(' RIESGOS DE GESTION'!#REF!="Baja",' RIESGOS DE GESTION'!#REF!="Mayor"),CONCATENATE("R10C",' RIESGOS DE GESTION'!#REF!),"")</f>
        <v>#REF!</v>
      </c>
      <c r="AG45" s="34" t="e">
        <f>IF(AND(' RIESGOS DE GESTION'!#REF!="Baja",' RIESGOS DE GESTION'!#REF!="Mayor"),CONCATENATE("R10C",' RIESGOS DE GESTION'!#REF!),"")</f>
        <v>#REF!</v>
      </c>
      <c r="AH45" s="35" t="e">
        <f>IF(AND(' RIESGOS DE GESTION'!#REF!="Baja",' RIESGOS DE GESTION'!#REF!="Catastrófico"),CONCATENATE("R10C",' RIESGOS DE GESTION'!#REF!),"")</f>
        <v>#REF!</v>
      </c>
      <c r="AI45" s="36" t="e">
        <f>IF(AND(' RIESGOS DE GESTION'!#REF!="Baja",' RIESGOS DE GESTION'!#REF!="Catastrófico"),CONCATENATE("R10C",' RIESGOS DE GESTION'!#REF!),"")</f>
        <v>#REF!</v>
      </c>
      <c r="AJ45" s="36" t="e">
        <f>IF(AND(' RIESGOS DE GESTION'!#REF!="Baja",' RIESGOS DE GESTION'!#REF!="Catastrófico"),CONCATENATE("R10C",' RIESGOS DE GESTION'!#REF!),"")</f>
        <v>#REF!</v>
      </c>
      <c r="AK45" s="36" t="e">
        <f>IF(AND(' RIESGOS DE GESTION'!#REF!="Baja",' RIESGOS DE GESTION'!#REF!="Catastrófico"),CONCATENATE("R10C",' RIESGOS DE GESTION'!#REF!),"")</f>
        <v>#REF!</v>
      </c>
      <c r="AL45" s="36" t="e">
        <f>IF(AND(' RIESGOS DE GESTION'!#REF!="Baja",' RIESGOS DE GESTION'!#REF!="Catastrófico"),CONCATENATE("R10C",' RIESGOS DE GESTION'!#REF!),"")</f>
        <v>#REF!</v>
      </c>
      <c r="AM45" s="37" t="e">
        <f>IF(AND(' RIESGOS DE GESTION'!#REF!="Baja",' RIESGOS DE GESTION'!#REF!="Catastrófico"),CONCATENATE("R10C",' RIESGOS DE GESTION'!#REF!),"")</f>
        <v>#REF!</v>
      </c>
      <c r="AN45" s="57"/>
      <c r="AO45" s="510"/>
      <c r="AP45" s="511"/>
      <c r="AQ45" s="511"/>
      <c r="AR45" s="511"/>
      <c r="AS45" s="511"/>
      <c r="AT45" s="512"/>
    </row>
    <row r="46" spans="1:80" ht="46.5" customHeight="1" x14ac:dyDescent="0.35">
      <c r="A46" s="57"/>
      <c r="B46" s="388"/>
      <c r="C46" s="388"/>
      <c r="D46" s="389"/>
      <c r="E46" s="483" t="s">
        <v>285</v>
      </c>
      <c r="F46" s="484"/>
      <c r="G46" s="484"/>
      <c r="H46" s="484"/>
      <c r="I46" s="501"/>
      <c r="J46" s="47" t="e">
        <f>IF(AND(' RIESGOS DE GESTION'!#REF!="Muy Baja",' RIESGOS DE GESTION'!#REF!="Leve"),CONCATENATE("R1C",' RIESGOS DE GESTION'!#REF!),"")</f>
        <v>#REF!</v>
      </c>
      <c r="K46" s="48" t="e">
        <f>IF(AND(' RIESGOS DE GESTION'!#REF!="Muy Baja",' RIESGOS DE GESTION'!#REF!="Leve"),CONCATENATE("R1C",' RIESGOS DE GESTION'!#REF!),"")</f>
        <v>#REF!</v>
      </c>
      <c r="L46" s="48" t="e">
        <f>IF(AND(' RIESGOS DE GESTION'!#REF!="Muy Baja",' RIESGOS DE GESTION'!#REF!="Leve"),CONCATENATE("R1C",' RIESGOS DE GESTION'!#REF!),"")</f>
        <v>#REF!</v>
      </c>
      <c r="M46" s="48" t="e">
        <f>IF(AND(' RIESGOS DE GESTION'!#REF!="Muy Baja",' RIESGOS DE GESTION'!#REF!="Leve"),CONCATENATE("R1C",' RIESGOS DE GESTION'!#REF!),"")</f>
        <v>#REF!</v>
      </c>
      <c r="N46" s="48" t="e">
        <f>IF(AND(' RIESGOS DE GESTION'!#REF!="Muy Baja",' RIESGOS DE GESTION'!#REF!="Leve"),CONCATENATE("R1C",' RIESGOS DE GESTION'!#REF!),"")</f>
        <v>#REF!</v>
      </c>
      <c r="O46" s="49" t="e">
        <f>IF(AND(' RIESGOS DE GESTION'!#REF!="Muy Baja",' RIESGOS DE GESTION'!#REF!="Leve"),CONCATENATE("R1C",' RIESGOS DE GESTION'!#REF!),"")</f>
        <v>#REF!</v>
      </c>
      <c r="P46" s="47" t="e">
        <f>IF(AND(' RIESGOS DE GESTION'!#REF!="Muy Baja",' RIESGOS DE GESTION'!#REF!="Menor"),CONCATENATE("R1C",' RIESGOS DE GESTION'!#REF!),"")</f>
        <v>#REF!</v>
      </c>
      <c r="Q46" s="48" t="e">
        <f>IF(AND(' RIESGOS DE GESTION'!#REF!="Muy Baja",' RIESGOS DE GESTION'!#REF!="Menor"),CONCATENATE("R1C",' RIESGOS DE GESTION'!#REF!),"")</f>
        <v>#REF!</v>
      </c>
      <c r="R46" s="48" t="e">
        <f>IF(AND(' RIESGOS DE GESTION'!#REF!="Muy Baja",' RIESGOS DE GESTION'!#REF!="Menor"),CONCATENATE("R1C",' RIESGOS DE GESTION'!#REF!),"")</f>
        <v>#REF!</v>
      </c>
      <c r="S46" s="48" t="e">
        <f>IF(AND(' RIESGOS DE GESTION'!#REF!="Muy Baja",' RIESGOS DE GESTION'!#REF!="Menor"),CONCATENATE("R1C",' RIESGOS DE GESTION'!#REF!),"")</f>
        <v>#REF!</v>
      </c>
      <c r="T46" s="48" t="e">
        <f>IF(AND(' RIESGOS DE GESTION'!#REF!="Muy Baja",' RIESGOS DE GESTION'!#REF!="Menor"),CONCATENATE("R1C",' RIESGOS DE GESTION'!#REF!),"")</f>
        <v>#REF!</v>
      </c>
      <c r="U46" s="49" t="e">
        <f>IF(AND(' RIESGOS DE GESTION'!#REF!="Muy Baja",' RIESGOS DE GESTION'!#REF!="Menor"),CONCATENATE("R1C",' RIESGOS DE GESTION'!#REF!),"")</f>
        <v>#REF!</v>
      </c>
      <c r="V46" s="38" t="e">
        <f>IF(AND(' RIESGOS DE GESTION'!#REF!="Muy Baja",' RIESGOS DE GESTION'!#REF!="Moderado"),CONCATENATE("R1C",' RIESGOS DE GESTION'!#REF!),"")</f>
        <v>#REF!</v>
      </c>
      <c r="W46" s="56" t="e">
        <f>IF(AND(' RIESGOS DE GESTION'!#REF!="Muy Baja",' RIESGOS DE GESTION'!#REF!="Moderado"),CONCATENATE("R1C",' RIESGOS DE GESTION'!#REF!),"")</f>
        <v>#REF!</v>
      </c>
      <c r="X46" s="39" t="e">
        <f>IF(AND(' RIESGOS DE GESTION'!#REF!="Muy Baja",' RIESGOS DE GESTION'!#REF!="Moderado"),CONCATENATE("R1C",' RIESGOS DE GESTION'!#REF!),"")</f>
        <v>#REF!</v>
      </c>
      <c r="Y46" s="39" t="e">
        <f>IF(AND(' RIESGOS DE GESTION'!#REF!="Muy Baja",' RIESGOS DE GESTION'!#REF!="Moderado"),CONCATENATE("R1C",' RIESGOS DE GESTION'!#REF!),"")</f>
        <v>#REF!</v>
      </c>
      <c r="Z46" s="39" t="e">
        <f>IF(AND(' RIESGOS DE GESTION'!#REF!="Muy Baja",' RIESGOS DE GESTION'!#REF!="Moderado"),CONCATENATE("R1C",' RIESGOS DE GESTION'!#REF!),"")</f>
        <v>#REF!</v>
      </c>
      <c r="AA46" s="40" t="e">
        <f>IF(AND(' RIESGOS DE GESTION'!#REF!="Muy Baja",' RIESGOS DE GESTION'!#REF!="Moderado"),CONCATENATE("R1C",' RIESGOS DE GESTION'!#REF!),"")</f>
        <v>#REF!</v>
      </c>
      <c r="AB46" s="20" t="e">
        <f>IF(AND(' RIESGOS DE GESTION'!#REF!="Muy Baja",' RIESGOS DE GESTION'!#REF!="Mayor"),CONCATENATE("R1C",' RIESGOS DE GESTION'!#REF!),"")</f>
        <v>#REF!</v>
      </c>
      <c r="AC46" s="21" t="e">
        <f>IF(AND(' RIESGOS DE GESTION'!#REF!="Muy Baja",' RIESGOS DE GESTION'!#REF!="Mayor"),CONCATENATE("R1C",' RIESGOS DE GESTION'!#REF!),"")</f>
        <v>#REF!</v>
      </c>
      <c r="AD46" s="21" t="e">
        <f>IF(AND(' RIESGOS DE GESTION'!#REF!="Muy Baja",' RIESGOS DE GESTION'!#REF!="Mayor"),CONCATENATE("R1C",' RIESGOS DE GESTION'!#REF!),"")</f>
        <v>#REF!</v>
      </c>
      <c r="AE46" s="21" t="e">
        <f>IF(AND(' RIESGOS DE GESTION'!#REF!="Muy Baja",' RIESGOS DE GESTION'!#REF!="Mayor"),CONCATENATE("R1C",' RIESGOS DE GESTION'!#REF!),"")</f>
        <v>#REF!</v>
      </c>
      <c r="AF46" s="21" t="e">
        <f>IF(AND(' RIESGOS DE GESTION'!#REF!="Muy Baja",' RIESGOS DE GESTION'!#REF!="Mayor"),CONCATENATE("R1C",' RIESGOS DE GESTION'!#REF!),"")</f>
        <v>#REF!</v>
      </c>
      <c r="AG46" s="22" t="e">
        <f>IF(AND(' RIESGOS DE GESTION'!#REF!="Muy Baja",' RIESGOS DE GESTION'!#REF!="Mayor"),CONCATENATE("R1C",' RIESGOS DE GESTION'!#REF!),"")</f>
        <v>#REF!</v>
      </c>
      <c r="AH46" s="23" t="e">
        <f>IF(AND(' RIESGOS DE GESTION'!#REF!="Muy Baja",' RIESGOS DE GESTION'!#REF!="Catastrófico"),CONCATENATE("R1C",' RIESGOS DE GESTION'!#REF!),"")</f>
        <v>#REF!</v>
      </c>
      <c r="AI46" s="24" t="e">
        <f>IF(AND(' RIESGOS DE GESTION'!#REF!="Muy Baja",' RIESGOS DE GESTION'!#REF!="Catastrófico"),CONCATENATE("R1C",' RIESGOS DE GESTION'!#REF!),"")</f>
        <v>#REF!</v>
      </c>
      <c r="AJ46" s="24" t="e">
        <f>IF(AND(' RIESGOS DE GESTION'!#REF!="Muy Baja",' RIESGOS DE GESTION'!#REF!="Catastrófico"),CONCATENATE("R1C",' RIESGOS DE GESTION'!#REF!),"")</f>
        <v>#REF!</v>
      </c>
      <c r="AK46" s="24" t="e">
        <f>IF(AND(' RIESGOS DE GESTION'!#REF!="Muy Baja",' RIESGOS DE GESTION'!#REF!="Catastrófico"),CONCATENATE("R1C",' RIESGOS DE GESTION'!#REF!),"")</f>
        <v>#REF!</v>
      </c>
      <c r="AL46" s="24" t="e">
        <f>IF(AND(' RIESGOS DE GESTION'!#REF!="Muy Baja",' RIESGOS DE GESTION'!#REF!="Catastrófico"),CONCATENATE("R1C",' RIESGOS DE GESTION'!#REF!),"")</f>
        <v>#REF!</v>
      </c>
      <c r="AM46" s="25" t="e">
        <f>IF(AND(' RIESGOS DE GESTION'!#REF!="Muy Baja",' RIESGOS DE GESTION'!#REF!="Catastrófico"),CONCATENATE("R1C",' RIESGOS DE GESTION'!#REF!),"")</f>
        <v>#REF!</v>
      </c>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row>
    <row r="47" spans="1:80" ht="46.5" customHeight="1" x14ac:dyDescent="0.25">
      <c r="A47" s="57"/>
      <c r="B47" s="388"/>
      <c r="C47" s="388"/>
      <c r="D47" s="389"/>
      <c r="E47" s="485"/>
      <c r="F47" s="486"/>
      <c r="G47" s="486"/>
      <c r="H47" s="486"/>
      <c r="I47" s="502"/>
      <c r="J47" s="50" t="e">
        <f>IF(AND(' RIESGOS DE GESTION'!#REF!="Muy Baja",' RIESGOS DE GESTION'!#REF!="Leve"),CONCATENATE("R2C",' RIESGOS DE GESTION'!#REF!),"")</f>
        <v>#REF!</v>
      </c>
      <c r="K47" s="51" t="e">
        <f>IF(AND(' RIESGOS DE GESTION'!#REF!="Muy Baja",' RIESGOS DE GESTION'!#REF!="Leve"),CONCATENATE("R2C",' RIESGOS DE GESTION'!#REF!),"")</f>
        <v>#REF!</v>
      </c>
      <c r="L47" s="51" t="e">
        <f>IF(AND(' RIESGOS DE GESTION'!#REF!="Muy Baja",' RIESGOS DE GESTION'!#REF!="Leve"),CONCATENATE("R2C",' RIESGOS DE GESTION'!#REF!),"")</f>
        <v>#REF!</v>
      </c>
      <c r="M47" s="51" t="e">
        <f>IF(AND(' RIESGOS DE GESTION'!#REF!="Muy Baja",' RIESGOS DE GESTION'!#REF!="Leve"),CONCATENATE("R2C",' RIESGOS DE GESTION'!#REF!),"")</f>
        <v>#REF!</v>
      </c>
      <c r="N47" s="51" t="e">
        <f>IF(AND(' RIESGOS DE GESTION'!#REF!="Muy Baja",' RIESGOS DE GESTION'!#REF!="Leve"),CONCATENATE("R2C",' RIESGOS DE GESTION'!#REF!),"")</f>
        <v>#REF!</v>
      </c>
      <c r="O47" s="52" t="e">
        <f>IF(AND(' RIESGOS DE GESTION'!#REF!="Muy Baja",' RIESGOS DE GESTION'!#REF!="Leve"),CONCATENATE("R2C",' RIESGOS DE GESTION'!#REF!),"")</f>
        <v>#REF!</v>
      </c>
      <c r="P47" s="50" t="e">
        <f>IF(AND(' RIESGOS DE GESTION'!#REF!="Muy Baja",' RIESGOS DE GESTION'!#REF!="Menor"),CONCATENATE("R2C",' RIESGOS DE GESTION'!#REF!),"")</f>
        <v>#REF!</v>
      </c>
      <c r="Q47" s="51" t="e">
        <f>IF(AND(' RIESGOS DE GESTION'!#REF!="Muy Baja",' RIESGOS DE GESTION'!#REF!="Menor"),CONCATENATE("R2C",' RIESGOS DE GESTION'!#REF!),"")</f>
        <v>#REF!</v>
      </c>
      <c r="R47" s="51" t="e">
        <f>IF(AND(' RIESGOS DE GESTION'!#REF!="Muy Baja",' RIESGOS DE GESTION'!#REF!="Menor"),CONCATENATE("R2C",' RIESGOS DE GESTION'!#REF!),"")</f>
        <v>#REF!</v>
      </c>
      <c r="S47" s="51" t="e">
        <f>IF(AND(' RIESGOS DE GESTION'!#REF!="Muy Baja",' RIESGOS DE GESTION'!#REF!="Menor"),CONCATENATE("R2C",' RIESGOS DE GESTION'!#REF!),"")</f>
        <v>#REF!</v>
      </c>
      <c r="T47" s="51" t="e">
        <f>IF(AND(' RIESGOS DE GESTION'!#REF!="Muy Baja",' RIESGOS DE GESTION'!#REF!="Menor"),CONCATENATE("R2C",' RIESGOS DE GESTION'!#REF!),"")</f>
        <v>#REF!</v>
      </c>
      <c r="U47" s="52" t="e">
        <f>IF(AND(' RIESGOS DE GESTION'!#REF!="Muy Baja",' RIESGOS DE GESTION'!#REF!="Menor"),CONCATENATE("R2C",' RIESGOS DE GESTION'!#REF!),"")</f>
        <v>#REF!</v>
      </c>
      <c r="V47" s="41" t="e">
        <f>IF(AND(' RIESGOS DE GESTION'!#REF!="Muy Baja",' RIESGOS DE GESTION'!#REF!="Moderado"),CONCATENATE("R2C",' RIESGOS DE GESTION'!#REF!),"")</f>
        <v>#REF!</v>
      </c>
      <c r="W47" s="42" t="e">
        <f>IF(AND(' RIESGOS DE GESTION'!#REF!="Muy Baja",' RIESGOS DE GESTION'!#REF!="Moderado"),CONCATENATE("R2C",' RIESGOS DE GESTION'!#REF!),"")</f>
        <v>#REF!</v>
      </c>
      <c r="X47" s="42" t="e">
        <f>IF(AND(' RIESGOS DE GESTION'!#REF!="Muy Baja",' RIESGOS DE GESTION'!#REF!="Moderado"),CONCATENATE("R2C",' RIESGOS DE GESTION'!#REF!),"")</f>
        <v>#REF!</v>
      </c>
      <c r="Y47" s="42" t="e">
        <f>IF(AND(' RIESGOS DE GESTION'!#REF!="Muy Baja",' RIESGOS DE GESTION'!#REF!="Moderado"),CONCATENATE("R2C",' RIESGOS DE GESTION'!#REF!),"")</f>
        <v>#REF!</v>
      </c>
      <c r="Z47" s="42" t="e">
        <f>IF(AND(' RIESGOS DE GESTION'!#REF!="Muy Baja",' RIESGOS DE GESTION'!#REF!="Moderado"),CONCATENATE("R2C",' RIESGOS DE GESTION'!#REF!),"")</f>
        <v>#REF!</v>
      </c>
      <c r="AA47" s="43" t="e">
        <f>IF(AND(' RIESGOS DE GESTION'!#REF!="Muy Baja",' RIESGOS DE GESTION'!#REF!="Moderado"),CONCATENATE("R2C",' RIESGOS DE GESTION'!#REF!),"")</f>
        <v>#REF!</v>
      </c>
      <c r="AB47" s="26" t="e">
        <f>IF(AND(' RIESGOS DE GESTION'!#REF!="Muy Baja",' RIESGOS DE GESTION'!#REF!="Mayor"),CONCATENATE("R2C",' RIESGOS DE GESTION'!#REF!),"")</f>
        <v>#REF!</v>
      </c>
      <c r="AC47" s="27" t="e">
        <f>IF(AND(' RIESGOS DE GESTION'!#REF!="Muy Baja",' RIESGOS DE GESTION'!#REF!="Mayor"),CONCATENATE("R2C",' RIESGOS DE GESTION'!#REF!),"")</f>
        <v>#REF!</v>
      </c>
      <c r="AD47" s="27" t="e">
        <f>IF(AND(' RIESGOS DE GESTION'!#REF!="Muy Baja",' RIESGOS DE GESTION'!#REF!="Mayor"),CONCATENATE("R2C",' RIESGOS DE GESTION'!#REF!),"")</f>
        <v>#REF!</v>
      </c>
      <c r="AE47" s="27" t="e">
        <f>IF(AND(' RIESGOS DE GESTION'!#REF!="Muy Baja",' RIESGOS DE GESTION'!#REF!="Mayor"),CONCATENATE("R2C",' RIESGOS DE GESTION'!#REF!),"")</f>
        <v>#REF!</v>
      </c>
      <c r="AF47" s="27" t="e">
        <f>IF(AND(' RIESGOS DE GESTION'!#REF!="Muy Baja",' RIESGOS DE GESTION'!#REF!="Mayor"),CONCATENATE("R2C",' RIESGOS DE GESTION'!#REF!),"")</f>
        <v>#REF!</v>
      </c>
      <c r="AG47" s="28" t="e">
        <f>IF(AND(' RIESGOS DE GESTION'!#REF!="Muy Baja",' RIESGOS DE GESTION'!#REF!="Mayor"),CONCATENATE("R2C",' RIESGOS DE GESTION'!#REF!),"")</f>
        <v>#REF!</v>
      </c>
      <c r="AH47" s="29" t="e">
        <f>IF(AND(' RIESGOS DE GESTION'!#REF!="Muy Baja",' RIESGOS DE GESTION'!#REF!="Catastrófico"),CONCATENATE("R2C",' RIESGOS DE GESTION'!#REF!),"")</f>
        <v>#REF!</v>
      </c>
      <c r="AI47" s="30" t="e">
        <f>IF(AND(' RIESGOS DE GESTION'!#REF!="Muy Baja",' RIESGOS DE GESTION'!#REF!="Catastrófico"),CONCATENATE("R2C",' RIESGOS DE GESTION'!#REF!),"")</f>
        <v>#REF!</v>
      </c>
      <c r="AJ47" s="30" t="e">
        <f>IF(AND(' RIESGOS DE GESTION'!#REF!="Muy Baja",' RIESGOS DE GESTION'!#REF!="Catastrófico"),CONCATENATE("R2C",' RIESGOS DE GESTION'!#REF!),"")</f>
        <v>#REF!</v>
      </c>
      <c r="AK47" s="30" t="e">
        <f>IF(AND(' RIESGOS DE GESTION'!#REF!="Muy Baja",' RIESGOS DE GESTION'!#REF!="Catastrófico"),CONCATENATE("R2C",' RIESGOS DE GESTION'!#REF!),"")</f>
        <v>#REF!</v>
      </c>
      <c r="AL47" s="30" t="e">
        <f>IF(AND(' RIESGOS DE GESTION'!#REF!="Muy Baja",' RIESGOS DE GESTION'!#REF!="Catastrófico"),CONCATENATE("R2C",' RIESGOS DE GESTION'!#REF!),"")</f>
        <v>#REF!</v>
      </c>
      <c r="AM47" s="31" t="e">
        <f>IF(AND(' RIESGOS DE GESTION'!#REF!="Muy Baja",' RIESGOS DE GESTION'!#REF!="Catastrófico"),CONCATENATE("R2C",' RIESGOS DE GESTION'!#REF!),"")</f>
        <v>#REF!</v>
      </c>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row>
    <row r="48" spans="1:80" ht="15" customHeight="1" x14ac:dyDescent="0.25">
      <c r="A48" s="57"/>
      <c r="B48" s="388"/>
      <c r="C48" s="388"/>
      <c r="D48" s="389"/>
      <c r="E48" s="485"/>
      <c r="F48" s="486"/>
      <c r="G48" s="486"/>
      <c r="H48" s="486"/>
      <c r="I48" s="502"/>
      <c r="J48" s="50" t="e">
        <f>IF(AND(' RIESGOS DE GESTION'!#REF!="Muy Baja",' RIESGOS DE GESTION'!#REF!="Leve"),CONCATENATE("R3C",' RIESGOS DE GESTION'!#REF!),"")</f>
        <v>#REF!</v>
      </c>
      <c r="K48" s="51" t="e">
        <f>IF(AND(' RIESGOS DE GESTION'!#REF!="Muy Baja",' RIESGOS DE GESTION'!#REF!="Leve"),CONCATENATE("R3C",' RIESGOS DE GESTION'!#REF!),"")</f>
        <v>#REF!</v>
      </c>
      <c r="L48" s="51" t="e">
        <f>IF(AND(' RIESGOS DE GESTION'!#REF!="Muy Baja",' RIESGOS DE GESTION'!#REF!="Leve"),CONCATENATE("R3C",' RIESGOS DE GESTION'!#REF!),"")</f>
        <v>#REF!</v>
      </c>
      <c r="M48" s="51" t="e">
        <f>IF(AND(' RIESGOS DE GESTION'!#REF!="Muy Baja",' RIESGOS DE GESTION'!#REF!="Leve"),CONCATENATE("R3C",' RIESGOS DE GESTION'!#REF!),"")</f>
        <v>#REF!</v>
      </c>
      <c r="N48" s="51" t="e">
        <f>IF(AND(' RIESGOS DE GESTION'!#REF!="Muy Baja",' RIESGOS DE GESTION'!#REF!="Leve"),CONCATENATE("R3C",' RIESGOS DE GESTION'!#REF!),"")</f>
        <v>#REF!</v>
      </c>
      <c r="O48" s="52" t="e">
        <f>IF(AND(' RIESGOS DE GESTION'!#REF!="Muy Baja",' RIESGOS DE GESTION'!#REF!="Leve"),CONCATENATE("R3C",' RIESGOS DE GESTION'!#REF!),"")</f>
        <v>#REF!</v>
      </c>
      <c r="P48" s="50" t="e">
        <f>IF(AND(' RIESGOS DE GESTION'!#REF!="Muy Baja",' RIESGOS DE GESTION'!#REF!="Menor"),CONCATENATE("R3C",' RIESGOS DE GESTION'!#REF!),"")</f>
        <v>#REF!</v>
      </c>
      <c r="Q48" s="51" t="e">
        <f>IF(AND(' RIESGOS DE GESTION'!#REF!="Muy Baja",' RIESGOS DE GESTION'!#REF!="Menor"),CONCATENATE("R3C",' RIESGOS DE GESTION'!#REF!),"")</f>
        <v>#REF!</v>
      </c>
      <c r="R48" s="51" t="e">
        <f>IF(AND(' RIESGOS DE GESTION'!#REF!="Muy Baja",' RIESGOS DE GESTION'!#REF!="Menor"),CONCATENATE("R3C",' RIESGOS DE GESTION'!#REF!),"")</f>
        <v>#REF!</v>
      </c>
      <c r="S48" s="51" t="e">
        <f>IF(AND(' RIESGOS DE GESTION'!#REF!="Muy Baja",' RIESGOS DE GESTION'!#REF!="Menor"),CONCATENATE("R3C",' RIESGOS DE GESTION'!#REF!),"")</f>
        <v>#REF!</v>
      </c>
      <c r="T48" s="51" t="e">
        <f>IF(AND(' RIESGOS DE GESTION'!#REF!="Muy Baja",' RIESGOS DE GESTION'!#REF!="Menor"),CONCATENATE("R3C",' RIESGOS DE GESTION'!#REF!),"")</f>
        <v>#REF!</v>
      </c>
      <c r="U48" s="52" t="e">
        <f>IF(AND(' RIESGOS DE GESTION'!#REF!="Muy Baja",' RIESGOS DE GESTION'!#REF!="Menor"),CONCATENATE("R3C",' RIESGOS DE GESTION'!#REF!),"")</f>
        <v>#REF!</v>
      </c>
      <c r="V48" s="41" t="e">
        <f>IF(AND(' RIESGOS DE GESTION'!#REF!="Muy Baja",' RIESGOS DE GESTION'!#REF!="Moderado"),CONCATENATE("R3C",' RIESGOS DE GESTION'!#REF!),"")</f>
        <v>#REF!</v>
      </c>
      <c r="W48" s="42" t="e">
        <f>IF(AND(' RIESGOS DE GESTION'!#REF!="Muy Baja",' RIESGOS DE GESTION'!#REF!="Moderado"),CONCATENATE("R3C",' RIESGOS DE GESTION'!#REF!),"")</f>
        <v>#REF!</v>
      </c>
      <c r="X48" s="42" t="e">
        <f>IF(AND(' RIESGOS DE GESTION'!#REF!="Muy Baja",' RIESGOS DE GESTION'!#REF!="Moderado"),CONCATENATE("R3C",' RIESGOS DE GESTION'!#REF!),"")</f>
        <v>#REF!</v>
      </c>
      <c r="Y48" s="42" t="e">
        <f>IF(AND(' RIESGOS DE GESTION'!#REF!="Muy Baja",' RIESGOS DE GESTION'!#REF!="Moderado"),CONCATENATE("R3C",' RIESGOS DE GESTION'!#REF!),"")</f>
        <v>#REF!</v>
      </c>
      <c r="Z48" s="42" t="e">
        <f>IF(AND(' RIESGOS DE GESTION'!#REF!="Muy Baja",' RIESGOS DE GESTION'!#REF!="Moderado"),CONCATENATE("R3C",' RIESGOS DE GESTION'!#REF!),"")</f>
        <v>#REF!</v>
      </c>
      <c r="AA48" s="43" t="e">
        <f>IF(AND(' RIESGOS DE GESTION'!#REF!="Muy Baja",' RIESGOS DE GESTION'!#REF!="Moderado"),CONCATENATE("R3C",' RIESGOS DE GESTION'!#REF!),"")</f>
        <v>#REF!</v>
      </c>
      <c r="AB48" s="26" t="e">
        <f>IF(AND(' RIESGOS DE GESTION'!#REF!="Muy Baja",' RIESGOS DE GESTION'!#REF!="Mayor"),CONCATENATE("R3C",' RIESGOS DE GESTION'!#REF!),"")</f>
        <v>#REF!</v>
      </c>
      <c r="AC48" s="27" t="e">
        <f>IF(AND(' RIESGOS DE GESTION'!#REF!="Muy Baja",' RIESGOS DE GESTION'!#REF!="Mayor"),CONCATENATE("R3C",' RIESGOS DE GESTION'!#REF!),"")</f>
        <v>#REF!</v>
      </c>
      <c r="AD48" s="27" t="e">
        <f>IF(AND(' RIESGOS DE GESTION'!#REF!="Muy Baja",' RIESGOS DE GESTION'!#REF!="Mayor"),CONCATENATE("R3C",' RIESGOS DE GESTION'!#REF!),"")</f>
        <v>#REF!</v>
      </c>
      <c r="AE48" s="27" t="e">
        <f>IF(AND(' RIESGOS DE GESTION'!#REF!="Muy Baja",' RIESGOS DE GESTION'!#REF!="Mayor"),CONCATENATE("R3C",' RIESGOS DE GESTION'!#REF!),"")</f>
        <v>#REF!</v>
      </c>
      <c r="AF48" s="27" t="e">
        <f>IF(AND(' RIESGOS DE GESTION'!#REF!="Muy Baja",' RIESGOS DE GESTION'!#REF!="Mayor"),CONCATENATE("R3C",' RIESGOS DE GESTION'!#REF!),"")</f>
        <v>#REF!</v>
      </c>
      <c r="AG48" s="28" t="e">
        <f>IF(AND(' RIESGOS DE GESTION'!#REF!="Muy Baja",' RIESGOS DE GESTION'!#REF!="Mayor"),CONCATENATE("R3C",' RIESGOS DE GESTION'!#REF!),"")</f>
        <v>#REF!</v>
      </c>
      <c r="AH48" s="29" t="e">
        <f>IF(AND(' RIESGOS DE GESTION'!#REF!="Muy Baja",' RIESGOS DE GESTION'!#REF!="Catastrófico"),CONCATENATE("R3C",' RIESGOS DE GESTION'!#REF!),"")</f>
        <v>#REF!</v>
      </c>
      <c r="AI48" s="30" t="e">
        <f>IF(AND(' RIESGOS DE GESTION'!#REF!="Muy Baja",' RIESGOS DE GESTION'!#REF!="Catastrófico"),CONCATENATE("R3C",' RIESGOS DE GESTION'!#REF!),"")</f>
        <v>#REF!</v>
      </c>
      <c r="AJ48" s="30" t="e">
        <f>IF(AND(' RIESGOS DE GESTION'!#REF!="Muy Baja",' RIESGOS DE GESTION'!#REF!="Catastrófico"),CONCATENATE("R3C",' RIESGOS DE GESTION'!#REF!),"")</f>
        <v>#REF!</v>
      </c>
      <c r="AK48" s="30" t="e">
        <f>IF(AND(' RIESGOS DE GESTION'!#REF!="Muy Baja",' RIESGOS DE GESTION'!#REF!="Catastrófico"),CONCATENATE("R3C",' RIESGOS DE GESTION'!#REF!),"")</f>
        <v>#REF!</v>
      </c>
      <c r="AL48" s="30" t="e">
        <f>IF(AND(' RIESGOS DE GESTION'!#REF!="Muy Baja",' RIESGOS DE GESTION'!#REF!="Catastrófico"),CONCATENATE("R3C",' RIESGOS DE GESTION'!#REF!),"")</f>
        <v>#REF!</v>
      </c>
      <c r="AM48" s="31" t="e">
        <f>IF(AND(' RIESGOS DE GESTION'!#REF!="Muy Baja",' RIESGOS DE GESTION'!#REF!="Catastrófico"),CONCATENATE("R3C",' RIESGOS DE GESTION'!#REF!),"")</f>
        <v>#REF!</v>
      </c>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row>
    <row r="49" spans="1:80" ht="15" customHeight="1" x14ac:dyDescent="0.25">
      <c r="A49" s="57"/>
      <c r="B49" s="388"/>
      <c r="C49" s="388"/>
      <c r="D49" s="389"/>
      <c r="E49" s="487"/>
      <c r="F49" s="486"/>
      <c r="G49" s="486"/>
      <c r="H49" s="486"/>
      <c r="I49" s="502"/>
      <c r="J49" s="50" t="e">
        <f>IF(AND(' RIESGOS DE GESTION'!#REF!="Muy Baja",' RIESGOS DE GESTION'!#REF!="Leve"),CONCATENATE("R4C",' RIESGOS DE GESTION'!#REF!),"")</f>
        <v>#REF!</v>
      </c>
      <c r="K49" s="51" t="e">
        <f>IF(AND(' RIESGOS DE GESTION'!#REF!="Muy Baja",' RIESGOS DE GESTION'!#REF!="Leve"),CONCATENATE("R4C",' RIESGOS DE GESTION'!#REF!),"")</f>
        <v>#REF!</v>
      </c>
      <c r="L49" s="51" t="e">
        <f>IF(AND(' RIESGOS DE GESTION'!#REF!="Muy Baja",' RIESGOS DE GESTION'!#REF!="Leve"),CONCATENATE("R4C",' RIESGOS DE GESTION'!#REF!),"")</f>
        <v>#REF!</v>
      </c>
      <c r="M49" s="51" t="e">
        <f>IF(AND(' RIESGOS DE GESTION'!#REF!="Muy Baja",' RIESGOS DE GESTION'!#REF!="Leve"),CONCATENATE("R4C",' RIESGOS DE GESTION'!#REF!),"")</f>
        <v>#REF!</v>
      </c>
      <c r="N49" s="51" t="e">
        <f>IF(AND(' RIESGOS DE GESTION'!#REF!="Muy Baja",' RIESGOS DE GESTION'!#REF!="Leve"),CONCATENATE("R4C",' RIESGOS DE GESTION'!#REF!),"")</f>
        <v>#REF!</v>
      </c>
      <c r="O49" s="52" t="e">
        <f>IF(AND(' RIESGOS DE GESTION'!#REF!="Muy Baja",' RIESGOS DE GESTION'!#REF!="Leve"),CONCATENATE("R4C",' RIESGOS DE GESTION'!#REF!),"")</f>
        <v>#REF!</v>
      </c>
      <c r="P49" s="50" t="e">
        <f>IF(AND(' RIESGOS DE GESTION'!#REF!="Muy Baja",' RIESGOS DE GESTION'!#REF!="Menor"),CONCATENATE("R4C",' RIESGOS DE GESTION'!#REF!),"")</f>
        <v>#REF!</v>
      </c>
      <c r="Q49" s="51" t="e">
        <f>IF(AND(' RIESGOS DE GESTION'!#REF!="Muy Baja",' RIESGOS DE GESTION'!#REF!="Menor"),CONCATENATE("R4C",' RIESGOS DE GESTION'!#REF!),"")</f>
        <v>#REF!</v>
      </c>
      <c r="R49" s="51" t="e">
        <f>IF(AND(' RIESGOS DE GESTION'!#REF!="Muy Baja",' RIESGOS DE GESTION'!#REF!="Menor"),CONCATENATE("R4C",' RIESGOS DE GESTION'!#REF!),"")</f>
        <v>#REF!</v>
      </c>
      <c r="S49" s="51" t="e">
        <f>IF(AND(' RIESGOS DE GESTION'!#REF!="Muy Baja",' RIESGOS DE GESTION'!#REF!="Menor"),CONCATENATE("R4C",' RIESGOS DE GESTION'!#REF!),"")</f>
        <v>#REF!</v>
      </c>
      <c r="T49" s="51" t="e">
        <f>IF(AND(' RIESGOS DE GESTION'!#REF!="Muy Baja",' RIESGOS DE GESTION'!#REF!="Menor"),CONCATENATE("R4C",' RIESGOS DE GESTION'!#REF!),"")</f>
        <v>#REF!</v>
      </c>
      <c r="U49" s="52" t="e">
        <f>IF(AND(' RIESGOS DE GESTION'!#REF!="Muy Baja",' RIESGOS DE GESTION'!#REF!="Menor"),CONCATENATE("R4C",' RIESGOS DE GESTION'!#REF!),"")</f>
        <v>#REF!</v>
      </c>
      <c r="V49" s="41" t="e">
        <f>IF(AND(' RIESGOS DE GESTION'!#REF!="Muy Baja",' RIESGOS DE GESTION'!#REF!="Moderado"),CONCATENATE("R4C",' RIESGOS DE GESTION'!#REF!),"")</f>
        <v>#REF!</v>
      </c>
      <c r="W49" s="42" t="e">
        <f>IF(AND(' RIESGOS DE GESTION'!#REF!="Muy Baja",' RIESGOS DE GESTION'!#REF!="Moderado"),CONCATENATE("R4C",' RIESGOS DE GESTION'!#REF!),"")</f>
        <v>#REF!</v>
      </c>
      <c r="X49" s="42" t="e">
        <f>IF(AND(' RIESGOS DE GESTION'!#REF!="Muy Baja",' RIESGOS DE GESTION'!#REF!="Moderado"),CONCATENATE("R4C",' RIESGOS DE GESTION'!#REF!),"")</f>
        <v>#REF!</v>
      </c>
      <c r="Y49" s="42" t="e">
        <f>IF(AND(' RIESGOS DE GESTION'!#REF!="Muy Baja",' RIESGOS DE GESTION'!#REF!="Moderado"),CONCATENATE("R4C",' RIESGOS DE GESTION'!#REF!),"")</f>
        <v>#REF!</v>
      </c>
      <c r="Z49" s="42" t="e">
        <f>IF(AND(' RIESGOS DE GESTION'!#REF!="Muy Baja",' RIESGOS DE GESTION'!#REF!="Moderado"),CONCATENATE("R4C",' RIESGOS DE GESTION'!#REF!),"")</f>
        <v>#REF!</v>
      </c>
      <c r="AA49" s="43" t="e">
        <f>IF(AND(' RIESGOS DE GESTION'!#REF!="Muy Baja",' RIESGOS DE GESTION'!#REF!="Moderado"),CONCATENATE("R4C",' RIESGOS DE GESTION'!#REF!),"")</f>
        <v>#REF!</v>
      </c>
      <c r="AB49" s="26" t="e">
        <f>IF(AND(' RIESGOS DE GESTION'!#REF!="Muy Baja",' RIESGOS DE GESTION'!#REF!="Mayor"),CONCATENATE("R4C",' RIESGOS DE GESTION'!#REF!),"")</f>
        <v>#REF!</v>
      </c>
      <c r="AC49" s="27" t="e">
        <f>IF(AND(' RIESGOS DE GESTION'!#REF!="Muy Baja",' RIESGOS DE GESTION'!#REF!="Mayor"),CONCATENATE("R4C",' RIESGOS DE GESTION'!#REF!),"")</f>
        <v>#REF!</v>
      </c>
      <c r="AD49" s="27" t="e">
        <f>IF(AND(' RIESGOS DE GESTION'!#REF!="Muy Baja",' RIESGOS DE GESTION'!#REF!="Mayor"),CONCATENATE("R4C",' RIESGOS DE GESTION'!#REF!),"")</f>
        <v>#REF!</v>
      </c>
      <c r="AE49" s="27" t="e">
        <f>IF(AND(' RIESGOS DE GESTION'!#REF!="Muy Baja",' RIESGOS DE GESTION'!#REF!="Mayor"),CONCATENATE("R4C",' RIESGOS DE GESTION'!#REF!),"")</f>
        <v>#REF!</v>
      </c>
      <c r="AF49" s="27" t="e">
        <f>IF(AND(' RIESGOS DE GESTION'!#REF!="Muy Baja",' RIESGOS DE GESTION'!#REF!="Mayor"),CONCATENATE("R4C",' RIESGOS DE GESTION'!#REF!),"")</f>
        <v>#REF!</v>
      </c>
      <c r="AG49" s="28" t="e">
        <f>IF(AND(' RIESGOS DE GESTION'!#REF!="Muy Baja",' RIESGOS DE GESTION'!#REF!="Mayor"),CONCATENATE("R4C",' RIESGOS DE GESTION'!#REF!),"")</f>
        <v>#REF!</v>
      </c>
      <c r="AH49" s="29" t="e">
        <f>IF(AND(' RIESGOS DE GESTION'!#REF!="Muy Baja",' RIESGOS DE GESTION'!#REF!="Catastrófico"),CONCATENATE("R4C",' RIESGOS DE GESTION'!#REF!),"")</f>
        <v>#REF!</v>
      </c>
      <c r="AI49" s="30" t="e">
        <f>IF(AND(' RIESGOS DE GESTION'!#REF!="Muy Baja",' RIESGOS DE GESTION'!#REF!="Catastrófico"),CONCATENATE("R4C",' RIESGOS DE GESTION'!#REF!),"")</f>
        <v>#REF!</v>
      </c>
      <c r="AJ49" s="30" t="e">
        <f>IF(AND(' RIESGOS DE GESTION'!#REF!="Muy Baja",' RIESGOS DE GESTION'!#REF!="Catastrófico"),CONCATENATE("R4C",' RIESGOS DE GESTION'!#REF!),"")</f>
        <v>#REF!</v>
      </c>
      <c r="AK49" s="30" t="e">
        <f>IF(AND(' RIESGOS DE GESTION'!#REF!="Muy Baja",' RIESGOS DE GESTION'!#REF!="Catastrófico"),CONCATENATE("R4C",' RIESGOS DE GESTION'!#REF!),"")</f>
        <v>#REF!</v>
      </c>
      <c r="AL49" s="30" t="e">
        <f>IF(AND(' RIESGOS DE GESTION'!#REF!="Muy Baja",' RIESGOS DE GESTION'!#REF!="Catastrófico"),CONCATENATE("R4C",' RIESGOS DE GESTION'!#REF!),"")</f>
        <v>#REF!</v>
      </c>
      <c r="AM49" s="31" t="e">
        <f>IF(AND(' RIESGOS DE GESTION'!#REF!="Muy Baja",' RIESGOS DE GESTION'!#REF!="Catastrófico"),CONCATENATE("R4C",' RIESGOS DE GESTION'!#REF!),"")</f>
        <v>#REF!</v>
      </c>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row>
    <row r="50" spans="1:80" ht="15" customHeight="1" x14ac:dyDescent="0.25">
      <c r="A50" s="57"/>
      <c r="B50" s="388"/>
      <c r="C50" s="388"/>
      <c r="D50" s="389"/>
      <c r="E50" s="487"/>
      <c r="F50" s="486"/>
      <c r="G50" s="486"/>
      <c r="H50" s="486"/>
      <c r="I50" s="502"/>
      <c r="J50" s="50" t="e">
        <f>IF(AND(' RIESGOS DE GESTION'!#REF!="Muy Baja",' RIESGOS DE GESTION'!#REF!="Leve"),CONCATENATE("R5C",' RIESGOS DE GESTION'!#REF!),"")</f>
        <v>#REF!</v>
      </c>
      <c r="K50" s="51" t="e">
        <f>IF(AND(' RIESGOS DE GESTION'!#REF!="Muy Baja",' RIESGOS DE GESTION'!#REF!="Leve"),CONCATENATE("R5C",' RIESGOS DE GESTION'!#REF!),"")</f>
        <v>#REF!</v>
      </c>
      <c r="L50" s="51" t="e">
        <f>IF(AND(' RIESGOS DE GESTION'!#REF!="Muy Baja",' RIESGOS DE GESTION'!#REF!="Leve"),CONCATENATE("R5C",' RIESGOS DE GESTION'!#REF!),"")</f>
        <v>#REF!</v>
      </c>
      <c r="M50" s="51" t="e">
        <f>IF(AND(' RIESGOS DE GESTION'!#REF!="Muy Baja",' RIESGOS DE GESTION'!#REF!="Leve"),CONCATENATE("R5C",' RIESGOS DE GESTION'!#REF!),"")</f>
        <v>#REF!</v>
      </c>
      <c r="N50" s="51" t="e">
        <f>IF(AND(' RIESGOS DE GESTION'!#REF!="Muy Baja",' RIESGOS DE GESTION'!#REF!="Leve"),CONCATENATE("R5C",' RIESGOS DE GESTION'!#REF!),"")</f>
        <v>#REF!</v>
      </c>
      <c r="O50" s="52" t="e">
        <f>IF(AND(' RIESGOS DE GESTION'!#REF!="Muy Baja",' RIESGOS DE GESTION'!#REF!="Leve"),CONCATENATE("R5C",' RIESGOS DE GESTION'!#REF!),"")</f>
        <v>#REF!</v>
      </c>
      <c r="P50" s="50" t="e">
        <f>IF(AND(' RIESGOS DE GESTION'!#REF!="Muy Baja",' RIESGOS DE GESTION'!#REF!="Menor"),CONCATENATE("R5C",' RIESGOS DE GESTION'!#REF!),"")</f>
        <v>#REF!</v>
      </c>
      <c r="Q50" s="51" t="e">
        <f>IF(AND(' RIESGOS DE GESTION'!#REF!="Muy Baja",' RIESGOS DE GESTION'!#REF!="Menor"),CONCATENATE("R5C",' RIESGOS DE GESTION'!#REF!),"")</f>
        <v>#REF!</v>
      </c>
      <c r="R50" s="51" t="e">
        <f>IF(AND(' RIESGOS DE GESTION'!#REF!="Muy Baja",' RIESGOS DE GESTION'!#REF!="Menor"),CONCATENATE("R5C",' RIESGOS DE GESTION'!#REF!),"")</f>
        <v>#REF!</v>
      </c>
      <c r="S50" s="51" t="e">
        <f>IF(AND(' RIESGOS DE GESTION'!#REF!="Muy Baja",' RIESGOS DE GESTION'!#REF!="Menor"),CONCATENATE("R5C",' RIESGOS DE GESTION'!#REF!),"")</f>
        <v>#REF!</v>
      </c>
      <c r="T50" s="51" t="e">
        <f>IF(AND(' RIESGOS DE GESTION'!#REF!="Muy Baja",' RIESGOS DE GESTION'!#REF!="Menor"),CONCATENATE("R5C",' RIESGOS DE GESTION'!#REF!),"")</f>
        <v>#REF!</v>
      </c>
      <c r="U50" s="52" t="e">
        <f>IF(AND(' RIESGOS DE GESTION'!#REF!="Muy Baja",' RIESGOS DE GESTION'!#REF!="Menor"),CONCATENATE("R5C",' RIESGOS DE GESTION'!#REF!),"")</f>
        <v>#REF!</v>
      </c>
      <c r="V50" s="41" t="e">
        <f>IF(AND(' RIESGOS DE GESTION'!#REF!="Muy Baja",' RIESGOS DE GESTION'!#REF!="Moderado"),CONCATENATE("R5C",' RIESGOS DE GESTION'!#REF!),"")</f>
        <v>#REF!</v>
      </c>
      <c r="W50" s="42" t="e">
        <f>IF(AND(' RIESGOS DE GESTION'!#REF!="Muy Baja",' RIESGOS DE GESTION'!#REF!="Moderado"),CONCATENATE("R5C",' RIESGOS DE GESTION'!#REF!),"")</f>
        <v>#REF!</v>
      </c>
      <c r="X50" s="42" t="e">
        <f>IF(AND(' RIESGOS DE GESTION'!#REF!="Muy Baja",' RIESGOS DE GESTION'!#REF!="Moderado"),CONCATENATE("R5C",' RIESGOS DE GESTION'!#REF!),"")</f>
        <v>#REF!</v>
      </c>
      <c r="Y50" s="42" t="e">
        <f>IF(AND(' RIESGOS DE GESTION'!#REF!="Muy Baja",' RIESGOS DE GESTION'!#REF!="Moderado"),CONCATENATE("R5C",' RIESGOS DE GESTION'!#REF!),"")</f>
        <v>#REF!</v>
      </c>
      <c r="Z50" s="42" t="e">
        <f>IF(AND(' RIESGOS DE GESTION'!#REF!="Muy Baja",' RIESGOS DE GESTION'!#REF!="Moderado"),CONCATENATE("R5C",' RIESGOS DE GESTION'!#REF!),"")</f>
        <v>#REF!</v>
      </c>
      <c r="AA50" s="43" t="e">
        <f>IF(AND(' RIESGOS DE GESTION'!#REF!="Muy Baja",' RIESGOS DE GESTION'!#REF!="Moderado"),CONCATENATE("R5C",' RIESGOS DE GESTION'!#REF!),"")</f>
        <v>#REF!</v>
      </c>
      <c r="AB50" s="26" t="e">
        <f>IF(AND(' RIESGOS DE GESTION'!#REF!="Muy Baja",' RIESGOS DE GESTION'!#REF!="Mayor"),CONCATENATE("R5C",' RIESGOS DE GESTION'!#REF!),"")</f>
        <v>#REF!</v>
      </c>
      <c r="AC50" s="27" t="e">
        <f>IF(AND(' RIESGOS DE GESTION'!#REF!="Muy Baja",' RIESGOS DE GESTION'!#REF!="Mayor"),CONCATENATE("R5C",' RIESGOS DE GESTION'!#REF!),"")</f>
        <v>#REF!</v>
      </c>
      <c r="AD50" s="27" t="e">
        <f>IF(AND(' RIESGOS DE GESTION'!#REF!="Muy Baja",' RIESGOS DE GESTION'!#REF!="Mayor"),CONCATENATE("R5C",' RIESGOS DE GESTION'!#REF!),"")</f>
        <v>#REF!</v>
      </c>
      <c r="AE50" s="27" t="e">
        <f>IF(AND(' RIESGOS DE GESTION'!#REF!="Muy Baja",' RIESGOS DE GESTION'!#REF!="Mayor"),CONCATENATE("R5C",' RIESGOS DE GESTION'!#REF!),"")</f>
        <v>#REF!</v>
      </c>
      <c r="AF50" s="27" t="e">
        <f>IF(AND(' RIESGOS DE GESTION'!#REF!="Muy Baja",' RIESGOS DE GESTION'!#REF!="Mayor"),CONCATENATE("R5C",' RIESGOS DE GESTION'!#REF!),"")</f>
        <v>#REF!</v>
      </c>
      <c r="AG50" s="28" t="e">
        <f>IF(AND(' RIESGOS DE GESTION'!#REF!="Muy Baja",' RIESGOS DE GESTION'!#REF!="Mayor"),CONCATENATE("R5C",' RIESGOS DE GESTION'!#REF!),"")</f>
        <v>#REF!</v>
      </c>
      <c r="AH50" s="29" t="e">
        <f>IF(AND(' RIESGOS DE GESTION'!#REF!="Muy Baja",' RIESGOS DE GESTION'!#REF!="Catastrófico"),CONCATENATE("R5C",' RIESGOS DE GESTION'!#REF!),"")</f>
        <v>#REF!</v>
      </c>
      <c r="AI50" s="30" t="e">
        <f>IF(AND(' RIESGOS DE GESTION'!#REF!="Muy Baja",' RIESGOS DE GESTION'!#REF!="Catastrófico"),CONCATENATE("R5C",' RIESGOS DE GESTION'!#REF!),"")</f>
        <v>#REF!</v>
      </c>
      <c r="AJ50" s="30" t="e">
        <f>IF(AND(' RIESGOS DE GESTION'!#REF!="Muy Baja",' RIESGOS DE GESTION'!#REF!="Catastrófico"),CONCATENATE("R5C",' RIESGOS DE GESTION'!#REF!),"")</f>
        <v>#REF!</v>
      </c>
      <c r="AK50" s="30" t="e">
        <f>IF(AND(' RIESGOS DE GESTION'!#REF!="Muy Baja",' RIESGOS DE GESTION'!#REF!="Catastrófico"),CONCATENATE("R5C",' RIESGOS DE GESTION'!#REF!),"")</f>
        <v>#REF!</v>
      </c>
      <c r="AL50" s="30" t="e">
        <f>IF(AND(' RIESGOS DE GESTION'!#REF!="Muy Baja",' RIESGOS DE GESTION'!#REF!="Catastrófico"),CONCATENATE("R5C",' RIESGOS DE GESTION'!#REF!),"")</f>
        <v>#REF!</v>
      </c>
      <c r="AM50" s="31" t="e">
        <f>IF(AND(' RIESGOS DE GESTION'!#REF!="Muy Baja",' RIESGOS DE GESTION'!#REF!="Catastrófico"),CONCATENATE("R5C",' RIESGOS DE GESTION'!#REF!),"")</f>
        <v>#REF!</v>
      </c>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row>
    <row r="51" spans="1:80" ht="15" customHeight="1" x14ac:dyDescent="0.25">
      <c r="A51" s="57"/>
      <c r="B51" s="388"/>
      <c r="C51" s="388"/>
      <c r="D51" s="389"/>
      <c r="E51" s="487"/>
      <c r="F51" s="486"/>
      <c r="G51" s="486"/>
      <c r="H51" s="486"/>
      <c r="I51" s="502"/>
      <c r="J51" s="50" t="e">
        <f>IF(AND(' RIESGOS DE GESTION'!#REF!="Muy Baja",' RIESGOS DE GESTION'!#REF!="Leve"),CONCATENATE("R6C",' RIESGOS DE GESTION'!#REF!),"")</f>
        <v>#REF!</v>
      </c>
      <c r="K51" s="51" t="e">
        <f>IF(AND(' RIESGOS DE GESTION'!#REF!="Muy Baja",' RIESGOS DE GESTION'!#REF!="Leve"),CONCATENATE("R6C",' RIESGOS DE GESTION'!#REF!),"")</f>
        <v>#REF!</v>
      </c>
      <c r="L51" s="51" t="e">
        <f>IF(AND(' RIESGOS DE GESTION'!#REF!="Muy Baja",' RIESGOS DE GESTION'!#REF!="Leve"),CONCATENATE("R6C",' RIESGOS DE GESTION'!#REF!),"")</f>
        <v>#REF!</v>
      </c>
      <c r="M51" s="51" t="e">
        <f>IF(AND(' RIESGOS DE GESTION'!#REF!="Muy Baja",' RIESGOS DE GESTION'!#REF!="Leve"),CONCATENATE("R6C",' RIESGOS DE GESTION'!#REF!),"")</f>
        <v>#REF!</v>
      </c>
      <c r="N51" s="51" t="e">
        <f>IF(AND(' RIESGOS DE GESTION'!#REF!="Muy Baja",' RIESGOS DE GESTION'!#REF!="Leve"),CONCATENATE("R6C",' RIESGOS DE GESTION'!#REF!),"")</f>
        <v>#REF!</v>
      </c>
      <c r="O51" s="52" t="e">
        <f>IF(AND(' RIESGOS DE GESTION'!#REF!="Muy Baja",' RIESGOS DE GESTION'!#REF!="Leve"),CONCATENATE("R6C",' RIESGOS DE GESTION'!#REF!),"")</f>
        <v>#REF!</v>
      </c>
      <c r="P51" s="50" t="e">
        <f>IF(AND(' RIESGOS DE GESTION'!#REF!="Muy Baja",' RIESGOS DE GESTION'!#REF!="Menor"),CONCATENATE("R6C",' RIESGOS DE GESTION'!#REF!),"")</f>
        <v>#REF!</v>
      </c>
      <c r="Q51" s="51" t="e">
        <f>IF(AND(' RIESGOS DE GESTION'!#REF!="Muy Baja",' RIESGOS DE GESTION'!#REF!="Menor"),CONCATENATE("R6C",' RIESGOS DE GESTION'!#REF!),"")</f>
        <v>#REF!</v>
      </c>
      <c r="R51" s="51" t="e">
        <f>IF(AND(' RIESGOS DE GESTION'!#REF!="Muy Baja",' RIESGOS DE GESTION'!#REF!="Menor"),CONCATENATE("R6C",' RIESGOS DE GESTION'!#REF!),"")</f>
        <v>#REF!</v>
      </c>
      <c r="S51" s="51" t="e">
        <f>IF(AND(' RIESGOS DE GESTION'!#REF!="Muy Baja",' RIESGOS DE GESTION'!#REF!="Menor"),CONCATENATE("R6C",' RIESGOS DE GESTION'!#REF!),"")</f>
        <v>#REF!</v>
      </c>
      <c r="T51" s="51" t="e">
        <f>IF(AND(' RIESGOS DE GESTION'!#REF!="Muy Baja",' RIESGOS DE GESTION'!#REF!="Menor"),CONCATENATE("R6C",' RIESGOS DE GESTION'!#REF!),"")</f>
        <v>#REF!</v>
      </c>
      <c r="U51" s="52" t="e">
        <f>IF(AND(' RIESGOS DE GESTION'!#REF!="Muy Baja",' RIESGOS DE GESTION'!#REF!="Menor"),CONCATENATE("R6C",' RIESGOS DE GESTION'!#REF!),"")</f>
        <v>#REF!</v>
      </c>
      <c r="V51" s="41" t="e">
        <f>IF(AND(' RIESGOS DE GESTION'!#REF!="Muy Baja",' RIESGOS DE GESTION'!#REF!="Moderado"),CONCATENATE("R6C",' RIESGOS DE GESTION'!#REF!),"")</f>
        <v>#REF!</v>
      </c>
      <c r="W51" s="42" t="e">
        <f>IF(AND(' RIESGOS DE GESTION'!#REF!="Muy Baja",' RIESGOS DE GESTION'!#REF!="Moderado"),CONCATENATE("R6C",' RIESGOS DE GESTION'!#REF!),"")</f>
        <v>#REF!</v>
      </c>
      <c r="X51" s="42" t="e">
        <f>IF(AND(' RIESGOS DE GESTION'!#REF!="Muy Baja",' RIESGOS DE GESTION'!#REF!="Moderado"),CONCATENATE("R6C",' RIESGOS DE GESTION'!#REF!),"")</f>
        <v>#REF!</v>
      </c>
      <c r="Y51" s="42" t="e">
        <f>IF(AND(' RIESGOS DE GESTION'!#REF!="Muy Baja",' RIESGOS DE GESTION'!#REF!="Moderado"),CONCATENATE("R6C",' RIESGOS DE GESTION'!#REF!),"")</f>
        <v>#REF!</v>
      </c>
      <c r="Z51" s="42" t="e">
        <f>IF(AND(' RIESGOS DE GESTION'!#REF!="Muy Baja",' RIESGOS DE GESTION'!#REF!="Moderado"),CONCATENATE("R6C",' RIESGOS DE GESTION'!#REF!),"")</f>
        <v>#REF!</v>
      </c>
      <c r="AA51" s="43" t="e">
        <f>IF(AND(' RIESGOS DE GESTION'!#REF!="Muy Baja",' RIESGOS DE GESTION'!#REF!="Moderado"),CONCATENATE("R6C",' RIESGOS DE GESTION'!#REF!),"")</f>
        <v>#REF!</v>
      </c>
      <c r="AB51" s="26" t="e">
        <f>IF(AND(' RIESGOS DE GESTION'!#REF!="Muy Baja",' RIESGOS DE GESTION'!#REF!="Mayor"),CONCATENATE("R6C",' RIESGOS DE GESTION'!#REF!),"")</f>
        <v>#REF!</v>
      </c>
      <c r="AC51" s="27" t="e">
        <f>IF(AND(' RIESGOS DE GESTION'!#REF!="Muy Baja",' RIESGOS DE GESTION'!#REF!="Mayor"),CONCATENATE("R6C",' RIESGOS DE GESTION'!#REF!),"")</f>
        <v>#REF!</v>
      </c>
      <c r="AD51" s="27" t="e">
        <f>IF(AND(' RIESGOS DE GESTION'!#REF!="Muy Baja",' RIESGOS DE GESTION'!#REF!="Mayor"),CONCATENATE("R6C",' RIESGOS DE GESTION'!#REF!),"")</f>
        <v>#REF!</v>
      </c>
      <c r="AE51" s="27" t="e">
        <f>IF(AND(' RIESGOS DE GESTION'!#REF!="Muy Baja",' RIESGOS DE GESTION'!#REF!="Mayor"),CONCATENATE("R6C",' RIESGOS DE GESTION'!#REF!),"")</f>
        <v>#REF!</v>
      </c>
      <c r="AF51" s="27" t="e">
        <f>IF(AND(' RIESGOS DE GESTION'!#REF!="Muy Baja",' RIESGOS DE GESTION'!#REF!="Mayor"),CONCATENATE("R6C",' RIESGOS DE GESTION'!#REF!),"")</f>
        <v>#REF!</v>
      </c>
      <c r="AG51" s="28" t="e">
        <f>IF(AND(' RIESGOS DE GESTION'!#REF!="Muy Baja",' RIESGOS DE GESTION'!#REF!="Mayor"),CONCATENATE("R6C",' RIESGOS DE GESTION'!#REF!),"")</f>
        <v>#REF!</v>
      </c>
      <c r="AH51" s="29" t="e">
        <f>IF(AND(' RIESGOS DE GESTION'!#REF!="Muy Baja",' RIESGOS DE GESTION'!#REF!="Catastrófico"),CONCATENATE("R6C",' RIESGOS DE GESTION'!#REF!),"")</f>
        <v>#REF!</v>
      </c>
      <c r="AI51" s="30" t="e">
        <f>IF(AND(' RIESGOS DE GESTION'!#REF!="Muy Baja",' RIESGOS DE GESTION'!#REF!="Catastrófico"),CONCATENATE("R6C",' RIESGOS DE GESTION'!#REF!),"")</f>
        <v>#REF!</v>
      </c>
      <c r="AJ51" s="30" t="e">
        <f>IF(AND(' RIESGOS DE GESTION'!#REF!="Muy Baja",' RIESGOS DE GESTION'!#REF!="Catastrófico"),CONCATENATE("R6C",' RIESGOS DE GESTION'!#REF!),"")</f>
        <v>#REF!</v>
      </c>
      <c r="AK51" s="30" t="e">
        <f>IF(AND(' RIESGOS DE GESTION'!#REF!="Muy Baja",' RIESGOS DE GESTION'!#REF!="Catastrófico"),CONCATENATE("R6C",' RIESGOS DE GESTION'!#REF!),"")</f>
        <v>#REF!</v>
      </c>
      <c r="AL51" s="30" t="e">
        <f>IF(AND(' RIESGOS DE GESTION'!#REF!="Muy Baja",' RIESGOS DE GESTION'!#REF!="Catastrófico"),CONCATENATE("R6C",' RIESGOS DE GESTION'!#REF!),"")</f>
        <v>#REF!</v>
      </c>
      <c r="AM51" s="31" t="e">
        <f>IF(AND(' RIESGOS DE GESTION'!#REF!="Muy Baja",' RIESGOS DE GESTION'!#REF!="Catastrófico"),CONCATENATE("R6C",' RIESGOS DE GESTION'!#REF!),"")</f>
        <v>#REF!</v>
      </c>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row>
    <row r="52" spans="1:80" ht="15" customHeight="1" x14ac:dyDescent="0.25">
      <c r="A52" s="57"/>
      <c r="B52" s="388"/>
      <c r="C52" s="388"/>
      <c r="D52" s="389"/>
      <c r="E52" s="487"/>
      <c r="F52" s="486"/>
      <c r="G52" s="486"/>
      <c r="H52" s="486"/>
      <c r="I52" s="502"/>
      <c r="J52" s="50" t="e">
        <f>IF(AND(' RIESGOS DE GESTION'!#REF!="Muy Baja",' RIESGOS DE GESTION'!#REF!="Leve"),CONCATENATE("R7C",' RIESGOS DE GESTION'!#REF!),"")</f>
        <v>#REF!</v>
      </c>
      <c r="K52" s="51" t="e">
        <f>IF(AND(' RIESGOS DE GESTION'!#REF!="Muy Baja",' RIESGOS DE GESTION'!#REF!="Leve"),CONCATENATE("R7C",' RIESGOS DE GESTION'!#REF!),"")</f>
        <v>#REF!</v>
      </c>
      <c r="L52" s="51" t="e">
        <f>IF(AND(' RIESGOS DE GESTION'!#REF!="Muy Baja",' RIESGOS DE GESTION'!#REF!="Leve"),CONCATENATE("R7C",' RIESGOS DE GESTION'!#REF!),"")</f>
        <v>#REF!</v>
      </c>
      <c r="M52" s="51" t="e">
        <f>IF(AND(' RIESGOS DE GESTION'!#REF!="Muy Baja",' RIESGOS DE GESTION'!#REF!="Leve"),CONCATENATE("R7C",' RIESGOS DE GESTION'!#REF!),"")</f>
        <v>#REF!</v>
      </c>
      <c r="N52" s="51" t="e">
        <f>IF(AND(' RIESGOS DE GESTION'!#REF!="Muy Baja",' RIESGOS DE GESTION'!#REF!="Leve"),CONCATENATE("R7C",' RIESGOS DE GESTION'!#REF!),"")</f>
        <v>#REF!</v>
      </c>
      <c r="O52" s="52" t="e">
        <f>IF(AND(' RIESGOS DE GESTION'!#REF!="Muy Baja",' RIESGOS DE GESTION'!#REF!="Leve"),CONCATENATE("R7C",' RIESGOS DE GESTION'!#REF!),"")</f>
        <v>#REF!</v>
      </c>
      <c r="P52" s="50" t="e">
        <f>IF(AND(' RIESGOS DE GESTION'!#REF!="Muy Baja",' RIESGOS DE GESTION'!#REF!="Menor"),CONCATENATE("R7C",' RIESGOS DE GESTION'!#REF!),"")</f>
        <v>#REF!</v>
      </c>
      <c r="Q52" s="51" t="e">
        <f>IF(AND(' RIESGOS DE GESTION'!#REF!="Muy Baja",' RIESGOS DE GESTION'!#REF!="Menor"),CONCATENATE("R7C",' RIESGOS DE GESTION'!#REF!),"")</f>
        <v>#REF!</v>
      </c>
      <c r="R52" s="51" t="e">
        <f>IF(AND(' RIESGOS DE GESTION'!#REF!="Muy Baja",' RIESGOS DE GESTION'!#REF!="Menor"),CONCATENATE("R7C",' RIESGOS DE GESTION'!#REF!),"")</f>
        <v>#REF!</v>
      </c>
      <c r="S52" s="51" t="e">
        <f>IF(AND(' RIESGOS DE GESTION'!#REF!="Muy Baja",' RIESGOS DE GESTION'!#REF!="Menor"),CONCATENATE("R7C",' RIESGOS DE GESTION'!#REF!),"")</f>
        <v>#REF!</v>
      </c>
      <c r="T52" s="51" t="e">
        <f>IF(AND(' RIESGOS DE GESTION'!#REF!="Muy Baja",' RIESGOS DE GESTION'!#REF!="Menor"),CONCATENATE("R7C",' RIESGOS DE GESTION'!#REF!),"")</f>
        <v>#REF!</v>
      </c>
      <c r="U52" s="52" t="e">
        <f>IF(AND(' RIESGOS DE GESTION'!#REF!="Muy Baja",' RIESGOS DE GESTION'!#REF!="Menor"),CONCATENATE("R7C",' RIESGOS DE GESTION'!#REF!),"")</f>
        <v>#REF!</v>
      </c>
      <c r="V52" s="41" t="e">
        <f>IF(AND(' RIESGOS DE GESTION'!#REF!="Muy Baja",' RIESGOS DE GESTION'!#REF!="Moderado"),CONCATENATE("R7C",' RIESGOS DE GESTION'!#REF!),"")</f>
        <v>#REF!</v>
      </c>
      <c r="W52" s="42" t="e">
        <f>IF(AND(' RIESGOS DE GESTION'!#REF!="Muy Baja",' RIESGOS DE GESTION'!#REF!="Moderado"),CONCATENATE("R7C",' RIESGOS DE GESTION'!#REF!),"")</f>
        <v>#REF!</v>
      </c>
      <c r="X52" s="42" t="e">
        <f>IF(AND(' RIESGOS DE GESTION'!#REF!="Muy Baja",' RIESGOS DE GESTION'!#REF!="Moderado"),CONCATENATE("R7C",' RIESGOS DE GESTION'!#REF!),"")</f>
        <v>#REF!</v>
      </c>
      <c r="Y52" s="42" t="e">
        <f>IF(AND(' RIESGOS DE GESTION'!#REF!="Muy Baja",' RIESGOS DE GESTION'!#REF!="Moderado"),CONCATENATE("R7C",' RIESGOS DE GESTION'!#REF!),"")</f>
        <v>#REF!</v>
      </c>
      <c r="Z52" s="42" t="e">
        <f>IF(AND(' RIESGOS DE GESTION'!#REF!="Muy Baja",' RIESGOS DE GESTION'!#REF!="Moderado"),CONCATENATE("R7C",' RIESGOS DE GESTION'!#REF!),"")</f>
        <v>#REF!</v>
      </c>
      <c r="AA52" s="43" t="e">
        <f>IF(AND(' RIESGOS DE GESTION'!#REF!="Muy Baja",' RIESGOS DE GESTION'!#REF!="Moderado"),CONCATENATE("R7C",' RIESGOS DE GESTION'!#REF!),"")</f>
        <v>#REF!</v>
      </c>
      <c r="AB52" s="26" t="e">
        <f>IF(AND(' RIESGOS DE GESTION'!#REF!="Muy Baja",' RIESGOS DE GESTION'!#REF!="Mayor"),CONCATENATE("R7C",' RIESGOS DE GESTION'!#REF!),"")</f>
        <v>#REF!</v>
      </c>
      <c r="AC52" s="27" t="e">
        <f>IF(AND(' RIESGOS DE GESTION'!#REF!="Muy Baja",' RIESGOS DE GESTION'!#REF!="Mayor"),CONCATENATE("R7C",' RIESGOS DE GESTION'!#REF!),"")</f>
        <v>#REF!</v>
      </c>
      <c r="AD52" s="27" t="e">
        <f>IF(AND(' RIESGOS DE GESTION'!#REF!="Muy Baja",' RIESGOS DE GESTION'!#REF!="Mayor"),CONCATENATE("R7C",' RIESGOS DE GESTION'!#REF!),"")</f>
        <v>#REF!</v>
      </c>
      <c r="AE52" s="27" t="e">
        <f>IF(AND(' RIESGOS DE GESTION'!#REF!="Muy Baja",' RIESGOS DE GESTION'!#REF!="Mayor"),CONCATENATE("R7C",' RIESGOS DE GESTION'!#REF!),"")</f>
        <v>#REF!</v>
      </c>
      <c r="AF52" s="27" t="e">
        <f>IF(AND(' RIESGOS DE GESTION'!#REF!="Muy Baja",' RIESGOS DE GESTION'!#REF!="Mayor"),CONCATENATE("R7C",' RIESGOS DE GESTION'!#REF!),"")</f>
        <v>#REF!</v>
      </c>
      <c r="AG52" s="28" t="e">
        <f>IF(AND(' RIESGOS DE GESTION'!#REF!="Muy Baja",' RIESGOS DE GESTION'!#REF!="Mayor"),CONCATENATE("R7C",' RIESGOS DE GESTION'!#REF!),"")</f>
        <v>#REF!</v>
      </c>
      <c r="AH52" s="29" t="e">
        <f>IF(AND(' RIESGOS DE GESTION'!#REF!="Muy Baja",' RIESGOS DE GESTION'!#REF!="Catastrófico"),CONCATENATE("R7C",' RIESGOS DE GESTION'!#REF!),"")</f>
        <v>#REF!</v>
      </c>
      <c r="AI52" s="30" t="e">
        <f>IF(AND(' RIESGOS DE GESTION'!#REF!="Muy Baja",' RIESGOS DE GESTION'!#REF!="Catastrófico"),CONCATENATE("R7C",' RIESGOS DE GESTION'!#REF!),"")</f>
        <v>#REF!</v>
      </c>
      <c r="AJ52" s="30" t="e">
        <f>IF(AND(' RIESGOS DE GESTION'!#REF!="Muy Baja",' RIESGOS DE GESTION'!#REF!="Catastrófico"),CONCATENATE("R7C",' RIESGOS DE GESTION'!#REF!),"")</f>
        <v>#REF!</v>
      </c>
      <c r="AK52" s="30" t="e">
        <f>IF(AND(' RIESGOS DE GESTION'!#REF!="Muy Baja",' RIESGOS DE GESTION'!#REF!="Catastrófico"),CONCATENATE("R7C",' RIESGOS DE GESTION'!#REF!),"")</f>
        <v>#REF!</v>
      </c>
      <c r="AL52" s="30" t="e">
        <f>IF(AND(' RIESGOS DE GESTION'!#REF!="Muy Baja",' RIESGOS DE GESTION'!#REF!="Catastrófico"),CONCATENATE("R7C",' RIESGOS DE GESTION'!#REF!),"")</f>
        <v>#REF!</v>
      </c>
      <c r="AM52" s="31" t="e">
        <f>IF(AND(' RIESGOS DE GESTION'!#REF!="Muy Baja",' RIESGOS DE GESTION'!#REF!="Catastrófico"),CONCATENATE("R7C",' RIESGOS DE GESTION'!#REF!),"")</f>
        <v>#REF!</v>
      </c>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row>
    <row r="53" spans="1:80" ht="15" customHeight="1" x14ac:dyDescent="0.25">
      <c r="A53" s="57"/>
      <c r="B53" s="388"/>
      <c r="C53" s="388"/>
      <c r="D53" s="389"/>
      <c r="E53" s="487"/>
      <c r="F53" s="486"/>
      <c r="G53" s="486"/>
      <c r="H53" s="486"/>
      <c r="I53" s="502"/>
      <c r="J53" s="50" t="e">
        <f>IF(AND(' RIESGOS DE GESTION'!#REF!="Muy Baja",' RIESGOS DE GESTION'!#REF!="Leve"),CONCATENATE("R8C",' RIESGOS DE GESTION'!#REF!),"")</f>
        <v>#REF!</v>
      </c>
      <c r="K53" s="51" t="e">
        <f>IF(AND(' RIESGOS DE GESTION'!#REF!="Muy Baja",' RIESGOS DE GESTION'!#REF!="Leve"),CONCATENATE("R8C",' RIESGOS DE GESTION'!#REF!),"")</f>
        <v>#REF!</v>
      </c>
      <c r="L53" s="51" t="e">
        <f>IF(AND(' RIESGOS DE GESTION'!#REF!="Muy Baja",' RIESGOS DE GESTION'!#REF!="Leve"),CONCATENATE("R8C",' RIESGOS DE GESTION'!#REF!),"")</f>
        <v>#REF!</v>
      </c>
      <c r="M53" s="51" t="e">
        <f>IF(AND(' RIESGOS DE GESTION'!#REF!="Muy Baja",' RIESGOS DE GESTION'!#REF!="Leve"),CONCATENATE("R8C",' RIESGOS DE GESTION'!#REF!),"")</f>
        <v>#REF!</v>
      </c>
      <c r="N53" s="51" t="e">
        <f>IF(AND(' RIESGOS DE GESTION'!#REF!="Muy Baja",' RIESGOS DE GESTION'!#REF!="Leve"),CONCATENATE("R8C",' RIESGOS DE GESTION'!#REF!),"")</f>
        <v>#REF!</v>
      </c>
      <c r="O53" s="52" t="e">
        <f>IF(AND(' RIESGOS DE GESTION'!#REF!="Muy Baja",' RIESGOS DE GESTION'!#REF!="Leve"),CONCATENATE("R8C",' RIESGOS DE GESTION'!#REF!),"")</f>
        <v>#REF!</v>
      </c>
      <c r="P53" s="50" t="e">
        <f>IF(AND(' RIESGOS DE GESTION'!#REF!="Muy Baja",' RIESGOS DE GESTION'!#REF!="Menor"),CONCATENATE("R8C",' RIESGOS DE GESTION'!#REF!),"")</f>
        <v>#REF!</v>
      </c>
      <c r="Q53" s="51" t="e">
        <f>IF(AND(' RIESGOS DE GESTION'!#REF!="Muy Baja",' RIESGOS DE GESTION'!#REF!="Menor"),CONCATENATE("R8C",' RIESGOS DE GESTION'!#REF!),"")</f>
        <v>#REF!</v>
      </c>
      <c r="R53" s="51" t="e">
        <f>IF(AND(' RIESGOS DE GESTION'!#REF!="Muy Baja",' RIESGOS DE GESTION'!#REF!="Menor"),CONCATENATE("R8C",' RIESGOS DE GESTION'!#REF!),"")</f>
        <v>#REF!</v>
      </c>
      <c r="S53" s="51" t="e">
        <f>IF(AND(' RIESGOS DE GESTION'!#REF!="Muy Baja",' RIESGOS DE GESTION'!#REF!="Menor"),CONCATENATE("R8C",' RIESGOS DE GESTION'!#REF!),"")</f>
        <v>#REF!</v>
      </c>
      <c r="T53" s="51" t="e">
        <f>IF(AND(' RIESGOS DE GESTION'!#REF!="Muy Baja",' RIESGOS DE GESTION'!#REF!="Menor"),CONCATENATE("R8C",' RIESGOS DE GESTION'!#REF!),"")</f>
        <v>#REF!</v>
      </c>
      <c r="U53" s="52" t="e">
        <f>IF(AND(' RIESGOS DE GESTION'!#REF!="Muy Baja",' RIESGOS DE GESTION'!#REF!="Menor"),CONCATENATE("R8C",' RIESGOS DE GESTION'!#REF!),"")</f>
        <v>#REF!</v>
      </c>
      <c r="V53" s="41" t="e">
        <f>IF(AND(' RIESGOS DE GESTION'!#REF!="Muy Baja",' RIESGOS DE GESTION'!#REF!="Moderado"),CONCATENATE("R8C",' RIESGOS DE GESTION'!#REF!),"")</f>
        <v>#REF!</v>
      </c>
      <c r="W53" s="42" t="e">
        <f>IF(AND(' RIESGOS DE GESTION'!#REF!="Muy Baja",' RIESGOS DE GESTION'!#REF!="Moderado"),CONCATENATE("R8C",' RIESGOS DE GESTION'!#REF!),"")</f>
        <v>#REF!</v>
      </c>
      <c r="X53" s="42" t="e">
        <f>IF(AND(' RIESGOS DE GESTION'!#REF!="Muy Baja",' RIESGOS DE GESTION'!#REF!="Moderado"),CONCATENATE("R8C",' RIESGOS DE GESTION'!#REF!),"")</f>
        <v>#REF!</v>
      </c>
      <c r="Y53" s="42" t="e">
        <f>IF(AND(' RIESGOS DE GESTION'!#REF!="Muy Baja",' RIESGOS DE GESTION'!#REF!="Moderado"),CONCATENATE("R8C",' RIESGOS DE GESTION'!#REF!),"")</f>
        <v>#REF!</v>
      </c>
      <c r="Z53" s="42" t="e">
        <f>IF(AND(' RIESGOS DE GESTION'!#REF!="Muy Baja",' RIESGOS DE GESTION'!#REF!="Moderado"),CONCATENATE("R8C",' RIESGOS DE GESTION'!#REF!),"")</f>
        <v>#REF!</v>
      </c>
      <c r="AA53" s="43" t="e">
        <f>IF(AND(' RIESGOS DE GESTION'!#REF!="Muy Baja",' RIESGOS DE GESTION'!#REF!="Moderado"),CONCATENATE("R8C",' RIESGOS DE GESTION'!#REF!),"")</f>
        <v>#REF!</v>
      </c>
      <c r="AB53" s="26" t="e">
        <f>IF(AND(' RIESGOS DE GESTION'!#REF!="Muy Baja",' RIESGOS DE GESTION'!#REF!="Mayor"),CONCATENATE("R8C",' RIESGOS DE GESTION'!#REF!),"")</f>
        <v>#REF!</v>
      </c>
      <c r="AC53" s="27" t="e">
        <f>IF(AND(' RIESGOS DE GESTION'!#REF!="Muy Baja",' RIESGOS DE GESTION'!#REF!="Mayor"),CONCATENATE("R8C",' RIESGOS DE GESTION'!#REF!),"")</f>
        <v>#REF!</v>
      </c>
      <c r="AD53" s="27" t="e">
        <f>IF(AND(' RIESGOS DE GESTION'!#REF!="Muy Baja",' RIESGOS DE GESTION'!#REF!="Mayor"),CONCATENATE("R8C",' RIESGOS DE GESTION'!#REF!),"")</f>
        <v>#REF!</v>
      </c>
      <c r="AE53" s="27" t="e">
        <f>IF(AND(' RIESGOS DE GESTION'!#REF!="Muy Baja",' RIESGOS DE GESTION'!#REF!="Mayor"),CONCATENATE("R8C",' RIESGOS DE GESTION'!#REF!),"")</f>
        <v>#REF!</v>
      </c>
      <c r="AF53" s="27" t="e">
        <f>IF(AND(' RIESGOS DE GESTION'!#REF!="Muy Baja",' RIESGOS DE GESTION'!#REF!="Mayor"),CONCATENATE("R8C",' RIESGOS DE GESTION'!#REF!),"")</f>
        <v>#REF!</v>
      </c>
      <c r="AG53" s="28" t="e">
        <f>IF(AND(' RIESGOS DE GESTION'!#REF!="Muy Baja",' RIESGOS DE GESTION'!#REF!="Mayor"),CONCATENATE("R8C",' RIESGOS DE GESTION'!#REF!),"")</f>
        <v>#REF!</v>
      </c>
      <c r="AH53" s="29" t="e">
        <f>IF(AND(' RIESGOS DE GESTION'!#REF!="Muy Baja",' RIESGOS DE GESTION'!#REF!="Catastrófico"),CONCATENATE("R8C",' RIESGOS DE GESTION'!#REF!),"")</f>
        <v>#REF!</v>
      </c>
      <c r="AI53" s="30" t="e">
        <f>IF(AND(' RIESGOS DE GESTION'!#REF!="Muy Baja",' RIESGOS DE GESTION'!#REF!="Catastrófico"),CONCATENATE("R8C",' RIESGOS DE GESTION'!#REF!),"")</f>
        <v>#REF!</v>
      </c>
      <c r="AJ53" s="30" t="e">
        <f>IF(AND(' RIESGOS DE GESTION'!#REF!="Muy Baja",' RIESGOS DE GESTION'!#REF!="Catastrófico"),CONCATENATE("R8C",' RIESGOS DE GESTION'!#REF!),"")</f>
        <v>#REF!</v>
      </c>
      <c r="AK53" s="30" t="e">
        <f>IF(AND(' RIESGOS DE GESTION'!#REF!="Muy Baja",' RIESGOS DE GESTION'!#REF!="Catastrófico"),CONCATENATE("R8C",' RIESGOS DE GESTION'!#REF!),"")</f>
        <v>#REF!</v>
      </c>
      <c r="AL53" s="30" t="e">
        <f>IF(AND(' RIESGOS DE GESTION'!#REF!="Muy Baja",' RIESGOS DE GESTION'!#REF!="Catastrófico"),CONCATENATE("R8C",' RIESGOS DE GESTION'!#REF!),"")</f>
        <v>#REF!</v>
      </c>
      <c r="AM53" s="31" t="e">
        <f>IF(AND(' RIESGOS DE GESTION'!#REF!="Muy Baja",' RIESGOS DE GESTION'!#REF!="Catastrófico"),CONCATENATE("R8C",' RIESGOS DE GESTION'!#REF!),"")</f>
        <v>#REF!</v>
      </c>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row>
    <row r="54" spans="1:80" ht="15" customHeight="1" x14ac:dyDescent="0.25">
      <c r="A54" s="57"/>
      <c r="B54" s="388"/>
      <c r="C54" s="388"/>
      <c r="D54" s="389"/>
      <c r="E54" s="487"/>
      <c r="F54" s="486"/>
      <c r="G54" s="486"/>
      <c r="H54" s="486"/>
      <c r="I54" s="502"/>
      <c r="J54" s="50" t="e">
        <f>IF(AND(' RIESGOS DE GESTION'!#REF!="Muy Baja",' RIESGOS DE GESTION'!#REF!="Leve"),CONCATENATE("R9C",' RIESGOS DE GESTION'!#REF!),"")</f>
        <v>#REF!</v>
      </c>
      <c r="K54" s="51" t="e">
        <f>IF(AND(' RIESGOS DE GESTION'!#REF!="Muy Baja",' RIESGOS DE GESTION'!#REF!="Leve"),CONCATENATE("R9C",' RIESGOS DE GESTION'!#REF!),"")</f>
        <v>#REF!</v>
      </c>
      <c r="L54" s="51" t="e">
        <f>IF(AND(' RIESGOS DE GESTION'!#REF!="Muy Baja",' RIESGOS DE GESTION'!#REF!="Leve"),CONCATENATE("R9C",' RIESGOS DE GESTION'!#REF!),"")</f>
        <v>#REF!</v>
      </c>
      <c r="M54" s="51" t="e">
        <f>IF(AND(' RIESGOS DE GESTION'!#REF!="Muy Baja",' RIESGOS DE GESTION'!#REF!="Leve"),CONCATENATE("R9C",' RIESGOS DE GESTION'!#REF!),"")</f>
        <v>#REF!</v>
      </c>
      <c r="N54" s="51" t="e">
        <f>IF(AND(' RIESGOS DE GESTION'!#REF!="Muy Baja",' RIESGOS DE GESTION'!#REF!="Leve"),CONCATENATE("R9C",' RIESGOS DE GESTION'!#REF!),"")</f>
        <v>#REF!</v>
      </c>
      <c r="O54" s="52" t="e">
        <f>IF(AND(' RIESGOS DE GESTION'!#REF!="Muy Baja",' RIESGOS DE GESTION'!#REF!="Leve"),CONCATENATE("R9C",' RIESGOS DE GESTION'!#REF!),"")</f>
        <v>#REF!</v>
      </c>
      <c r="P54" s="50" t="e">
        <f>IF(AND(' RIESGOS DE GESTION'!#REF!="Muy Baja",' RIESGOS DE GESTION'!#REF!="Menor"),CONCATENATE("R9C",' RIESGOS DE GESTION'!#REF!),"")</f>
        <v>#REF!</v>
      </c>
      <c r="Q54" s="51" t="e">
        <f>IF(AND(' RIESGOS DE GESTION'!#REF!="Muy Baja",' RIESGOS DE GESTION'!#REF!="Menor"),CONCATENATE("R9C",' RIESGOS DE GESTION'!#REF!),"")</f>
        <v>#REF!</v>
      </c>
      <c r="R54" s="51" t="e">
        <f>IF(AND(' RIESGOS DE GESTION'!#REF!="Muy Baja",' RIESGOS DE GESTION'!#REF!="Menor"),CONCATENATE("R9C",' RIESGOS DE GESTION'!#REF!),"")</f>
        <v>#REF!</v>
      </c>
      <c r="S54" s="51" t="e">
        <f>IF(AND(' RIESGOS DE GESTION'!#REF!="Muy Baja",' RIESGOS DE GESTION'!#REF!="Menor"),CONCATENATE("R9C",' RIESGOS DE GESTION'!#REF!),"")</f>
        <v>#REF!</v>
      </c>
      <c r="T54" s="51" t="e">
        <f>IF(AND(' RIESGOS DE GESTION'!#REF!="Muy Baja",' RIESGOS DE GESTION'!#REF!="Menor"),CONCATENATE("R9C",' RIESGOS DE GESTION'!#REF!),"")</f>
        <v>#REF!</v>
      </c>
      <c r="U54" s="52" t="e">
        <f>IF(AND(' RIESGOS DE GESTION'!#REF!="Muy Baja",' RIESGOS DE GESTION'!#REF!="Menor"),CONCATENATE("R9C",' RIESGOS DE GESTION'!#REF!),"")</f>
        <v>#REF!</v>
      </c>
      <c r="V54" s="41" t="e">
        <f>IF(AND(' RIESGOS DE GESTION'!#REF!="Muy Baja",' RIESGOS DE GESTION'!#REF!="Moderado"),CONCATENATE("R9C",' RIESGOS DE GESTION'!#REF!),"")</f>
        <v>#REF!</v>
      </c>
      <c r="W54" s="42" t="e">
        <f>IF(AND(' RIESGOS DE GESTION'!#REF!="Muy Baja",' RIESGOS DE GESTION'!#REF!="Moderado"),CONCATENATE("R9C",' RIESGOS DE GESTION'!#REF!),"")</f>
        <v>#REF!</v>
      </c>
      <c r="X54" s="42" t="e">
        <f>IF(AND(' RIESGOS DE GESTION'!#REF!="Muy Baja",' RIESGOS DE GESTION'!#REF!="Moderado"),CONCATENATE("R9C",' RIESGOS DE GESTION'!#REF!),"")</f>
        <v>#REF!</v>
      </c>
      <c r="Y54" s="42" t="e">
        <f>IF(AND(' RIESGOS DE GESTION'!#REF!="Muy Baja",' RIESGOS DE GESTION'!#REF!="Moderado"),CONCATENATE("R9C",' RIESGOS DE GESTION'!#REF!),"")</f>
        <v>#REF!</v>
      </c>
      <c r="Z54" s="42" t="e">
        <f>IF(AND(' RIESGOS DE GESTION'!#REF!="Muy Baja",' RIESGOS DE GESTION'!#REF!="Moderado"),CONCATENATE("R9C",' RIESGOS DE GESTION'!#REF!),"")</f>
        <v>#REF!</v>
      </c>
      <c r="AA54" s="43" t="e">
        <f>IF(AND(' RIESGOS DE GESTION'!#REF!="Muy Baja",' RIESGOS DE GESTION'!#REF!="Moderado"),CONCATENATE("R9C",' RIESGOS DE GESTION'!#REF!),"")</f>
        <v>#REF!</v>
      </c>
      <c r="AB54" s="26" t="e">
        <f>IF(AND(' RIESGOS DE GESTION'!#REF!="Muy Baja",' RIESGOS DE GESTION'!#REF!="Mayor"),CONCATENATE("R9C",' RIESGOS DE GESTION'!#REF!),"")</f>
        <v>#REF!</v>
      </c>
      <c r="AC54" s="27" t="e">
        <f>IF(AND(' RIESGOS DE GESTION'!#REF!="Muy Baja",' RIESGOS DE GESTION'!#REF!="Mayor"),CONCATENATE("R9C",' RIESGOS DE GESTION'!#REF!),"")</f>
        <v>#REF!</v>
      </c>
      <c r="AD54" s="27" t="e">
        <f>IF(AND(' RIESGOS DE GESTION'!#REF!="Muy Baja",' RIESGOS DE GESTION'!#REF!="Mayor"),CONCATENATE("R9C",' RIESGOS DE GESTION'!#REF!),"")</f>
        <v>#REF!</v>
      </c>
      <c r="AE54" s="27" t="e">
        <f>IF(AND(' RIESGOS DE GESTION'!#REF!="Muy Baja",' RIESGOS DE GESTION'!#REF!="Mayor"),CONCATENATE("R9C",' RIESGOS DE GESTION'!#REF!),"")</f>
        <v>#REF!</v>
      </c>
      <c r="AF54" s="27" t="e">
        <f>IF(AND(' RIESGOS DE GESTION'!#REF!="Muy Baja",' RIESGOS DE GESTION'!#REF!="Mayor"),CONCATENATE("R9C",' RIESGOS DE GESTION'!#REF!),"")</f>
        <v>#REF!</v>
      </c>
      <c r="AG54" s="28" t="e">
        <f>IF(AND(' RIESGOS DE GESTION'!#REF!="Muy Baja",' RIESGOS DE GESTION'!#REF!="Mayor"),CONCATENATE("R9C",' RIESGOS DE GESTION'!#REF!),"")</f>
        <v>#REF!</v>
      </c>
      <c r="AH54" s="29" t="e">
        <f>IF(AND(' RIESGOS DE GESTION'!#REF!="Muy Baja",' RIESGOS DE GESTION'!#REF!="Catastrófico"),CONCATENATE("R9C",' RIESGOS DE GESTION'!#REF!),"")</f>
        <v>#REF!</v>
      </c>
      <c r="AI54" s="30" t="e">
        <f>IF(AND(' RIESGOS DE GESTION'!#REF!="Muy Baja",' RIESGOS DE GESTION'!#REF!="Catastrófico"),CONCATENATE("R9C",' RIESGOS DE GESTION'!#REF!),"")</f>
        <v>#REF!</v>
      </c>
      <c r="AJ54" s="30" t="e">
        <f>IF(AND(' RIESGOS DE GESTION'!#REF!="Muy Baja",' RIESGOS DE GESTION'!#REF!="Catastrófico"),CONCATENATE("R9C",' RIESGOS DE GESTION'!#REF!),"")</f>
        <v>#REF!</v>
      </c>
      <c r="AK54" s="30" t="e">
        <f>IF(AND(' RIESGOS DE GESTION'!#REF!="Muy Baja",' RIESGOS DE GESTION'!#REF!="Catastrófico"),CONCATENATE("R9C",' RIESGOS DE GESTION'!#REF!),"")</f>
        <v>#REF!</v>
      </c>
      <c r="AL54" s="30" t="e">
        <f>IF(AND(' RIESGOS DE GESTION'!#REF!="Muy Baja",' RIESGOS DE GESTION'!#REF!="Catastrófico"),CONCATENATE("R9C",' RIESGOS DE GESTION'!#REF!),"")</f>
        <v>#REF!</v>
      </c>
      <c r="AM54" s="31" t="e">
        <f>IF(AND(' RIESGOS DE GESTION'!#REF!="Muy Baja",' RIESGOS DE GESTION'!#REF!="Catastrófico"),CONCATENATE("R9C",' RIESGOS DE GESTION'!#REF!),"")</f>
        <v>#REF!</v>
      </c>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row>
    <row r="55" spans="1:80" ht="15.75" customHeight="1" thickBot="1" x14ac:dyDescent="0.3">
      <c r="A55" s="57"/>
      <c r="B55" s="388"/>
      <c r="C55" s="388"/>
      <c r="D55" s="389"/>
      <c r="E55" s="488"/>
      <c r="F55" s="489"/>
      <c r="G55" s="489"/>
      <c r="H55" s="489"/>
      <c r="I55" s="503"/>
      <c r="J55" s="53" t="e">
        <f>IF(AND(' RIESGOS DE GESTION'!#REF!="Muy Baja",' RIESGOS DE GESTION'!#REF!="Leve"),CONCATENATE("R10C",' RIESGOS DE GESTION'!#REF!),"")</f>
        <v>#REF!</v>
      </c>
      <c r="K55" s="54" t="e">
        <f>IF(AND(' RIESGOS DE GESTION'!#REF!="Muy Baja",' RIESGOS DE GESTION'!#REF!="Leve"),CONCATENATE("R10C",' RIESGOS DE GESTION'!#REF!),"")</f>
        <v>#REF!</v>
      </c>
      <c r="L55" s="54" t="e">
        <f>IF(AND(' RIESGOS DE GESTION'!#REF!="Muy Baja",' RIESGOS DE GESTION'!#REF!="Leve"),CONCATENATE("R10C",' RIESGOS DE GESTION'!#REF!),"")</f>
        <v>#REF!</v>
      </c>
      <c r="M55" s="54" t="e">
        <f>IF(AND(' RIESGOS DE GESTION'!#REF!="Muy Baja",' RIESGOS DE GESTION'!#REF!="Leve"),CONCATENATE("R10C",' RIESGOS DE GESTION'!#REF!),"")</f>
        <v>#REF!</v>
      </c>
      <c r="N55" s="54" t="e">
        <f>IF(AND(' RIESGOS DE GESTION'!#REF!="Muy Baja",' RIESGOS DE GESTION'!#REF!="Leve"),CONCATENATE("R10C",' RIESGOS DE GESTION'!#REF!),"")</f>
        <v>#REF!</v>
      </c>
      <c r="O55" s="55" t="e">
        <f>IF(AND(' RIESGOS DE GESTION'!#REF!="Muy Baja",' RIESGOS DE GESTION'!#REF!="Leve"),CONCATENATE("R10C",' RIESGOS DE GESTION'!#REF!),"")</f>
        <v>#REF!</v>
      </c>
      <c r="P55" s="53" t="e">
        <f>IF(AND(' RIESGOS DE GESTION'!#REF!="Muy Baja",' RIESGOS DE GESTION'!#REF!="Menor"),CONCATENATE("R10C",' RIESGOS DE GESTION'!#REF!),"")</f>
        <v>#REF!</v>
      </c>
      <c r="Q55" s="54" t="e">
        <f>IF(AND(' RIESGOS DE GESTION'!#REF!="Muy Baja",' RIESGOS DE GESTION'!#REF!="Menor"),CONCATENATE("R10C",' RIESGOS DE GESTION'!#REF!),"")</f>
        <v>#REF!</v>
      </c>
      <c r="R55" s="54" t="e">
        <f>IF(AND(' RIESGOS DE GESTION'!#REF!="Muy Baja",' RIESGOS DE GESTION'!#REF!="Menor"),CONCATENATE("R10C",' RIESGOS DE GESTION'!#REF!),"")</f>
        <v>#REF!</v>
      </c>
      <c r="S55" s="54" t="e">
        <f>IF(AND(' RIESGOS DE GESTION'!#REF!="Muy Baja",' RIESGOS DE GESTION'!#REF!="Menor"),CONCATENATE("R10C",' RIESGOS DE GESTION'!#REF!),"")</f>
        <v>#REF!</v>
      </c>
      <c r="T55" s="54" t="e">
        <f>IF(AND(' RIESGOS DE GESTION'!#REF!="Muy Baja",' RIESGOS DE GESTION'!#REF!="Menor"),CONCATENATE("R10C",' RIESGOS DE GESTION'!#REF!),"")</f>
        <v>#REF!</v>
      </c>
      <c r="U55" s="55" t="e">
        <f>IF(AND(' RIESGOS DE GESTION'!#REF!="Muy Baja",' RIESGOS DE GESTION'!#REF!="Menor"),CONCATENATE("R10C",' RIESGOS DE GESTION'!#REF!),"")</f>
        <v>#REF!</v>
      </c>
      <c r="V55" s="44" t="e">
        <f>IF(AND(' RIESGOS DE GESTION'!#REF!="Muy Baja",' RIESGOS DE GESTION'!#REF!="Moderado"),CONCATENATE("R10C",' RIESGOS DE GESTION'!#REF!),"")</f>
        <v>#REF!</v>
      </c>
      <c r="W55" s="45" t="e">
        <f>IF(AND(' RIESGOS DE GESTION'!#REF!="Muy Baja",' RIESGOS DE GESTION'!#REF!="Moderado"),CONCATENATE("R10C",' RIESGOS DE GESTION'!#REF!),"")</f>
        <v>#REF!</v>
      </c>
      <c r="X55" s="45" t="e">
        <f>IF(AND(' RIESGOS DE GESTION'!#REF!="Muy Baja",' RIESGOS DE GESTION'!#REF!="Moderado"),CONCATENATE("R10C",' RIESGOS DE GESTION'!#REF!),"")</f>
        <v>#REF!</v>
      </c>
      <c r="Y55" s="45" t="e">
        <f>IF(AND(' RIESGOS DE GESTION'!#REF!="Muy Baja",' RIESGOS DE GESTION'!#REF!="Moderado"),CONCATENATE("R10C",' RIESGOS DE GESTION'!#REF!),"")</f>
        <v>#REF!</v>
      </c>
      <c r="Z55" s="45" t="e">
        <f>IF(AND(' RIESGOS DE GESTION'!#REF!="Muy Baja",' RIESGOS DE GESTION'!#REF!="Moderado"),CONCATENATE("R10C",' RIESGOS DE GESTION'!#REF!),"")</f>
        <v>#REF!</v>
      </c>
      <c r="AA55" s="46" t="e">
        <f>IF(AND(' RIESGOS DE GESTION'!#REF!="Muy Baja",' RIESGOS DE GESTION'!#REF!="Moderado"),CONCATENATE("R10C",' RIESGOS DE GESTION'!#REF!),"")</f>
        <v>#REF!</v>
      </c>
      <c r="AB55" s="32" t="e">
        <f>IF(AND(' RIESGOS DE GESTION'!#REF!="Muy Baja",' RIESGOS DE GESTION'!#REF!="Mayor"),CONCATENATE("R10C",' RIESGOS DE GESTION'!#REF!),"")</f>
        <v>#REF!</v>
      </c>
      <c r="AC55" s="33" t="e">
        <f>IF(AND(' RIESGOS DE GESTION'!#REF!="Muy Baja",' RIESGOS DE GESTION'!#REF!="Mayor"),CONCATENATE("R10C",' RIESGOS DE GESTION'!#REF!),"")</f>
        <v>#REF!</v>
      </c>
      <c r="AD55" s="33" t="e">
        <f>IF(AND(' RIESGOS DE GESTION'!#REF!="Muy Baja",' RIESGOS DE GESTION'!#REF!="Mayor"),CONCATENATE("R10C",' RIESGOS DE GESTION'!#REF!),"")</f>
        <v>#REF!</v>
      </c>
      <c r="AE55" s="33" t="e">
        <f>IF(AND(' RIESGOS DE GESTION'!#REF!="Muy Baja",' RIESGOS DE GESTION'!#REF!="Mayor"),CONCATENATE("R10C",' RIESGOS DE GESTION'!#REF!),"")</f>
        <v>#REF!</v>
      </c>
      <c r="AF55" s="33" t="e">
        <f>IF(AND(' RIESGOS DE GESTION'!#REF!="Muy Baja",' RIESGOS DE GESTION'!#REF!="Mayor"),CONCATENATE("R10C",' RIESGOS DE GESTION'!#REF!),"")</f>
        <v>#REF!</v>
      </c>
      <c r="AG55" s="34" t="e">
        <f>IF(AND(' RIESGOS DE GESTION'!#REF!="Muy Baja",' RIESGOS DE GESTION'!#REF!="Mayor"),CONCATENATE("R10C",' RIESGOS DE GESTION'!#REF!),"")</f>
        <v>#REF!</v>
      </c>
      <c r="AH55" s="35" t="e">
        <f>IF(AND(' RIESGOS DE GESTION'!#REF!="Muy Baja",' RIESGOS DE GESTION'!#REF!="Catastrófico"),CONCATENATE("R10C",' RIESGOS DE GESTION'!#REF!),"")</f>
        <v>#REF!</v>
      </c>
      <c r="AI55" s="36" t="e">
        <f>IF(AND(' RIESGOS DE GESTION'!#REF!="Muy Baja",' RIESGOS DE GESTION'!#REF!="Catastrófico"),CONCATENATE("R10C",' RIESGOS DE GESTION'!#REF!),"")</f>
        <v>#REF!</v>
      </c>
      <c r="AJ55" s="36" t="e">
        <f>IF(AND(' RIESGOS DE GESTION'!#REF!="Muy Baja",' RIESGOS DE GESTION'!#REF!="Catastrófico"),CONCATENATE("R10C",' RIESGOS DE GESTION'!#REF!),"")</f>
        <v>#REF!</v>
      </c>
      <c r="AK55" s="36" t="e">
        <f>IF(AND(' RIESGOS DE GESTION'!#REF!="Muy Baja",' RIESGOS DE GESTION'!#REF!="Catastrófico"),CONCATENATE("R10C",' RIESGOS DE GESTION'!#REF!),"")</f>
        <v>#REF!</v>
      </c>
      <c r="AL55" s="36" t="e">
        <f>IF(AND(' RIESGOS DE GESTION'!#REF!="Muy Baja",' RIESGOS DE GESTION'!#REF!="Catastrófico"),CONCATENATE("R10C",' RIESGOS DE GESTION'!#REF!),"")</f>
        <v>#REF!</v>
      </c>
      <c r="AM55" s="37" t="e">
        <f>IF(AND(' RIESGOS DE GESTION'!#REF!="Muy Baja",' RIESGOS DE GESTION'!#REF!="Catastrófico"),CONCATENATE("R10C",' RIESGOS DE GESTION'!#REF!),"")</f>
        <v>#REF!</v>
      </c>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row>
    <row r="56" spans="1:80" x14ac:dyDescent="0.25">
      <c r="A56" s="57"/>
      <c r="B56" s="57"/>
      <c r="C56" s="57"/>
      <c r="D56" s="57"/>
      <c r="E56" s="57"/>
      <c r="F56" s="57"/>
      <c r="G56" s="57"/>
      <c r="H56" s="57"/>
      <c r="I56" s="57"/>
      <c r="J56" s="483" t="s">
        <v>286</v>
      </c>
      <c r="K56" s="484"/>
      <c r="L56" s="484"/>
      <c r="M56" s="484"/>
      <c r="N56" s="484"/>
      <c r="O56" s="501"/>
      <c r="P56" s="483" t="s">
        <v>287</v>
      </c>
      <c r="Q56" s="484"/>
      <c r="R56" s="484"/>
      <c r="S56" s="484"/>
      <c r="T56" s="484"/>
      <c r="U56" s="501"/>
      <c r="V56" s="483" t="s">
        <v>288</v>
      </c>
      <c r="W56" s="484"/>
      <c r="X56" s="484"/>
      <c r="Y56" s="484"/>
      <c r="Z56" s="484"/>
      <c r="AA56" s="501"/>
      <c r="AB56" s="483" t="s">
        <v>289</v>
      </c>
      <c r="AC56" s="522"/>
      <c r="AD56" s="484"/>
      <c r="AE56" s="484"/>
      <c r="AF56" s="484"/>
      <c r="AG56" s="501"/>
      <c r="AH56" s="483" t="s">
        <v>290</v>
      </c>
      <c r="AI56" s="484"/>
      <c r="AJ56" s="484"/>
      <c r="AK56" s="484"/>
      <c r="AL56" s="484"/>
      <c r="AM56" s="501"/>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row>
    <row r="57" spans="1:80" x14ac:dyDescent="0.25">
      <c r="A57" s="57"/>
      <c r="B57" s="57"/>
      <c r="C57" s="57"/>
      <c r="D57" s="57"/>
      <c r="E57" s="57"/>
      <c r="F57" s="57"/>
      <c r="G57" s="57"/>
      <c r="H57" s="57"/>
      <c r="I57" s="57"/>
      <c r="J57" s="487"/>
      <c r="K57" s="486"/>
      <c r="L57" s="486"/>
      <c r="M57" s="486"/>
      <c r="N57" s="486"/>
      <c r="O57" s="502"/>
      <c r="P57" s="487"/>
      <c r="Q57" s="486"/>
      <c r="R57" s="486"/>
      <c r="S57" s="486"/>
      <c r="T57" s="486"/>
      <c r="U57" s="502"/>
      <c r="V57" s="487"/>
      <c r="W57" s="486"/>
      <c r="X57" s="486"/>
      <c r="Y57" s="486"/>
      <c r="Z57" s="486"/>
      <c r="AA57" s="502"/>
      <c r="AB57" s="487"/>
      <c r="AC57" s="486"/>
      <c r="AD57" s="486"/>
      <c r="AE57" s="486"/>
      <c r="AF57" s="486"/>
      <c r="AG57" s="502"/>
      <c r="AH57" s="487"/>
      <c r="AI57" s="486"/>
      <c r="AJ57" s="486"/>
      <c r="AK57" s="486"/>
      <c r="AL57" s="486"/>
      <c r="AM57" s="502"/>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row>
    <row r="58" spans="1:80" x14ac:dyDescent="0.25">
      <c r="A58" s="57"/>
      <c r="B58" s="57"/>
      <c r="C58" s="57"/>
      <c r="D58" s="57"/>
      <c r="E58" s="57"/>
      <c r="F58" s="57"/>
      <c r="G58" s="57"/>
      <c r="H58" s="57"/>
      <c r="I58" s="57"/>
      <c r="J58" s="487"/>
      <c r="K58" s="486"/>
      <c r="L58" s="486"/>
      <c r="M58" s="486"/>
      <c r="N58" s="486"/>
      <c r="O58" s="502"/>
      <c r="P58" s="487"/>
      <c r="Q58" s="486"/>
      <c r="R58" s="486"/>
      <c r="S58" s="486"/>
      <c r="T58" s="486"/>
      <c r="U58" s="502"/>
      <c r="V58" s="487"/>
      <c r="W58" s="486"/>
      <c r="X58" s="486"/>
      <c r="Y58" s="486"/>
      <c r="Z58" s="486"/>
      <c r="AA58" s="502"/>
      <c r="AB58" s="487"/>
      <c r="AC58" s="486"/>
      <c r="AD58" s="486"/>
      <c r="AE58" s="486"/>
      <c r="AF58" s="486"/>
      <c r="AG58" s="502"/>
      <c r="AH58" s="487"/>
      <c r="AI58" s="486"/>
      <c r="AJ58" s="486"/>
      <c r="AK58" s="486"/>
      <c r="AL58" s="486"/>
      <c r="AM58" s="502"/>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row>
    <row r="59" spans="1:80" x14ac:dyDescent="0.25">
      <c r="A59" s="57"/>
      <c r="B59" s="57"/>
      <c r="C59" s="57"/>
      <c r="D59" s="57"/>
      <c r="E59" s="57"/>
      <c r="F59" s="57"/>
      <c r="G59" s="57"/>
      <c r="H59" s="57"/>
      <c r="I59" s="57"/>
      <c r="J59" s="487"/>
      <c r="K59" s="486"/>
      <c r="L59" s="486"/>
      <c r="M59" s="486"/>
      <c r="N59" s="486"/>
      <c r="O59" s="502"/>
      <c r="P59" s="487"/>
      <c r="Q59" s="486"/>
      <c r="R59" s="486"/>
      <c r="S59" s="486"/>
      <c r="T59" s="486"/>
      <c r="U59" s="502"/>
      <c r="V59" s="487"/>
      <c r="W59" s="486"/>
      <c r="X59" s="486"/>
      <c r="Y59" s="486"/>
      <c r="Z59" s="486"/>
      <c r="AA59" s="502"/>
      <c r="AB59" s="487"/>
      <c r="AC59" s="486"/>
      <c r="AD59" s="486"/>
      <c r="AE59" s="486"/>
      <c r="AF59" s="486"/>
      <c r="AG59" s="502"/>
      <c r="AH59" s="487"/>
      <c r="AI59" s="486"/>
      <c r="AJ59" s="486"/>
      <c r="AK59" s="486"/>
      <c r="AL59" s="486"/>
      <c r="AM59" s="502"/>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row>
    <row r="60" spans="1:80" x14ac:dyDescent="0.25">
      <c r="A60" s="57"/>
      <c r="B60" s="57"/>
      <c r="C60" s="57"/>
      <c r="D60" s="57"/>
      <c r="E60" s="57"/>
      <c r="F60" s="57"/>
      <c r="G60" s="57"/>
      <c r="H60" s="57"/>
      <c r="I60" s="57"/>
      <c r="J60" s="487"/>
      <c r="K60" s="486"/>
      <c r="L60" s="486"/>
      <c r="M60" s="486"/>
      <c r="N60" s="486"/>
      <c r="O60" s="502"/>
      <c r="P60" s="487"/>
      <c r="Q60" s="486"/>
      <c r="R60" s="486"/>
      <c r="S60" s="486"/>
      <c r="T60" s="486"/>
      <c r="U60" s="502"/>
      <c r="V60" s="487"/>
      <c r="W60" s="486"/>
      <c r="X60" s="486"/>
      <c r="Y60" s="486"/>
      <c r="Z60" s="486"/>
      <c r="AA60" s="502"/>
      <c r="AB60" s="487"/>
      <c r="AC60" s="486"/>
      <c r="AD60" s="486"/>
      <c r="AE60" s="486"/>
      <c r="AF60" s="486"/>
      <c r="AG60" s="502"/>
      <c r="AH60" s="487"/>
      <c r="AI60" s="486"/>
      <c r="AJ60" s="486"/>
      <c r="AK60" s="486"/>
      <c r="AL60" s="486"/>
      <c r="AM60" s="502"/>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row>
    <row r="61" spans="1:80" ht="15.75" thickBot="1" x14ac:dyDescent="0.3">
      <c r="A61" s="57"/>
      <c r="B61" s="57"/>
      <c r="C61" s="57"/>
      <c r="D61" s="57"/>
      <c r="E61" s="57"/>
      <c r="F61" s="57"/>
      <c r="G61" s="57"/>
      <c r="H61" s="57"/>
      <c r="I61" s="57"/>
      <c r="J61" s="488"/>
      <c r="K61" s="489"/>
      <c r="L61" s="489"/>
      <c r="M61" s="489"/>
      <c r="N61" s="489"/>
      <c r="O61" s="503"/>
      <c r="P61" s="488"/>
      <c r="Q61" s="489"/>
      <c r="R61" s="489"/>
      <c r="S61" s="489"/>
      <c r="T61" s="489"/>
      <c r="U61" s="503"/>
      <c r="V61" s="488"/>
      <c r="W61" s="489"/>
      <c r="X61" s="489"/>
      <c r="Y61" s="489"/>
      <c r="Z61" s="489"/>
      <c r="AA61" s="503"/>
      <c r="AB61" s="488"/>
      <c r="AC61" s="489"/>
      <c r="AD61" s="489"/>
      <c r="AE61" s="489"/>
      <c r="AF61" s="489"/>
      <c r="AG61" s="503"/>
      <c r="AH61" s="488"/>
      <c r="AI61" s="489"/>
      <c r="AJ61" s="489"/>
      <c r="AK61" s="489"/>
      <c r="AL61" s="489"/>
      <c r="AM61" s="503"/>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row>
    <row r="62" spans="1:80" x14ac:dyDescent="0.2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row>
    <row r="63" spans="1:80" ht="15" customHeight="1" x14ac:dyDescent="0.25">
      <c r="A63" s="57"/>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57"/>
      <c r="AV63" s="57"/>
      <c r="AW63" s="57"/>
      <c r="AX63" s="57"/>
      <c r="AY63" s="57"/>
      <c r="AZ63" s="57"/>
      <c r="BA63" s="57"/>
      <c r="BB63" s="57"/>
      <c r="BC63" s="57"/>
      <c r="BD63" s="57"/>
      <c r="BE63" s="57"/>
      <c r="BF63" s="57"/>
      <c r="BG63" s="57"/>
      <c r="BH63" s="57"/>
    </row>
    <row r="64" spans="1:80" ht="15" customHeight="1" x14ac:dyDescent="0.25">
      <c r="A64" s="57"/>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57"/>
      <c r="AV64" s="57"/>
      <c r="AW64" s="57"/>
      <c r="AX64" s="57"/>
      <c r="AY64" s="57"/>
      <c r="AZ64" s="57"/>
      <c r="BA64" s="57"/>
      <c r="BB64" s="57"/>
      <c r="BC64" s="57"/>
      <c r="BD64" s="57"/>
      <c r="BE64" s="57"/>
      <c r="BF64" s="57"/>
      <c r="BG64" s="57"/>
      <c r="BH64" s="57"/>
    </row>
    <row r="65" spans="1:60" x14ac:dyDescent="0.2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row>
    <row r="66" spans="1:60" x14ac:dyDescent="0.2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row>
    <row r="67" spans="1:60" x14ac:dyDescent="0.2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row>
    <row r="68" spans="1:60" x14ac:dyDescent="0.2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row>
    <row r="69" spans="1:60" x14ac:dyDescent="0.2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row>
    <row r="70" spans="1:60" x14ac:dyDescent="0.2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row>
    <row r="71" spans="1:60" x14ac:dyDescent="0.2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row>
    <row r="72" spans="1:60" x14ac:dyDescent="0.2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row>
    <row r="73" spans="1:60" x14ac:dyDescent="0.2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row>
    <row r="74" spans="1:60" x14ac:dyDescent="0.2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row>
    <row r="75" spans="1:60" x14ac:dyDescent="0.25">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row>
    <row r="76" spans="1:60" x14ac:dyDescent="0.25">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row>
    <row r="77" spans="1:60" x14ac:dyDescent="0.25">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row>
    <row r="78" spans="1:60" x14ac:dyDescent="0.25">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row>
    <row r="79" spans="1:60" x14ac:dyDescent="0.25">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row>
    <row r="80" spans="1:60" x14ac:dyDescent="0.25">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row>
    <row r="81" spans="1:60" x14ac:dyDescent="0.25">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row>
    <row r="82" spans="1:60" x14ac:dyDescent="0.25">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row>
    <row r="83" spans="1:60" x14ac:dyDescent="0.25">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row>
    <row r="84" spans="1:60" x14ac:dyDescent="0.25">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row>
    <row r="85" spans="1:60" x14ac:dyDescent="0.25">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row>
    <row r="86" spans="1:60" x14ac:dyDescent="0.25">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row>
    <row r="87" spans="1:60" x14ac:dyDescent="0.25">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row>
    <row r="88" spans="1:60" x14ac:dyDescent="0.25">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row>
    <row r="89" spans="1:60" x14ac:dyDescent="0.25">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row>
    <row r="90" spans="1:60" x14ac:dyDescent="0.25">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row>
    <row r="91" spans="1:60" x14ac:dyDescent="0.25">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row>
    <row r="92" spans="1:60" x14ac:dyDescent="0.25">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row>
    <row r="93" spans="1:60" x14ac:dyDescent="0.25">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row>
    <row r="94" spans="1:60" x14ac:dyDescent="0.2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row>
    <row r="95" spans="1:60" x14ac:dyDescent="0.25">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row>
    <row r="96" spans="1:60" x14ac:dyDescent="0.25">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row>
    <row r="97" spans="1:60" x14ac:dyDescent="0.25">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row>
    <row r="98" spans="1:60" x14ac:dyDescent="0.25">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row>
    <row r="99" spans="1:60" x14ac:dyDescent="0.25">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row>
    <row r="100" spans="1:60" x14ac:dyDescent="0.25">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row>
    <row r="101" spans="1:60" x14ac:dyDescent="0.2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row>
    <row r="102" spans="1:60" x14ac:dyDescent="0.2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row>
    <row r="103" spans="1:60" x14ac:dyDescent="0.25">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row>
    <row r="104" spans="1:60" x14ac:dyDescent="0.25">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row>
    <row r="105" spans="1:60" x14ac:dyDescent="0.25">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row>
    <row r="106" spans="1:60" x14ac:dyDescent="0.25">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row>
    <row r="107" spans="1:60" x14ac:dyDescent="0.25">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row>
    <row r="108" spans="1:60" x14ac:dyDescent="0.25">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row>
    <row r="109" spans="1:60" x14ac:dyDescent="0.25">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row>
    <row r="110" spans="1:60" x14ac:dyDescent="0.25">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row>
    <row r="111" spans="1:60" x14ac:dyDescent="0.25">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row>
    <row r="112" spans="1:60" x14ac:dyDescent="0.25">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row>
    <row r="113" spans="1:60" x14ac:dyDescent="0.25">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row>
    <row r="114" spans="1:60" x14ac:dyDescent="0.25">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row>
    <row r="115" spans="1:60" x14ac:dyDescent="0.25">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row>
    <row r="116" spans="1:60" x14ac:dyDescent="0.25">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row>
    <row r="117" spans="1:60" x14ac:dyDescent="0.25">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row>
    <row r="118" spans="1:60" x14ac:dyDescent="0.25">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row>
    <row r="119" spans="1:60" x14ac:dyDescent="0.25">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row>
    <row r="120" spans="1:60" x14ac:dyDescent="0.25">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row>
    <row r="121" spans="1:60" x14ac:dyDescent="0.25">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row>
    <row r="122" spans="1:60" x14ac:dyDescent="0.25">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row>
    <row r="123" spans="1:60" x14ac:dyDescent="0.25">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row>
    <row r="124" spans="1:60" x14ac:dyDescent="0.25">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row>
    <row r="125" spans="1:60" x14ac:dyDescent="0.25">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row>
    <row r="126" spans="1:60" x14ac:dyDescent="0.25">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row>
    <row r="127" spans="1:60" x14ac:dyDescent="0.25">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row>
    <row r="128" spans="1:60" x14ac:dyDescent="0.25">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row>
    <row r="129" spans="1:60" x14ac:dyDescent="0.25">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row>
    <row r="130" spans="1:60" x14ac:dyDescent="0.25">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row>
    <row r="131" spans="1:60" x14ac:dyDescent="0.25">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row>
    <row r="132" spans="1:60" x14ac:dyDescent="0.25">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row>
    <row r="133" spans="1:60" x14ac:dyDescent="0.25">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row>
    <row r="134" spans="1:60" x14ac:dyDescent="0.25">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row>
    <row r="135" spans="1:60" x14ac:dyDescent="0.25">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row>
    <row r="136" spans="1:60" x14ac:dyDescent="0.25">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row>
    <row r="137" spans="1:60" x14ac:dyDescent="0.25">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row>
    <row r="138" spans="1:60" x14ac:dyDescent="0.25">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row>
    <row r="139" spans="1:60" x14ac:dyDescent="0.25">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row>
    <row r="140" spans="1:60" x14ac:dyDescent="0.25">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row>
    <row r="141" spans="1:60" x14ac:dyDescent="0.25">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row>
    <row r="142" spans="1:60" x14ac:dyDescent="0.25">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row>
    <row r="143" spans="1:60" x14ac:dyDescent="0.25">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row>
    <row r="144" spans="1:60" x14ac:dyDescent="0.25">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row>
    <row r="145" spans="1:60" x14ac:dyDescent="0.25">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row>
    <row r="146" spans="1:60" x14ac:dyDescent="0.25">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row>
    <row r="147" spans="1:60" x14ac:dyDescent="0.25">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row>
    <row r="148" spans="1:60" x14ac:dyDescent="0.25">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row>
    <row r="149" spans="1:60" x14ac:dyDescent="0.25">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row>
    <row r="150" spans="1:60" x14ac:dyDescent="0.25">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row>
    <row r="151" spans="1:60" x14ac:dyDescent="0.25">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row>
    <row r="152" spans="1:60" x14ac:dyDescent="0.25">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row>
    <row r="153" spans="1:60" x14ac:dyDescent="0.25">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row>
    <row r="154" spans="1:60" x14ac:dyDescent="0.25">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row>
    <row r="155" spans="1:60" x14ac:dyDescent="0.25">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row>
    <row r="156" spans="1:60" x14ac:dyDescent="0.25">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row>
    <row r="157" spans="1:60" x14ac:dyDescent="0.25">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row>
    <row r="158" spans="1:60" x14ac:dyDescent="0.25">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row>
    <row r="159" spans="1:60" x14ac:dyDescent="0.25">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row>
    <row r="160" spans="1:60" x14ac:dyDescent="0.25">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row>
    <row r="161" spans="1:60" x14ac:dyDescent="0.25">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row>
    <row r="162" spans="1:60" x14ac:dyDescent="0.25">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row>
    <row r="163" spans="1:60" x14ac:dyDescent="0.25">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row>
    <row r="164" spans="1:60" x14ac:dyDescent="0.25">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row>
    <row r="165" spans="1:60" x14ac:dyDescent="0.25">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row>
    <row r="166" spans="1:60" x14ac:dyDescent="0.25">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row>
    <row r="167" spans="1:60" x14ac:dyDescent="0.25">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row>
    <row r="168" spans="1:60" x14ac:dyDescent="0.25">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row>
    <row r="169" spans="1:60" x14ac:dyDescent="0.25">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row>
    <row r="170" spans="1:60" x14ac:dyDescent="0.25">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row>
    <row r="171" spans="1:60" x14ac:dyDescent="0.25">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row>
    <row r="172" spans="1:60" x14ac:dyDescent="0.25">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row>
    <row r="173" spans="1:60" x14ac:dyDescent="0.25">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row>
    <row r="174" spans="1:60" x14ac:dyDescent="0.25">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row>
    <row r="175" spans="1:60" x14ac:dyDescent="0.25">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row>
    <row r="176" spans="1:60" x14ac:dyDescent="0.25">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row>
    <row r="177" spans="1:60" x14ac:dyDescent="0.25">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row>
    <row r="178" spans="1:60" x14ac:dyDescent="0.25">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row>
    <row r="179" spans="1:60" x14ac:dyDescent="0.25">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row>
    <row r="180" spans="1:60" x14ac:dyDescent="0.25">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row>
    <row r="181" spans="1:60" x14ac:dyDescent="0.25">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row>
    <row r="182" spans="1:60" x14ac:dyDescent="0.25">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row>
    <row r="183" spans="1:60" x14ac:dyDescent="0.25">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row>
    <row r="184" spans="1:60" x14ac:dyDescent="0.25">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row>
    <row r="185" spans="1:60" x14ac:dyDescent="0.25">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row>
    <row r="186" spans="1:60" x14ac:dyDescent="0.25">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row>
    <row r="187" spans="1:60" x14ac:dyDescent="0.25">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row>
    <row r="188" spans="1:60" x14ac:dyDescent="0.25">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row>
    <row r="189" spans="1:60" x14ac:dyDescent="0.25">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row>
    <row r="190" spans="1:60" x14ac:dyDescent="0.25">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row>
    <row r="191" spans="1:60" x14ac:dyDescent="0.25">
      <c r="A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c r="BG191" s="57"/>
      <c r="BH191" s="57"/>
    </row>
    <row r="192" spans="1:60" x14ac:dyDescent="0.25">
      <c r="A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c r="BG192" s="57"/>
      <c r="BH192" s="57"/>
    </row>
    <row r="193" spans="1:60" x14ac:dyDescent="0.25">
      <c r="A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row>
    <row r="194" spans="1:60" x14ac:dyDescent="0.25">
      <c r="A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row>
    <row r="195" spans="1:60" x14ac:dyDescent="0.25">
      <c r="A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row>
    <row r="196" spans="1:60" x14ac:dyDescent="0.25">
      <c r="A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row>
    <row r="197" spans="1:60" x14ac:dyDescent="0.25">
      <c r="A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row>
    <row r="198" spans="1:60" x14ac:dyDescent="0.25">
      <c r="A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row>
    <row r="199" spans="1:60" x14ac:dyDescent="0.25">
      <c r="A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row>
    <row r="200" spans="1:60" x14ac:dyDescent="0.25">
      <c r="A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row>
    <row r="201" spans="1:60" x14ac:dyDescent="0.25">
      <c r="A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row>
    <row r="202" spans="1:60" x14ac:dyDescent="0.25">
      <c r="A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57"/>
      <c r="BG202" s="57"/>
      <c r="BH202" s="57"/>
    </row>
    <row r="203" spans="1:60" x14ac:dyDescent="0.25">
      <c r="A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row>
    <row r="204" spans="1:60" x14ac:dyDescent="0.25">
      <c r="A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57"/>
      <c r="BG204" s="57"/>
      <c r="BH204" s="57"/>
    </row>
    <row r="205" spans="1:60" x14ac:dyDescent="0.25">
      <c r="A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57"/>
      <c r="BG205" s="57"/>
      <c r="BH205" s="57"/>
    </row>
    <row r="206" spans="1:60" x14ac:dyDescent="0.25">
      <c r="A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57"/>
      <c r="BG206" s="57"/>
      <c r="BH206" s="57"/>
    </row>
    <row r="207" spans="1:60" x14ac:dyDescent="0.25">
      <c r="A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row>
    <row r="208" spans="1:60" x14ac:dyDescent="0.25">
      <c r="A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c r="BE208" s="57"/>
      <c r="BF208" s="57"/>
      <c r="BG208" s="57"/>
      <c r="BH208" s="57"/>
    </row>
    <row r="209" spans="1:60" x14ac:dyDescent="0.25">
      <c r="A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c r="BF209" s="57"/>
      <c r="BG209" s="57"/>
      <c r="BH209" s="57"/>
    </row>
    <row r="210" spans="1:60" x14ac:dyDescent="0.25">
      <c r="A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c r="BF210" s="57"/>
      <c r="BG210" s="57"/>
      <c r="BH210" s="57"/>
    </row>
    <row r="211" spans="1:60" x14ac:dyDescent="0.25">
      <c r="A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c r="BE211" s="57"/>
      <c r="BF211" s="57"/>
      <c r="BG211" s="57"/>
      <c r="BH211" s="57"/>
    </row>
    <row r="212" spans="1:60" x14ac:dyDescent="0.25">
      <c r="A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57"/>
      <c r="BG212" s="57"/>
      <c r="BH212" s="57"/>
    </row>
    <row r="213" spans="1:60" x14ac:dyDescent="0.25">
      <c r="A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row>
    <row r="214" spans="1:60" x14ac:dyDescent="0.25">
      <c r="A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57"/>
      <c r="BG214" s="57"/>
      <c r="BH214" s="57"/>
    </row>
    <row r="215" spans="1:60" x14ac:dyDescent="0.25">
      <c r="A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c r="BE215" s="57"/>
      <c r="BF215" s="57"/>
      <c r="BG215" s="57"/>
      <c r="BH215" s="57"/>
    </row>
    <row r="216" spans="1:60" x14ac:dyDescent="0.25">
      <c r="A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c r="BF216" s="57"/>
      <c r="BG216" s="57"/>
      <c r="BH216" s="57"/>
    </row>
    <row r="217" spans="1:60" x14ac:dyDescent="0.25">
      <c r="A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7"/>
      <c r="BE217" s="57"/>
      <c r="BF217" s="57"/>
      <c r="BG217" s="57"/>
      <c r="BH217" s="57"/>
    </row>
    <row r="218" spans="1:60" x14ac:dyDescent="0.25">
      <c r="A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7"/>
      <c r="BG218" s="57"/>
      <c r="BH218" s="57"/>
    </row>
    <row r="219" spans="1:60" x14ac:dyDescent="0.25">
      <c r="A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row>
    <row r="220" spans="1:60" x14ac:dyDescent="0.25">
      <c r="A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c r="BE220" s="57"/>
      <c r="BF220" s="57"/>
      <c r="BG220" s="57"/>
      <c r="BH220" s="57"/>
    </row>
    <row r="221" spans="1:60" x14ac:dyDescent="0.25">
      <c r="A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57"/>
      <c r="BG221" s="57"/>
      <c r="BH221" s="57"/>
    </row>
    <row r="222" spans="1:60" x14ac:dyDescent="0.25">
      <c r="A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c r="BE222" s="57"/>
      <c r="BF222" s="57"/>
      <c r="BG222" s="57"/>
      <c r="BH222" s="57"/>
    </row>
    <row r="223" spans="1:60" x14ac:dyDescent="0.25">
      <c r="A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c r="BE223" s="57"/>
      <c r="BF223" s="57"/>
      <c r="BG223" s="57"/>
      <c r="BH223" s="57"/>
    </row>
    <row r="224" spans="1:60" x14ac:dyDescent="0.25">
      <c r="A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c r="BC224" s="57"/>
      <c r="BD224" s="57"/>
      <c r="BE224" s="57"/>
      <c r="BF224" s="57"/>
      <c r="BG224" s="57"/>
      <c r="BH224" s="57"/>
    </row>
    <row r="225" spans="1:60" x14ac:dyDescent="0.25">
      <c r="A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c r="BE225" s="57"/>
      <c r="BF225" s="57"/>
      <c r="BG225" s="57"/>
      <c r="BH225" s="57"/>
    </row>
    <row r="226" spans="1:60" x14ac:dyDescent="0.25">
      <c r="A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57"/>
      <c r="BC226" s="57"/>
      <c r="BD226" s="57"/>
      <c r="BE226" s="57"/>
      <c r="BF226" s="57"/>
      <c r="BG226" s="57"/>
      <c r="BH226" s="57"/>
    </row>
    <row r="227" spans="1:60" x14ac:dyDescent="0.25">
      <c r="A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7"/>
      <c r="AV227" s="57"/>
      <c r="AW227" s="57"/>
      <c r="AX227" s="57"/>
      <c r="AY227" s="57"/>
      <c r="AZ227" s="57"/>
      <c r="BA227" s="57"/>
      <c r="BB227" s="57"/>
      <c r="BC227" s="57"/>
      <c r="BD227" s="57"/>
      <c r="BE227" s="57"/>
      <c r="BF227" s="57"/>
      <c r="BG227" s="57"/>
      <c r="BH227" s="57"/>
    </row>
    <row r="228" spans="1:60" x14ac:dyDescent="0.25">
      <c r="A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c r="BA228" s="57"/>
      <c r="BB228" s="57"/>
      <c r="BC228" s="57"/>
      <c r="BD228" s="57"/>
      <c r="BE228" s="57"/>
      <c r="BF228" s="57"/>
      <c r="BG228" s="57"/>
      <c r="BH228" s="57"/>
    </row>
    <row r="229" spans="1:60" x14ac:dyDescent="0.25">
      <c r="A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c r="AU229" s="57"/>
      <c r="AV229" s="57"/>
      <c r="AW229" s="57"/>
      <c r="AX229" s="57"/>
      <c r="AY229" s="57"/>
      <c r="AZ229" s="57"/>
      <c r="BA229" s="57"/>
      <c r="BB229" s="57"/>
      <c r="BC229" s="57"/>
      <c r="BD229" s="57"/>
      <c r="BE229" s="57"/>
      <c r="BF229" s="57"/>
      <c r="BG229" s="57"/>
      <c r="BH229" s="57"/>
    </row>
    <row r="230" spans="1:60" x14ac:dyDescent="0.25">
      <c r="A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c r="BA230" s="57"/>
      <c r="BB230" s="57"/>
      <c r="BC230" s="57"/>
      <c r="BD230" s="57"/>
      <c r="BE230" s="57"/>
      <c r="BF230" s="57"/>
      <c r="BG230" s="57"/>
      <c r="BH230" s="57"/>
    </row>
    <row r="231" spans="1:60" x14ac:dyDescent="0.25">
      <c r="A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c r="BF231" s="57"/>
      <c r="BG231" s="57"/>
      <c r="BH231" s="57"/>
    </row>
    <row r="232" spans="1:60" x14ac:dyDescent="0.25">
      <c r="A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row>
    <row r="233" spans="1:60" x14ac:dyDescent="0.25">
      <c r="A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row>
    <row r="234" spans="1:60" x14ac:dyDescent="0.25">
      <c r="A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row>
    <row r="235" spans="1:60" x14ac:dyDescent="0.25">
      <c r="A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row>
    <row r="236" spans="1:60" x14ac:dyDescent="0.25">
      <c r="A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row>
    <row r="237" spans="1:60" x14ac:dyDescent="0.25">
      <c r="A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c r="BA237" s="57"/>
      <c r="BB237" s="57"/>
      <c r="BC237" s="57"/>
      <c r="BD237" s="57"/>
      <c r="BE237" s="57"/>
      <c r="BF237" s="57"/>
      <c r="BG237" s="57"/>
      <c r="BH237" s="57"/>
    </row>
    <row r="238" spans="1:60" x14ac:dyDescent="0.25">
      <c r="A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c r="BC238" s="57"/>
      <c r="BD238" s="57"/>
      <c r="BE238" s="57"/>
      <c r="BF238" s="57"/>
      <c r="BG238" s="57"/>
      <c r="BH238" s="57"/>
    </row>
    <row r="239" spans="1:60" x14ac:dyDescent="0.25">
      <c r="A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c r="BC239" s="57"/>
      <c r="BD239" s="57"/>
      <c r="BE239" s="57"/>
      <c r="BF239" s="57"/>
      <c r="BG239" s="57"/>
      <c r="BH239" s="57"/>
    </row>
    <row r="240" spans="1:60" x14ac:dyDescent="0.25">
      <c r="A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57"/>
      <c r="BC240" s="57"/>
      <c r="BD240" s="57"/>
      <c r="BE240" s="57"/>
      <c r="BF240" s="57"/>
      <c r="BG240" s="57"/>
      <c r="BH240" s="57"/>
    </row>
    <row r="241" spans="1:60" x14ac:dyDescent="0.25">
      <c r="A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c r="BA241" s="57"/>
      <c r="BB241" s="57"/>
      <c r="BC241" s="57"/>
      <c r="BD241" s="57"/>
      <c r="BE241" s="57"/>
      <c r="BF241" s="57"/>
      <c r="BG241" s="57"/>
      <c r="BH241" s="57"/>
    </row>
    <row r="242" spans="1:60" x14ac:dyDescent="0.25">
      <c r="A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57"/>
      <c r="BC242" s="57"/>
      <c r="BD242" s="57"/>
      <c r="BE242" s="57"/>
      <c r="BF242" s="57"/>
      <c r="BG242" s="57"/>
      <c r="BH242" s="57"/>
    </row>
    <row r="243" spans="1:60" x14ac:dyDescent="0.25">
      <c r="A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c r="BA243" s="57"/>
      <c r="BB243" s="57"/>
      <c r="BC243" s="57"/>
      <c r="BD243" s="57"/>
      <c r="BE243" s="57"/>
      <c r="BF243" s="57"/>
      <c r="BG243" s="57"/>
      <c r="BH243" s="57"/>
    </row>
    <row r="244" spans="1:60" x14ac:dyDescent="0.25">
      <c r="A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c r="BC244" s="57"/>
      <c r="BD244" s="57"/>
      <c r="BE244" s="57"/>
      <c r="BF244" s="57"/>
      <c r="BG244" s="57"/>
      <c r="BH244" s="57"/>
    </row>
    <row r="245" spans="1:60" x14ac:dyDescent="0.25">
      <c r="A245" s="57"/>
    </row>
    <row r="246" spans="1:60" x14ac:dyDescent="0.25">
      <c r="A246" s="57"/>
    </row>
    <row r="247" spans="1:60" x14ac:dyDescent="0.25">
      <c r="A247" s="57"/>
    </row>
    <row r="248" spans="1:60" x14ac:dyDescent="0.25">
      <c r="A248" s="57"/>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57"/>
      <c r="B1" s="523" t="s">
        <v>292</v>
      </c>
      <c r="C1" s="523"/>
      <c r="D1" s="523"/>
      <c r="E1" s="57"/>
      <c r="F1" s="57"/>
      <c r="G1" s="57"/>
      <c r="H1" s="57"/>
      <c r="I1" s="57"/>
      <c r="J1" s="57"/>
      <c r="K1" s="57"/>
      <c r="L1" s="57"/>
      <c r="M1" s="57"/>
      <c r="N1" s="57"/>
      <c r="O1" s="57"/>
      <c r="P1" s="57"/>
      <c r="Q1" s="57"/>
      <c r="R1" s="57"/>
      <c r="S1" s="57"/>
      <c r="T1" s="57"/>
      <c r="U1" s="57"/>
      <c r="V1" s="57"/>
      <c r="W1" s="57"/>
      <c r="X1" s="57"/>
      <c r="Y1" s="57"/>
      <c r="Z1" s="57"/>
      <c r="AA1" s="57"/>
      <c r="AB1" s="57"/>
      <c r="AC1" s="57"/>
      <c r="AD1" s="57"/>
      <c r="AE1" s="57"/>
    </row>
    <row r="2" spans="1:37" x14ac:dyDescent="0.2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row>
    <row r="3" spans="1:37" ht="25.5" x14ac:dyDescent="0.25">
      <c r="A3" s="57"/>
      <c r="B3" s="6"/>
      <c r="C3" s="7" t="s">
        <v>293</v>
      </c>
      <c r="D3" s="7" t="s">
        <v>213</v>
      </c>
      <c r="E3" s="57"/>
      <c r="F3" s="57"/>
      <c r="G3" s="57"/>
      <c r="H3" s="57"/>
      <c r="I3" s="57"/>
      <c r="J3" s="57"/>
      <c r="K3" s="57"/>
      <c r="L3" s="57"/>
      <c r="M3" s="57"/>
      <c r="N3" s="57"/>
      <c r="O3" s="57"/>
      <c r="P3" s="57"/>
      <c r="Q3" s="57"/>
      <c r="R3" s="57"/>
      <c r="S3" s="57"/>
      <c r="T3" s="57"/>
      <c r="U3" s="57"/>
      <c r="V3" s="57"/>
      <c r="W3" s="57"/>
      <c r="X3" s="57"/>
      <c r="Y3" s="57"/>
      <c r="Z3" s="57"/>
      <c r="AA3" s="57"/>
      <c r="AB3" s="57"/>
      <c r="AC3" s="57"/>
      <c r="AD3" s="57"/>
      <c r="AE3" s="57"/>
    </row>
    <row r="4" spans="1:37" ht="51" x14ac:dyDescent="0.25">
      <c r="A4" s="57"/>
      <c r="B4" s="8" t="s">
        <v>294</v>
      </c>
      <c r="C4" s="9" t="s">
        <v>295</v>
      </c>
      <c r="D4" s="10">
        <v>0.2</v>
      </c>
      <c r="E4" s="57"/>
      <c r="F4" s="57"/>
      <c r="G4" s="57"/>
      <c r="H4" s="57"/>
      <c r="I4" s="57"/>
      <c r="J4" s="57"/>
      <c r="K4" s="57"/>
      <c r="L4" s="57"/>
      <c r="M4" s="57"/>
      <c r="N4" s="57"/>
      <c r="O4" s="57"/>
      <c r="P4" s="57"/>
      <c r="Q4" s="57"/>
      <c r="R4" s="57"/>
      <c r="S4" s="57"/>
      <c r="T4" s="57"/>
      <c r="U4" s="57"/>
      <c r="V4" s="57"/>
      <c r="W4" s="57"/>
      <c r="X4" s="57"/>
      <c r="Y4" s="57"/>
      <c r="Z4" s="57"/>
      <c r="AA4" s="57"/>
      <c r="AB4" s="57"/>
      <c r="AC4" s="57"/>
      <c r="AD4" s="57"/>
      <c r="AE4" s="57"/>
    </row>
    <row r="5" spans="1:37" ht="51" x14ac:dyDescent="0.25">
      <c r="A5" s="57"/>
      <c r="B5" s="11" t="s">
        <v>296</v>
      </c>
      <c r="C5" s="12" t="s">
        <v>297</v>
      </c>
      <c r="D5" s="13">
        <v>0.4</v>
      </c>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1:37" ht="51" x14ac:dyDescent="0.25">
      <c r="A6" s="57"/>
      <c r="B6" s="14" t="s">
        <v>298</v>
      </c>
      <c r="C6" s="12" t="s">
        <v>299</v>
      </c>
      <c r="D6" s="13">
        <v>0.6</v>
      </c>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7" ht="76.5" x14ac:dyDescent="0.25">
      <c r="A7" s="57"/>
      <c r="B7" s="15" t="s">
        <v>300</v>
      </c>
      <c r="C7" s="12" t="s">
        <v>301</v>
      </c>
      <c r="D7" s="13">
        <v>0.8</v>
      </c>
      <c r="E7" s="57"/>
      <c r="F7" s="57"/>
      <c r="G7" s="57"/>
      <c r="H7" s="57"/>
      <c r="I7" s="57"/>
      <c r="J7" s="57"/>
      <c r="K7" s="57"/>
      <c r="L7" s="57"/>
      <c r="M7" s="57"/>
      <c r="N7" s="57"/>
      <c r="O7" s="57"/>
      <c r="P7" s="57"/>
      <c r="Q7" s="57"/>
      <c r="R7" s="57"/>
      <c r="S7" s="57"/>
      <c r="T7" s="57"/>
      <c r="U7" s="57"/>
      <c r="V7" s="57"/>
      <c r="W7" s="57"/>
      <c r="X7" s="57"/>
      <c r="Y7" s="57"/>
      <c r="Z7" s="57"/>
      <c r="AA7" s="57"/>
      <c r="AB7" s="57"/>
      <c r="AC7" s="57"/>
      <c r="AD7" s="57"/>
      <c r="AE7" s="57"/>
    </row>
    <row r="8" spans="1:37" ht="51" x14ac:dyDescent="0.25">
      <c r="A8" s="57"/>
      <c r="B8" s="16" t="s">
        <v>302</v>
      </c>
      <c r="C8" s="12" t="s">
        <v>303</v>
      </c>
      <c r="D8" s="13">
        <v>1</v>
      </c>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1:37" x14ac:dyDescent="0.25">
      <c r="A9" s="57"/>
      <c r="B9" s="77"/>
      <c r="C9" s="77"/>
      <c r="D9" s="7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row>
    <row r="10" spans="1:37" ht="16.5" x14ac:dyDescent="0.25">
      <c r="A10" s="57"/>
      <c r="B10" s="78"/>
      <c r="C10" s="77"/>
      <c r="D10" s="7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row>
    <row r="11" spans="1:37" x14ac:dyDescent="0.25">
      <c r="A11" s="57"/>
      <c r="B11" s="77"/>
      <c r="C11" s="77"/>
      <c r="D11" s="7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7" x14ac:dyDescent="0.25">
      <c r="A12" s="57"/>
      <c r="B12" s="77"/>
      <c r="C12" s="77"/>
      <c r="D12" s="7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7" x14ac:dyDescent="0.25">
      <c r="A13" s="57"/>
      <c r="B13" s="77"/>
      <c r="C13" s="77"/>
      <c r="D13" s="7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row>
    <row r="14" spans="1:37" x14ac:dyDescent="0.25">
      <c r="A14" s="57"/>
      <c r="B14" s="77"/>
      <c r="C14" s="77"/>
      <c r="D14" s="7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row>
    <row r="15" spans="1:37" x14ac:dyDescent="0.25">
      <c r="A15" s="57"/>
      <c r="B15" s="77"/>
      <c r="C15" s="77"/>
      <c r="D15" s="7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row>
    <row r="16" spans="1:37" x14ac:dyDescent="0.25">
      <c r="A16" s="57"/>
      <c r="B16" s="77"/>
      <c r="C16" s="77"/>
      <c r="D16" s="7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row>
    <row r="17" spans="1:37" x14ac:dyDescent="0.25">
      <c r="A17" s="57"/>
      <c r="B17" s="77"/>
      <c r="C17" s="77"/>
      <c r="D17" s="7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row>
    <row r="18" spans="1:37" x14ac:dyDescent="0.25">
      <c r="A18" s="57"/>
      <c r="B18" s="77"/>
      <c r="C18" s="77"/>
      <c r="D18" s="7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row>
    <row r="19" spans="1:37" x14ac:dyDescent="0.25">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row>
    <row r="20" spans="1:37" x14ac:dyDescent="0.25">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row>
    <row r="21" spans="1:37" x14ac:dyDescent="0.25">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row>
    <row r="22" spans="1:37" x14ac:dyDescent="0.25">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row>
    <row r="23" spans="1:37" x14ac:dyDescent="0.25">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row>
    <row r="24" spans="1:37" x14ac:dyDescent="0.25">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row>
    <row r="25" spans="1:37" x14ac:dyDescent="0.25">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row>
    <row r="26" spans="1:37" x14ac:dyDescent="0.25">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row>
    <row r="27" spans="1:37" x14ac:dyDescent="0.25">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row>
    <row r="28" spans="1:37" x14ac:dyDescent="0.25">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row>
    <row r="29" spans="1:37" x14ac:dyDescent="0.25">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row>
    <row r="30" spans="1:37" x14ac:dyDescent="0.25">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row>
    <row r="31" spans="1:37" x14ac:dyDescent="0.25">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row>
    <row r="32" spans="1:37" x14ac:dyDescent="0.2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row>
    <row r="33" spans="1:31" x14ac:dyDescent="0.25">
      <c r="A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row>
    <row r="34" spans="1:31" x14ac:dyDescent="0.25">
      <c r="A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row>
    <row r="35" spans="1:31" x14ac:dyDescent="0.25">
      <c r="A35" s="57"/>
    </row>
    <row r="36" spans="1:31" x14ac:dyDescent="0.25">
      <c r="A36" s="57"/>
    </row>
    <row r="37" spans="1:31" x14ac:dyDescent="0.25">
      <c r="A37" s="57"/>
    </row>
    <row r="38" spans="1:31" x14ac:dyDescent="0.25">
      <c r="A38" s="57"/>
    </row>
    <row r="39" spans="1:31" x14ac:dyDescent="0.25">
      <c r="A39" s="57"/>
    </row>
    <row r="40" spans="1:31" x14ac:dyDescent="0.25">
      <c r="A40" s="57"/>
    </row>
    <row r="41" spans="1:31" x14ac:dyDescent="0.25">
      <c r="A41" s="57"/>
    </row>
    <row r="42" spans="1:31" x14ac:dyDescent="0.25">
      <c r="A42" s="57"/>
    </row>
    <row r="43" spans="1:31" x14ac:dyDescent="0.25">
      <c r="A43" s="57"/>
    </row>
    <row r="44" spans="1:31" x14ac:dyDescent="0.25">
      <c r="A44" s="57"/>
    </row>
    <row r="45" spans="1:31" x14ac:dyDescent="0.25">
      <c r="A45" s="57"/>
    </row>
    <row r="46" spans="1:31" x14ac:dyDescent="0.25">
      <c r="A46" s="57"/>
    </row>
    <row r="47" spans="1:31" x14ac:dyDescent="0.25">
      <c r="A47" s="57"/>
    </row>
    <row r="48" spans="1:31" x14ac:dyDescent="0.25">
      <c r="A48" s="57"/>
    </row>
    <row r="49" spans="1:1" x14ac:dyDescent="0.25">
      <c r="A49" s="57"/>
    </row>
    <row r="50" spans="1:1" x14ac:dyDescent="0.25">
      <c r="A50" s="57"/>
    </row>
    <row r="51" spans="1:1" x14ac:dyDescent="0.25">
      <c r="A51" s="57"/>
    </row>
    <row r="52" spans="1:1" x14ac:dyDescent="0.25">
      <c r="A52" s="57"/>
    </row>
    <row r="53" spans="1:1" x14ac:dyDescent="0.25">
      <c r="A53" s="57"/>
    </row>
    <row r="54" spans="1:1" x14ac:dyDescent="0.25">
      <c r="A54" s="57"/>
    </row>
    <row r="55" spans="1:1" x14ac:dyDescent="0.25">
      <c r="A55" s="57"/>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7" ma:contentTypeDescription="Crear nuevo documento." ma:contentTypeScope="" ma:versionID="5f4c338def46bf5bf19214706667072e">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36e34f7391d6abe9540288c315af07fc"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Props1.xml><?xml version="1.0" encoding="utf-8"?>
<ds:datastoreItem xmlns:ds="http://schemas.openxmlformats.org/officeDocument/2006/customXml" ds:itemID="{B99A152B-2699-40E8-AC5F-A8D8042D256B}">
  <ds:schemaRefs>
    <ds:schemaRef ds:uri="http://schemas.microsoft.com/sharepoint/v3/contenttype/forms"/>
  </ds:schemaRefs>
</ds:datastoreItem>
</file>

<file path=customXml/itemProps2.xml><?xml version="1.0" encoding="utf-8"?>
<ds:datastoreItem xmlns:ds="http://schemas.openxmlformats.org/officeDocument/2006/customXml" ds:itemID="{51DC1613-5207-4279-8D24-4176B9B1F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b1d50-af9c-447b-b1f1-aa01515899c9"/>
    <ds:schemaRef ds:uri="e65ea7b8-1bb6-4105-84f8-2ca17f785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7E3ABE-69D3-422D-AC24-B3A7E714EC47}">
  <ds:schemaRefs>
    <ds:schemaRef ds:uri="http://schemas.microsoft.com/office/2006/metadata/properties"/>
    <ds:schemaRef ds:uri="http://schemas.microsoft.com/office/infopath/2007/PartnerControls"/>
    <ds:schemaRef ds:uri="d37b1d50-af9c-447b-b1f1-aa01515899c9"/>
    <ds:schemaRef ds:uri="e65ea7b8-1bb6-4105-84f8-2ca17f7851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Luz Mary Palacios Castillo</cp:lastModifiedBy>
  <cp:revision/>
  <dcterms:created xsi:type="dcterms:W3CDTF">2020-03-24T23:12:47Z</dcterms:created>
  <dcterms:modified xsi:type="dcterms:W3CDTF">2024-01-15T19:10:49Z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2023-01-02T23:10:59Z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44979b00-92cc-4ebf-bceb-4a4e061ac77e</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y fmtid="{D5CDD505-2E9C-101B-9397-08002B2CF9AE}" pid="10" name="MediaServiceImageTags">
    <vt:lpwstr/>
  </property>
</Properties>
</file>