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C:\Users\luz.palacios\Documents\UAESP\RIESGOS\RIESGOS 2023\Cuarto trimestre\"/>
    </mc:Choice>
  </mc:AlternateContent>
  <xr:revisionPtr revIDLastSave="0" documentId="13_ncr:1_{8C0021E9-0BCA-4167-ADB0-88133CCA2BDB}" xr6:coauthVersionLast="47" xr6:coauthVersionMax="47" xr10:uidLastSave="{00000000-0000-0000-0000-000000000000}"/>
  <workbookProtection workbookAlgorithmName="SHA-512" workbookHashValue="iOE3rWf5yS0XkonnsQnMWCTmlUHZ0XgX1VT2xceYQHyC1vqvnMDdNQ/O8x6xovLKklPRqkKURQ2XRhxPFo/NcQ==" workbookSaltValue="mV+2I8uKTq4+1XnMM7ZbxQ==" workbookSpinCount="100000" lockStructure="1"/>
  <bookViews>
    <workbookView xWindow="-120" yWindow="-120" windowWidth="21840" windowHeight="13140" tabRatio="658" firstSheet="2" activeTab="5"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 r:id="rId16"/>
    <externalReference r:id="rId17"/>
  </externalReferences>
  <definedNames>
    <definedName name="ADECUADO" localSheetId="3">'RIEGOS DE CORRUPCION'!#REF!</definedName>
    <definedName name="_xlnm.Print_Area" localSheetId="2">' RIESGOS DE GESTION'!#REF!</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8"/>
  <pivotCaches>
    <pivotCache cacheId="0" r:id="rId1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22" l="1"/>
  <c r="Q5" i="24"/>
  <c r="Q6" i="24"/>
  <c r="Q7" i="24"/>
  <c r="Q8" i="24"/>
  <c r="Q9" i="24"/>
  <c r="Q10" i="24"/>
  <c r="AD6" i="24" l="1"/>
  <c r="AD7" i="24"/>
  <c r="AD8" i="24"/>
  <c r="AD9" i="24"/>
  <c r="AD10"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64" i="24"/>
  <c r="AD5" i="24"/>
  <c r="T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W64" i="24"/>
  <c r="W63" i="24"/>
  <c r="AL63" i="24" s="1"/>
  <c r="AK63" i="24" s="1"/>
  <c r="W62" i="24"/>
  <c r="W61" i="24"/>
  <c r="AL62" i="24" s="1"/>
  <c r="AK62" i="24" s="1"/>
  <c r="W60" i="24"/>
  <c r="W59" i="24"/>
  <c r="AL60" i="24" s="1"/>
  <c r="AK60" i="24" s="1"/>
  <c r="N59" i="24"/>
  <c r="W58" i="24"/>
  <c r="W57" i="24"/>
  <c r="W56" i="24"/>
  <c r="W55" i="24"/>
  <c r="W54" i="24"/>
  <c r="W53" i="24"/>
  <c r="N53" i="24"/>
  <c r="O53" i="24" s="1"/>
  <c r="W52" i="24"/>
  <c r="W51" i="24"/>
  <c r="W50" i="24"/>
  <c r="W49" i="24"/>
  <c r="W48" i="24"/>
  <c r="W47" i="24"/>
  <c r="AH47" i="24" s="1"/>
  <c r="N47" i="24"/>
  <c r="W46" i="24"/>
  <c r="W45" i="24"/>
  <c r="AL46" i="24" s="1"/>
  <c r="AK46" i="24" s="1"/>
  <c r="W44" i="24"/>
  <c r="W43" i="24"/>
  <c r="AL44" i="24" s="1"/>
  <c r="AK44" i="24" s="1"/>
  <c r="W42" i="24"/>
  <c r="W41" i="24"/>
  <c r="AL42" i="24" s="1"/>
  <c r="AK42" i="24" s="1"/>
  <c r="N41" i="24"/>
  <c r="O41" i="24" s="1"/>
  <c r="W40" i="24"/>
  <c r="W39" i="24"/>
  <c r="AH39" i="24" s="1"/>
  <c r="AJ39" i="24" s="1"/>
  <c r="W38" i="24"/>
  <c r="W37" i="24"/>
  <c r="AL38" i="24" s="1"/>
  <c r="AK38" i="24" s="1"/>
  <c r="W36" i="24"/>
  <c r="W35" i="24"/>
  <c r="AL35" i="24" s="1"/>
  <c r="AK35" i="24" s="1"/>
  <c r="N35" i="24"/>
  <c r="W34" i="24"/>
  <c r="W33" i="24"/>
  <c r="W32" i="24"/>
  <c r="AL33" i="24" s="1"/>
  <c r="AK33" i="24" s="1"/>
  <c r="W31" i="24"/>
  <c r="W30" i="24"/>
  <c r="W29" i="24"/>
  <c r="N29" i="24"/>
  <c r="W28" i="24"/>
  <c r="W27" i="24"/>
  <c r="W26" i="24"/>
  <c r="W25" i="24"/>
  <c r="AL26" i="24" s="1"/>
  <c r="AK26" i="24" s="1"/>
  <c r="W24" i="24"/>
  <c r="W23" i="24"/>
  <c r="AL23" i="24" s="1"/>
  <c r="AK23" i="24" s="1"/>
  <c r="N23" i="24"/>
  <c r="O23" i="24" s="1"/>
  <c r="W22" i="24"/>
  <c r="AH22" i="24" s="1"/>
  <c r="AJ22" i="24" s="1"/>
  <c r="W21" i="24"/>
  <c r="W20" i="24"/>
  <c r="AL21" i="24" s="1"/>
  <c r="AK21" i="24" s="1"/>
  <c r="W19" i="24"/>
  <c r="W18" i="24"/>
  <c r="W17" i="24"/>
  <c r="N17" i="24"/>
  <c r="O17" i="24" s="1"/>
  <c r="N11" i="24"/>
  <c r="O11" i="24" s="1"/>
  <c r="W10" i="24"/>
  <c r="W9" i="24"/>
  <c r="W8" i="24"/>
  <c r="W7" i="24"/>
  <c r="W6" i="24"/>
  <c r="W5" i="24"/>
  <c r="AL5" i="24" s="1"/>
  <c r="AK5" i="24" s="1"/>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W6" i="22"/>
  <c r="X6" i="22" s="1"/>
  <c r="Z6" i="22" s="1"/>
  <c r="AA6" i="22" s="1"/>
  <c r="AK5" i="22"/>
  <c r="AL5" i="22" s="1"/>
  <c r="W5" i="22"/>
  <c r="X5" i="22" s="1"/>
  <c r="Z5" i="22" s="1"/>
  <c r="AA5" i="22" s="1"/>
  <c r="M5" i="22"/>
  <c r="AA64" i="1"/>
  <c r="T64" i="1"/>
  <c r="AA63" i="1"/>
  <c r="T63" i="1"/>
  <c r="AA62" i="1"/>
  <c r="T62" i="1"/>
  <c r="AE63" i="1" s="1"/>
  <c r="AA61" i="1"/>
  <c r="T61" i="1"/>
  <c r="AA60" i="1"/>
  <c r="T60" i="1"/>
  <c r="AI61" i="1" s="1"/>
  <c r="AH61" i="1" s="1"/>
  <c r="AA59" i="1"/>
  <c r="T59" i="1"/>
  <c r="K59" i="1"/>
  <c r="L59" i="1" s="1"/>
  <c r="AA58" i="1"/>
  <c r="T58" i="1"/>
  <c r="AA57" i="1"/>
  <c r="T57" i="1"/>
  <c r="AI58" i="1" s="1"/>
  <c r="AH58" i="1" s="1"/>
  <c r="AA56" i="1"/>
  <c r="T56" i="1"/>
  <c r="AA55" i="1"/>
  <c r="T55" i="1"/>
  <c r="AI56" i="1" s="1"/>
  <c r="AH56" i="1" s="1"/>
  <c r="AA54" i="1"/>
  <c r="T54" i="1"/>
  <c r="AA53" i="1"/>
  <c r="T53" i="1"/>
  <c r="AI54" i="1" s="1"/>
  <c r="AH54" i="1" s="1"/>
  <c r="K53" i="1"/>
  <c r="AA52" i="1"/>
  <c r="T52" i="1"/>
  <c r="AA51" i="1"/>
  <c r="T51" i="1"/>
  <c r="AA50" i="1"/>
  <c r="T50" i="1"/>
  <c r="AA49" i="1"/>
  <c r="T49" i="1"/>
  <c r="AA48" i="1"/>
  <c r="T48" i="1"/>
  <c r="AA47" i="1"/>
  <c r="T47" i="1"/>
  <c r="AE47" i="1" s="1"/>
  <c r="K47" i="1"/>
  <c r="AA46" i="1"/>
  <c r="T46" i="1"/>
  <c r="AA45" i="1"/>
  <c r="T45" i="1"/>
  <c r="AA44" i="1"/>
  <c r="T44" i="1"/>
  <c r="AI45" i="1" s="1"/>
  <c r="AH45" i="1" s="1"/>
  <c r="AA43" i="1"/>
  <c r="T43" i="1"/>
  <c r="AA42" i="1"/>
  <c r="T42" i="1"/>
  <c r="AI43" i="1" s="1"/>
  <c r="AH43" i="1" s="1"/>
  <c r="AA41" i="1"/>
  <c r="T41" i="1"/>
  <c r="K41" i="1"/>
  <c r="AA40" i="1"/>
  <c r="T40" i="1"/>
  <c r="AA39" i="1"/>
  <c r="T39" i="1"/>
  <c r="AA38" i="1"/>
  <c r="T38" i="1"/>
  <c r="AA37" i="1"/>
  <c r="T37" i="1"/>
  <c r="AA36" i="1"/>
  <c r="T36" i="1"/>
  <c r="AI37" i="1" s="1"/>
  <c r="AH37" i="1" s="1"/>
  <c r="AA35" i="1"/>
  <c r="T35" i="1"/>
  <c r="K35" i="1"/>
  <c r="AA34" i="1"/>
  <c r="T34" i="1"/>
  <c r="AA33" i="1"/>
  <c r="T33" i="1"/>
  <c r="AE34" i="1" s="1"/>
  <c r="AA32" i="1"/>
  <c r="T32" i="1"/>
  <c r="AA31" i="1"/>
  <c r="T31" i="1"/>
  <c r="AI32" i="1" s="1"/>
  <c r="AH32" i="1" s="1"/>
  <c r="AA30" i="1"/>
  <c r="T30" i="1"/>
  <c r="AA29" i="1"/>
  <c r="T29" i="1"/>
  <c r="K29" i="1"/>
  <c r="AA28" i="1"/>
  <c r="T28" i="1"/>
  <c r="AA27" i="1"/>
  <c r="T27" i="1"/>
  <c r="AI28" i="1" s="1"/>
  <c r="AH28" i="1" s="1"/>
  <c r="AA26" i="1"/>
  <c r="T26" i="1"/>
  <c r="AA25" i="1"/>
  <c r="T25" i="1"/>
  <c r="AI26" i="1" s="1"/>
  <c r="AH26" i="1" s="1"/>
  <c r="AA24" i="1"/>
  <c r="T24" i="1"/>
  <c r="AA23" i="1"/>
  <c r="T23" i="1"/>
  <c r="AI23" i="1" s="1"/>
  <c r="AH23" i="1" s="1"/>
  <c r="K23" i="1"/>
  <c r="L23" i="1" s="1"/>
  <c r="AA22" i="1"/>
  <c r="T22" i="1"/>
  <c r="AA21" i="1"/>
  <c r="T21" i="1"/>
  <c r="AA20" i="1"/>
  <c r="T20" i="1"/>
  <c r="AI21" i="1" s="1"/>
  <c r="AH21" i="1" s="1"/>
  <c r="AA19" i="1"/>
  <c r="T19" i="1"/>
  <c r="AA18" i="1"/>
  <c r="T18" i="1"/>
  <c r="AA17" i="1"/>
  <c r="T17" i="1"/>
  <c r="K17" i="1"/>
  <c r="L17" i="1" s="1"/>
  <c r="AA16" i="1"/>
  <c r="T16" i="1"/>
  <c r="AA15" i="1"/>
  <c r="T15" i="1"/>
  <c r="AA14" i="1"/>
  <c r="T14" i="1"/>
  <c r="AA13" i="1"/>
  <c r="T13" i="1"/>
  <c r="AA12" i="1"/>
  <c r="T12" i="1"/>
  <c r="AA11" i="1"/>
  <c r="T11" i="1"/>
  <c r="K11" i="1"/>
  <c r="L11" i="1" s="1"/>
  <c r="AA10" i="1"/>
  <c r="T10" i="1"/>
  <c r="AA9" i="1"/>
  <c r="T9" i="1"/>
  <c r="AI10" i="1" s="1"/>
  <c r="AH10" i="1" s="1"/>
  <c r="AA8" i="1"/>
  <c r="T8" i="1"/>
  <c r="AA7" i="1"/>
  <c r="T7" i="1"/>
  <c r="AI8" i="1" s="1"/>
  <c r="AH8" i="1" s="1"/>
  <c r="AA6" i="1"/>
  <c r="T6" i="1"/>
  <c r="AA5" i="1"/>
  <c r="K5" i="1"/>
  <c r="L5" i="1" s="1"/>
  <c r="AI15" i="1" l="1"/>
  <c r="AH15" i="1" s="1"/>
  <c r="AE17" i="1"/>
  <c r="AG17" i="1" s="1"/>
  <c r="AI25" i="1"/>
  <c r="AH25" i="1" s="1"/>
  <c r="AI38" i="1"/>
  <c r="AH38" i="1" s="1"/>
  <c r="AI49" i="1"/>
  <c r="AH49" i="1" s="1"/>
  <c r="AL9" i="24"/>
  <c r="AK9" i="24" s="1"/>
  <c r="AI16" i="1"/>
  <c r="AH16" i="1" s="1"/>
  <c r="AI27" i="1"/>
  <c r="AH27" i="1" s="1"/>
  <c r="AI36" i="1"/>
  <c r="AH36" i="1" s="1"/>
  <c r="AI40" i="1"/>
  <c r="AH40" i="1" s="1"/>
  <c r="AE51" i="1"/>
  <c r="AI60" i="1"/>
  <c r="AH60" i="1" s="1"/>
  <c r="AI62" i="1"/>
  <c r="AH62" i="1" s="1"/>
  <c r="AI20" i="1"/>
  <c r="AH20" i="1" s="1"/>
  <c r="AE31" i="1"/>
  <c r="AI42" i="1"/>
  <c r="AH42" i="1" s="1"/>
  <c r="AI44" i="1"/>
  <c r="AH44" i="1" s="1"/>
  <c r="AI46" i="1"/>
  <c r="AH46" i="1" s="1"/>
  <c r="AE5" i="1"/>
  <c r="AF5" i="1" s="1"/>
  <c r="AL18" i="24"/>
  <c r="AK18" i="24" s="1"/>
  <c r="AH49" i="24"/>
  <c r="AH51" i="24"/>
  <c r="AI51" i="24" s="1"/>
  <c r="AL52" i="24"/>
  <c r="AK52" i="24" s="1"/>
  <c r="AH5" i="24"/>
  <c r="AL17" i="24"/>
  <c r="AK17" i="24" s="1"/>
  <c r="AH18" i="24"/>
  <c r="AJ18" i="24" s="1"/>
  <c r="AL8" i="24"/>
  <c r="AK8" i="24" s="1"/>
  <c r="AL10" i="24"/>
  <c r="AK10" i="24" s="1"/>
  <c r="AL22" i="24"/>
  <c r="AK22" i="24" s="1"/>
  <c r="AL25" i="24"/>
  <c r="AK25" i="24" s="1"/>
  <c r="AL27" i="24"/>
  <c r="AK27" i="24" s="1"/>
  <c r="AH28" i="24"/>
  <c r="AJ28" i="24" s="1"/>
  <c r="AH30" i="24"/>
  <c r="AL32" i="24"/>
  <c r="AK32" i="24" s="1"/>
  <c r="AL39" i="24"/>
  <c r="AK39" i="24" s="1"/>
  <c r="AL43" i="24"/>
  <c r="AK43" i="24" s="1"/>
  <c r="AL50" i="24"/>
  <c r="AK50" i="24" s="1"/>
  <c r="AL54" i="24"/>
  <c r="AK54" i="24" s="1"/>
  <c r="AH56" i="24"/>
  <c r="AJ56" i="24" s="1"/>
  <c r="AL58" i="24"/>
  <c r="AK58" i="24" s="1"/>
  <c r="AH63" i="24"/>
  <c r="AH7" i="24"/>
  <c r="AI7" i="24" s="1"/>
  <c r="AH8" i="24"/>
  <c r="AJ8" i="24" s="1"/>
  <c r="AH24" i="24"/>
  <c r="AJ24" i="24" s="1"/>
  <c r="AH25" i="24"/>
  <c r="AJ25" i="24" s="1"/>
  <c r="AL31" i="24"/>
  <c r="AK31" i="24" s="1"/>
  <c r="AH32" i="24"/>
  <c r="AJ32" i="24" s="1"/>
  <c r="AH35" i="24"/>
  <c r="AJ35" i="24" s="1"/>
  <c r="AH41" i="24"/>
  <c r="AJ41" i="24" s="1"/>
  <c r="AL41" i="24"/>
  <c r="AK41" i="24" s="1"/>
  <c r="AH42" i="24"/>
  <c r="AJ42" i="24" s="1"/>
  <c r="AH45" i="24"/>
  <c r="AJ45" i="24" s="1"/>
  <c r="AH46" i="24"/>
  <c r="AJ46" i="24" s="1"/>
  <c r="AL48" i="24"/>
  <c r="AK48" i="24" s="1"/>
  <c r="AL49" i="24"/>
  <c r="AK49" i="24" s="1"/>
  <c r="AL56" i="24"/>
  <c r="AK56" i="24" s="1"/>
  <c r="AL7" i="24"/>
  <c r="AK7" i="24" s="1"/>
  <c r="AH17" i="24"/>
  <c r="AL20" i="24"/>
  <c r="AK20" i="24" s="1"/>
  <c r="AL28" i="24"/>
  <c r="AK28" i="24" s="1"/>
  <c r="AH31" i="24"/>
  <c r="AJ31" i="24" s="1"/>
  <c r="AH34" i="24"/>
  <c r="AJ34" i="24" s="1"/>
  <c r="AL37" i="24"/>
  <c r="AK37" i="24" s="1"/>
  <c r="AH40" i="24"/>
  <c r="AI40" i="24" s="1"/>
  <c r="AL45" i="24"/>
  <c r="AK45" i="24" s="1"/>
  <c r="AH52" i="24"/>
  <c r="AJ52" i="24" s="1"/>
  <c r="AL55" i="24"/>
  <c r="AK55" i="24" s="1"/>
  <c r="AH59" i="24"/>
  <c r="AJ59" i="24" s="1"/>
  <c r="AL59" i="24"/>
  <c r="AK59" i="24" s="1"/>
  <c r="AL61" i="24"/>
  <c r="AK61" i="24" s="1"/>
  <c r="AH62" i="24"/>
  <c r="AJ62" i="24" s="1"/>
  <c r="AL64" i="24"/>
  <c r="AK64" i="24" s="1"/>
  <c r="AC11" i="22"/>
  <c r="AD11" i="22" s="1"/>
  <c r="X11" i="22"/>
  <c r="Z11" i="22" s="1"/>
  <c r="AA11" i="22" s="1"/>
  <c r="L35" i="1"/>
  <c r="AI52" i="1"/>
  <c r="AH52" i="1" s="1"/>
  <c r="AI14" i="1"/>
  <c r="AH14" i="1" s="1"/>
  <c r="AE23" i="1"/>
  <c r="AF23" i="1" s="1"/>
  <c r="AJ23" i="1" s="1"/>
  <c r="AE24" i="1"/>
  <c r="AG24" i="1" s="1"/>
  <c r="AE25" i="1"/>
  <c r="AG25" i="1" s="1"/>
  <c r="AE35" i="1"/>
  <c r="AI35" i="1"/>
  <c r="AH35" i="1" s="1"/>
  <c r="AE36" i="1"/>
  <c r="AE41" i="1"/>
  <c r="AG41" i="1" s="1"/>
  <c r="AI41" i="1"/>
  <c r="AH41" i="1" s="1"/>
  <c r="AE42" i="1"/>
  <c r="AG42" i="1" s="1"/>
  <c r="AI57" i="1"/>
  <c r="AH57" i="1" s="1"/>
  <c r="AI9" i="1"/>
  <c r="AH9" i="1" s="1"/>
  <c r="AE10" i="1"/>
  <c r="AF10" i="1" s="1"/>
  <c r="AJ10" i="1" s="1"/>
  <c r="AE14" i="1"/>
  <c r="AG14" i="1" s="1"/>
  <c r="AE16" i="1"/>
  <c r="AG16" i="1" s="1"/>
  <c r="AI22" i="1"/>
  <c r="AH22" i="1" s="1"/>
  <c r="AE27" i="1"/>
  <c r="AF27" i="1" s="1"/>
  <c r="AE28" i="1"/>
  <c r="AG28" i="1" s="1"/>
  <c r="AE30" i="1"/>
  <c r="AI31" i="1"/>
  <c r="AH31" i="1" s="1"/>
  <c r="AI33" i="1"/>
  <c r="AH33" i="1" s="1"/>
  <c r="AI39" i="1"/>
  <c r="AH39" i="1" s="1"/>
  <c r="AE40" i="1"/>
  <c r="AE44" i="1"/>
  <c r="AG44" i="1" s="1"/>
  <c r="AE45" i="1"/>
  <c r="AG45" i="1" s="1"/>
  <c r="AE46" i="1"/>
  <c r="AG46" i="1" s="1"/>
  <c r="AI47" i="1"/>
  <c r="AH47" i="1" s="1"/>
  <c r="AI48" i="1"/>
  <c r="AH48" i="1" s="1"/>
  <c r="AI50" i="1"/>
  <c r="AH50" i="1" s="1"/>
  <c r="AE52" i="1"/>
  <c r="AF52" i="1" s="1"/>
  <c r="AJ52" i="1" s="1"/>
  <c r="AE53" i="1"/>
  <c r="AI53" i="1"/>
  <c r="AH53" i="1" s="1"/>
  <c r="AI55" i="1"/>
  <c r="AH55" i="1" s="1"/>
  <c r="AE54" i="1"/>
  <c r="AE57" i="1"/>
  <c r="AG57" i="1" s="1"/>
  <c r="AE59" i="1"/>
  <c r="AG59" i="1" s="1"/>
  <c r="AI59" i="1"/>
  <c r="AH59" i="1" s="1"/>
  <c r="AE60" i="1"/>
  <c r="AG60" i="1" s="1"/>
  <c r="AE61" i="1"/>
  <c r="AG61" i="1" s="1"/>
  <c r="AE62" i="1"/>
  <c r="AG62" i="1" s="1"/>
  <c r="AI64" i="1"/>
  <c r="AH64" i="1" s="1"/>
  <c r="AJ63" i="24"/>
  <c r="AI63" i="24"/>
  <c r="AM63" i="24" s="1"/>
  <c r="AI30" i="24"/>
  <c r="AJ30" i="24"/>
  <c r="AJ51" i="24"/>
  <c r="AI47" i="24"/>
  <c r="AJ47" i="24"/>
  <c r="AJ40" i="24"/>
  <c r="AI52" i="24"/>
  <c r="AM52" i="24" s="1"/>
  <c r="AJ49" i="24"/>
  <c r="AI49" i="24"/>
  <c r="AM49" i="24" s="1"/>
  <c r="AI24" i="24"/>
  <c r="AI41" i="24"/>
  <c r="AM41" i="24" s="1"/>
  <c r="AI45" i="24"/>
  <c r="AM45" i="24" s="1"/>
  <c r="AI62" i="24"/>
  <c r="AM62" i="24" s="1"/>
  <c r="AI18" i="24"/>
  <c r="AM18" i="24" s="1"/>
  <c r="AL19" i="24"/>
  <c r="AK19" i="24" s="1"/>
  <c r="AI22" i="24"/>
  <c r="AM22" i="24" s="1"/>
  <c r="AH29" i="24"/>
  <c r="AH33" i="24"/>
  <c r="AI35" i="24"/>
  <c r="AM35" i="24" s="1"/>
  <c r="AL36" i="24"/>
  <c r="AK36" i="24" s="1"/>
  <c r="AI39" i="24"/>
  <c r="AM39" i="24" s="1"/>
  <c r="AL40" i="24"/>
  <c r="AK40" i="24" s="1"/>
  <c r="AH50" i="24"/>
  <c r="AL53" i="24"/>
  <c r="AK53" i="24" s="1"/>
  <c r="AI56" i="24"/>
  <c r="AM56" i="24" s="1"/>
  <c r="AL57" i="24"/>
  <c r="AK57" i="24" s="1"/>
  <c r="O59" i="24"/>
  <c r="AH6" i="24"/>
  <c r="AH10" i="24"/>
  <c r="AH23" i="24"/>
  <c r="AH27" i="24"/>
  <c r="AL30" i="24"/>
  <c r="AK30" i="24" s="1"/>
  <c r="AL34" i="24"/>
  <c r="AK34" i="24" s="1"/>
  <c r="AH44" i="24"/>
  <c r="AL47" i="24"/>
  <c r="AK47" i="24" s="1"/>
  <c r="AL51" i="24"/>
  <c r="AK51" i="24" s="1"/>
  <c r="AH61" i="24"/>
  <c r="AH21" i="24"/>
  <c r="AL24" i="24"/>
  <c r="AK24" i="24" s="1"/>
  <c r="AH38" i="24"/>
  <c r="O47" i="24"/>
  <c r="AH55" i="24"/>
  <c r="AH9" i="24"/>
  <c r="AH26" i="24"/>
  <c r="AL29" i="24"/>
  <c r="AK29" i="24" s="1"/>
  <c r="O35" i="24"/>
  <c r="AH43" i="24"/>
  <c r="AH60" i="24"/>
  <c r="AH64" i="24"/>
  <c r="AL6" i="24"/>
  <c r="AK6" i="24" s="1"/>
  <c r="AH20" i="24"/>
  <c r="O29" i="24"/>
  <c r="AH37" i="24"/>
  <c r="AH54" i="24"/>
  <c r="AH58" i="24"/>
  <c r="AH48" i="24"/>
  <c r="AH19" i="24"/>
  <c r="AI25" i="24"/>
  <c r="AM25" i="24" s="1"/>
  <c r="AH36" i="24"/>
  <c r="AI46" i="24"/>
  <c r="AM46" i="24" s="1"/>
  <c r="AH53" i="24"/>
  <c r="AH57" i="24"/>
  <c r="AI59" i="24"/>
  <c r="AM59" i="24" s="1"/>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C53" i="22"/>
  <c r="AD53" i="22" s="1"/>
  <c r="X53" i="22"/>
  <c r="Z53" i="22" s="1"/>
  <c r="AA53" i="22" s="1"/>
  <c r="X23" i="22"/>
  <c r="Z23" i="22" s="1"/>
  <c r="AA23" i="22" s="1"/>
  <c r="AC23" i="22"/>
  <c r="AD23" i="22" s="1"/>
  <c r="AH11" i="22"/>
  <c r="AG11" i="22"/>
  <c r="X48" i="22"/>
  <c r="Z48" i="22" s="1"/>
  <c r="AA48" i="22" s="1"/>
  <c r="AC47" i="22"/>
  <c r="AD47" i="22" s="1"/>
  <c r="X17" i="22"/>
  <c r="Z17" i="22" s="1"/>
  <c r="AA17" i="22" s="1"/>
  <c r="AC17" i="22"/>
  <c r="AD17" i="22" s="1"/>
  <c r="AF30" i="1"/>
  <c r="AG30" i="1"/>
  <c r="AF57" i="1"/>
  <c r="AJ57" i="1" s="1"/>
  <c r="AG52" i="1"/>
  <c r="AG63" i="1"/>
  <c r="AF63" i="1"/>
  <c r="AF47" i="1"/>
  <c r="AJ47" i="1" s="1"/>
  <c r="AG47" i="1"/>
  <c r="AF31" i="1"/>
  <c r="AG31" i="1"/>
  <c r="AF34" i="1"/>
  <c r="AG34" i="1"/>
  <c r="AF17" i="1"/>
  <c r="AF51" i="1"/>
  <c r="AG51" i="1"/>
  <c r="AE18" i="1"/>
  <c r="AE22" i="1"/>
  <c r="AF24" i="1"/>
  <c r="AE39" i="1"/>
  <c r="AE56" i="1"/>
  <c r="AI63" i="1"/>
  <c r="AH63" i="1" s="1"/>
  <c r="AI34" i="1"/>
  <c r="AH34" i="1" s="1"/>
  <c r="AI51" i="1"/>
  <c r="AH51" i="1" s="1"/>
  <c r="L53" i="1"/>
  <c r="AE33" i="1"/>
  <c r="AI24" i="1"/>
  <c r="AH24" i="1" s="1"/>
  <c r="AE38" i="1"/>
  <c r="L47" i="1"/>
  <c r="AE55" i="1"/>
  <c r="AF61" i="1"/>
  <c r="AJ61" i="1" s="1"/>
  <c r="AE21" i="1"/>
  <c r="AE11" i="1"/>
  <c r="AE15" i="1"/>
  <c r="AE32" i="1"/>
  <c r="L41" i="1"/>
  <c r="AE49" i="1"/>
  <c r="AE26" i="1"/>
  <c r="AI29" i="1"/>
  <c r="AH29" i="1" s="1"/>
  <c r="AE43" i="1"/>
  <c r="AE64" i="1"/>
  <c r="AE50" i="1"/>
  <c r="AE9" i="1"/>
  <c r="AE20" i="1"/>
  <c r="L29" i="1"/>
  <c r="AE37" i="1"/>
  <c r="AE58" i="1"/>
  <c r="AI30" i="1"/>
  <c r="AH30" i="1" s="1"/>
  <c r="AE48" i="1"/>
  <c r="AE29" i="1"/>
  <c r="AE8" i="1"/>
  <c r="AJ7" i="24" l="1"/>
  <c r="AM7" i="24"/>
  <c r="AF16" i="1"/>
  <c r="AJ16" i="1" s="1"/>
  <c r="AF14" i="1"/>
  <c r="AJ14" i="1" s="1"/>
  <c r="AJ27" i="1"/>
  <c r="AF42" i="1"/>
  <c r="AJ42" i="1" s="1"/>
  <c r="AG27" i="1"/>
  <c r="AF45" i="1"/>
  <c r="AJ45" i="1" s="1"/>
  <c r="AI8" i="24"/>
  <c r="AM8" i="24" s="1"/>
  <c r="AG10" i="1"/>
  <c r="AI28" i="24"/>
  <c r="AM28" i="24" s="1"/>
  <c r="AI34" i="24"/>
  <c r="AJ31" i="1"/>
  <c r="AI42" i="24"/>
  <c r="AM42" i="24" s="1"/>
  <c r="AI32" i="24"/>
  <c r="AM32" i="24" s="1"/>
  <c r="AG5" i="1"/>
  <c r="AE6" i="1" s="1"/>
  <c r="AG6" i="1" s="1"/>
  <c r="AE7" i="1" s="1"/>
  <c r="AG7" i="1" s="1"/>
  <c r="AI31" i="24"/>
  <c r="AM31" i="24" s="1"/>
  <c r="AI5" i="24"/>
  <c r="AM5" i="24" s="1"/>
  <c r="AJ5" i="24"/>
  <c r="AM40" i="24"/>
  <c r="AM24" i="24"/>
  <c r="AJ17" i="24"/>
  <c r="AI17" i="24"/>
  <c r="AM17" i="24" s="1"/>
  <c r="AF46" i="1"/>
  <c r="AJ46" i="1" s="1"/>
  <c r="AF25" i="1"/>
  <c r="AJ25" i="1" s="1"/>
  <c r="AF60" i="1"/>
  <c r="AJ60" i="1" s="1"/>
  <c r="AG23" i="1"/>
  <c r="AF44" i="1"/>
  <c r="AJ44" i="1" s="1"/>
  <c r="AF41" i="1"/>
  <c r="AJ41" i="1" s="1"/>
  <c r="AF28" i="1"/>
  <c r="AJ28" i="1" s="1"/>
  <c r="AF59" i="1"/>
  <c r="AJ59" i="1" s="1"/>
  <c r="AF62" i="1"/>
  <c r="AJ62" i="1" s="1"/>
  <c r="AJ34" i="1"/>
  <c r="AF53" i="1"/>
  <c r="AJ53" i="1" s="1"/>
  <c r="AG53" i="1"/>
  <c r="AF40" i="1"/>
  <c r="AJ40" i="1" s="1"/>
  <c r="AG40" i="1"/>
  <c r="AF36" i="1"/>
  <c r="AJ36" i="1" s="1"/>
  <c r="AG36" i="1"/>
  <c r="AF35" i="1"/>
  <c r="AJ35" i="1" s="1"/>
  <c r="AG35" i="1"/>
  <c r="AF54" i="1"/>
  <c r="AJ54" i="1" s="1"/>
  <c r="AG54" i="1"/>
  <c r="AJ43" i="24"/>
  <c r="AI43" i="24"/>
  <c r="AM43" i="24" s="1"/>
  <c r="AJ6" i="24"/>
  <c r="AI6" i="24"/>
  <c r="AM6" i="24" s="1"/>
  <c r="AI36" i="24"/>
  <c r="AM36" i="24" s="1"/>
  <c r="AJ36" i="24"/>
  <c r="AJ61" i="24"/>
  <c r="AI61" i="24"/>
  <c r="AM61" i="24" s="1"/>
  <c r="AJ48" i="24"/>
  <c r="AI48" i="24"/>
  <c r="AM48" i="24" s="1"/>
  <c r="AJ58" i="24"/>
  <c r="AI58" i="24"/>
  <c r="AM58" i="24" s="1"/>
  <c r="AJ26" i="24"/>
  <c r="AI26" i="24"/>
  <c r="AM26" i="24" s="1"/>
  <c r="AJ60" i="24"/>
  <c r="AI60" i="24"/>
  <c r="AM60" i="24" s="1"/>
  <c r="AJ29" i="24"/>
  <c r="AI29" i="24"/>
  <c r="AM29" i="24" s="1"/>
  <c r="AI19" i="24"/>
  <c r="AM19" i="24" s="1"/>
  <c r="AJ19" i="24"/>
  <c r="AJ54" i="24"/>
  <c r="AI54" i="24"/>
  <c r="AM54" i="24" s="1"/>
  <c r="AJ44" i="24"/>
  <c r="AI44" i="24"/>
  <c r="AM44" i="24" s="1"/>
  <c r="AJ50" i="24"/>
  <c r="AI50" i="24"/>
  <c r="AM50" i="24" s="1"/>
  <c r="AM47" i="24"/>
  <c r="AM30" i="24"/>
  <c r="AJ37" i="24"/>
  <c r="AI37" i="24"/>
  <c r="AM37" i="24" s="1"/>
  <c r="AM34" i="24"/>
  <c r="AI57" i="24"/>
  <c r="AM57" i="24" s="1"/>
  <c r="AJ57" i="24"/>
  <c r="AJ9" i="24"/>
  <c r="AI9" i="24"/>
  <c r="AM9" i="24" s="1"/>
  <c r="AJ10" i="24"/>
  <c r="AI10" i="24"/>
  <c r="AM10" i="24" s="1"/>
  <c r="AJ21" i="24"/>
  <c r="AI21" i="24"/>
  <c r="AM21" i="24" s="1"/>
  <c r="AJ38" i="24"/>
  <c r="AI38" i="24"/>
  <c r="AM38" i="24" s="1"/>
  <c r="AI53" i="24"/>
  <c r="AM53" i="24" s="1"/>
  <c r="AJ53" i="24"/>
  <c r="AJ55" i="24"/>
  <c r="AI55" i="24"/>
  <c r="AM55" i="24" s="1"/>
  <c r="AJ23" i="24"/>
  <c r="AI23" i="24"/>
  <c r="AM23" i="24" s="1"/>
  <c r="AJ20" i="24"/>
  <c r="AI20" i="24"/>
  <c r="AM20" i="24" s="1"/>
  <c r="AJ27" i="24"/>
  <c r="AI27" i="24"/>
  <c r="AM27" i="24" s="1"/>
  <c r="AJ64" i="24"/>
  <c r="AI64" i="24"/>
  <c r="AM64" i="24" s="1"/>
  <c r="AJ33" i="24"/>
  <c r="AI33" i="24"/>
  <c r="AM33" i="24" s="1"/>
  <c r="AM51" i="24"/>
  <c r="AH53" i="22"/>
  <c r="AG53" i="22"/>
  <c r="AH5" i="22"/>
  <c r="AG5" i="22"/>
  <c r="AH17" i="22"/>
  <c r="AG17" i="22"/>
  <c r="AH41" i="22"/>
  <c r="AG41" i="22"/>
  <c r="AH47" i="22"/>
  <c r="AG47" i="22"/>
  <c r="AH59" i="22"/>
  <c r="AG59" i="22"/>
  <c r="AG35" i="22"/>
  <c r="AH35" i="22"/>
  <c r="AH29" i="22"/>
  <c r="AG29" i="22"/>
  <c r="AH23" i="22"/>
  <c r="AG23" i="22"/>
  <c r="AG26" i="1"/>
  <c r="AF26" i="1"/>
  <c r="AJ26" i="1" s="1"/>
  <c r="AG21" i="1"/>
  <c r="AF21" i="1"/>
  <c r="AJ21" i="1" s="1"/>
  <c r="AG58" i="1"/>
  <c r="AF58" i="1"/>
  <c r="AJ58" i="1" s="1"/>
  <c r="AG55" i="1"/>
  <c r="AF55" i="1"/>
  <c r="AJ55" i="1" s="1"/>
  <c r="AG20" i="1"/>
  <c r="AF20" i="1"/>
  <c r="AJ20" i="1" s="1"/>
  <c r="AG32" i="1"/>
  <c r="AF32" i="1"/>
  <c r="AJ32" i="1" s="1"/>
  <c r="AF8" i="1"/>
  <c r="AJ8" i="1" s="1"/>
  <c r="AG8" i="1"/>
  <c r="AJ24" i="1"/>
  <c r="AG15" i="1"/>
  <c r="AF15" i="1"/>
  <c r="AJ15" i="1" s="1"/>
  <c r="AG22" i="1"/>
  <c r="AF22" i="1"/>
  <c r="AJ22" i="1" s="1"/>
  <c r="AF56" i="1"/>
  <c r="AJ56" i="1" s="1"/>
  <c r="AG56" i="1"/>
  <c r="AJ63" i="1"/>
  <c r="AF29" i="1"/>
  <c r="AJ29" i="1" s="1"/>
  <c r="AG29" i="1"/>
  <c r="AG48" i="1"/>
  <c r="AF48" i="1"/>
  <c r="AJ48" i="1" s="1"/>
  <c r="AG64" i="1"/>
  <c r="AF64" i="1"/>
  <c r="AJ64" i="1" s="1"/>
  <c r="AG11" i="1"/>
  <c r="AE12" i="1" s="1"/>
  <c r="AG12" i="1" s="1"/>
  <c r="AE13" i="1" s="1"/>
  <c r="AF11" i="1"/>
  <c r="AG18" i="1"/>
  <c r="AE19" i="1" s="1"/>
  <c r="AF19" i="1" s="1"/>
  <c r="AF18" i="1"/>
  <c r="AJ30" i="1"/>
  <c r="AG50" i="1"/>
  <c r="AF50" i="1"/>
  <c r="AJ50" i="1" s="1"/>
  <c r="AF33" i="1"/>
  <c r="AJ33" i="1" s="1"/>
  <c r="AG33" i="1"/>
  <c r="AG43" i="1"/>
  <c r="AF43" i="1"/>
  <c r="AJ43" i="1" s="1"/>
  <c r="AJ51" i="1"/>
  <c r="AG37" i="1"/>
  <c r="AF37" i="1"/>
  <c r="AJ37" i="1" s="1"/>
  <c r="AG49" i="1"/>
  <c r="AF49" i="1"/>
  <c r="AJ49" i="1" s="1"/>
  <c r="AG9" i="1"/>
  <c r="AF9" i="1"/>
  <c r="AJ9" i="1" s="1"/>
  <c r="AG39" i="1"/>
  <c r="AF39" i="1"/>
  <c r="AJ39" i="1" s="1"/>
  <c r="AG38" i="1"/>
  <c r="AF38" i="1"/>
  <c r="AJ38" i="1" s="1"/>
  <c r="AG19" i="1" l="1"/>
  <c r="AG13" i="1"/>
  <c r="AF13" i="1"/>
  <c r="AF12" i="1"/>
  <c r="AF6" i="1"/>
  <c r="AF7" i="1"/>
  <c r="D51" i="11"/>
  <c r="C51" i="11"/>
  <c r="D50" i="11"/>
  <c r="D49" i="11"/>
  <c r="C50" i="11"/>
  <c r="C49" i="11"/>
  <c r="F221" i="13" l="1"/>
  <c r="F211" i="13"/>
  <c r="F212" i="13"/>
  <c r="F213" i="13"/>
  <c r="F214" i="13"/>
  <c r="F215" i="13"/>
  <c r="F216" i="13"/>
  <c r="F217" i="13"/>
  <c r="F218" i="13"/>
  <c r="F219" i="13"/>
  <c r="F220" i="13"/>
  <c r="F210" i="13"/>
  <c r="B221" i="13" a="1"/>
  <c r="B221" i="13" l="1"/>
  <c r="N23" i="1" l="1"/>
  <c r="O23" i="1" s="1"/>
  <c r="N11" i="1"/>
  <c r="O11" i="1" s="1"/>
  <c r="N35" i="1"/>
  <c r="O35" i="1" s="1"/>
  <c r="N59" i="1"/>
  <c r="O59" i="1" s="1"/>
  <c r="N47" i="1"/>
  <c r="O47" i="1" s="1"/>
  <c r="Q23" i="24"/>
  <c r="R23" i="24" s="1"/>
  <c r="Q35" i="24"/>
  <c r="Q47" i="24"/>
  <c r="R47" i="24" s="1"/>
  <c r="R5" i="24"/>
  <c r="N53" i="1"/>
  <c r="O53" i="1" s="1"/>
  <c r="Q59" i="24"/>
  <c r="R59" i="24" s="1"/>
  <c r="Q17" i="24"/>
  <c r="R17" i="24" s="1"/>
  <c r="Q29" i="24"/>
  <c r="R29" i="24" s="1"/>
  <c r="Q41" i="24"/>
  <c r="R41" i="24" s="1"/>
  <c r="Q53" i="24"/>
  <c r="R53" i="24" s="1"/>
  <c r="N17" i="1"/>
  <c r="O17" i="1" s="1"/>
  <c r="N41" i="1"/>
  <c r="O41" i="1" s="1"/>
  <c r="N5" i="1"/>
  <c r="O5" i="1" s="1"/>
  <c r="Q11" i="24"/>
  <c r="N29" i="1"/>
  <c r="O29"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Q5" i="1" l="1"/>
  <c r="P5" i="1"/>
  <c r="AI5" i="1"/>
  <c r="R35" i="24"/>
  <c r="T35" i="24" s="1"/>
  <c r="P41" i="1"/>
  <c r="Q41" i="1"/>
  <c r="P29" i="1"/>
  <c r="Q29" i="1"/>
  <c r="Q17" i="1"/>
  <c r="P17" i="1"/>
  <c r="AI17" i="1" s="1"/>
  <c r="AH17" i="1" s="1"/>
  <c r="AJ17" i="1" s="1"/>
  <c r="S17" i="24"/>
  <c r="T17" i="24"/>
  <c r="S47" i="24"/>
  <c r="T47" i="24"/>
  <c r="Q59" i="1"/>
  <c r="P59" i="1"/>
  <c r="P35" i="1"/>
  <c r="Q35" i="1"/>
  <c r="R11" i="24"/>
  <c r="T11" i="24" s="1"/>
  <c r="S53" i="24"/>
  <c r="T53" i="24"/>
  <c r="T41" i="24"/>
  <c r="S41" i="24"/>
  <c r="P53" i="1"/>
  <c r="Q53" i="1"/>
  <c r="S23" i="24"/>
  <c r="T23" i="24"/>
  <c r="P11" i="1"/>
  <c r="AI11" i="1" s="1"/>
  <c r="Q11" i="1"/>
  <c r="S59" i="24"/>
  <c r="T59" i="24"/>
  <c r="T29" i="24"/>
  <c r="S29" i="24"/>
  <c r="P47" i="1"/>
  <c r="Q47" i="1"/>
  <c r="Q23"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H11" i="1" l="1"/>
  <c r="AJ11" i="1" s="1"/>
  <c r="AI18" i="1"/>
  <c r="AH5" i="1"/>
  <c r="AJ5" i="1" s="1"/>
  <c r="AI12" i="1"/>
  <c r="AI6" i="1"/>
  <c r="S11" i="24"/>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H18" i="1" l="1"/>
  <c r="AJ18" i="1" s="1"/>
  <c r="AI19" i="1"/>
  <c r="AH19" i="1" s="1"/>
  <c r="AJ19" i="1" s="1"/>
  <c r="AH6" i="1"/>
  <c r="AJ6" i="1" s="1"/>
  <c r="AI7" i="1"/>
  <c r="AH7" i="1" s="1"/>
  <c r="AJ7" i="1" s="1"/>
  <c r="AH12" i="1"/>
  <c r="AJ12" i="1" s="1"/>
  <c r="AI13" i="1"/>
  <c r="AH13" i="1" s="1"/>
  <c r="AJ13" i="1" s="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S5" i="24" l="1"/>
  <c r="T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9D4BF3E8-4B40-41B6-8424-8ED0AEF0BFB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CF3D4031-B02E-4364-A8D3-ED8E4AEFF6D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5B19918B-1D1A-4D04-9D1C-8507A1B9A32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6E738BDD-7778-4419-98BC-DAAA5D6DBA3D}">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C9AD5B28-0613-47AF-804A-3360B9B9C3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B751291C-DFB1-459F-8E27-FEEDC5E861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Y4" authorId="9" shapeId="0" xr:uid="{2227D0BF-AEE4-46ED-9B3F-7BAD05083A14}">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F327A2E3-3AF9-4710-908A-8EC22C16DAE9}">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tc={CAB27EC8-5C32-4256-A261-CBC08EA3D2CE}</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5E4F4CE9-BA09-447E-9F52-8084C004A0A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99B24426-DE5E-48D4-B2B6-BE9D8B43556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914B1E-2CF3-484E-AEE8-92878B60A65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95780C36-5442-44A4-B2D4-0697B2827AC3}">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92D2BF40-F7E2-40BB-8D0C-24EF891A2BC6}">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BA6D6CFD-F95E-45A5-870B-776B7B3290D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9D19F1FF-8669-4C98-AF4C-27537DEF10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Q3" authorId="9" shapeId="0" xr:uid="{288FC25F-48B3-4CF4-B24C-24F1108E4398}">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R3" authorId="10" shapeId="0" xr:uid="{8AF3DCF1-D0ED-4716-BAE7-555F4E99F6C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S3" authorId="11" shapeId="0" xr:uid="{E91274DA-50F3-4469-8B68-9A302024AE3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T3" authorId="12" shapeId="0" xr:uid="{2C23ECA8-D0F6-4EF6-9B34-0F567F660C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U3" authorId="13" shapeId="0" xr:uid="{D69B1B9B-1EC1-4381-B043-EE8142A1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CAB27EC8-5C32-4256-A261-CBC08EA3D2C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15
Incompleta: 10
No existe: 0</t>
      </text>
    </comment>
    <comment ref="Y3" authorId="15" shapeId="0" xr:uid="{4F57369C-3C86-4F4A-BC98-06408F6ABF32}">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B3" authorId="16" shapeId="0" xr:uid="{3CB2447C-7998-4644-8901-BB099B56300B}">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I3" authorId="17" shapeId="0" xr:uid="{8CB58FDE-BFCF-4441-B22E-F5B37E8A2611}">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AF44E1CE-9CFA-4AC9-918C-26033546D62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590F8DEC-E498-4C2C-939C-726C246F9A68}">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CF5613DB-9324-40E1-9642-3C15ED4FB41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A0F40E4A-CDA8-4878-A493-E60F7B0AFC8A}">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6593243C-C5F9-4652-9655-496C347F5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47BFCE5E-A1B2-452E-9DB3-820630843F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DC2871C3-606F-485E-9A68-BE71B4A7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B4" authorId="7" shapeId="0" xr:uid="{621EB540-0783-4BB5-8C69-3B13944D5A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5675C234-D6B0-4BBE-9D58-A3A1F3CB1645}">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F17C01B4-72EF-42CB-8755-2A8F12E22615}">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FEFB968F-83AB-44C4-B6C8-529BDE7BE3C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<sst xmlns="http://schemas.openxmlformats.org/spreadsheetml/2006/main" count="1840" uniqueCount="785">
  <si>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</si>
  <si>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</si>
  <si>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</si>
  <si>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</si>
  <si>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</si>
  <si>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</si>
  <si>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</si>
  <si>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</si>
  <si>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</si>
  <si>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</si>
  <si>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</si>
  <si>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</si>
  <si>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</si>
  <si>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</si>
  <si>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</si>
  <si>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</si>
  <si>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</si>
  <si>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</si>
  <si>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</si>
  <si>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</si>
  <si>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</si>
  <si>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</si>
  <si>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</si>
  <si>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</si>
  <si>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</si>
  <si>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</si>
  <si>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</si>
  <si>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</si>
  <si>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</si>
  <si>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</si>
  <si>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</si>
  <si>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</si>
  <si>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</si>
  <si>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</si>
  <si>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</si>
  <si>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</si>
  <si>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</si>
  <si>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</si>
  <si>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</si>
  <si>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</si>
  <si>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</si>
  <si>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</si>
  <si>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</si>
  <si>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</si>
  <si>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</si>
  <si>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</si>
  <si>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</si>
  <si>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</si>
  <si>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</si>
  <si>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</si>
  <si>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</si>
  <si>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</si>
  <si>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</si>
  <si>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</si>
  <si>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</si>
  <si>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</si>
  <si>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</si>
  <si>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</si>
  <si>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</si>
  <si>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</si>
  <si>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 xml:space="preserve"> Fecha </t>
  </si>
  <si>
    <t>CONTEXTO ESTRATÉGICO</t>
  </si>
  <si>
    <t>PROCESO</t>
  </si>
  <si>
    <t>IDENTIFICACIÓN DE CAUSAS</t>
  </si>
  <si>
    <t xml:space="preserve">RIESGO </t>
  </si>
  <si>
    <t>CONSECUENCIA</t>
  </si>
  <si>
    <t>INTERNO</t>
  </si>
  <si>
    <t>EXTERNO</t>
  </si>
  <si>
    <t>PROCESOS</t>
  </si>
  <si>
    <t>ACTIVOS</t>
  </si>
  <si>
    <t>Tipo</t>
  </si>
  <si>
    <t>Causas</t>
  </si>
  <si>
    <t xml:space="preserve">Direccionamiento Estratégico </t>
  </si>
  <si>
    <t>FINANCIERO</t>
  </si>
  <si>
    <t xml:space="preserve">Asignación de recursos para la generación de lineamientos estratégicos y modelos de operación </t>
  </si>
  <si>
    <t>TECNOLÓGICOS</t>
  </si>
  <si>
    <t xml:space="preserve">Desarrollos tecnológicos disponibles para la gestión de la información </t>
  </si>
  <si>
    <t>PROCEDIMIENTOS ASOCIADOS</t>
  </si>
  <si>
    <t>Documentación de lineamientos a través de manuales, procedimientos instructivos y formatos en el marco de la implementación del SIG</t>
  </si>
  <si>
    <t>Posilibidad de inclumplimientos normativos por generación de lineamientos estratégicos o modelos de operación internos deficientes o fuera de los térmnos establecidos por ley debido al desconocimiento de la normativa aplicable, cambios de gobierno, legislación, políticas públicas, regulación o incumplimiento de los lineamientos establecidos en los documentos del SIG</t>
  </si>
  <si>
    <t>Investigaciones de los entes de control
Multas o sanciones
Afectación negativa de la imagen institucional
Disminución de la satisfacción de las necesidades y expectativas de los grupos de valor y de interés</t>
  </si>
  <si>
    <t>PERSONAL</t>
  </si>
  <si>
    <t>Equipo idóneo y suficiente para desarrollo de las actividades asociadas al proceso</t>
  </si>
  <si>
    <t>LEGALES Y REGLAMENTARIOS</t>
  </si>
  <si>
    <t xml:space="preserve">Normativa existente para la regulación de las actividades de planeación institucional incluyendo los lineamientos o protocolos para la elaboracion de instrumentos como el PGIRS, PIRE - EIR, PAAC, PAI, PEI, Proyectos de Inversión, Formulación,  ejecución y cierre presupuestal, MIPG - SID - SIG entre otros. </t>
  </si>
  <si>
    <t>DISEÑO DEL PROCESO</t>
  </si>
  <si>
    <t>Adopción del SIG al interior de la UAESP</t>
  </si>
  <si>
    <t>Capacidad operativa para la ejecución  de las actividades asociadas al proceso</t>
  </si>
  <si>
    <t xml:space="preserve">POLÍTICOS </t>
  </si>
  <si>
    <t>Cambios de gobierno, legislación, políticas públicas, regulación.</t>
  </si>
  <si>
    <t>RESPONSABLES DEL PROCESO</t>
  </si>
  <si>
    <t>Responsables de los procesos con autoridad y responsabilidad definida  frente al proceso.</t>
  </si>
  <si>
    <t xml:space="preserve">TECNOLOGÍA </t>
  </si>
  <si>
    <t>Existencia de servidores con capacidad y arquitectura tecnologíca para el cargue y almacenamiento de la información generada desde el proceso</t>
  </si>
  <si>
    <t>SOCIALES Y CULTURALES</t>
  </si>
  <si>
    <t>Caracterización de grupos de valor y de interés para la correcta identificación de necesidades y expectativas</t>
  </si>
  <si>
    <t>INTERACCIONES CON OTROS PROCESOS</t>
  </si>
  <si>
    <t>Existencia de lineamientos que definenen los responsables de la ejecución de las actividades de planeación, ejecucion de los  lineamientos estratégicos y modelos de operación y seguimiento de estos</t>
  </si>
  <si>
    <t>ESTRATÉGICOS</t>
  </si>
  <si>
    <t>Plan Estrategico Institucional, Plan de Acción Institucional y proyectos de inversión  definidos acorde a lo establecido en el Plan de Desarrollo Distrital</t>
  </si>
  <si>
    <t>AMBIENTALES</t>
  </si>
  <si>
    <t xml:space="preserve">Existencia de instrumentos para gestión ambiental tales como el PIGA y PACA y la norma ISO 14001:2015 </t>
  </si>
  <si>
    <t>TRANSVERSALIDAD</t>
  </si>
  <si>
    <t>Trazabilidad en el flujo de información definida para el desarrollo de las actividades de planeación, ejecucion de los  lineamientos estratégicos y modelos de operación y seguimiento de estos.</t>
  </si>
  <si>
    <t>COMUNICACIÓN INTERNA</t>
  </si>
  <si>
    <t>Uso de canales de comunicación para dar a conocer los lineamientos estratégicos y modelos de operación a los grupos de valor y de interés</t>
  </si>
  <si>
    <t>Aplicativos externos para la gestión de la informacion tales como STORM, SEGPLAN, MGA entre otros</t>
  </si>
  <si>
    <t>Personal idóneo y ético para el desarrollo de las actividades asociadas al proceso</t>
  </si>
  <si>
    <t>Uso de influencias de las partes interesadas o grupos de valor</t>
  </si>
  <si>
    <t xml:space="preserve">Controles existentes en los documentos del SIG </t>
  </si>
  <si>
    <t xml:space="preserve">Posibilidad de beneficio propio o de un tercero por el uso Inadecuado de la autoridad por falta de seguimiento a los controles establecidos, desconocimiento de las responsabilidades y autoridades y de los flujos de información </t>
  </si>
  <si>
    <t>Investigaciones de los entes de control
Multas o sanciones
Afectación negativa de la imagen institucional
Investigaciones internas de orden disciplinario</t>
  </si>
  <si>
    <t>Gestión del Conocimiento y la innovación</t>
  </si>
  <si>
    <t xml:space="preserve">No se tienen recursos especificos para el desarrollo de las actividades planteadas por la agenda técnica del proceso, en cumplimiento de la política.
</t>
  </si>
  <si>
    <t>ECONOMICOS Y FINANCIEROS</t>
  </si>
  <si>
    <t>Oferta laboral externa atrae el recurso humano de la entidad.</t>
  </si>
  <si>
    <t>Estrategias para la trasferencia de conocimiento tácito.</t>
  </si>
  <si>
    <t>INFORMACION</t>
  </si>
  <si>
    <t>Controles existentes para el manejo de la documentación (repositorios de información)</t>
  </si>
  <si>
    <t xml:space="preserve">Posibilidad de la pérdida de conocimiento estratégico y memoria institucional, debido al retiro del recurso humano con conocimiento estratégico, por estar  centralizado en una o varias personas y por debilidades en la transferencia de información asociados a la entrega de cargo.  </t>
  </si>
  <si>
    <t>Pérdida de conocimiento estratégico y memoria institucional.
Afectación en en la imagen institucional
No generación conocimiento estratégico a través del desarrollo de propuestas de innovación.</t>
  </si>
  <si>
    <t>Equipo idóneo y suficiente para desarrollo de las actividades asociadas al proceso.</t>
  </si>
  <si>
    <t>Idoneidad para la identificación y priorización de activos de conocimiento estratégico y metodologías pedagógicas para la transferencia de conocimiento.</t>
  </si>
  <si>
    <t>Aplicación de instrumentos de captura de conocimiento de la entidad, identificación de necesidades de conocimiento, buenas prácticas y lecciones aprendidas.</t>
  </si>
  <si>
    <t xml:space="preserve">Proceso no conocido por los funcionarios / colaboradores de la Entidad.
</t>
  </si>
  <si>
    <t>Cambios de gobierno, legislación, regulación.</t>
  </si>
  <si>
    <t>Existencia de instrumentos de captura de conocimiento de la entidad, identificación de necesidades de concomiendo, buenas prácticas y lecciones aprendidas.
Aplicación estricta de los procesos y procedimientos.
Sistematización de las actividades asociadas al  proceso.</t>
  </si>
  <si>
    <t>Los recursos tecnológicos (power  bi, excel avanzado) con los que cuenta la UAESP no son utilizados por el 70% de los funcionarios / colaboradores que operar gran flujo de información.</t>
  </si>
  <si>
    <t>Caracterización de grupos de valor y de interés para la correcta identificación de necesidades y expectativas; sí como, de las herramientas apropiadas para la transferencia de conocimiento</t>
  </si>
  <si>
    <t>Existencia de herramientas tecnológicas apropiadas para la transferencia de conocimiento a los grupos de valor y grupos de interés de la entidad.</t>
  </si>
  <si>
    <t>El proceso de GCI no se encuentra de manera explicita contemplado en el Plan Estratégico Institucional.</t>
  </si>
  <si>
    <t>Aplicativos externos compatibles con los dispuestos por la entidad que garanticen la interoperabilidad en la transferencia de conocimiento.</t>
  </si>
  <si>
    <t>Claridad frente a los aplicativos requeridos para garantizar la  interoperabilidad en la transferencia de conocimiento.</t>
  </si>
  <si>
    <t>Canales de comunicación interna y externa para promover y acompañar  la transferencia de conocimiento</t>
  </si>
  <si>
    <t>Lenguaje claro y dispuesto en el lenguaje o idioma que aplique para el grupo de valor o grupos de interés de la entidad.</t>
  </si>
  <si>
    <t>Identificación de las características del grupo de valor o del grupo de interés al cual se convoca para la construcción o transferencia de conocimiento</t>
  </si>
  <si>
    <t>Asignación de recursos para un correcto reconocimiento del contexto interno y externo de la entidad.</t>
  </si>
  <si>
    <t xml:space="preserve">Los grupos de valor y de interés conservan características demográficas. </t>
  </si>
  <si>
    <t>Identificación en el alcance del proceso claro.</t>
  </si>
  <si>
    <t xml:space="preserve">Posibilidad de crear soluciones novedosas, que no generan valor público a situaciones problema u oportunidades de mejora a los procesoso de la entidad, debido a un desconocimiento de los  grupos de  valor, sus necesidades y expectativas por cambios en el contexto  como  desconocimiento de soluciones que ya existen dentro de la Entidad , cambio de dinámicas en un espacio o , misionalidad de la entidad, normas que modifican situaciones particulares entre otros. </t>
  </si>
  <si>
    <t xml:space="preserve">Desarrollo de prototipos no funcionales para los  grupos de valor de la Entidad
Implementación de soluciones que no generan valor público asociado a la misionalidad de la Entidad.
Reprocesos derivados del desconocimiento de buenas prácticas y lecciones aprendidas desarrolladas previamente. </t>
  </si>
  <si>
    <t>Desarrollo de soluciones centrados en la solución y no en la necesidad</t>
  </si>
  <si>
    <t>Políticas públicas y regulaciones en línea con las soluciones propuestas</t>
  </si>
  <si>
    <t>Existencia de lineamientos claros en cada etapa del proceso, en cuanto a proveedores, entradas, salidas, para tener soluciones que generan valor público pra la Entidad.</t>
  </si>
  <si>
    <t>Gestión del conocimiento explicito, táctio, buenas practicias y lecciones aprendidas para la formulación de retos.</t>
  </si>
  <si>
    <t>Avances en tecnología, acceso a sistemas de información externos,
gobierno digital</t>
  </si>
  <si>
    <t>Las actividades del procedimeinto de innovación son lo suficientemente claras, para el desarrollo de las soluciones de los procesos misionales de la Entidad.</t>
  </si>
  <si>
    <t>Competencia y disponibilidad del personal.</t>
  </si>
  <si>
    <t>Contexto ambiental estable y sostenible</t>
  </si>
  <si>
    <t>Lineamientos a través de manuales, procedimientos instructivos y formatos en el desarrolllo de investigaciones.</t>
  </si>
  <si>
    <t>Integridad y disponibilidad de datos actualizados necesarios para el proceso</t>
  </si>
  <si>
    <t>Normatividad externa (leyes, decretos, ordenanzas y
acuerdos en línea con el proceso. MIPG</t>
  </si>
  <si>
    <t>COMUNICACIÓN ENTRE LOS PROCESOS</t>
  </si>
  <si>
    <t>Se realiza un correcto flujo de información entre el conocimiento existenten y el conocimeinto necerario  a producir en la solución de sIituaciones problémicas o aprovechameinto de oportunidades de mejora.</t>
  </si>
  <si>
    <t>Matriz de grupos de valor: identificación de los grupos de valor en relación con la misionalidad de la Entidad, para evidenciar necesidades, situaciones problema u oportunidades.</t>
  </si>
  <si>
    <t>Contexto ambiental asociado a la prestación de los servicios a cargo de la Entidad, que ontemple aspectos de desarrollo sostenible.</t>
  </si>
  <si>
    <t>Interacción con los procesos de la entidad para la identificación de posibles oportunidades de mejora o soluciones a situaciones problema aasociados a su gestión a través de iniciativas de innovación</t>
  </si>
  <si>
    <t>Uso de canales de comunicación para dar a conocer las soluciones posibles como resultado del proceso de innovación  a los grupos de valor y de interés</t>
  </si>
  <si>
    <t>Recoconocimiento de los distitnos saberes y experiencia de los actores involucrados en proyestos de innovacion de la Entidad.</t>
  </si>
  <si>
    <t>Aplicación de metodologías de innovación en las iniciativas propuestas por los procesos de la Entidad.</t>
  </si>
  <si>
    <t>Asignación de recursos para un correcto diseño de estratageias / metodologías / modelos de información estadística en la entidad.</t>
  </si>
  <si>
    <t>Aplicación de metodologías del orden nacional y distrital en el diseño de modelos estadísiticos de la Entidad.</t>
  </si>
  <si>
    <t>Claridad en la definición de conceptos y fuentes de información de donde se obtienen resultados estadísticos.</t>
  </si>
  <si>
    <t>Posibilidad de llegar a la pérdida de imagen y credibilidad de la gestión de la Entidad por falta de articulación entre las dependencias que generan la información estadística que deben complementar su procesamiento y resultados por la falta de una metodología para el levantamiento de información estadística en la Entidad.</t>
  </si>
  <si>
    <t>Contradicciones en los reportes estadísticos presentados por la Entidad generando dudas sobre la veracidad de la información.
Disminución de los niveles de confianza y credibilidad en la entidad por parte de los grupos de interés.
Investigaciones por parte de los entes de control por información inexacta.</t>
  </si>
  <si>
    <t>Equipo idóneo y suficiente para desarrollo de las actividades asociadas al proceso y al procedimiento de información estadística</t>
  </si>
  <si>
    <t>Idoneidad para la identificación, captura y y su análisis de la información estadística de la Entidad.</t>
  </si>
  <si>
    <t>Aplicación de instrumentos de captura de información estadísitca.</t>
  </si>
  <si>
    <t>APLICACIONES</t>
  </si>
  <si>
    <t>Sistemas de información - repositorios de información</t>
  </si>
  <si>
    <t>Capacidad operativa para la ejecución  de las actividades asociadas al proceso en la gestión de la información estadística</t>
  </si>
  <si>
    <t>Existencia de instrumentos o sistema de información para la captura y reporte de información estadísitica.</t>
  </si>
  <si>
    <t>Existencia de  arquitectura tecnológica para la implemtción de un sistema de información de captura, actualización y reporte en tiempo real de la información estadísitica generada por la Entidad.</t>
  </si>
  <si>
    <t>Normatividad externa (leyes, decretos, ordenanzas y acuerdos) relacionados con el la política de gestión de la información estadística - MIPG</t>
  </si>
  <si>
    <t>Reporte de información estadísitica en tiempo real para la oportuna toma de decisiones basada en evidencias.</t>
  </si>
  <si>
    <t>Plan Estratégico Institucional, Programación presupuestal por gastos de funcionamiento y proyectos de inversión  definidos acorde a lo establecido en el Plan de Desarrollo Distrital, Plan Estadístico Distrital</t>
  </si>
  <si>
    <t>Reportes en plataformas externas de medición de información estadíticas con temas asociados a los servicios a cargo de la Unidad.</t>
  </si>
  <si>
    <t>Responsabilidad de de los líderes de proceso y sus equipos de trabajo en relación con  la información estadística generada y reportada por la Entidad a los grupos de interés.</t>
  </si>
  <si>
    <t>Canales de comunicación interna y externa dispuestos para la difusión de la información estadística de la entidad.</t>
  </si>
  <si>
    <t>Lenguaje claro e identificación de los repositorios de información estadísticas actualizada para su consulta por parte de los grupos de interés.</t>
  </si>
  <si>
    <t>Efectividad en los flujos de información determinados en la interacción de los procesos para la generación de información estadística.</t>
  </si>
  <si>
    <t>OBJETIVO DEL PROCESO</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</si>
  <si>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</si>
  <si>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HARDWARE</t>
  </si>
  <si>
    <t>Identificación del riesgo</t>
  </si>
  <si>
    <t>Análisis del riesgo inherente</t>
  </si>
  <si>
    <t>Evaluación del riesgo - Valoración de los controles</t>
  </si>
  <si>
    <t>Evaluación del riesgo - Nivel del riesgo residual</t>
  </si>
  <si>
    <t>Plan de Manejo de Riesgos</t>
  </si>
  <si>
    <t>Seguimiento a los controles primer trimestre</t>
  </si>
  <si>
    <t>Seguimiento a los controles segundo trimestre</t>
  </si>
  <si>
    <t>Seguimiento a los controles tercer trimestre</t>
  </si>
  <si>
    <t>Seguimiento a los controles cuarto trimestre</t>
  </si>
  <si>
    <t xml:space="preserve">Plan de Contingencia </t>
  </si>
  <si>
    <t>Seguimiento Segunda Línea de Defensa</t>
  </si>
  <si>
    <t>Evaluación Tercera Línea de Defensa</t>
  </si>
  <si>
    <t xml:space="preserve">Referencia </t>
  </si>
  <si>
    <t>Alcance del proceso</t>
  </si>
  <si>
    <t xml:space="preserve">Causa Raíz </t>
  </si>
  <si>
    <t>Frecuencia con la cual se realiza la actividad</t>
  </si>
  <si>
    <t>Probabilidad Inherente</t>
  </si>
  <si>
    <t>%</t>
  </si>
  <si>
    <t>Criterios de impacto</t>
  </si>
  <si>
    <t>Observación de criterio</t>
  </si>
  <si>
    <t>Impacto 
Inherente</t>
  </si>
  <si>
    <t>No. Control</t>
  </si>
  <si>
    <t xml:space="preserve">Características del control </t>
  </si>
  <si>
    <t>Atributos</t>
  </si>
  <si>
    <t>Probabilidad Residual</t>
  </si>
  <si>
    <t>Probabilidad Residual Final</t>
  </si>
  <si>
    <t>Impacto Residual Final</t>
  </si>
  <si>
    <t>Zona de Riesgo Final</t>
  </si>
  <si>
    <t>Acción</t>
  </si>
  <si>
    <t>Responsable</t>
  </si>
  <si>
    <t>Fecha Programada</t>
  </si>
  <si>
    <t>Fecha Seguimiento</t>
  </si>
  <si>
    <t>Seguimiento primer trimestre</t>
  </si>
  <si>
    <t>Seguimiento segundo trimestre</t>
  </si>
  <si>
    <t>Seguimiento tercer trimestre</t>
  </si>
  <si>
    <t>Seguimiento cuarto trimestre</t>
  </si>
  <si>
    <t>Fecha de seguimiento</t>
  </si>
  <si>
    <t>Seguimiento</t>
  </si>
  <si>
    <t>Evidencia</t>
  </si>
  <si>
    <t>Efectividad</t>
  </si>
  <si>
    <t xml:space="preserve">Actividades a ejecutar en caso de materialización del riesgo </t>
  </si>
  <si>
    <t>Fecha Materialización del riesgo</t>
  </si>
  <si>
    <t xml:space="preserve">Causa de la Materialización </t>
  </si>
  <si>
    <t>Seguimiento al control y soportes</t>
  </si>
  <si>
    <t>Seguimiento al plan de manejo de riesgos y soportes</t>
  </si>
  <si>
    <t>Fecha Evaluación</t>
  </si>
  <si>
    <t xml:space="preserve"> Evaluación al control</t>
  </si>
  <si>
    <t>Efectividad del Control</t>
  </si>
  <si>
    <t xml:space="preserve"> Evaluación al plan de manejo de riesgos (si aplica)</t>
  </si>
  <si>
    <t>¿Tiene responsabe asignado?</t>
  </si>
  <si>
    <t>¿El responsable tiene la autoridad y adecuada?</t>
  </si>
  <si>
    <t>¿La fuente de información que se utiliza   confiable?</t>
  </si>
  <si>
    <t>¿Las observaciones, desviaciones o diferencias identificadas  investigadas y resueltas de manera oportuna?</t>
  </si>
  <si>
    <t>Implementación</t>
  </si>
  <si>
    <t>Calificación</t>
  </si>
  <si>
    <t>Documentación</t>
  </si>
  <si>
    <t>Frecuencia</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</si>
  <si>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 Así mismo, desde la analítica institucional gestionar la información estadística que produce y requiere la Unidad con relación a la planeación, el fortalecimiento de los registros administrativos y la calidad de la información, orientada a facilitar la toma de decisiones basada en evidencias</t>
  </si>
  <si>
    <t>Inicia con la identificacion del  conocimiento, acciones e iniciativas de innovación y necesidades de información estadística y finaliza cuando se comparte y difunde el concimiento.</t>
  </si>
  <si>
    <t>Posibilidad de la perdida de conocimiento estratégico y memoria institucional por la debilidad en su identificación por la no documentación del conocimiento tácito de los funcionarios y contratistas</t>
  </si>
  <si>
    <t>Económico y Reputacional</t>
  </si>
  <si>
    <t>Retiro o traslado del recurso humano con conocimiento estratégico</t>
  </si>
  <si>
    <t>Conocimiento centralizado en una o varias personas, y por  debilidades en la transferencia de información asociados a la entrega de cargo.</t>
  </si>
  <si>
    <t>Ejecucion y Administracion de procesos</t>
  </si>
  <si>
    <t xml:space="preserve">     El riesgo afecta la imagen de la entidad con efecto publicitario sostenido a nivel de sector administrativo, nivel departamental o municipal</t>
  </si>
  <si>
    <t>Actualizar trimestralmente  con los procesos el inventario de conocimiento explicito y tácito</t>
  </si>
  <si>
    <t>Si</t>
  </si>
  <si>
    <t>Detectivo</t>
  </si>
  <si>
    <t>Manual</t>
  </si>
  <si>
    <t>Documentado</t>
  </si>
  <si>
    <t>Continua</t>
  </si>
  <si>
    <t>Con registro</t>
  </si>
  <si>
    <t>Reducir (mitigar)</t>
  </si>
  <si>
    <t>Documentar mínimo dos acciones de las planteadas en la estrategia de GCI, en línea con transferencia de conocimiento.</t>
  </si>
  <si>
    <t>OAP - SAF</t>
  </si>
  <si>
    <t>ACCION ELIMINADA POR APROBACION DEL CIGD DEL 30/06/2023</t>
  </si>
  <si>
    <t>Solicitud de cierre</t>
  </si>
  <si>
    <t xml:space="preserve">Se realiza primera mesa tècnica 2023 en la que se recuerda la necesidad de actualizar la matriz del inventario de conocimiento explicito y tàcito. 
Se remite correo electrònico a los delegados por proceso solicitando la actualizaciòn de la matriz. </t>
  </si>
  <si>
    <t>Maria Eva Santos Murillo</t>
  </si>
  <si>
    <t xml:space="preserve">
Lista Asistencia  Mesa Técnica
Link reuniòn mesa tècnica 17/03/2023
Correo electronico remisiòn matriz </t>
  </si>
  <si>
    <t>Efectivo</t>
  </si>
  <si>
    <t>Se reciben correos de los delegados por proceso con la informacion de la actualizaciòn de la matriz  de Gestión del Conocimiento y la Innovación.</t>
  </si>
  <si>
    <t>Se reciben 5 correos con matriz actualizada.</t>
  </si>
  <si>
    <t>CONTROL ELIMINADO POR APROBACION DEL CIGD DEL 30/06/2023</t>
  </si>
  <si>
    <t>Construcción  de la ruta que permita documentar los factores que llevarón a la materialización del riesgo, para establecer controles dentro del  proceso sobre dichos factores.</t>
  </si>
  <si>
    <t>26/04/2023
30/06/2023</t>
  </si>
  <si>
    <t>Se realiza el reporte del control se adjunta la evidencia de la realización  por lo que se determina que el mismo fue efectivo
Control eliminado por autorizacion del CIGD el 30/06/2023</t>
  </si>
  <si>
    <t>No se realiza seguimiento a la acción por lo que no se puede determinar lo adelantado para su cumplimiento
Accion eliminada por autorizacion del CIGD el 30/06/2023</t>
  </si>
  <si>
    <t>19/05/2023
21/09/2023</t>
  </si>
  <si>
    <r>
      <t>JAG-</t>
    </r>
    <r>
      <rPr>
        <sz val="11"/>
        <color rgb="FF000000"/>
        <rFont val="Arial Narrow"/>
        <family val="2"/>
      </rPr>
      <t>El control dice que trimestralmente se actualiza el inventario tacito y explicito con los procesos y en la evidencia no se puede verificar el cumplimiento del control. Se recomienda ajustar el control o la evidencia y el reporte
21/09/2023 - OCL: Control eliminado el 30/06/2023.</t>
    </r>
  </si>
  <si>
    <r>
      <t>JAG-</t>
    </r>
    <r>
      <rPr>
        <sz val="11"/>
        <color rgb="FF000000"/>
        <rFont val="Arial Narrow"/>
        <family val="2"/>
      </rPr>
      <t>No se puede validar la efectividad del control
21/09/2023 - OCL: Control eliminado el 30/06/2023.</t>
    </r>
  </si>
  <si>
    <r>
      <t>JAG-</t>
    </r>
    <r>
      <rPr>
        <sz val="11"/>
        <color rgb="FF000000"/>
        <rFont val="Arial Narrow"/>
        <family val="2"/>
      </rPr>
      <t>El proceso no reporta avance de la implementación de las actividades del plan de manejo de riesgos.
21/09/2023 - OCL: Control eliminado el 30/06/2023.</t>
    </r>
  </si>
  <si>
    <t>Verificar trimestralmente la transferencia de conocimiento, en línea con la metodología establecida en la matriz de inventario de conocimiento.</t>
  </si>
  <si>
    <t>Preventivo</t>
  </si>
  <si>
    <t>Implementar minimo dos acciones de las planteadas en la estrategia de GCI.  en línea con transferencia de conocimiento.</t>
  </si>
  <si>
    <t>Se realiza el reporte del control se adjuntan evidencias sin embargo las mismas no dan cuenta de lo propuesto dentro del control por lo que no es posible determinar si el mismo fue efectivo
Control eliminado por autorizacion del CIGD el 30/06/2023</t>
  </si>
  <si>
    <r>
      <t>JAG-</t>
    </r>
    <r>
      <rPr>
        <sz val="11"/>
        <color rgb="FF000000"/>
        <rFont val="Arial Narrow"/>
        <family val="2"/>
      </rPr>
      <t>No hay coherencia entre el reporte y la evidencia y sobretodo no hay relación con el proposito del control, el cual dice que se va a realizar transferencia del conocimiento trimestralmente.
21/09/2023 - OCL: Control eliminado el 30/06/2023.</t>
    </r>
  </si>
  <si>
    <t>Verificar trimestralmente los soportes (la documentación de las iniciativas) del conocimiento generado en la matriz de inventario de conocimiento.</t>
  </si>
  <si>
    <t>Socializar con los procesos semestralmente la metodología de transferencia y conceptos del proceso.</t>
  </si>
  <si>
    <t>OAP</t>
  </si>
  <si>
    <r>
      <t>JAG-</t>
    </r>
    <r>
      <rPr>
        <sz val="11"/>
        <color rgb="FF000000"/>
        <rFont val="Arial Narrow"/>
        <family val="2"/>
      </rPr>
      <t>No hay coherencia entre el reporte y la evidencia y sobretodo no hay relación con el proposito del control, el cual dice que se va a verificar trimestralmente los soportes de las iniciativas.
21/09/2023 - OCL: Control eliminado el 30/06/2023.</t>
    </r>
  </si>
  <si>
    <t>Actualizar semestralmente el mapa de conocimiento</t>
  </si>
  <si>
    <t>Realizar reuniones de análisis e identificación de conocimiento estratégico de las subdirecciones misionales, y reportarlas cuatrimestralmente</t>
  </si>
  <si>
    <t xml:space="preserve">
05/05/2023
05/06//2023
5/07/2023
</t>
  </si>
  <si>
    <t xml:space="preserve">Abril: Se realiza mesa tecnica proceso de gestion del conocimiento y la innovacion a fin de socializar los temas relacionados a la poltica, indicadores, actualizacion mapa de riesgos
Se adjunta lista de asistencia mesa tecnica
Mayo: Se participa de la reunion solicitada con la Secretaria General a fin de recibir orientacion para la construccion del mapa del conocimiento: Reunion Mesa Tecnica mapa del conocimiento; se adjunta correo con el material de apoyo, lista de asistencia a la reunion y herramienta para ser socializada a los procesos
Junio:Se realiza reunion con los procesos Misionales( Disposicion final , Alumbrado Publico y Funerarios, Aprovechamiento y RBL) a fin de socializar y dar instruccion para la construcion del mapa del conocimiento
</t>
  </si>
  <si>
    <t>05/08/2023
05/09/2023
2/10/2023</t>
  </si>
  <si>
    <t xml:space="preserve">
Julio: Se realiza reunion virtual con los procesos misionales( Disposicion final , Alumbrado Publico y Funerarios, Aprovechamiento y RBL) con el fin de verificar los avances de la construccion del mapa del conocimiento y la informacion suministrada en la matriz 
Evidencia adjunta_ Pantallazos de la reunion virtual y link de grabacion
Agosto: Se realiza mesa Tecnica el 31 de agosto de 2023 con los delegados de los procesos de la Unidad. Se informa sobre la solicitud de informacion en los inventarios de conocimiento tacito y explicito, mapas del conocimiento y demas instrumentos. Se agenda reuniones a fin de actualizar la informacion correspondiente. De igual manera se reitera la solicitud de informacion de los mapas del conocimiento de los delegados misionales para adelantar las actividades concernientes a este riesgo. Evidencia: Acta de la mesa Tecnica, Presentacion  y listas de asistencia.
Septiembre: Se realiza reunion con el equipo EGICO  a fin de consolidar y analizar la informacion remitida por los procesos misionales de SAFP, DF Y Aprov. 
Evidencia. Acta de reunion
</t>
  </si>
  <si>
    <t>30/10/2023
21/11/2023
13/12/2023</t>
  </si>
  <si>
    <t>Octubre: Se realiza reunion virtual con el equipo EGICO a fin de continuar con la validacion de la informacion suministrada en la matriz mapa del conocimiento de los procesos misionales
Noviembre: Se realiza mesa tecnica de gestion del conocimiento y la innovacion , se socializa el nuevo documento tecnico gestion del conocimiento y la innovacion de la Secretaria General, avance documentos SIG actulizacion de los mismos y solicitud de actualizacion de la informacion mapa del conocimiento misionales con el formato correspondiente. Se programa reunion virtual posteriormente para el respectivo seguimiento.
Diciembre: Se recibio informacion por parte de los procesos misionales a exepcion de alumbrado publico y funerarios</t>
  </si>
  <si>
    <t>En curso</t>
  </si>
  <si>
    <t xml:space="preserve">05/06/2023
</t>
  </si>
  <si>
    <t xml:space="preserve"> Se recibe inventario del  conocimiento explicito y tacito  por parte del proceso Misional Disposicion Final a fin de alimentar el mapa del conocimiento en el primer semestre de la vigencia
 </t>
  </si>
  <si>
    <t>Ruth Ricaurte</t>
  </si>
  <si>
    <t>primer semestre:Excel enviado por Disposicion final
Segundo semestre
Julio: Correo enviado solicitando avance mapa del conocimiento</t>
  </si>
  <si>
    <t xml:space="preserve">Julio: Para el inicio del segundo semestre de la vigencia, se remite correo a los procesos misionales a fin de solicitar el envio  del avance de la informacion sobre el conocimiento estrategico para la respectiva actualizacion del mapa del conocimiento
Agosto: Se realiza solicitud de envio por correo mapas de conocimiento a los Misionales
En respuesta a la solicitud, se recibe informacion de avance de los procesos misionales
Septiembre: Se realiza consolidado de la informacion remitidia por los procesos Misionales de Aprov. SFAP y DF  a fin de analizar el conocimiento critico y estrategico identificado en cada proceso y dar continuidad de seguimiento y publicacion. </t>
  </si>
  <si>
    <t>Correo remitido a los procesos misionales</t>
  </si>
  <si>
    <t xml:space="preserve">Octubre: Se remite solicitud del mapa del conocimiento al proceso misional RBL ya que a la fecha aun no remite la informacion a la OAP para validacion y actualizacion
Noviembre: Se realiza solicitud de actualizacion del conocimiento critico y estrategico  de los procesos misionales a partir del nuevo documento tecnico remitido por la Secretaria General  y diligenciado en el formato establecido en el SIG.
Diciembre: Se realiza consolidado de mapa del conocimiento en el formato actualizado en el SIG de los procesos misionales y se publica en la intranet
</t>
  </si>
  <si>
    <t>Ruth Yailena Ricaurte Peña</t>
  </si>
  <si>
    <t>21/09/2023 - OCL: De acuerdo con el seguimiento del proceso y la revisión de las siguientes evidencias:
- CORREO AVANCE_  MAPA DEL CONOCIMIENTO_  AGOSTO_ RBL
- CORREO AVANCE_ MAPA DE CONOCIMIENTO_ AGOSTO_ APROVECHAMIENTO
- CORREO AVANCE_ MAPA DEL CONOCIMIENTO_ AGOSTO- DF
- CORREO EVIDENCIA DE SOLICITUD AVANCE MAPA DEL CONOCIMIENTO ALUMBRADO P Y FUN
- MAPA CONOCIMIENTO _ AVANCE DF
- MAPA CONOCIMIENTO UAESP SFAP
- MAPA DEL CONOCIMIENTO_ AVANCE APROV
La OCI, verifica el cumplimiento del control.</t>
  </si>
  <si>
    <t>21/09/2023 - OCL:Con base en el seguimiento del proceso y la revisión de las evidencias la OCI, verifica la efectividad del control.</t>
  </si>
  <si>
    <t>21/09/2023 - OCL: Con base en el seguimiento del proceso y la revisión de las siguientes evidencias:
- GDO-FM-09 V7 Acta de reunión Mesa Tecnica Gestion del Conocimiento y la Innovacion_ Agosto 2023
- Lista asistencia preencial MESA TECNICA_ GCI_ AGOSTO 2023
- Lista asistencia virtual_ Mesa Tecnica_ GCI_ AGOSTO 2023
La OCI, verifica la ejecución de la la acción de acuerdo con lo establecido.</t>
  </si>
  <si>
    <t>Desconocimiento de los  grupos de  valor, sus necesidades y expectativas</t>
  </si>
  <si>
    <t xml:space="preserve">Cambios en el contexto  como  desconocimiento de soluciones que ya existen dentro de la Entidad , cambio de dinámicas en un espacio o , misionalidad de la entidad, normas que modifican situaciones particulares entre otros. </t>
  </si>
  <si>
    <t xml:space="preserve">     El riesgo afecta la imagen de la entidad con algunos usuarios de relevancia frente al logro de los objetivos</t>
  </si>
  <si>
    <t>Validar la matriz de grupos de valor y de interés frente a necesidades, expectativas, de forma anual, para un correcto mapeo de actores en las soluciones de innovación.</t>
  </si>
  <si>
    <t>Aleatoria</t>
  </si>
  <si>
    <t>Crear una infografía que permita entender los conceptos del proceso y mejores prácticas innovadoras.</t>
  </si>
  <si>
    <t>Riesgo eliminado por el CIGD del 30/06/2023</t>
  </si>
  <si>
    <t>Comunicar a los lideres de proceso y gestores, sobre el resultado de la iniciativa de innovación, que no generó valor público para las subsanaciones pertinentes y registro de lecciones aprendidas.</t>
  </si>
  <si>
    <t>No se realiza seguimiento al control por lo que no se puede validar la efectividad de este
Riesgo eliminado por el CIGD del 30/06/2023</t>
  </si>
  <si>
    <t>No se realiza seguimiento a la acción por lo que no se puede determinar lo adelantado para su cumplimiento
Riesgo eliminado por el CIGD del 30/06/2023</t>
  </si>
  <si>
    <r>
      <rPr>
        <b/>
        <sz val="11"/>
        <color theme="1"/>
        <rFont val="Arial Narrow"/>
        <family val="2"/>
      </rPr>
      <t>JAG-</t>
    </r>
    <r>
      <rPr>
        <sz val="11"/>
        <color theme="1"/>
        <rFont val="Arial Narrow"/>
        <family val="2"/>
      </rPr>
      <t>El proceso no ha realizado el reporte de la aplicación de los controles de este riesgo</t>
    </r>
  </si>
  <si>
    <r>
      <rPr>
        <b/>
        <sz val="11"/>
        <color theme="1"/>
        <rFont val="Arial Narrow"/>
        <family val="2"/>
      </rPr>
      <t>JAG-</t>
    </r>
    <r>
      <rPr>
        <sz val="11"/>
        <color theme="1"/>
        <rFont val="Arial Narrow"/>
        <family val="2"/>
      </rPr>
      <t>No ha reporte y no se puede validar la efectividad del control</t>
    </r>
  </si>
  <si>
    <r>
      <rPr>
        <b/>
        <sz val="11"/>
        <color theme="1"/>
        <rFont val="Arial Narrow"/>
        <family val="2"/>
      </rPr>
      <t>JAG-</t>
    </r>
    <r>
      <rPr>
        <sz val="11"/>
        <color theme="1"/>
        <rFont val="Arial Narrow"/>
        <family val="2"/>
      </rPr>
      <t>El proceso no reporta avance de la implementación de las actividades del plan de manejo de riesgos.</t>
    </r>
  </si>
  <si>
    <t xml:space="preserve">Validar semestralmente en la matriz de inventario de conocimeinto, para las iniciativa innovadoras, que se revisen procesos historicos para dar solución a la misma problemática. </t>
  </si>
  <si>
    <t>Diagnóstico de necesidades de conocimiento e innovación de los grupos de valor.</t>
  </si>
  <si>
    <t>Riesgo eliminado por el CIGD del 30/06/2024</t>
  </si>
  <si>
    <t>Validar trimestralmente en la matriz de inventario de conocimiento, para las iniciativas innovadoras se haga una correcta identificación del problema de acuerdo al pocedimiento establecido.</t>
  </si>
  <si>
    <t>Socializar con los procesos de la entidad a partir de cada delegado de la mesa técncia el modelo de relacionamiento.</t>
  </si>
  <si>
    <t>Riesgo eliminado por el CIGD del 30/06/2025</t>
  </si>
  <si>
    <t xml:space="preserve">Inicia con la identificacion del  conocimiento, acciones e iniciativas de innovación y necesidades de información estadística y finaliza cuando se comparte y difunde el concimiento.
</t>
  </si>
  <si>
    <t xml:space="preserve">Posibilidad de llegar a la pérdida de imagen y credibilidad de la gestión de la Entidad por falta de articulación entre las dependencias que generan la información estadística que deben complementar su procesamiento y resultados por la falta de una metodología para el levantamiento de información estadística en la Entidad.
</t>
  </si>
  <si>
    <t>Reputacional</t>
  </si>
  <si>
    <t>Falta de articulación entre las dependencias que generan la información estadística que deben complementar su procesamiento y resultados</t>
  </si>
  <si>
    <t xml:space="preserve"> Falta de implementación y seguimiento a la metodología para la gestión de las operaciones estadísticas de la Entidad.</t>
  </si>
  <si>
    <t>Realizar el seguimiento a las mesas operativas en el marco de la Mesa Técnica de Información Estadística para articular los procesos para el procesamiento y resultados de información estadística.
(Seguimiento a compromisos)</t>
  </si>
  <si>
    <t>Realizar la verificación de cumplimiento de las acciones propuestas en el marco de la mesa técnica</t>
  </si>
  <si>
    <t>OPA</t>
  </si>
  <si>
    <t>31 de Marzo de 2023</t>
  </si>
  <si>
    <t>Se realizó la mesa técnica de gestión de la información estadística el día 27 de marzo de 2023. Se dejan como compromisos a realizar durante el primer trimestre de 2023 el documentar las nuevas operaciones estadísticas y diligenciar el formulario de necesidades de información. En el mes de abril se deben realizar mesas de trabajo en compañía de OTIC con el objeto de revisar las acciones para la seguridad de la información con las subdirecciones misionales.</t>
  </si>
  <si>
    <t>Abiril 30 de 2023
Mayo 31 de 2023</t>
  </si>
  <si>
    <t>En el mes de abril se inició el diligenciamiento de la ficha técnica de la OE de RBL y el diligenciamiento de las fichas de indicadores y necesidades de información de Biogas de la Subdirección de DF.
Diligenciamiento de la ficha técnica OE de RBL
Se realizó una mesa de trabajo con OTIC el día 3 de mayo y  se acuerda crear un sharepoint para alojar las bases de datos del repositorio de información estadístico con claves de acceso por dependencia y administrado por la OAP como mecanismo de seguridad y respaldo de la información
Elaboraciòn del documento LINEAMIENTOS DE SEGURIDAD DE LA INFORMACIÓN</t>
  </si>
  <si>
    <t>31 de marzo de 2023</t>
  </si>
  <si>
    <t>Se realizó la mesa técnica de gestión de la información estadística el día 27 de marzo de 2023 con el objeto de articular los procesos entorno a la documentación de las operaciones estadísticas y cargue de datos al repositorio de información</t>
  </si>
  <si>
    <t>Andrés Garzón</t>
  </si>
  <si>
    <t>Acta Mesa Técnica</t>
  </si>
  <si>
    <t>31 de mayo de 2023</t>
  </si>
  <si>
    <t>Se verifican dos compromisos de la mesa técnica asociados a la seguridad de la información y la documentación de las operaciones estadísticas.</t>
  </si>
  <si>
    <t>Acta de reunión OTIC Mayo 3 de 2023
Documento Informe de gestión documentación operaciones estadísticas
Ficha metodológica OE RBL
Correo de solicitud creación Sharepoint
Documento Lineamientos de Seguridad de la Información</t>
  </si>
  <si>
    <t xml:space="preserve">Convocar a los lideres de proceso y gestores de información estadísticas, para realizar las corrreciones de la información reportada que genero inconsistencias o contradicciones. </t>
  </si>
  <si>
    <t>Se realiza seguimiento al control y se adjunta la evidencia de lo reportado sin embargo al revisar el acta no se evidencia el seguimiento objeto del control por lo que no se puede determinar si el control fue efectivo</t>
  </si>
  <si>
    <t xml:space="preserve">Se realiza seguimiento a la acción y se adjunta la evidencia pertinente </t>
  </si>
  <si>
    <r>
      <rPr>
        <b/>
        <sz val="11"/>
        <color theme="1"/>
        <rFont val="Arial Narrow"/>
        <family val="2"/>
      </rPr>
      <t>JAG-</t>
    </r>
    <r>
      <rPr>
        <sz val="11"/>
        <color theme="1"/>
        <rFont val="Arial Narrow"/>
        <family val="2"/>
      </rPr>
      <t>No se evidencia la implementación del control, porque no hay evidencia de cumplimiento en el archivo remitido. En el acta no dice nada del seguimiento a los compromisosde las mesas operativas.</t>
    </r>
  </si>
  <si>
    <r>
      <rPr>
        <b/>
        <sz val="11"/>
        <color rgb="FF000000"/>
        <rFont val="Arial Narrow"/>
        <family val="2"/>
      </rPr>
      <t>JAG-</t>
    </r>
    <r>
      <rPr>
        <sz val="11"/>
        <color rgb="FF000000"/>
        <rFont val="Arial Narrow"/>
        <family val="2"/>
      </rPr>
      <t>No se puede validar la efectividad del control</t>
    </r>
  </si>
  <si>
    <r>
      <t>JAG-</t>
    </r>
    <r>
      <rPr>
        <sz val="11"/>
        <color theme="1"/>
        <rFont val="Arial Narrow"/>
        <family val="2"/>
      </rPr>
      <t>Hasta ahora se ha realizado la primera mesa tecnica y no se puede verificar el cumplimiento de las acciones propuestas.</t>
    </r>
  </si>
  <si>
    <t>Realizar seguimientos semestrales a la  implementación de los lineamientos propuestos en el manual de gestión de la información estadística en las operaciones estadísticas de la Entidad</t>
  </si>
  <si>
    <t xml:space="preserve">
Priorizar las operaciones estadísticas a documentar para la posterior 
verificación y desarrollo de la  documentación de los lineamientos propuestos en el manual de gestión de la información estadística</t>
  </si>
  <si>
    <t xml:space="preserve">En la mesa técnica realizada el 27 de marzo de 2023 se priorizaron las operaciones estadísticas Recolección Barrido y Limpieza, Biogas, Registro Único Funerario y Alumbrado Público con el objeto de documentar el documento metodológico y fichas técnicas </t>
  </si>
  <si>
    <t>Mayo 31 de 2023</t>
  </si>
  <si>
    <t>Diligenciamiento de la Ficha Técnica OE RBL</t>
  </si>
  <si>
    <t xml:space="preserve">Se revisaron las operaciones estadísticas de los procesos misionales y de manera conjunta se observa la neceisdad de incorporar nuevas operaciones estadísticas a documentar: Recolección Barrido y Limpieza, Biogas, Registro Único Funerario y Alumbrado Público.  </t>
  </si>
  <si>
    <r>
      <rPr>
        <b/>
        <sz val="11"/>
        <color theme="1"/>
        <rFont val="Arial Narrow"/>
        <family val="2"/>
      </rPr>
      <t>JAG-</t>
    </r>
    <r>
      <rPr>
        <sz val="11"/>
        <color theme="1"/>
        <rFont val="Arial Narrow"/>
        <family val="2"/>
      </rPr>
      <t>No se evidencia la implementación del control, porque en el acta no dice nada del seguimiento semestral que realiza el proceso.</t>
    </r>
  </si>
  <si>
    <r>
      <rPr>
        <b/>
        <sz val="11"/>
        <color theme="1"/>
        <rFont val="Arial Narrow"/>
        <family val="2"/>
      </rPr>
      <t>JAG-</t>
    </r>
    <r>
      <rPr>
        <sz val="11"/>
        <color theme="1"/>
        <rFont val="Arial Narrow"/>
        <family val="2"/>
      </rPr>
      <t>No se puede validar la efectividad del control</t>
    </r>
  </si>
  <si>
    <r>
      <t>JAG-</t>
    </r>
    <r>
      <rPr>
        <sz val="11"/>
        <color theme="1"/>
        <rFont val="Arial Narrow"/>
        <family val="2"/>
      </rPr>
      <t>No se puede evidenciar el cumpliiento de la acción, pues en el acta que evidencian no aparece información de la priorización realizada, además que no se está firmada ni revisada por alguien más.</t>
    </r>
  </si>
  <si>
    <t>Diseñar acciones automatizadas  encaminadas a la validación y consistencia de datos del repositorio de información</t>
  </si>
  <si>
    <t>Diseño e implementación de código para la validación y consistencia de los datos del repositorio de información</t>
  </si>
  <si>
    <t>Se elaboró la propuesta de diseño del repositorio de información en Power Bi conectada a la base de datos del DANE para extracción de datos de población y la transformación de los mismos para cálculo de indicadores per cápita. Adicionalmente, se elaboró un boletín que contiene información estadística tomando como fuentes las infografías desarroladas por la OAP, el informe de gestión de 2022 y la información remitida a la SDHT encontrando posibles inconsistencias de información a corregir. Se realizó una reunión con OTIC con el objeto de establecer acciones encaminadas a la seguridad de la información con el objeto de garantizar la consistencia y seguridad de la transmisión de los datos.</t>
  </si>
  <si>
    <t>Diseño y generación de base de datos en formato MariaDb a partir de los registros de pesaje en archivos Excel para el perìodo 2018-2022
Generación de variables codificadas en lenguaje sql: CODIGO_CONCESIONARIO, DIVIPOLA, CONCESIONARIO, ORIGEN RESIDUOS Y CODIGO_SERVICIO. Lo anterior permite una mejor comprensión de la información, atiende los lineamientos del DANE y evita errores de consistencia en la información al determinar los residuos que provienen de Bogotá o de otros municipios.  
Proceso de ETL en Power BI para la generación de Dashboard de prueba para validación y consistencia de información tomando como referencia los informes de interventoría de pesaje</t>
  </si>
  <si>
    <t xml:space="preserve">Se realizó el diseño del repositorio de información con visualización automatizada en Power Bi y conexión a datos DANE de manera automática articulados al boletín de información estadística. </t>
  </si>
  <si>
    <t>Impresión pdf de los visores realizados en Power BI Gestión de Residuos Sólidos, boletín de información estadística en formato pdf</t>
  </si>
  <si>
    <t>Se verifica el proceso de extracción, transformación y cargue de información en sql Mria db a partir de la construcción de una base de datos de pesaje de residuos para el periodo 2018-2022 consolidada que permite la validación y consistencia de la información en Power Bi versus informes de interventoría de pesaje</t>
  </si>
  <si>
    <t xml:space="preserve">Documento código SQL
Informe pdf Power BI formato pdf
Documento word que contiene evidencia de cargue información consolidada en base de datos Mariadb 
</t>
  </si>
  <si>
    <t>Realizar los ajustes de programación que se requieran para la correcta validación y consistenica de los datos del repositorio de información estadístico</t>
  </si>
  <si>
    <t>Se realiza seguimiento al control y se adjunta la evidencia de lo reportado se determina que el control fue efectivo</t>
  </si>
  <si>
    <r>
      <t>JAG-</t>
    </r>
    <r>
      <rPr>
        <sz val="11"/>
        <color theme="1"/>
        <rFont val="Arial Narrow"/>
        <family val="2"/>
      </rPr>
      <t>Un control se define como la medida que permite reducir o mitigar el riesgo y como esta redactado parece más de una oportunidad., Además un power BI no esta asociado con sistematización</t>
    </r>
  </si>
  <si>
    <r>
      <t>JAG-</t>
    </r>
    <r>
      <rPr>
        <sz val="11"/>
        <color theme="1"/>
        <rFont val="Arial Narrow"/>
        <family val="2"/>
      </rPr>
      <t>El proceso debe gestionar el cumplimiento de la acción propuesta, se deben fortalecer el reporte y la evidencia para corroborar el diseño e implementación del código propuesto.</t>
    </r>
  </si>
  <si>
    <t>Análisis del riesgo residual</t>
  </si>
  <si>
    <t>Probabilidad</t>
  </si>
  <si>
    <t>Perfin del Riesgo</t>
  </si>
  <si>
    <t>Proposito del Control</t>
  </si>
  <si>
    <t xml:space="preserve">Periodicidad </t>
  </si>
  <si>
    <t xml:space="preserve">Cómo se realiza
la actividad de
control </t>
  </si>
  <si>
    <t>Qué pasa con las
observaciones o
desviaciones</t>
  </si>
  <si>
    <t>Evidencia de la
ejecución del
control</t>
  </si>
  <si>
    <t>Calificación del Diseño Control</t>
  </si>
  <si>
    <t>Evaluación del Diseño del Control</t>
  </si>
  <si>
    <t>Evaluación de la Ejecución del Control</t>
  </si>
  <si>
    <t>Solidez Individual del Control</t>
  </si>
  <si>
    <t>Aplica plan de
acción para
fortalecer el control</t>
  </si>
  <si>
    <t>Accion para fortalecer el control</t>
  </si>
  <si>
    <t>Solidez del
conjunto
de controles</t>
  </si>
  <si>
    <t>Controles ayudan a disminuir la probabilidad</t>
  </si>
  <si>
    <t>Controles ayudan a disminuir el impacto</t>
  </si>
  <si>
    <t>Desplazamiento / Probabilidad</t>
  </si>
  <si>
    <t>Desplazamiento / Impacto</t>
  </si>
  <si>
    <t>Zona de Riesgo Residual</t>
  </si>
  <si>
    <t>Tratamiento del Riesgo</t>
  </si>
  <si>
    <t>Actividades a ejecutar en caso de materialización del riesgo</t>
  </si>
  <si>
    <t>10/05/2023
12/09/2023
12/01/2024</t>
  </si>
  <si>
    <r>
      <rPr>
        <b/>
        <sz val="11"/>
        <color rgb="FF000000"/>
        <rFont val="Arial Narrow"/>
      </rPr>
      <t>JAG</t>
    </r>
    <r>
      <rPr>
        <sz val="11"/>
        <color rgb="FF000000"/>
        <rFont val="Arial Narrow"/>
      </rPr>
      <t xml:space="preserve">: Para el período de evaluación (enero-abril) el proceso no identificó riesgos de corrupción.
OCL: A la fecha de revisión el proceso no identificó riesgos de corrupción
</t>
    </r>
    <r>
      <rPr>
        <b/>
        <sz val="11"/>
        <color rgb="FF000000"/>
        <rFont val="Arial Narrow"/>
      </rPr>
      <t>12/01/2024 JGS - Cuarto Trimestre:</t>
    </r>
    <r>
      <rPr>
        <sz val="11"/>
        <color rgb="FF000000"/>
        <rFont val="Arial Narrow"/>
      </rPr>
      <t xml:space="preserve"> Para el período de evaluación, el proceso no identificó Riesgos de corrupción.</t>
    </r>
  </si>
  <si>
    <r>
      <rPr>
        <b/>
        <sz val="11"/>
        <color rgb="FF000000"/>
        <rFont val="Arial Narrow"/>
      </rPr>
      <t>JAG:</t>
    </r>
    <r>
      <rPr>
        <sz val="11"/>
        <color rgb="FF000000"/>
        <rFont val="Arial Narrow"/>
      </rPr>
      <t xml:space="preserve"> N/A
OCL: N/A
</t>
    </r>
    <r>
      <rPr>
        <b/>
        <sz val="11"/>
        <color rgb="FF000000"/>
        <rFont val="Arial Narrow"/>
      </rPr>
      <t>JGS:</t>
    </r>
    <r>
      <rPr>
        <sz val="11"/>
        <color rgb="FF000000"/>
        <rFont val="Arial Narrow"/>
      </rPr>
      <t xml:space="preserve"> N/A</t>
    </r>
  </si>
  <si>
    <r>
      <rPr>
        <b/>
        <sz val="11"/>
        <color rgb="FF000000"/>
        <rFont val="Arial Narrow"/>
      </rPr>
      <t>JAG:</t>
    </r>
    <r>
      <rPr>
        <sz val="11"/>
        <color rgb="FF000000"/>
        <rFont val="Arial Narrow"/>
      </rPr>
      <t xml:space="preserve"> Para el período de evaluación el proceso no identificó riesgos de corrupción.
OCL: A la fecha de revisión el proceso no identificó riesgos de corrupción
</t>
    </r>
    <r>
      <rPr>
        <b/>
        <sz val="11"/>
        <color rgb="FF000000"/>
        <rFont val="Arial Narrow"/>
      </rPr>
      <t>JGS:</t>
    </r>
    <r>
      <rPr>
        <sz val="11"/>
        <color rgb="FF000000"/>
        <rFont val="Arial Narrow"/>
      </rPr>
      <t xml:space="preserve"> Para el período de evaluación, el proceso no identificó Riesgos de corrupción.</t>
    </r>
  </si>
  <si>
    <t>Descripción Activos de Información</t>
  </si>
  <si>
    <t>Tipo de Activos / Grupo de Activos</t>
  </si>
  <si>
    <t>Amenaza</t>
  </si>
  <si>
    <t>Vulnerabilidad</t>
  </si>
  <si>
    <t>Tipo de Riesgo Digital</t>
  </si>
  <si>
    <t>¿Tiene responsabe asignbado?</t>
  </si>
  <si>
    <t xml:space="preserve">Inicia con la identificacion del  conocimiento, acciones e iniciativas de innovación y necesidades de información estadística y finaliza cuando se comparte y difunde el concimiento.
</t>
  </si>
  <si>
    <t>Posibilidad de riesgo de pérdida o fuga de información asociada al acceso malintencionado de terceros al repositorio de información estadística</t>
  </si>
  <si>
    <t>Bases de datos asociadas a las operaciones estadísticas de la Entidad</t>
  </si>
  <si>
    <t>Información</t>
  </si>
  <si>
    <t>Acceso a la red o al sistema de información por personas no autorizadas</t>
  </si>
  <si>
    <t>Ausencia de proceso para supervisión de derechos de acceso</t>
  </si>
  <si>
    <t>Usuarios, productos y practicas , organizacionales</t>
  </si>
  <si>
    <t>Perdida de Confidencialidad</t>
  </si>
  <si>
    <t>Implementar el procedimiento para el correcto acceso a la información que contiene el repositorio de información Estadística</t>
  </si>
  <si>
    <t>Sin registro</t>
  </si>
  <si>
    <t>Verificar el cumplimiento de acciones establecidas en el procedimiento para el correcto acceso a la información contenida en el repositorio de información estadística</t>
  </si>
  <si>
    <t>OAP, OTIC, Subdirecciones Misionales que compartan bases de datos en el repositorio de información estadística</t>
  </si>
  <si>
    <t xml:space="preserve">Se realizó una mesa de trabajo con OTIC y se identificó la necesidad de contar acciones encaminadas a la encriptación de información, claves de acceso a los archivos y generación de API. Se requiere realizar una reunión con los procesos misionales con el objeto de socializar y coordinar las acciones de manera conjunta para mitigar el riesgo de pérdida de información. Se deja como tarea revisar el inventario de activos con el objeto de identificar el grado de criticidad de la información de los mismos. </t>
  </si>
  <si>
    <t>Se realizó una mesa de trabajo con OTIC el día 3 de mayo y  se acuerda crear un sharepoint para alojar las bases de datos del repositorio de información estadístico con claves de acceso por dependencia y administrado por la OAP como mecanismo de seguridad y respaldo de la información
Elaboraciòn del documento LINEAMIENTOS DE SEGURIDAD DE LA INFORMACIÓN para el repositorio estadístico de la Entidad</t>
  </si>
  <si>
    <t>Se realizó una mesa de trabajo con OTIC y se identificó la necesidad de elaborar un procedimiento específico que contenga los lineamientos para transferencia y seguridad de la información al interior de la Entidad y para efectos de compartir información con sistemas de otras entidades</t>
  </si>
  <si>
    <t>Acta de reunión</t>
  </si>
  <si>
    <t>Se evidencia la creación de lineamientos para la seguridad de la información evidenciando la implementación de las acciones propuestas en dicho documento. En el mes de Junio será socializado con OTIC para efectos de revisión y complemento de acciones que consideren pertinentes.</t>
  </si>
  <si>
    <t xml:space="preserve">Documento Lineamientos de Seguridad de la Información </t>
  </si>
  <si>
    <t>Realizar una mesa de trabajo con OTIC para identificar las acciones correctivas en temas de seguridad y acceso a la información contenida en el repositorio de informaición estadística</t>
  </si>
  <si>
    <t>26/04/2023
30/06/2023</t>
  </si>
  <si>
    <t>Se realiza el seguimiento al control se adjunta acta de evidencia la cual no se encuentra firmada por la OTIC y no se evidencia en su contenido de manera clara lo reportado en el control por lo que no se puede definir si es efectivo 
Riesgo eliminado por CIGD el 30/06/2023</t>
  </si>
  <si>
    <t>Se realiza el seguimiento a la acción se adjunta acta de evidencia la cual no se encuentra firmada por la OTIC y no se evidencia en su contenido de manera clara lo reportado en la acción
Riesgo eliminado por CIGD el 30/06/2023</t>
  </si>
  <si>
    <r>
      <t>JAG-</t>
    </r>
    <r>
      <rPr>
        <sz val="11"/>
        <color theme="1"/>
        <rFont val="Arial Narrow"/>
        <family val="2"/>
      </rPr>
      <t>Un control se define como la medida que permite reducir o mitigar el riesgo y como esta redactado parece más de una oportunidad. En el acta de la reunión no hay evidencia de la implementación del control</t>
    </r>
  </si>
  <si>
    <r>
      <rPr>
        <b/>
        <sz val="11"/>
        <color rgb="FF000000"/>
        <rFont val="Arial Narrow"/>
        <family val="2"/>
      </rPr>
      <t>JAG-</t>
    </r>
    <r>
      <rPr>
        <sz val="11"/>
        <color rgb="FF000000"/>
        <rFont val="Arial Narrow"/>
        <family val="2"/>
      </rPr>
      <t>Con la información reportada por el proceso y revisando la evidencia, se identifica que no hay avances de la acción propuesta por el proceso.</t>
    </r>
  </si>
  <si>
    <t>Posibilidad de pérdida de la información estrategica del proceso de GCI</t>
  </si>
  <si>
    <t>Todos los activos de informacion registrados en el inventario del proceso</t>
  </si>
  <si>
    <t>Perdidad de Integridad</t>
  </si>
  <si>
    <t xml:space="preserve">     El riesgo afecta la imagen de alguna área de la organización</t>
  </si>
  <si>
    <t>Media</t>
  </si>
  <si>
    <t>Moderado</t>
  </si>
  <si>
    <t> </t>
  </si>
  <si>
    <t>Se realiza el seguimiento al control se adjunta acta de evidencia la cual no se encuentra firmada por la OTIC y no se evidencia en su contenido de manera clara lo reportado en el control por lo que no se puede definir si es efectivo
Riesgo eliminado por CIGD el 30/06/2023</t>
  </si>
  <si>
    <r>
      <t>JAG-</t>
    </r>
    <r>
      <rPr>
        <sz val="11"/>
        <color rgb="FF000000"/>
        <rFont val="Arial Narrow"/>
        <family val="2"/>
      </rPr>
      <t>Un control se define como la medida que permite reducir o mitigar el riesgo y como esta redactado parece más de una oportunidad. En el acta de la reunión no hay evidencia de la implementación del control</t>
    </r>
  </si>
  <si>
    <r>
      <t>JAG-</t>
    </r>
    <r>
      <rPr>
        <sz val="11"/>
        <color rgb="FF000000"/>
        <rFont val="Arial Narrow"/>
        <family val="2"/>
      </rPr>
      <t>No se puede validar la efectividad del control</t>
    </r>
  </si>
  <si>
    <r>
      <t>JAG-</t>
    </r>
    <r>
      <rPr>
        <sz val="11"/>
        <color rgb="FF000000"/>
        <rFont val="Arial Narrow"/>
        <family val="2"/>
      </rPr>
      <t>Con la información reportada por el proceso y revisando la evidencia, se identifica que no hay avances de la acción propuesta por el proceso.</t>
    </r>
  </si>
  <si>
    <t>Daño causado por un tercero</t>
  </si>
  <si>
    <t>Almacenamiento sin protección</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</si>
  <si>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</si>
  <si>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</si>
  <si>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</si>
  <si>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</si>
  <si>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</si>
  <si>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</si>
  <si>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</si>
  <si>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Parte de la identificación de una necesidad, oportunidad o situación problema hasta la implementación de una solución que se consolida en la elaboración de un primer ejemplar y, su posterior implementación en la Unidad para generar valor público.  Este procedimiento aplica a todos los procesos de la entidad.</t>
  </si>
  <si>
    <t>Sistematización de la información estadística que genera la entidad.</t>
  </si>
  <si>
    <t>Desarrollos de instrumentos tecnológicos para la capura, actualización y generación de reportes estadísticos en el marco de la getión de la información estadística de la Entidad.</t>
  </si>
  <si>
    <t>Sistematización de los instrumentos de captura y reporte de información estadística de la Entidad.</t>
  </si>
  <si>
    <t>Orientar el desarrollo de las herramientas informáticas para la captura, actualización y reporte en tiempo real de la información estadística de la Entidad, que garantice la interoperabilidad con los procesos.</t>
  </si>
  <si>
    <t>OAP - OTIC - Todos los procesos</t>
  </si>
  <si>
    <t>Se realizó el diseño y desarrollo del repositorio de información en Power BI para efectos de divulgación de la información estadística de carácter estratégico de la Entidad. Como mecanismos de acceso y divulgación se propone un sharepoint y se requiere permiso de TIC para su publicación a grupos de interés y grupos de valor</t>
  </si>
  <si>
    <t>5/05/2023
07/06/2023
06/07/2023</t>
  </si>
  <si>
    <t xml:space="preserve">05-05-2023: Para efectos de captura de datos entendida como el proceso de extraer información estructurada a partir de documentos digitales, en su mayor parte archivos de Excel y archivos planos en formato CSV o Texto, se utilizaron las herramientas Power Query y  MariaDb como el sistema gestor de bases de datos relacionales para efectos de extracción de estos y alojamiento de las bases en un servidor local de la Entidad. En el mes de mayo, se iniciará dicho proceso tomando como prueba piloto los registros administrativos de pesaje de la Subdirección de Disposición Final.
07-06-2023: Durante el mes de mayo, se inicia la prueba piloto de cargue y extracción de la la información tomando como referente los doce (12) archivos excel de reporte de pesaje.
06-07-2023: Se consolida la base de datos de pesaje para el período 2018-2023 con un total de 64 hojas de Excel a partir de las cuales se extrajeron los datos en Power Query, se transformaron a formato csv y posteriormente se exportaron a formato SQL – MariadB, consolidado la base de datos de disposición final de residuos en PIDJ. Durante el mes de julio se realizarán procesos de transformación de variables de acuerdo con las necesidades que se identifiquen durante el proceso.
Se informa que el desarrollo de las herramientas informáticas para interoperabilidad de la información se realizará de manera articulada con la Secretaría Distrital del Hábitat a través de la ejecución del proyecto de implementación del sistema de información sectorial. Para lo cual era necesario contar con conjuntos de datos estandarizados y de calidad que permitieran su alojamiento en el lago de datos sectorial. Para tal fin, se desarrollarán mesas de trabajo a partir de julio de 2023.
</t>
  </si>
  <si>
    <t>8/08/2023
5/09/2023
6/10/2023</t>
  </si>
  <si>
    <t>8/08/2023 Durante el mes de julio se generaron las variables código concesionario, Divipola, Disposición en PIDJ y lista de servicios. Los códigos de Divipola articulan el nombre de los municipios con los cuales se tiene convenio con el código establecido en la nomenclatura DANE adicionalmente se crea la variable Origen para determinar la procedencia de los residuos Bogotá o municipios de Cundinamarca. A partir de las categorías de zona de descarga en PIDJ se identifica si los residuos son dispuestos en celda, en caso contrario se otorga un valor de No Aplica. La columna lista residuos, tiene por objetivo identificar los convenios de Bogotá y municipales, así como los residuos hospitalarios (cenizas e inertizados). A partir de dichas transformaciones, se generan las bases para realizar el dashboard en Power BI de los residuos dispuestos en PIDJ provenientes de Bogotá en pro de su automatización y visualización de datos.  En el mes de agosto se revisará la base de datos en conjunto con los enlaces de AGATA y la SDHT así como los indicadores a calcular. Se anexa documento que contiene la programación en SQL. Durante el mes de Agosto se hará la conexión y revisión a la base de datos RURO para revisarla con los enlaces de la SDHT y  AGATA con el objeto de alojarla en el lago de datos a través de un proceso de anonimización.
5/09/2023: Durante el mes de agosto se realizaron mesas de carácter técnico y de gestión de la información asociada a la base de datos de pesaje en PIDJ con los enlaces de la SDHT y AGATA para requeridos para el desarrollo del sistema de información sectorial. Dentro de los compromisos se dió cumplimiento de los compromisos adquiridos a través de la generación de una vista de acceso a la base de datos como mecanismo de acceso a la información y generación de la VPN de conexión como mecanismo tecnológico de interoperabilidad de la información.  Se anexa documento de informe de gestión.
6/10/2023 En el mes de septiembre se revisa la necesidad de articular el desarrollo del sistema de información sectorial con el PGIRS a través de la empresa consultora AGATA.</t>
  </si>
  <si>
    <t>1/11/2023 En el mes de Octubre se realizaron mesas de trabajo con SDHT y AGATA con el objeto de revisar la información asociada a los indicadores a publicar y brindar un contexto de la Entidad. Dicha información será publicada en el Sistema de Información. Adicionalmente, AGATA presentó un avance de la información de dashboard en Power BI Ver Anexo Informe de Gestión.
1/12/2023 La OAP participó brindando las orientaciones para el diseño gráfico requerido en la interfaz del sistema sectorial, la actualización de los conjuntos de datos a octubre 2023, y revisión de consistencia de la información publicada. Por parte de la SDHT se adelantaron los desarrollos para la incorporación de la información de la UAESP en el sistema, creación de un espacio para metadatos y articulación del dashboard con Power Bi.  Se anexa link de acceso al sistema sectorial  https://sim.habitatbogota.gov.co/login?p=/ y documento que permite evidenciar la navegación en el sistema.</t>
  </si>
  <si>
    <r>
      <t xml:space="preserve">JAG- </t>
    </r>
    <r>
      <rPr>
        <sz val="11"/>
        <color rgb="FF000000"/>
        <rFont val="Arial Narrow"/>
        <family val="2"/>
      </rPr>
      <t>El avance reportado por el proceso no corresponde con la acción de orientar el desarrollo de herramientas informaticas para la captura, actualización y reporte en tiempo real de la información estadistica. Se deben realizar las gestiones pertinentes cumplir con la acción propuesta en los tiempos establecidos.
21/09/2023 - OCL: Con base en el seguimiento del proceso y la revisión de las siguientes evidencias:
- DOCUMENTO PROGRAMACIÓN SQL BASE DATOS
- Informe Gestión Sistema de Información Sectorial Hábitat
La OCI, verifica la ejecución de la oportunidad de acuerdo con lo establecido.</t>
    </r>
  </si>
  <si>
    <r>
      <t>JAG-</t>
    </r>
    <r>
      <rPr>
        <sz val="11"/>
        <color rgb="FF000000"/>
        <rFont val="Arial Narrow"/>
        <family val="2"/>
      </rPr>
      <t>En ejecución
21/09/2023 - OCL: En ejecución</t>
    </r>
  </si>
  <si>
    <t>Implementar una estrategia de cultura organizacional orientada a la gestión del conocimiento y la innovación en la entidad</t>
  </si>
  <si>
    <t>Conformación de un equipo de trabajo para la definición de la metodología de la Construcción de Cultura Organizacional.</t>
  </si>
  <si>
    <t>Accion nueva aprobada por el CIGD el 30/06/2023</t>
  </si>
  <si>
    <t>Se realiza primera reunion con Talento Humano a fin de dar a conocer la necesidad de construir la cultura organizacional de la Unidad  incluyendo el lineamiento referente a la transferencia del conocimiento  a partir de la conformacion de un equipo de trabajo que defina la metodologia. Se adjunta Acta de reunion y presentacion.
Se adjunta pantallazo como evidencia de la programacion de las reuniones con Talento Humanno</t>
  </si>
  <si>
    <t>10/08/2023
05/09/2023
5/10/2023</t>
  </si>
  <si>
    <t>Julio: Se realiza reunion con el proceso de talento humano a fin de definir el equipo de trabajo que permitira orientar la metodologia Para la estrategia  de cultura organizacional en la UAESP. Se adjunta acta d reunion punto No 2.)
Agosto: Se participa de la reunion con Talento Humano a fin de definir el equipo de trabajo a partir de grupos focales 
Se adjunta memorando radicado e informacion orfeo a fin de solicitar a las dependencias los delegados para las mesas de trabajo 
Septiembre: Desde el area de Talento Humano siendo ellos el equipo que lidera las actividades para lograr la metologia de cultura organizacional. Reciben la respuesta al memorando enviado a los procesos de la unidad con la informacion de los integrantes de los equipos focales. Se adjunta respuesta correos con la informacion de los integrantes de cada equipo.</t>
  </si>
  <si>
    <t>30/10/2023
21/11/2023</t>
  </si>
  <si>
    <t>21/09/2023 - OCL: Con base en el seguimiento del proceso y la revisión de las siguientes evidencias:
- Memorando CULTURA ORGANIZACIONAL
- ORFEO _ CULTURA ORGANIZACIONAL
La OCI, verifica la ejecución de la oportunidad de acuerdo con lo establecido.</t>
  </si>
  <si>
    <t>21/09/2023 - OCL: En ejecución</t>
  </si>
  <si>
    <t>Realizar mesas de trabajo con el fin de definir el plan de acción para la Construcción de la Cultura Organizacional.</t>
  </si>
  <si>
    <t>Teniendo en cuenta que  se busca la conformacion del equipo de trabajo a cargo de la metodologia y a partir de ello realizar mesas de trabajo para establecer el plan de accion. Desde la OAP se han programado reuniones con Talento humano pero este ha realizado reprogramacion de la misma sin lograr su realizacion.
Se adjunta pantallazo como evidencia de la programacion de las reuniones con Talento Humano</t>
  </si>
  <si>
    <t>10/08/2023
05/09/2023
05/10/2023</t>
  </si>
  <si>
    <t>Julio: Se realiza reunion con el proceso de talento humano para verificar el plan de trabajo. No obstante este plan se estara definiendo en los proximas reuniones. Se adjunta acta
Agosto: A partir de la reunion con el equipo de Talento Humano se establce como compromiso por parte del mismo solicitar a las dependencias el nombramiento de los delegados que haran parte de las mesas de trabajo y asi posteriormente definir  las actividades encaminadas a establecer la metodologia de cultura organizacional
Se adjunta memorando radicado e informacion orfeo a fin de solicitar a las dependencias los delegados para las mesas de trabajo.
Septiembre: teniendo en cuenta que se estaba a la espera de la respuesta  por parte de los procesos, del memorando enviado , para el mes de septiembre no se desarrolla ninguna mesa de trabajo</t>
  </si>
  <si>
    <t>30/10/2023
10/11/2023
13/12/2023</t>
  </si>
  <si>
    <t xml:space="preserve">Octubre: Se realiza mesa de trabajo entre la OAP y  Talento humano con el fin de: 
Definir el total de equipos focales 
Construccion matriz con la informacion que reportan los grupos focales y se realiza mesa fe trabajo con los  moderadores y observadores de cada grupo focal a fin de dar las indicaciones previas para la realizacion del diagnostico de cultur organizacional.
Noviembre: Se realiza reunion con los grupos a fin de diligenciar el formulario del dasdc para el autoridiagnostico de la cultura organizacional. focales
Diciembre: Se adjunta el resultado del diagnostico dasdc sobre el que se realizara la propuesta metodologica de la cultura organziacional 
</t>
  </si>
  <si>
    <t>21/09/2023 - OCL: Con base en el seguimiento del proceso y la revisión de las siguientes evidencias:
- Lista de asistencia_ Cultura organizacional_ definir cronograma
La OCI, verifica la ejecución de la oportunidad de acuerdo con lo establecido, sin embargo no es posible verificar los compromisos establecidos debido a que evidencia solo es una lista de asistencia.</t>
  </si>
  <si>
    <t>Definir la estrategia mediante la cual se fomentará la cultura organizacional en la entidad</t>
  </si>
  <si>
    <t>Teniendo en cuenta que  se busca la conformacion del equipo de trabajo a cargo de la metodologia y a partir de ello realizar mesas de trabajo para establecer el plan de accion y la estrategia. Desde la OAP se han programado reuniones con Talento humano pero este ha realizado reprogramacion de la misma sin lograr su realizacion</t>
  </si>
  <si>
    <t>Julio: En proceso de validacion del alcance de la metodologia y construccion del plan de trabajo. (acta de reunion)
Agosto: En proceso de programacion de actividades  para lograr la metodologia de cultura organizacional
Se adjunta memorando radicado e informacion orfeo a fin de solicitar a las dependencias los delegados para las mesas de trabajo en la accion 1
Septiembre: eniendo en cuenta que se estaba a la espera de la respuesta del memorando enviado por parte de los procesos, para el mes de septiembre no se realiza ninguna otra actividad relacionada.</t>
  </si>
  <si>
    <t>La propuesta para la estrategia surgira tan pronto se cuente con el resultado del diagnostico : El mismo se dara tan pronto se de cumplimiento a la reunion con los grupos focales que va con fecha limite 10 de noviembre con el acompañamiento de la OAP y TH pendiente definir estrategia
Diciembre: Acta de reunion con th para verificar el avance de la metodologia incorporando el documento tecnico GCI y el resultado diagnostico. Como compromiso procima reunion 15 de diciembre para completar solicitud estrategia</t>
  </si>
  <si>
    <t>21/09/2023 - OCL: Con base en el seguimiento del proceso y la revisión de las siguientes evidencias:
- Lista de asistencia_ Cultura organizacional_ definir cronograma
La OCI,no es posible verificar lo establecido en la "oportunidad" toda vez su redacción establece: "Definir la estrategia mediante la cual se fomentará la cultura organizacional en la entidad" y la evidencia aportada es un lista de asistencia.
Nota: La OCI, recomienda al proceso aportar las evidencias de acuerdo con lo establecido en la oportunidad.</t>
  </si>
  <si>
    <t>Contar con un repositorio de información estadística estratégica que permita la gobernanza de la información</t>
  </si>
  <si>
    <t>Solicitar el cargue de la información estadística en el repositorio de la entidad.</t>
  </si>
  <si>
    <t>05/05/2023
7/06/2023
6/07/2023</t>
  </si>
  <si>
    <t xml:space="preserve">5/05/2023: En el mes de Abril se identifica la necesidad de contar con un espacio en el servidor local de la Entidad que permita centralizar la información de las bases de datos estandarizadas en MaríadB a lo cual OTIC crea el acceso al servidor y a la base de datos general que permite el cargue de la información estadística.
7/06/2023: Para efectos de seguridad de la información, se identificó la necesidad de contar con un sharepoint con subcarpetas asignadas a los enlaces de las subdirecciones misionales y se elevó a OTIC mediante solicitud remitida el día 28 de mayo de 2023..
OTIC informa de la creación del sharepoint con las subcarpetas indicadas el dia 1 de junio de 2023.
6/07/2023: Posteriormente se realiza la socialización de la creación de ésta herramienta en la mesa técnica del día 28 de Junio de 2023, en la cual se indica que durante el me de Julio de 2023 se realizarán las reuniones con las subdirecciones misionales para indicar el procedimiento para el cargue de la información.
</t>
  </si>
  <si>
    <t>8/08/2023
5/09/2023</t>
  </si>
  <si>
    <t>08/08/2023 Los días 26 y 27 de julio se realizó el cargue de las bases de datos de disposición de residuos en PIDJ y punto limpio de la Subdirección de Disposición Final y las bases de datos de Alumbrado público y  Subvenciones funerarias de la Subdirección de SFAP.
5/09/2023 El día 3 de agosto se realizó una mesa de trabajo con la Subdirección de Aprovechamiento y se define como mecanismo de acceso a la información la generación de una vista a la base de datos SQL, para tal fin la oficina OTIC generará el usuario y contraseña para su ingreso. Adicionalmente, el día 25 de agosto se realizar una reunión con la Subdirección de RBL donde se acuerda revisar la posibilidad de obtener información de los conjuntos de datos a partir del sistema SIGAB.</t>
  </si>
  <si>
    <t>1/11/2023. En el mes de octubre la subdirección de diposición final compartió la carpeta que contiene la información de pesaje y punto limpio a partir de la cual se actualizó la información en el repositorio. Para la subdirección de servicios funerarios y alumbrado público se envió comunicación solicitando su actualización y se agendó una mesa de trabajo para el mes de noviembre con el objeto de socializar los avances.  La subdirección de Aprovechamiento no requiere solicitud de actualización períódica de la información dado que el acceso a la base de datos RURO se realiza a través de una máscara y por tanto la OAP tiene acceso permenente a dicha información.
1/12/2023 La subdirección de disposición final compartió una carpeta a través de la cual se puede actualizar la información mensual de los reportes de pesaje en PIDJ y punto limpio. La subdirecciòn de alumbrado público y servicios funerarios envió a través de correo electrónico la información requerida y posteriormente fué alojada en el repositorio. La subdirección de aprovechamiento no requiere solicitud de información dado que brindó acceso directo de consulta a su base de datos.</t>
  </si>
  <si>
    <t xml:space="preserve">21/09/2023 - OCL: Con base en el seguimiento del proceso y la revisión de las siguientes evidencias:
- Acta de reunión 27_07_2023_Cargueinformación Sharepoint SFAP_signed (1)
- Acta de reunión julio26_2023_Cargue informacion sharepoint_signed
-  Anexo 2. GDO-FM-09 V7 25_08_2023_Revisión conjunto datos y doc_metod_RBL
- EVIDENCIA CARGUE INFORMACIÓN SHAREPOINT
- GDO-FM-09 V7 03_08_2023_Conjuntodatos RURO_firma hc_signed
La OCI, verifica la ejecución de la oportunidad de acuerdo con lo establecido.
Nota: la OCI recomienda al proceso cargar las actas firmadas por la totalidad de los participantes en la reunión, toda vez que 3 de las actas no cumplen con este requisito. </t>
  </si>
  <si>
    <t>Generar bases de datos de acuerdo con los lineamientos brindados por el DANE documentadas a través de diccionario de datos</t>
  </si>
  <si>
    <t>5/05/2023: En el mes de Abril se identifica la necesidad de contar con un espacio en el servidor local de la Entidad que permita centralizar la información de las bases de datos estandarizadas en MaríadB a lo cual OTIC crea el acceso al servidor y a la base de datos general que permite el cargue de la información estadística
7/06/2023: Consolidación archivos de excel 2022 y prueba piloto de importación a formato MariadB para base de datos y prueba de conexión a BI.
6/07/2023:Asignación de nomenclaturas DIVIPOLA establecidas por el DANE en articulación con la base de datos de pesaje de la Subdirección de Disposición Final.
Se adjunta consulta donde se evidencia la generación de dichas variables en la base de datos. No se adjunta archivo de base de datos dado que contiene información sensible.</t>
  </si>
  <si>
    <t xml:space="preserve">8/08/2023
5/10/2023
</t>
  </si>
  <si>
    <t>08/08/2023: En el mes de julio se realizó la generación de variables de origen de residuos, disposición en celda PIDJ, convenios de Bogotá y municipios, y residuos hospitalarios. Se anexa pantallazo de la consulta en base de datos.
6/10/2023 En el mes de septiembre se realiza la exportación de los datos de RURO y subvenciones funerarias al formato MariadB y se generan las bases de datos anonimizadas en SQL. Se anexa pantallazo exportación del diccionario de bases de datos y consulta.</t>
  </si>
  <si>
    <t>1/11/2023 En el mes de octubre no se generaron nuevas bases de datos
1/12/2023 Se realizó el cargue de la base de datos de la estructura del alumbrado público por localidad y modernización a tecnología LED.</t>
  </si>
  <si>
    <t>21/09/2023 - OCL: Con base en el seguimiento del proceso y la revisión de las siguientes evidencias:
- GENERACIÓN DE VARIABLES BASE DATOS PIDJ.docx
La OCI, verifica la ejecución de la oportunidad de acuerdo con lo establecido.</t>
  </si>
  <si>
    <t>Generación de un dashboard que permita divulgar la información a grupos de valor y grupos de interés</t>
  </si>
  <si>
    <t>07/06/2023
6/07/2023</t>
  </si>
  <si>
    <t>7/06/2023:Elaboración de un dashboard de información estadística articulada con ODS e información estratégica insttiucional
6/07/2023:En el mes de junio se articuló la información georeferenciada en mapas al repositorio de información en página web.
 https://www.uaesp.gov.co/content/indicadores</t>
  </si>
  <si>
    <t xml:space="preserve">8/08/2023
05/09/2023
5/10/2023
</t>
  </si>
  <si>
    <t>No se realizaron actualizaciones al respositorio de información. Durante el mes de agosto se publicarán los indicadores asociados a la base de datos de pesaje y punto limpio.
05/09/2023 Se realiza la actualización del informe generado en Power BI que incluye los indicadores asociados a políticas públicas y GIRS.
5/10/2023 Se realiza la programación del informe generado en Power Bi con los capítulos de políticas públicas, ODS, gestión de residuos sólidos, alumbrado público y servicios funerarios. Se publica en página web https://www.uaesp.gov.co/content/indicadores</t>
  </si>
  <si>
    <t>1/11/2023 Se realiza la actualización de información en el dashboard publicado en página web https://www.uaesp.gov.co/content/politica-gestion-la-informacion-estadistica</t>
  </si>
  <si>
    <t>21/09/2023 - OCL: Con base en el seguimiento del proceso y la revisión de las siguientes evidencias:
- Propuesta_Repositorio_InfoEstadística.pdf
 La OCI, verifica la ejecución de la oportunidad de acuerdo con lo establecido.</t>
  </si>
  <si>
    <t>Matriz de Calor Inherente</t>
  </si>
  <si>
    <t>Muy Alta
100%</t>
  </si>
  <si>
    <t>Extremo</t>
  </si>
  <si>
    <t>Alta
80%</t>
  </si>
  <si>
    <t>Alto</t>
  </si>
  <si>
    <t>Media
60%</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</si>
  <si>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</si>
  <si>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</si>
  <si>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</si>
  <si>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</si>
  <si>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</si>
  <si>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</si>
  <si>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</si>
  <si>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</si>
  <si>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</si>
  <si>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</si>
  <si>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</si>
  <si>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</si>
  <si>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</si>
  <si>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</si>
  <si>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</si>
  <si>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</si>
  <si>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</si>
  <si>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</si>
  <si>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</si>
  <si>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</si>
  <si>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</si>
  <si>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</si>
  <si>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</si>
  <si>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</si>
  <si>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</si>
  <si>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</si>
  <si>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</si>
  <si>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</si>
  <si>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</si>
  <si>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</si>
  <si>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</si>
  <si>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</si>
  <si>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</si>
  <si>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</si>
  <si>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</si>
  <si>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</si>
  <si>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</si>
  <si>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</si>
  <si>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</si>
  <si>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</si>
  <si>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</si>
  <si>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</si>
  <si>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</si>
  <si>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</si>
  <si>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</si>
  <si>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</si>
  <si>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</si>
  <si>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</si>
  <si>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</si>
  <si>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</si>
  <si>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</si>
  <si>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</si>
  <si>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</si>
  <si>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</si>
  <si>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</si>
  <si>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</si>
  <si>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</si>
  <si>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</si>
  <si>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</si>
  <si>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</si>
  <si>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</si>
  <si>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</si>
  <si>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</si>
  <si>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</si>
  <si>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</si>
  <si>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</si>
  <si>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</si>
  <si>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</si>
  <si>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</si>
  <si>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</si>
  <si>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</si>
  <si>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</si>
  <si>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</si>
  <si>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</si>
  <si>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</si>
  <si>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</si>
  <si>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</si>
  <si>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</si>
  <si>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</si>
  <si>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</si>
  <si>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</si>
  <si>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</si>
  <si>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</si>
  <si>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TIPO DE ACTIVO</t>
  </si>
  <si>
    <t>DESCRIPCIÓN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</si>
  <si>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</si>
  <si>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</si>
  <si>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</si>
  <si>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</si>
  <si>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</si>
  <si>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</si>
  <si>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</si>
  <si>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</si>
  <si>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</si>
  <si>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</si>
  <si>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</si>
  <si>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</si>
  <si>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</si>
  <si>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</si>
  <si>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</si>
  <si>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</si>
  <si>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</si>
  <si>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</si>
  <si>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</si>
  <si>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</si>
  <si>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</si>
  <si>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</si>
  <si>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</si>
  <si>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</si>
  <si>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</si>
  <si>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</si>
  <si>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</si>
  <si>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</si>
  <si>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</si>
  <si>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</si>
  <si>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</si>
  <si>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</si>
  <si>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</si>
  <si>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</si>
  <si>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</si>
  <si>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</si>
  <si>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</si>
  <si>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</si>
  <si>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</si>
  <si>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</si>
  <si>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</si>
  <si>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</si>
  <si>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</si>
  <si>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</si>
  <si>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</si>
  <si>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</si>
  <si>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</si>
  <si>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</si>
  <si>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</si>
  <si>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</si>
  <si>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</si>
  <si>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</si>
  <si>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</si>
  <si>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</si>
  <si>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</si>
  <si>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</si>
  <si>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</si>
  <si>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</si>
  <si>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</si>
  <si>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</si>
  <si>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</si>
  <si>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</si>
  <si>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</si>
  <si>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</si>
  <si>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</si>
  <si>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</si>
  <si>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</si>
  <si>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</si>
  <si>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</si>
  <si>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</si>
  <si>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</si>
  <si>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</si>
  <si>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</si>
  <si>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</si>
  <si>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</si>
  <si>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</si>
  <si>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</si>
  <si>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</si>
  <si>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</si>
  <si>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</si>
  <si>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</si>
  <si>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</si>
  <si>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</si>
  <si>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</si>
  <si>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</si>
  <si>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</si>
  <si>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</si>
  <si>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</si>
  <si>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</si>
  <si>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</si>
  <si>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</si>
  <si>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</si>
  <si>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</si>
  <si>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</si>
  <si>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</si>
  <si>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</si>
  <si>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</si>
  <si>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</si>
  <si>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</si>
  <si>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</si>
  <si>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</si>
  <si>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</si>
  <si>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</si>
  <si>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</si>
  <si>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</si>
  <si>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</si>
  <si>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</si>
  <si>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</si>
  <si>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</si>
  <si>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</si>
  <si>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</si>
  <si>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</si>
  <si>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</si>
  <si>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</si>
  <si>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</si>
  <si>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</si>
  <si>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</si>
  <si>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</si>
  <si>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</si>
  <si>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</si>
  <si>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</si>
  <si>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</si>
  <si>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</si>
  <si>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</si>
  <si>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</si>
  <si>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</si>
  <si>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Aceptar</t>
  </si>
  <si>
    <t>Económico</t>
  </si>
  <si>
    <t>Evitar</t>
  </si>
  <si>
    <t>Reducir (compartir)</t>
  </si>
  <si>
    <t>Plan de accion (solo para la opción reducir)</t>
  </si>
  <si>
    <t>Finalizado</t>
  </si>
  <si>
    <t>Daños Activos Fisicos</t>
  </si>
  <si>
    <t>Fallas Tecnologicas</t>
  </si>
  <si>
    <t>Relaciones Laborales</t>
  </si>
  <si>
    <t>Solicitud de ajuste</t>
  </si>
  <si>
    <t>Fraude Externo</t>
  </si>
  <si>
    <t>Fraude Interno</t>
  </si>
  <si>
    <t>Lavado de Activos</t>
  </si>
  <si>
    <t>Financiación del terrorismo</t>
  </si>
  <si>
    <t>No</t>
  </si>
  <si>
    <t>Reducir</t>
  </si>
  <si>
    <t>No efectivo</t>
  </si>
  <si>
    <t>Definir los lineamientos estratégicos y el modelo de operación a corto, mediano y largo plazo acorde a las necesidades y espectativas de los grupos de interés.</t>
  </si>
  <si>
    <t xml:space="preserve">Gestión de las Comunicaciones </t>
  </si>
  <si>
    <t>Lograr el posisionamiento y reconocimiento de la Entidad en función de los diferentes grupos de interés por medio del desarrollo de acciones y estrategias de comunicación.</t>
  </si>
  <si>
    <t>Gestión Disciplinaria Interna</t>
  </si>
  <si>
    <t>Determinar la responsabilidad disciplinaria de los servidores y ex-servidores públicos de la UAESP, de acuerdo con lo dispuesto en la normativa legal vigente, y realizar el seguimiento a las sanciones impuestas</t>
  </si>
  <si>
    <t>Participación Ciudadana</t>
  </si>
  <si>
    <t>Promover, desarrollar y fortalecer la Política Institucional de Participación Ciudadana y Responsabilidad Social a través de las instancias definidas por la UAESP y las interinstitucionales tales como mesas distritales, espacios de rendición de cuentas virtuales y presenciales entre otras, con el fin de aumentar el conocimiento de los grupos de interés internos y externos en los temas liderados por la Unidad con respecto a su misionalidad</t>
  </si>
  <si>
    <t xml:space="preserve">Gestión Integral de Residuos Sólidos </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</si>
  <si>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</si>
  <si>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 xml:space="preserve">Servicios Funerarios </t>
  </si>
  <si>
    <t>Garantizar la prestación de los servicios funerarios en los cementerios de propiedad del distrito capital</t>
  </si>
  <si>
    <t xml:space="preserve">Alumbrado Público </t>
  </si>
  <si>
    <t>Garantizar la prestación del alumbrado público en el Distrito Capital.</t>
  </si>
  <si>
    <t>Gestión del Talento Humano</t>
  </si>
  <si>
    <t>Desarrollar las actividades de vinculación, permanencia y retiro de personal de la Unidad para el cumplimiento de la misión y objetivos institucionales</t>
  </si>
  <si>
    <t>Gestión Documental</t>
  </si>
  <si>
    <t>Establecer lineamientos orientados a la planificación, organización, administración, control y disposición final de la documentación recibida o producida por la Unidad, que garantice el acceso y uso a los usuarios internos y externos.</t>
  </si>
  <si>
    <t xml:space="preserve">Gestión Financiera </t>
  </si>
  <si>
    <t>Administrar los recursos financieros asignados al presupuesto de la UAESP.</t>
  </si>
  <si>
    <t xml:space="preserve">Gestión de Apoyo Logístico </t>
  </si>
  <si>
    <t>Suministrar y controlar los recursos físicos y servicios de apoyo logístico de la UAESP</t>
  </si>
  <si>
    <t xml:space="preserve">Servicio al Ciudadano </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</si>
  <si>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</si>
  <si>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Gestión Tecnológica y de la Información </t>
  </si>
  <si>
    <t>Administrar y brindar soluciones tecnológicas asegurando la integridad, disponibilidad y confiabilidad de la información.</t>
  </si>
  <si>
    <t xml:space="preserve">Gestión Asuntos Legales </t>
  </si>
  <si>
    <t>Prestar asesoría jurídica a la UAESP para su adecuado funcionamiento.</t>
  </si>
  <si>
    <t xml:space="preserve">Gestión de Evaluación y Mejora </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</si>
  <si>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</si>
  <si>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FUERTE</t>
  </si>
  <si>
    <t>MODERADO</t>
  </si>
  <si>
    <t>DEBIL</t>
  </si>
  <si>
    <t>DIRECTAMENTE</t>
  </si>
  <si>
    <t>NO DISMINUYE</t>
  </si>
  <si>
    <t>INDIRECTAMENTE</t>
  </si>
  <si>
    <t>Compartir</t>
  </si>
  <si>
    <t>18/07/2023
17/10/2023
15/01/2024</t>
  </si>
  <si>
    <t>Se realiza el seguimiento al control y se adjuntan los soportes por lo que el mismo es efectivo
Se realiza el seguimiento al control y se adjuntan los soportes por lo que el mismo es efectivo
Se realiza el seguimiento al control y se adjuntan los soportes por lo que el mismo es efectivo</t>
  </si>
  <si>
    <t xml:space="preserve">Se realiza seguimiento a la acción y se adjunta la evidencia pertinente
Se realiza seguimiento a la acción y se adjunta la evidencia pertinente
Se realiza seguimiento a la acción y se adjunta la evidencia pertinente </t>
  </si>
  <si>
    <t>1/11/2023
01/12/2023</t>
  </si>
  <si>
    <t>26/04/2023
18/07/2023
17/10/2023
15/01/2024</t>
  </si>
  <si>
    <t>Se realiza el seguimiento a la acción y se carga el soporte correspondiente dando cumplimiento a lo programado
Se realiza el seguimiento a la acción y se carga el soporte correspondiente dando cumplimiento a lo programado
Se realiza el seguimiento y se aportan unos informes a habitat que describen lo reportado en la acción sin embargo no se adjunta la evidencia del desarrollo de esta asi mismo se habla del desarrollo de reuniones y no se aportan las actas, en uno de los informes se aportan unos links los cuales no se pueden consultar
Se realiza el seguimiento y se aportan unos informes a habitat que describen lo reportado en la acción sin embargo no se adjunta la evidencia del desarrollo de esta asi mismo se habla del desarrollo de reuniones y no se aportan las actas, en uno de los informes se aportan unos links los cuales no se pueden consultar</t>
  </si>
  <si>
    <r>
      <t xml:space="preserve">Octubre: Creacion grupos focales para la definicion de la metodologia para la estrategia de cultura organizacional.
Noviembre. </t>
    </r>
    <r>
      <rPr>
        <b/>
        <sz val="11"/>
        <color rgb="FF000000"/>
        <rFont val="Arial Narrow"/>
      </rPr>
      <t>Esta accion ya no se realizara mas en lo que resta del trimestre teniendo en cuenta que ya se conformaron los equipos para la actividad programada</t>
    </r>
    <r>
      <rPr>
        <sz val="11"/>
        <color rgb="FF000000"/>
        <rFont val="Arial Narrow"/>
      </rPr>
      <t xml:space="preserve"> </t>
    </r>
  </si>
  <si>
    <t>Se realiza el seguimiento a la acción y se aportan evidencias, sin embargo no se da cuenta en el acta de la conformación del equipo de trabajo como lo establece la acción formulada, asi mismo, no se hace seguimiento a lo realizado en el mes de abril y junio
Se realiza el seguimiento y se aportan las evidencias que dan cuenta de lo reportado
Se realiza el seguimiento y se aportan las evidencias que dan cuenta de lo reportado</t>
  </si>
  <si>
    <t>Se realiza el seguimiento a la acción y se aportan evidencias, sin embargo no se da cuenta del avance en la formulación del plan de accion ni de la realización de las mesas de trabajo, asi mismo, no se hace seguimiento a lo realizado en el mes de abril y junio
Se realiza el seguimiento y se aportan las evidencias que dan cuenta de lo reportado
Se realiza el seguimiento y se aportan las evidencias que dan cuenta de lo reportado</t>
  </si>
  <si>
    <t>Se realiza el seguimiento a la acción y se aportan evidencias, sin embargo no se da cuenta del avance en la formulación de la estrategia, asi mismo, no se hace seguimiento a lo realizado en el mes de abril y junio
Se realiza el seguimiento a la acción y se aportan evidencias, sin embargo, no se da cuenta del avance en la formulación de la estrategia, así mismo, no se aporta memorando relacionado en el mes de agosto
Se realiza el seguimiento a la acción y se aportan evidencias, sin embargo, no se da cuenta del avance en la formulación de la estrategia</t>
  </si>
  <si>
    <t>Se realiza el seguimiento a la acción y se carga el soporte correspondiente dando cumplimiento a lo programado 
Se realiza el seguimiento a la acción y se carga el soporte correspondiente sin embargo no se hace el reporte del mes de agosto
Se realiza el seguimiento a la acción y se carga el soporte correspondiente sin embargo no se hace el reporte del mes de diciembre</t>
  </si>
  <si>
    <t>Se realiza el seguimiento a la acción y se carga el soporte correspondiente dando cumplimiento a lo programado 
Se realiza el seguimiento a la acción y se carga el soporte correspondiente sin embargo no se hace el reporte del mes de septiembre y no se adjuntan las actas de las reuniones reportadas en el mes de agosto
Se realiza el seguimiento a la acción y se carga el soporte correspondiente sin embargo no se hace el reporte del mes de diciembre</t>
  </si>
  <si>
    <t xml:space="preserve">Se realiza el seguimiento a la acción y se carga el soporte correspondiente dando cumplimiento a lo programado 
Se realiza el seguimiento a la acción y se carga el soporte correspondiente dando cumplimiento a lo programado 
Se realiza el seguimiento a la acción y se carga el soporte correspondiente dando cumplimiento a lo programado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</si>
</sst>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8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
      <sz val="10"/>
      <color theme="1"/>
      <name val="Arial"/>
      <family val="2"/>
    </font>
    <font>
      <sz val="11"/>
      <name val="Calibri"/>
      <family val="2"/>
    </font>
    <font>
      <b/>
      <sz val="11"/>
      <color rgb="FF000000"/>
      <name val="Arial Narrow"/>
      <family val="2"/>
    </font>
    <font>
      <sz val="11"/>
      <color rgb="FF000000"/>
      <name val="Arial Narrow"/>
    </font>
    <font>
      <b/>
      <sz val="11"/>
      <color rgb="FF000000"/>
      <name val="Arial Narrow"/>
    </font>
  </fonts>
  <fills count="3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
      <patternFill patternType="solid">
        <fgColor theme="0"/>
        <bgColor theme="0"/>
      </patternFill>
    </fill>
    <fill>
      <patternFill patternType="solid">
        <fgColor rgb="FFFFFFFF"/>
        <bgColor rgb="FFFFFFFF"/>
      </patternFill>
    </fill>
    <fill>
      <patternFill patternType="solid">
        <fgColor rgb="FFFF0000"/>
        <bgColor rgb="FF000000"/>
      </patternFill>
    </fill>
    <fill>
      <patternFill patternType="solid">
        <fgColor rgb="FFFFFF66"/>
        <bgColor rgb="FF000000"/>
      </patternFill>
    </fill>
    <fill>
      <patternFill patternType="solid">
        <fgColor rgb="FFFFFF00"/>
        <bgColor rgb="FF000000"/>
      </patternFill>
    </fill>
  </fills>
  <borders count="87">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s>
  <cellStyleXfs count="6">
    <xf numFmtId="0" fontId="0" fillId="0" borderId="0"/>
    <xf numFmtId="9" fontId="14" fillId="0" borderId="0" applyFont="0" applyFill="0" applyBorder="0" applyAlignment="0" applyProtection="0"/>
    <xf numFmtId="0" fontId="47" fillId="0" borderId="0"/>
    <xf numFmtId="0" fontId="48" fillId="0" borderId="0"/>
    <xf numFmtId="0" fontId="5" fillId="0" borderId="0"/>
    <xf numFmtId="0" fontId="36" fillId="0" borderId="0"/>
  </cellStyleXfs>
  <cellXfs count="657">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2"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2"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2"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2"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23" fillId="13" borderId="10" xfId="0" applyFont="1" applyFill="1" applyBorder="1" applyAlignment="1" applyProtection="1">
      <alignment horizontal="center" wrapText="1" readingOrder="1"/>
      <protection hidden="1"/>
    </xf>
    <xf numFmtId="0" fontId="0" fillId="3" borderId="0" xfId="0" applyFill="1"/>
    <xf numFmtId="0" fontId="49" fillId="3" borderId="37" xfId="2" applyFont="1" applyFill="1" applyBorder="1"/>
    <xf numFmtId="0" fontId="49" fillId="3" borderId="38" xfId="2" applyFont="1" applyFill="1" applyBorder="1"/>
    <xf numFmtId="0" fontId="49" fillId="3" borderId="39" xfId="2"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20" xfId="0" applyFont="1" applyFill="1" applyBorder="1" applyAlignment="1">
      <alignment horizontal="center" vertical="center" wrapText="1" readingOrder="1"/>
    </xf>
    <xf numFmtId="0" fontId="38" fillId="3" borderId="20" xfId="0" applyFont="1" applyFill="1" applyBorder="1" applyAlignment="1">
      <alignment horizontal="justify" vertical="center" wrapText="1" readingOrder="1"/>
    </xf>
    <xf numFmtId="9" fontId="37" fillId="3" borderId="29" xfId="0" applyNumberFormat="1"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8" fillId="3" borderId="19" xfId="0" applyFont="1" applyFill="1" applyBorder="1" applyAlignment="1">
      <alignment horizontal="justify" vertical="center" wrapText="1" readingOrder="1"/>
    </xf>
    <xf numFmtId="9" fontId="37" fillId="3" borderId="24" xfId="0" applyNumberFormat="1" applyFont="1" applyFill="1" applyBorder="1" applyAlignment="1">
      <alignment horizontal="center" vertical="center" wrapText="1" readingOrder="1"/>
    </xf>
    <xf numFmtId="0" fontId="38" fillId="3" borderId="24"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8" fillId="3" borderId="26" xfId="0" applyFont="1" applyFill="1" applyBorder="1" applyAlignment="1">
      <alignment horizontal="justify" vertical="center" wrapText="1" readingOrder="1"/>
    </xf>
    <xf numFmtId="0" fontId="38" fillId="3" borderId="27" xfId="0" applyFont="1" applyFill="1" applyBorder="1" applyAlignment="1">
      <alignment horizontal="center" vertical="center" wrapText="1" readingOrder="1"/>
    </xf>
    <xf numFmtId="0" fontId="46" fillId="3" borderId="0" xfId="0" applyFont="1" applyFill="1"/>
    <xf numFmtId="0" fontId="37" fillId="15" borderId="31" xfId="0" applyFont="1" applyFill="1" applyBorder="1" applyAlignment="1">
      <alignment horizontal="center" vertical="center" wrapText="1" readingOrder="1"/>
    </xf>
    <xf numFmtId="0" fontId="37" fillId="15" borderId="32"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5"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6" xfId="2" applyFont="1" applyFill="1" applyBorder="1"/>
    <xf numFmtId="0" fontId="49" fillId="3" borderId="7" xfId="2" applyFont="1" applyFill="1" applyBorder="1"/>
    <xf numFmtId="0" fontId="49" fillId="3" borderId="9" xfId="2" applyFont="1" applyFill="1" applyBorder="1"/>
    <xf numFmtId="0" fontId="49" fillId="3" borderId="8"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5"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8" fillId="0" borderId="0" xfId="0" applyFont="1" applyAlignment="1">
      <alignment horizontal="justify" vertical="center"/>
    </xf>
    <xf numFmtId="0" fontId="58" fillId="0" borderId="0" xfId="0" applyFont="1" applyAlignment="1">
      <alignment vertical="center"/>
    </xf>
    <xf numFmtId="0" fontId="59" fillId="0" borderId="0" xfId="0" applyFont="1"/>
    <xf numFmtId="0" fontId="6" fillId="0" borderId="19" xfId="0" applyFont="1" applyBorder="1" applyAlignment="1" applyProtection="1">
      <alignment horizontal="justify" vertical="center" wrapText="1"/>
      <protection locked="0"/>
    </xf>
    <xf numFmtId="0" fontId="1" fillId="0" borderId="19"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 fillId="0" borderId="19" xfId="0" applyFont="1" applyBorder="1" applyAlignment="1" applyProtection="1">
      <alignment horizontal="center" vertical="center" wrapText="1"/>
      <protection locked="0"/>
    </xf>
    <xf numFmtId="0" fontId="68" fillId="0" borderId="0" xfId="0" applyFont="1"/>
    <xf numFmtId="0" fontId="69" fillId="0" borderId="1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hidden="1"/>
    </xf>
    <xf numFmtId="0" fontId="65" fillId="19" borderId="67" xfId="0" applyFont="1" applyFill="1" applyBorder="1" applyAlignment="1" applyProtection="1">
      <alignment horizontal="center" vertical="center" wrapText="1"/>
      <protection hidden="1"/>
    </xf>
    <xf numFmtId="0" fontId="53" fillId="0" borderId="19" xfId="0" applyFont="1" applyBorder="1" applyAlignment="1" applyProtection="1">
      <alignment horizontal="center" vertical="center" wrapText="1"/>
      <protection hidden="1"/>
    </xf>
    <xf numFmtId="0" fontId="70" fillId="24" borderId="30" xfId="0" applyFont="1" applyFill="1" applyBorder="1" applyAlignment="1">
      <alignment horizontal="center"/>
    </xf>
    <xf numFmtId="0" fontId="70" fillId="24" borderId="32" xfId="0" applyFont="1" applyFill="1" applyBorder="1" applyAlignment="1">
      <alignment horizontal="center"/>
    </xf>
    <xf numFmtId="0" fontId="71"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70" fillId="24" borderId="25" xfId="0" applyFont="1" applyFill="1" applyBorder="1" applyAlignment="1">
      <alignment horizontal="center" vertical="center"/>
    </xf>
    <xf numFmtId="0" fontId="70"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70"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70"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hidden="1"/>
    </xf>
    <xf numFmtId="14" fontId="1" fillId="0" borderId="19" xfId="0" applyNumberFormat="1" applyFont="1" applyBorder="1" applyAlignment="1" applyProtection="1">
      <alignment horizontal="center" vertical="center" wrapText="1"/>
      <protection locked="0"/>
    </xf>
    <xf numFmtId="14" fontId="75"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0" borderId="19" xfId="0" applyFont="1" applyBorder="1" applyAlignment="1" applyProtection="1">
      <alignment horizontal="center" vertical="center"/>
      <protection locked="0" hidden="1"/>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xf>
    <xf numFmtId="0" fontId="4" fillId="0" borderId="0" xfId="0" applyFont="1" applyProtection="1">
      <protection locked="0"/>
    </xf>
    <xf numFmtId="0" fontId="52" fillId="0" borderId="0" xfId="0" applyFont="1" applyProtection="1">
      <protection locked="0"/>
    </xf>
    <xf numFmtId="0" fontId="2" fillId="3" borderId="0" xfId="0" applyFont="1" applyFill="1" applyProtection="1">
      <protection locked="0"/>
    </xf>
    <xf numFmtId="0" fontId="2" fillId="0" borderId="0" xfId="0" applyFont="1" applyProtection="1">
      <protection locked="0"/>
    </xf>
    <xf numFmtId="0" fontId="52" fillId="3" borderId="0" xfId="0" applyFont="1" applyFill="1" applyAlignment="1" applyProtection="1">
      <alignment horizontal="center" vertical="center"/>
      <protection locked="0"/>
    </xf>
    <xf numFmtId="0" fontId="52" fillId="2" borderId="0" xfId="0" applyFont="1" applyFill="1" applyAlignment="1" applyProtection="1">
      <alignment horizontal="center" vertical="center"/>
      <protection locked="0"/>
    </xf>
    <xf numFmtId="0" fontId="4" fillId="19" borderId="19" xfId="0" applyFont="1" applyFill="1" applyBorder="1" applyAlignment="1">
      <alignment horizontal="center" vertical="center"/>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3" borderId="0" xfId="0" applyFont="1" applyFill="1" applyAlignment="1" applyProtection="1">
      <alignment wrapText="1"/>
      <protection locked="0"/>
    </xf>
    <xf numFmtId="0" fontId="1" fillId="0" borderId="0" xfId="0" applyFont="1" applyAlignment="1" applyProtection="1">
      <alignment wrapText="1"/>
      <protection locked="0"/>
    </xf>
    <xf numFmtId="0" fontId="60" fillId="18" borderId="19" xfId="0" applyFont="1" applyFill="1" applyBorder="1" applyAlignment="1">
      <alignment horizontal="center" vertical="center"/>
    </xf>
    <xf numFmtId="0" fontId="60" fillId="18" borderId="19" xfId="0" applyFont="1" applyFill="1" applyBorder="1" applyAlignment="1">
      <alignment horizontal="center" vertical="center" wrapText="1"/>
    </xf>
    <xf numFmtId="0" fontId="60" fillId="3" borderId="19" xfId="0" applyFont="1" applyFill="1" applyBorder="1" applyAlignment="1" applyProtection="1">
      <alignment horizontal="center" vertical="center" wrapText="1"/>
      <protection locked="0"/>
    </xf>
    <xf numFmtId="0" fontId="47" fillId="3" borderId="38" xfId="0" applyFont="1" applyFill="1" applyBorder="1" applyProtection="1">
      <protection locked="0"/>
    </xf>
    <xf numFmtId="0" fontId="47" fillId="0" borderId="0" xfId="0" applyFont="1" applyProtection="1">
      <protection locked="0"/>
    </xf>
    <xf numFmtId="0" fontId="47" fillId="0" borderId="0" xfId="0" applyFont="1" applyAlignment="1" applyProtection="1">
      <alignment horizontal="center"/>
      <protection locked="0"/>
    </xf>
    <xf numFmtId="0" fontId="47" fillId="0" borderId="19" xfId="0" applyFont="1" applyBorder="1" applyAlignment="1" applyProtection="1">
      <alignment horizontal="center" vertical="center" wrapText="1"/>
      <protection locked="0"/>
    </xf>
    <xf numFmtId="0" fontId="47" fillId="0" borderId="19" xfId="0" applyFont="1" applyBorder="1" applyAlignment="1" applyProtection="1">
      <alignment vertical="center" wrapText="1"/>
      <protection locked="0"/>
    </xf>
    <xf numFmtId="0" fontId="47" fillId="0" borderId="19" xfId="0" quotePrefix="1" applyFont="1" applyBorder="1" applyAlignment="1" applyProtection="1">
      <alignment vertical="center" wrapText="1"/>
      <protection locked="0"/>
    </xf>
    <xf numFmtId="0" fontId="47" fillId="0" borderId="19" xfId="0" applyFont="1" applyBorder="1" applyAlignment="1" applyProtection="1">
      <alignment horizontal="justify" vertical="center" wrapText="1"/>
      <protection locked="0"/>
    </xf>
    <xf numFmtId="0" fontId="47" fillId="3" borderId="0" xfId="0" applyFont="1" applyFill="1" applyProtection="1">
      <protection locked="0"/>
    </xf>
    <xf numFmtId="0" fontId="47" fillId="0" borderId="19" xfId="0" applyFont="1" applyBorder="1" applyAlignment="1" applyProtection="1">
      <alignment wrapText="1"/>
      <protection locked="0"/>
    </xf>
    <xf numFmtId="0" fontId="47" fillId="0" borderId="19" xfId="0" quotePrefix="1" applyFont="1" applyBorder="1" applyAlignment="1" applyProtection="1">
      <alignment horizontal="justify" vertical="center" wrapText="1"/>
      <protection locked="0"/>
    </xf>
    <xf numFmtId="0" fontId="47" fillId="0" borderId="19" xfId="4" applyFont="1" applyBorder="1" applyAlignment="1" applyProtection="1">
      <alignment horizontal="justify" vertical="center" wrapText="1"/>
      <protection locked="0"/>
    </xf>
    <xf numFmtId="0" fontId="72" fillId="3" borderId="0" xfId="0" applyFont="1" applyFill="1" applyProtection="1">
      <protection locked="0"/>
    </xf>
    <xf numFmtId="0" fontId="73" fillId="3" borderId="0" xfId="0" applyFont="1" applyFill="1" applyProtection="1">
      <protection locked="0"/>
    </xf>
    <xf numFmtId="0" fontId="72" fillId="3" borderId="0" xfId="0" applyFont="1" applyFill="1" applyAlignment="1" applyProtection="1">
      <alignment horizontal="left" vertical="center" wrapText="1"/>
      <protection locked="0"/>
    </xf>
    <xf numFmtId="0" fontId="74" fillId="3" borderId="0" xfId="0" applyFont="1" applyFill="1" applyAlignment="1" applyProtection="1">
      <alignment vertical="center" wrapText="1"/>
      <protection locked="0"/>
    </xf>
    <xf numFmtId="0" fontId="72" fillId="3" borderId="0" xfId="0" applyFont="1" applyFill="1" applyAlignment="1" applyProtection="1">
      <alignment wrapText="1"/>
      <protection locked="0"/>
    </xf>
    <xf numFmtId="0" fontId="47" fillId="3" borderId="0" xfId="0" applyFont="1" applyFill="1" applyAlignment="1" applyProtection="1">
      <alignment horizontal="left" vertical="center" wrapText="1"/>
      <protection locked="0"/>
    </xf>
    <xf numFmtId="0" fontId="63" fillId="3" borderId="0" xfId="0" applyFont="1" applyFill="1" applyAlignment="1" applyProtection="1">
      <alignment vertical="center" wrapText="1"/>
      <protection locked="0"/>
    </xf>
    <xf numFmtId="0" fontId="47" fillId="3" borderId="0" xfId="0" applyFont="1" applyFill="1" applyAlignment="1" applyProtection="1">
      <alignment wrapText="1"/>
      <protection locked="0"/>
    </xf>
    <xf numFmtId="0" fontId="63" fillId="3" borderId="0" xfId="0" applyFont="1" applyFill="1" applyProtection="1">
      <protection locked="0"/>
    </xf>
    <xf numFmtId="0" fontId="47" fillId="0" borderId="78" xfId="0" applyFont="1" applyBorder="1" applyAlignment="1" applyProtection="1">
      <alignment horizontal="center" vertical="center" wrapText="1"/>
      <protection locked="0"/>
    </xf>
    <xf numFmtId="0" fontId="47" fillId="0" borderId="78" xfId="0" applyFont="1" applyBorder="1" applyAlignment="1" applyProtection="1">
      <alignment vertical="center" wrapText="1"/>
      <protection locked="0"/>
    </xf>
    <xf numFmtId="0" fontId="47" fillId="0" borderId="78" xfId="0" applyFont="1" applyBorder="1" applyAlignment="1" applyProtection="1">
      <alignment horizontal="left" vertical="center" wrapText="1"/>
      <protection locked="0"/>
    </xf>
    <xf numFmtId="0" fontId="1" fillId="0" borderId="19" xfId="0" applyFont="1" applyBorder="1" applyAlignment="1" applyProtection="1">
      <alignment horizontal="justify" vertical="center" wrapText="1"/>
      <protection locked="0"/>
    </xf>
    <xf numFmtId="0" fontId="47" fillId="0" borderId="19" xfId="0" applyFont="1" applyBorder="1" applyAlignment="1" applyProtection="1">
      <alignment horizontal="center" vertical="center"/>
      <protection locked="0"/>
    </xf>
    <xf numFmtId="0" fontId="47" fillId="0" borderId="19" xfId="0" applyFont="1" applyBorder="1" applyAlignment="1" applyProtection="1">
      <alignment vertical="center"/>
      <protection locked="0"/>
    </xf>
    <xf numFmtId="0" fontId="47" fillId="0" borderId="19" xfId="0" applyFont="1" applyBorder="1" applyProtection="1">
      <protection locked="0"/>
    </xf>
    <xf numFmtId="0" fontId="47" fillId="0" borderId="62" xfId="0" quotePrefix="1" applyFont="1" applyBorder="1" applyAlignment="1" applyProtection="1">
      <alignment vertical="center" wrapText="1"/>
      <protection locked="0"/>
    </xf>
    <xf numFmtId="0" fontId="47" fillId="0" borderId="62" xfId="0" applyFont="1" applyBorder="1" applyAlignment="1" applyProtection="1">
      <alignment vertical="center" wrapText="1"/>
      <protection locked="0"/>
    </xf>
    <xf numFmtId="0" fontId="47" fillId="0" borderId="62" xfId="0" applyFont="1" applyBorder="1" applyAlignment="1" applyProtection="1">
      <alignment wrapText="1"/>
      <protection locked="0"/>
    </xf>
    <xf numFmtId="0" fontId="47" fillId="0" borderId="82" xfId="0" applyFont="1" applyBorder="1" applyAlignment="1" applyProtection="1">
      <alignment vertical="center" wrapText="1"/>
      <protection locked="0"/>
    </xf>
    <xf numFmtId="0" fontId="47" fillId="0" borderId="82" xfId="0" applyFont="1" applyBorder="1" applyAlignment="1" applyProtection="1">
      <alignment wrapText="1"/>
      <protection locked="0"/>
    </xf>
    <xf numFmtId="0" fontId="47" fillId="0" borderId="62" xfId="0" applyFont="1" applyBorder="1" applyProtection="1">
      <protection locked="0"/>
    </xf>
    <xf numFmtId="0" fontId="47" fillId="0" borderId="62" xfId="0" applyFont="1" applyBorder="1" applyAlignment="1" applyProtection="1">
      <alignment vertical="center"/>
      <protection locked="0"/>
    </xf>
    <xf numFmtId="0" fontId="47" fillId="0" borderId="19" xfId="0" applyFont="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61" fillId="0" borderId="19" xfId="0" applyFont="1" applyBorder="1" applyAlignment="1">
      <alignment horizontal="center" vertical="center" wrapText="1"/>
    </xf>
    <xf numFmtId="14" fontId="61" fillId="3" borderId="19" xfId="0" applyNumberFormat="1" applyFont="1" applyFill="1" applyBorder="1" applyAlignment="1" applyProtection="1">
      <alignment horizontal="center" vertical="center"/>
      <protection locked="0"/>
    </xf>
    <xf numFmtId="0" fontId="47" fillId="0" borderId="19" xfId="0" quotePrefix="1" applyFont="1" applyBorder="1" applyAlignment="1" applyProtection="1">
      <alignment horizontal="left" vertical="center" wrapText="1"/>
      <protection locked="0"/>
    </xf>
    <xf numFmtId="0" fontId="76" fillId="0" borderId="79" xfId="0" applyFont="1" applyBorder="1" applyAlignment="1">
      <alignment horizontal="left" vertical="center" wrapText="1"/>
    </xf>
    <xf numFmtId="165" fontId="1" fillId="0" borderId="78" xfId="0" applyNumberFormat="1" applyFont="1" applyBorder="1" applyAlignment="1">
      <alignment horizontal="center" vertical="center" wrapText="1"/>
    </xf>
    <xf numFmtId="0" fontId="1" fillId="27" borderId="78" xfId="0" applyFont="1" applyFill="1" applyBorder="1" applyAlignment="1" applyProtection="1">
      <alignment horizontal="center" vertical="center" wrapText="1"/>
      <protection locked="0"/>
    </xf>
    <xf numFmtId="165" fontId="1" fillId="0" borderId="78" xfId="0" applyNumberFormat="1" applyFont="1" applyBorder="1" applyAlignment="1" applyProtection="1">
      <alignment horizontal="center" vertical="center" wrapText="1"/>
      <protection locked="0"/>
    </xf>
    <xf numFmtId="0" fontId="1" fillId="0" borderId="78" xfId="0" applyFont="1" applyBorder="1" applyAlignment="1" applyProtection="1">
      <alignment horizontal="center" vertical="center" wrapText="1"/>
      <protection locked="0"/>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6" fillId="0" borderId="19" xfId="0" applyFont="1" applyBorder="1" applyAlignment="1">
      <alignment horizontal="justify" vertical="center" wrapText="1"/>
    </xf>
    <xf numFmtId="0" fontId="1" fillId="0" borderId="19" xfId="0" applyFont="1" applyBorder="1" applyAlignment="1">
      <alignment horizontal="center" vertical="center" textRotation="90"/>
    </xf>
    <xf numFmtId="14" fontId="1" fillId="0" borderId="19" xfId="0" applyNumberFormat="1" applyFont="1" applyBorder="1" applyAlignment="1">
      <alignment horizontal="center" vertical="center"/>
    </xf>
    <xf numFmtId="0" fontId="1" fillId="0" borderId="19" xfId="0" applyFont="1" applyBorder="1" applyAlignment="1">
      <alignment horizontal="justify" vertical="center"/>
    </xf>
    <xf numFmtId="0" fontId="1" fillId="9" borderId="19" xfId="0" applyFont="1" applyFill="1" applyBorder="1" applyAlignment="1" applyProtection="1">
      <alignment horizontal="center" vertical="center"/>
      <protection hidden="1"/>
    </xf>
    <xf numFmtId="0" fontId="1" fillId="9" borderId="19" xfId="0" applyFont="1" applyFill="1" applyBorder="1" applyAlignment="1">
      <alignment horizontal="center" vertical="center" textRotation="90"/>
    </xf>
    <xf numFmtId="9" fontId="1" fillId="9" borderId="19" xfId="0" applyNumberFormat="1" applyFont="1" applyFill="1" applyBorder="1" applyAlignment="1" applyProtection="1">
      <alignment horizontal="center" vertical="center"/>
      <protection hidden="1"/>
    </xf>
    <xf numFmtId="164" fontId="1" fillId="9" borderId="19" xfId="1" applyNumberFormat="1" applyFont="1" applyFill="1" applyBorder="1" applyAlignment="1" applyProtection="1">
      <alignment horizontal="center" vertical="center"/>
    </xf>
    <xf numFmtId="0" fontId="4" fillId="9" borderId="19" xfId="0" applyFont="1" applyFill="1" applyBorder="1" applyAlignment="1" applyProtection="1">
      <alignment horizontal="center" vertical="center" textRotation="90" wrapText="1"/>
      <protection hidden="1"/>
    </xf>
    <xf numFmtId="0" fontId="4" fillId="9" borderId="19" xfId="0" applyFont="1" applyFill="1" applyBorder="1" applyAlignment="1" applyProtection="1">
      <alignment horizontal="center" vertical="center" textRotation="90"/>
      <protection hidden="1"/>
    </xf>
    <xf numFmtId="0" fontId="1" fillId="9" borderId="78" xfId="0" applyFont="1" applyFill="1" applyBorder="1" applyAlignment="1">
      <alignment horizontal="center" vertical="center" wrapText="1"/>
    </xf>
    <xf numFmtId="14" fontId="71" fillId="9" borderId="19" xfId="0" applyNumberFormat="1" applyFont="1" applyFill="1" applyBorder="1" applyAlignment="1" applyProtection="1">
      <alignment horizontal="center" vertical="center" wrapText="1"/>
      <protection locked="0"/>
    </xf>
    <xf numFmtId="0" fontId="1" fillId="9" borderId="19" xfId="0" applyFont="1" applyFill="1" applyBorder="1" applyAlignment="1">
      <alignment horizontal="center" vertical="center"/>
    </xf>
    <xf numFmtId="165" fontId="1" fillId="9" borderId="78" xfId="0" applyNumberFormat="1" applyFont="1" applyFill="1" applyBorder="1" applyAlignment="1">
      <alignment horizontal="center" vertical="center"/>
    </xf>
    <xf numFmtId="14" fontId="2" fillId="9" borderId="78" xfId="0" applyNumberFormat="1" applyFont="1" applyFill="1" applyBorder="1" applyAlignment="1" applyProtection="1">
      <alignment horizontal="center" vertical="center"/>
      <protection locked="0"/>
    </xf>
    <xf numFmtId="165" fontId="1" fillId="9" borderId="78" xfId="0" applyNumberFormat="1" applyFont="1" applyFill="1" applyBorder="1" applyAlignment="1">
      <alignment horizontal="center" vertical="center" wrapText="1"/>
    </xf>
    <xf numFmtId="0" fontId="1" fillId="9" borderId="19" xfId="0" applyFont="1" applyFill="1" applyBorder="1" applyAlignment="1" applyProtection="1">
      <alignment horizontal="justify" vertical="center" wrapText="1"/>
      <protection locked="0"/>
    </xf>
    <xf numFmtId="0" fontId="1" fillId="9" borderId="0" xfId="0" applyFont="1" applyFill="1" applyProtection="1">
      <protection locked="0"/>
    </xf>
    <xf numFmtId="14" fontId="1" fillId="9" borderId="19" xfId="0" applyNumberFormat="1" applyFont="1" applyFill="1" applyBorder="1" applyAlignment="1" applyProtection="1">
      <alignment horizontal="center" vertical="center"/>
      <protection locked="0"/>
    </xf>
    <xf numFmtId="0" fontId="1" fillId="9" borderId="19" xfId="0" applyFont="1" applyFill="1" applyBorder="1" applyAlignment="1" applyProtection="1">
      <alignment horizontal="center" vertical="center" wrapText="1"/>
      <protection locked="0"/>
    </xf>
    <xf numFmtId="0" fontId="1" fillId="9" borderId="19" xfId="0" applyFont="1" applyFill="1" applyBorder="1" applyAlignment="1" applyProtection="1">
      <alignment horizontal="center" vertical="center"/>
      <protection locked="0"/>
    </xf>
    <xf numFmtId="0" fontId="0" fillId="9" borderId="0" xfId="0" applyFill="1"/>
    <xf numFmtId="14" fontId="1" fillId="9" borderId="19" xfId="0" applyNumberFormat="1" applyFont="1" applyFill="1" applyBorder="1" applyAlignment="1" applyProtection="1">
      <alignment horizontal="center" vertical="center" wrapText="1"/>
      <protection locked="0"/>
    </xf>
    <xf numFmtId="0" fontId="1" fillId="9" borderId="19" xfId="0" applyFont="1" applyFill="1" applyBorder="1" applyAlignment="1" applyProtection="1">
      <alignment horizontal="justify" vertical="center"/>
      <protection locked="0"/>
    </xf>
    <xf numFmtId="0" fontId="1" fillId="9" borderId="78" xfId="0" applyFont="1" applyFill="1" applyBorder="1" applyAlignment="1">
      <alignment horizontal="center" vertical="center"/>
    </xf>
    <xf numFmtId="14" fontId="1" fillId="9" borderId="19" xfId="0" applyNumberFormat="1" applyFont="1" applyFill="1" applyBorder="1" applyAlignment="1">
      <alignment horizontal="center" vertical="center" wrapText="1"/>
    </xf>
    <xf numFmtId="0" fontId="4" fillId="9" borderId="19" xfId="0" applyFont="1" applyFill="1" applyBorder="1" applyAlignment="1" applyProtection="1">
      <alignment horizontal="justify" vertical="center" wrapText="1"/>
      <protection locked="0"/>
    </xf>
    <xf numFmtId="0" fontId="6" fillId="9" borderId="78" xfId="0" applyFont="1" applyFill="1" applyBorder="1" applyAlignment="1">
      <alignment horizontal="left" vertical="center" wrapText="1"/>
    </xf>
    <xf numFmtId="0" fontId="1" fillId="9" borderId="0" xfId="0" applyFont="1" applyFill="1" applyAlignment="1" applyProtection="1">
      <alignment vertical="center"/>
      <protection locked="0"/>
    </xf>
    <xf numFmtId="0" fontId="1" fillId="3" borderId="0" xfId="0" applyFont="1" applyFill="1" applyAlignment="1">
      <alignment wrapText="1"/>
    </xf>
    <xf numFmtId="0" fontId="1" fillId="0" borderId="0" xfId="0" applyFont="1" applyAlignment="1">
      <alignment wrapText="1"/>
    </xf>
    <xf numFmtId="14" fontId="1" fillId="0" borderId="19" xfId="0" applyNumberFormat="1" applyFont="1" applyBorder="1" applyAlignment="1">
      <alignment horizontal="center" vertical="center" wrapText="1"/>
    </xf>
    <xf numFmtId="0" fontId="2" fillId="9" borderId="78" xfId="0" applyFont="1" applyFill="1" applyBorder="1" applyAlignment="1">
      <alignment horizontal="center" vertical="center" wrapText="1"/>
    </xf>
    <xf numFmtId="0" fontId="2" fillId="9" borderId="78" xfId="0" applyFont="1" applyFill="1" applyBorder="1" applyAlignment="1">
      <alignment horizontal="center" vertical="center"/>
    </xf>
    <xf numFmtId="14" fontId="2" fillId="9" borderId="78" xfId="0" applyNumberFormat="1" applyFont="1" applyFill="1" applyBorder="1" applyAlignment="1">
      <alignment horizontal="center" vertical="center"/>
    </xf>
    <xf numFmtId="0" fontId="1" fillId="9" borderId="19" xfId="0" applyFont="1" applyFill="1" applyBorder="1" applyAlignment="1">
      <alignment horizontal="center" vertical="center" wrapText="1"/>
    </xf>
    <xf numFmtId="14" fontId="1" fillId="9" borderId="19" xfId="0" applyNumberFormat="1" applyFont="1" applyFill="1" applyBorder="1" applyAlignment="1">
      <alignment horizontal="center" vertical="center"/>
    </xf>
    <xf numFmtId="0" fontId="2" fillId="0" borderId="19" xfId="0" applyFont="1" applyBorder="1" applyAlignment="1">
      <alignment horizontal="center" vertical="center"/>
    </xf>
    <xf numFmtId="0" fontId="6" fillId="9" borderId="19" xfId="0" applyFont="1" applyFill="1" applyBorder="1" applyAlignment="1">
      <alignment horizontal="justify" vertical="center" wrapText="1"/>
    </xf>
    <xf numFmtId="0" fontId="2" fillId="9" borderId="19" xfId="0" applyFont="1" applyFill="1" applyBorder="1" applyAlignment="1">
      <alignment horizontal="center" vertical="center" wrapText="1"/>
    </xf>
    <xf numFmtId="14" fontId="2" fillId="0" borderId="19" xfId="0" applyNumberFormat="1" applyFont="1" applyBorder="1" applyAlignment="1">
      <alignment horizontal="center" vertical="center"/>
    </xf>
    <xf numFmtId="14" fontId="75" fillId="0" borderId="19" xfId="0" applyNumberFormat="1" applyFont="1" applyBorder="1" applyAlignment="1">
      <alignment horizontal="center" vertical="center" wrapText="1"/>
    </xf>
    <xf numFmtId="0" fontId="75" fillId="0" borderId="19" xfId="0" applyFont="1" applyBorder="1" applyAlignment="1">
      <alignment horizontal="center" vertical="center" wrapText="1"/>
    </xf>
    <xf numFmtId="14" fontId="71" fillId="9" borderId="19" xfId="0" applyNumberFormat="1" applyFont="1" applyFill="1" applyBorder="1" applyAlignment="1">
      <alignment horizontal="center" vertical="center" wrapText="1"/>
    </xf>
    <xf numFmtId="0" fontId="1" fillId="0" borderId="78" xfId="0" applyFont="1" applyBorder="1" applyAlignment="1">
      <alignment horizontal="center" vertical="center" wrapText="1"/>
    </xf>
    <xf numFmtId="0" fontId="1" fillId="0" borderId="78" xfId="0" applyFont="1" applyBorder="1" applyAlignment="1">
      <alignment horizontal="center" vertical="center"/>
    </xf>
    <xf numFmtId="165" fontId="1" fillId="0" borderId="78" xfId="0" applyNumberFormat="1" applyFont="1" applyBorder="1" applyAlignment="1">
      <alignment horizontal="center" vertical="center"/>
    </xf>
    <xf numFmtId="14" fontId="1" fillId="0" borderId="78" xfId="0" applyNumberFormat="1" applyFont="1" applyBorder="1" applyAlignment="1">
      <alignment horizontal="center" vertical="center" wrapText="1"/>
    </xf>
    <xf numFmtId="0" fontId="6" fillId="9" borderId="79" xfId="0" applyFont="1" applyFill="1" applyBorder="1" applyAlignment="1">
      <alignment horizontal="left" vertical="center" wrapText="1"/>
    </xf>
    <xf numFmtId="0" fontId="2" fillId="9" borderId="78" xfId="0" applyFont="1" applyFill="1" applyBorder="1" applyAlignment="1">
      <alignment horizontal="center" vertical="center" textRotation="90"/>
    </xf>
    <xf numFmtId="0" fontId="1" fillId="9" borderId="78" xfId="0" applyFont="1" applyFill="1" applyBorder="1" applyAlignment="1">
      <alignment horizontal="left" vertical="center" wrapText="1"/>
    </xf>
    <xf numFmtId="0" fontId="6" fillId="9" borderId="83" xfId="0" applyFont="1" applyFill="1" applyBorder="1" applyAlignment="1">
      <alignment horizontal="left" vertical="center" wrapText="1"/>
    </xf>
    <xf numFmtId="0" fontId="1" fillId="0" borderId="19" xfId="0" applyFont="1" applyBorder="1" applyAlignment="1">
      <alignment horizontal="justify" vertical="center" wrapText="1"/>
    </xf>
    <xf numFmtId="0" fontId="1" fillId="0" borderId="0" xfId="0" applyFont="1" applyAlignment="1">
      <alignment horizontal="center"/>
    </xf>
    <xf numFmtId="0" fontId="1" fillId="27" borderId="78" xfId="0" applyFont="1" applyFill="1" applyBorder="1" applyAlignment="1">
      <alignment horizontal="center" vertical="center" wrapText="1"/>
    </xf>
    <xf numFmtId="165" fontId="1" fillId="27" borderId="78" xfId="0" applyNumberFormat="1" applyFont="1" applyFill="1" applyBorder="1" applyAlignment="1">
      <alignment horizontal="center" vertical="center"/>
    </xf>
    <xf numFmtId="165" fontId="1" fillId="27" borderId="78" xfId="0" applyNumberFormat="1" applyFont="1" applyFill="1" applyBorder="1" applyAlignment="1">
      <alignment horizontal="center" vertical="center" wrapText="1"/>
    </xf>
    <xf numFmtId="0" fontId="71" fillId="9" borderId="19" xfId="0" applyFont="1" applyFill="1" applyBorder="1" applyAlignment="1" applyProtection="1">
      <alignment horizontal="justify" vertical="center" wrapText="1"/>
      <protection locked="0"/>
    </xf>
    <xf numFmtId="0" fontId="1" fillId="9" borderId="0" xfId="0" applyFont="1" applyFill="1"/>
    <xf numFmtId="0" fontId="3" fillId="28" borderId="78" xfId="0" applyFont="1" applyFill="1" applyBorder="1" applyAlignment="1">
      <alignment wrapText="1"/>
    </xf>
    <xf numFmtId="0" fontId="71" fillId="28" borderId="78" xfId="0" applyFont="1" applyFill="1" applyBorder="1" applyAlignment="1">
      <alignment wrapText="1"/>
    </xf>
    <xf numFmtId="0" fontId="71" fillId="28" borderId="84" xfId="0" applyFont="1" applyFill="1" applyBorder="1" applyAlignment="1">
      <alignment wrapText="1"/>
    </xf>
    <xf numFmtId="0" fontId="71" fillId="28" borderId="84" xfId="0" applyFont="1" applyFill="1" applyBorder="1"/>
    <xf numFmtId="14" fontId="71" fillId="28" borderId="84" xfId="0" applyNumberFormat="1" applyFont="1" applyFill="1" applyBorder="1"/>
    <xf numFmtId="0" fontId="71" fillId="28" borderId="64" xfId="0" applyFont="1" applyFill="1" applyBorder="1"/>
    <xf numFmtId="0" fontId="71" fillId="28" borderId="64" xfId="0" applyFont="1" applyFill="1" applyBorder="1" applyAlignment="1">
      <alignment wrapText="1"/>
    </xf>
    <xf numFmtId="14" fontId="71" fillId="28" borderId="64" xfId="0" applyNumberFormat="1" applyFont="1" applyFill="1" applyBorder="1"/>
    <xf numFmtId="0" fontId="78" fillId="28" borderId="64" xfId="0" applyFont="1" applyFill="1" applyBorder="1" applyAlignment="1">
      <alignment wrapText="1"/>
    </xf>
    <xf numFmtId="0" fontId="3" fillId="0" borderId="20" xfId="0" applyFont="1" applyBorder="1" applyAlignment="1">
      <alignment wrapText="1"/>
    </xf>
    <xf numFmtId="0" fontId="71" fillId="0" borderId="85" xfId="0" applyFont="1" applyBorder="1" applyAlignment="1">
      <alignment wrapText="1"/>
    </xf>
    <xf numFmtId="0" fontId="71" fillId="0" borderId="85" xfId="0" applyFont="1" applyBorder="1"/>
    <xf numFmtId="0" fontId="71" fillId="0" borderId="20" xfId="0" applyFont="1" applyBorder="1"/>
    <xf numFmtId="0" fontId="71" fillId="28" borderId="64" xfId="0" applyFont="1" applyFill="1" applyBorder="1" applyAlignment="1">
      <alignment textRotation="90"/>
    </xf>
    <xf numFmtId="9" fontId="71" fillId="28" borderId="64" xfId="0" applyNumberFormat="1" applyFont="1" applyFill="1" applyBorder="1"/>
    <xf numFmtId="10" fontId="71" fillId="28" borderId="64" xfId="0" applyNumberFormat="1" applyFont="1" applyFill="1" applyBorder="1"/>
    <xf numFmtId="0" fontId="78" fillId="29" borderId="19" xfId="0" applyFont="1" applyFill="1" applyBorder="1" applyAlignment="1">
      <alignment textRotation="90" wrapText="1"/>
    </xf>
    <xf numFmtId="0" fontId="78" fillId="30" borderId="19" xfId="0" applyFont="1" applyFill="1" applyBorder="1" applyAlignment="1">
      <alignment textRotation="90"/>
    </xf>
    <xf numFmtId="0" fontId="71" fillId="0" borderId="19" xfId="0" applyFont="1" applyBorder="1" applyAlignment="1" applyProtection="1">
      <alignment horizontal="center" vertical="center" wrapText="1"/>
      <protection locked="0"/>
    </xf>
    <xf numFmtId="0" fontId="71" fillId="0" borderId="20" xfId="0" applyFont="1" applyBorder="1" applyAlignment="1" applyProtection="1">
      <alignment horizontal="center" vertical="center" wrapText="1"/>
      <protection locked="0"/>
    </xf>
    <xf numFmtId="14" fontId="71" fillId="0" borderId="20" xfId="0" applyNumberFormat="1" applyFont="1" applyBorder="1" applyAlignment="1" applyProtection="1">
      <alignment horizontal="center" vertical="center"/>
      <protection locked="0"/>
    </xf>
    <xf numFmtId="0" fontId="78" fillId="0" borderId="64" xfId="0" applyFont="1" applyBorder="1" applyAlignment="1" applyProtection="1">
      <alignment horizontal="left" vertical="top" wrapText="1"/>
      <protection locked="0"/>
    </xf>
    <xf numFmtId="0" fontId="78" fillId="0" borderId="85" xfId="0" applyFont="1" applyBorder="1" applyAlignment="1" applyProtection="1">
      <alignment horizontal="left" vertical="top" wrapText="1"/>
      <protection locked="0"/>
    </xf>
    <xf numFmtId="0" fontId="71" fillId="0" borderId="85" xfId="0" applyFont="1" applyBorder="1" applyAlignment="1" applyProtection="1">
      <alignment horizontal="left" vertical="top" wrapText="1"/>
      <protection locked="0"/>
    </xf>
    <xf numFmtId="0" fontId="71" fillId="0" borderId="85" xfId="0" applyFont="1" applyBorder="1" applyAlignment="1" applyProtection="1">
      <alignment horizontal="left" vertical="top"/>
      <protection locked="0"/>
    </xf>
    <xf numFmtId="165" fontId="71" fillId="0" borderId="78" xfId="0" applyNumberFormat="1" applyFont="1" applyBorder="1" applyAlignment="1" applyProtection="1">
      <alignment horizontal="center" vertical="center" wrapText="1"/>
      <protection locked="0"/>
    </xf>
    <xf numFmtId="0" fontId="78" fillId="0" borderId="64" xfId="0" applyFont="1" applyBorder="1" applyAlignment="1" applyProtection="1">
      <alignment vertical="top" wrapText="1"/>
      <protection locked="0"/>
    </xf>
    <xf numFmtId="0" fontId="71" fillId="0" borderId="64" xfId="0" applyFont="1" applyBorder="1" applyAlignment="1" applyProtection="1">
      <alignment vertical="top" wrapText="1"/>
      <protection locked="0"/>
    </xf>
    <xf numFmtId="0" fontId="71" fillId="0" borderId="64" xfId="0" applyFont="1" applyBorder="1" applyAlignment="1" applyProtection="1">
      <alignment vertical="top"/>
      <protection locked="0"/>
    </xf>
    <xf numFmtId="0" fontId="71" fillId="0" borderId="85" xfId="0" applyFont="1" applyBorder="1" applyAlignment="1" applyProtection="1">
      <alignment vertical="top" wrapText="1"/>
      <protection locked="0"/>
    </xf>
    <xf numFmtId="0" fontId="71" fillId="0" borderId="85" xfId="0" applyFont="1" applyBorder="1" applyAlignment="1" applyProtection="1">
      <alignment vertical="top"/>
      <protection locked="0"/>
    </xf>
    <xf numFmtId="0" fontId="71" fillId="0" borderId="64" xfId="0" applyFont="1" applyBorder="1" applyAlignment="1" applyProtection="1">
      <alignment horizontal="left" vertical="top" wrapText="1"/>
      <protection locked="0"/>
    </xf>
    <xf numFmtId="0" fontId="71" fillId="0" borderId="64" xfId="0" applyFont="1" applyBorder="1" applyAlignment="1" applyProtection="1">
      <alignment horizontal="left" vertical="top"/>
      <protection locked="0"/>
    </xf>
    <xf numFmtId="14" fontId="71" fillId="0" borderId="19" xfId="0" applyNumberFormat="1" applyFont="1" applyBorder="1" applyAlignment="1" applyProtection="1">
      <alignment horizontal="center" vertical="center"/>
      <protection locked="0"/>
    </xf>
    <xf numFmtId="14" fontId="0" fillId="0" borderId="0" xfId="0" applyNumberFormat="1" applyAlignment="1">
      <alignment vertical="center" wrapText="1"/>
    </xf>
    <xf numFmtId="0" fontId="1" fillId="3" borderId="19" xfId="0" applyFont="1" applyFill="1" applyBorder="1" applyAlignment="1">
      <alignment horizontal="center" vertical="center" wrapText="1"/>
    </xf>
    <xf numFmtId="14" fontId="0" fillId="0" borderId="0" xfId="0" applyNumberFormat="1" applyAlignment="1">
      <alignment wrapText="1"/>
    </xf>
    <xf numFmtId="0" fontId="79" fillId="0" borderId="19" xfId="0" applyFont="1" applyBorder="1" applyAlignment="1" applyProtection="1">
      <alignment horizontal="center" vertical="center" wrapText="1"/>
      <protection locked="0"/>
    </xf>
    <xf numFmtId="0" fontId="80" fillId="0" borderId="84" xfId="0" applyFont="1" applyBorder="1" applyAlignment="1" applyProtection="1">
      <alignment horizontal="justify" vertical="center" wrapText="1"/>
      <protection locked="0"/>
    </xf>
    <xf numFmtId="0" fontId="79" fillId="0" borderId="84" xfId="0" applyFont="1" applyBorder="1" applyAlignment="1" applyProtection="1">
      <alignment horizontal="left" vertical="center" wrapText="1"/>
      <protection locked="0"/>
    </xf>
    <xf numFmtId="0" fontId="55" fillId="3" borderId="50" xfId="2" applyFont="1" applyFill="1" applyBorder="1" applyAlignment="1">
      <alignment horizontal="justify" vertical="center" wrapText="1"/>
    </xf>
    <xf numFmtId="0" fontId="55" fillId="3" borderId="51" xfId="2" applyFont="1" applyFill="1" applyBorder="1" applyAlignment="1">
      <alignment horizontal="justify" vertical="center" wrapText="1"/>
    </xf>
    <xf numFmtId="0" fontId="54" fillId="3" borderId="57" xfId="0" applyFont="1" applyFill="1" applyBorder="1" applyAlignment="1">
      <alignment horizontal="left" vertical="center" wrapText="1"/>
    </xf>
    <xf numFmtId="0" fontId="54" fillId="3" borderId="58" xfId="0" applyFont="1" applyFill="1" applyBorder="1" applyAlignment="1">
      <alignment horizontal="left" vertical="center" wrapText="1"/>
    </xf>
    <xf numFmtId="0" fontId="54" fillId="3" borderId="44" xfId="3" applyFont="1" applyFill="1" applyBorder="1" applyAlignment="1">
      <alignment horizontal="left" vertical="top" wrapText="1" readingOrder="1"/>
    </xf>
    <xf numFmtId="0" fontId="54" fillId="3" borderId="45" xfId="3" applyFont="1" applyFill="1" applyBorder="1" applyAlignment="1">
      <alignment horizontal="left" vertical="top" wrapText="1" readingOrder="1"/>
    </xf>
    <xf numFmtId="0" fontId="55" fillId="3" borderId="46" xfId="2" applyFont="1" applyFill="1" applyBorder="1" applyAlignment="1">
      <alignment horizontal="justify" vertical="center" wrapText="1"/>
    </xf>
    <xf numFmtId="0" fontId="55" fillId="3" borderId="47" xfId="2" applyFont="1" applyFill="1" applyBorder="1" applyAlignment="1">
      <alignment horizontal="justify" vertical="center" wrapText="1"/>
    </xf>
    <xf numFmtId="0" fontId="54" fillId="3" borderId="48" xfId="0" applyFont="1" applyFill="1" applyBorder="1" applyAlignment="1">
      <alignment horizontal="left" vertical="center" wrapText="1"/>
    </xf>
    <xf numFmtId="0" fontId="54" fillId="3" borderId="49" xfId="0" applyFont="1" applyFill="1" applyBorder="1" applyAlignment="1">
      <alignment horizontal="left" vertical="center" wrapText="1"/>
    </xf>
    <xf numFmtId="0" fontId="49" fillId="3" borderId="5"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6" xfId="2" applyFont="1" applyFill="1" applyBorder="1" applyAlignment="1">
      <alignment horizontal="left" vertical="top" wrapText="1"/>
    </xf>
    <xf numFmtId="0" fontId="54" fillId="3" borderId="59" xfId="0" applyFont="1" applyFill="1" applyBorder="1" applyAlignment="1">
      <alignment horizontal="left" vertical="center" wrapText="1"/>
    </xf>
    <xf numFmtId="0" fontId="54" fillId="3" borderId="60" xfId="0" applyFont="1" applyFill="1" applyBorder="1" applyAlignment="1">
      <alignment horizontal="left" vertical="center" wrapText="1"/>
    </xf>
    <xf numFmtId="0" fontId="55" fillId="3" borderId="52" xfId="0" applyFont="1" applyFill="1" applyBorder="1" applyAlignment="1">
      <alignment horizontal="justify" vertical="center" wrapText="1"/>
    </xf>
    <xf numFmtId="0" fontId="55" fillId="3" borderId="53" xfId="0" applyFont="1" applyFill="1" applyBorder="1" applyAlignment="1">
      <alignment horizontal="justify" vertical="center" wrapText="1"/>
    </xf>
    <xf numFmtId="0" fontId="50" fillId="14" borderId="34" xfId="2" applyFont="1" applyFill="1" applyBorder="1" applyAlignment="1">
      <alignment horizontal="center" vertical="center" wrapText="1"/>
    </xf>
    <xf numFmtId="0" fontId="50" fillId="14" borderId="35" xfId="2" applyFont="1" applyFill="1" applyBorder="1" applyAlignment="1">
      <alignment horizontal="center" vertical="center" wrapText="1"/>
    </xf>
    <xf numFmtId="0" fontId="50" fillId="14" borderId="36" xfId="2" applyFont="1" applyFill="1" applyBorder="1" applyAlignment="1">
      <alignment horizontal="center" vertical="center" wrapText="1"/>
    </xf>
    <xf numFmtId="0" fontId="49" fillId="0" borderId="5"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6" xfId="2" quotePrefix="1" applyFont="1" applyBorder="1" applyAlignment="1">
      <alignment horizontal="left" vertical="center" wrapText="1"/>
    </xf>
    <xf numFmtId="0" fontId="49" fillId="0" borderId="54" xfId="2" quotePrefix="1" applyFont="1" applyBorder="1" applyAlignment="1">
      <alignment horizontal="left" vertical="center" wrapText="1"/>
    </xf>
    <xf numFmtId="0" fontId="49" fillId="0" borderId="55" xfId="2" quotePrefix="1" applyFont="1" applyBorder="1" applyAlignment="1">
      <alignment horizontal="left" vertical="center" wrapText="1"/>
    </xf>
    <xf numFmtId="0" fontId="49" fillId="0" borderId="56" xfId="2" quotePrefix="1" applyFont="1" applyBorder="1" applyAlignment="1">
      <alignment horizontal="left" vertical="center" wrapText="1"/>
    </xf>
    <xf numFmtId="0" fontId="51" fillId="3" borderId="37" xfId="2" quotePrefix="1" applyFont="1" applyFill="1" applyBorder="1" applyAlignment="1">
      <alignment horizontal="left" vertical="top" wrapText="1"/>
    </xf>
    <xf numFmtId="0" fontId="52" fillId="3" borderId="38" xfId="2" quotePrefix="1" applyFont="1" applyFill="1" applyBorder="1" applyAlignment="1">
      <alignment horizontal="left" vertical="top" wrapText="1"/>
    </xf>
    <xf numFmtId="0" fontId="52" fillId="3" borderId="39" xfId="2" quotePrefix="1" applyFont="1" applyFill="1" applyBorder="1" applyAlignment="1">
      <alignment horizontal="left" vertical="top" wrapText="1"/>
    </xf>
    <xf numFmtId="0" fontId="49" fillId="0" borderId="5"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6" xfId="2" quotePrefix="1" applyFont="1" applyBorder="1" applyAlignment="1">
      <alignment horizontal="left" vertical="top" wrapText="1"/>
    </xf>
    <xf numFmtId="0" fontId="54" fillId="14" borderId="40" xfId="3" applyFont="1" applyFill="1" applyBorder="1" applyAlignment="1">
      <alignment horizontal="center" vertical="center" wrapText="1"/>
    </xf>
    <xf numFmtId="0" fontId="54" fillId="14" borderId="41" xfId="3" applyFont="1" applyFill="1" applyBorder="1" applyAlignment="1">
      <alignment horizontal="center" vertical="center" wrapText="1"/>
    </xf>
    <xf numFmtId="0" fontId="54" fillId="14" borderId="42" xfId="2" applyFont="1" applyFill="1" applyBorder="1" applyAlignment="1">
      <alignment horizontal="center" vertical="center"/>
    </xf>
    <xf numFmtId="0" fontId="54"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14" fontId="62" fillId="3" borderId="19" xfId="0" applyNumberFormat="1" applyFont="1" applyFill="1" applyBorder="1" applyAlignment="1">
      <alignment horizontal="center" vertical="center"/>
    </xf>
    <xf numFmtId="0" fontId="60" fillId="16" borderId="61" xfId="0" applyFont="1" applyFill="1" applyBorder="1" applyAlignment="1">
      <alignment horizontal="center" vertical="center" wrapText="1"/>
    </xf>
    <xf numFmtId="0" fontId="60" fillId="16" borderId="65" xfId="0" applyFont="1" applyFill="1" applyBorder="1" applyAlignment="1">
      <alignment horizontal="center" vertical="center" wrapText="1"/>
    </xf>
    <xf numFmtId="0" fontId="60" fillId="16" borderId="20" xfId="0" applyFont="1" applyFill="1" applyBorder="1" applyAlignment="1">
      <alignment horizontal="center" vertical="center" wrapText="1"/>
    </xf>
    <xf numFmtId="0" fontId="60" fillId="16" borderId="62" xfId="0" applyFont="1" applyFill="1" applyBorder="1" applyAlignment="1">
      <alignment horizontal="center" vertical="center" wrapText="1"/>
    </xf>
    <xf numFmtId="0" fontId="60" fillId="16" borderId="63" xfId="0" applyFont="1" applyFill="1" applyBorder="1" applyAlignment="1">
      <alignment horizontal="center" vertical="center" wrapText="1"/>
    </xf>
    <xf numFmtId="0" fontId="60" fillId="16" borderId="64" xfId="0" applyFont="1" applyFill="1" applyBorder="1" applyAlignment="1">
      <alignment horizontal="center" vertical="center" wrapText="1"/>
    </xf>
    <xf numFmtId="0" fontId="60" fillId="17" borderId="19" xfId="0" applyFont="1" applyFill="1" applyBorder="1" applyAlignment="1">
      <alignment horizontal="center" vertical="center" wrapText="1"/>
    </xf>
    <xf numFmtId="0" fontId="76" fillId="0" borderId="79" xfId="0" applyFont="1" applyBorder="1" applyAlignment="1">
      <alignment horizontal="left" vertical="center" wrapText="1"/>
    </xf>
    <xf numFmtId="0" fontId="77" fillId="0" borderId="80" xfId="0" applyFont="1" applyBorder="1" applyAlignment="1">
      <alignment horizontal="left" wrapText="1"/>
    </xf>
    <xf numFmtId="0" fontId="77" fillId="0" borderId="81" xfId="0" applyFont="1" applyBorder="1" applyAlignment="1">
      <alignment horizontal="left" wrapText="1"/>
    </xf>
    <xf numFmtId="0" fontId="60" fillId="0" borderId="19" xfId="0" applyFont="1" applyBorder="1" applyAlignment="1" applyProtection="1">
      <alignment horizontal="justify" vertical="center" wrapText="1"/>
      <protection locked="0"/>
    </xf>
    <xf numFmtId="0" fontId="4" fillId="20" borderId="19" xfId="0" applyFont="1" applyFill="1" applyBorder="1" applyAlignment="1">
      <alignment horizontal="center" vertical="center"/>
    </xf>
    <xf numFmtId="0" fontId="4" fillId="20" borderId="19" xfId="0" applyFont="1" applyFill="1" applyBorder="1" applyAlignment="1">
      <alignment horizontal="center" vertical="center" wrapText="1"/>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4" fillId="15" borderId="62" xfId="0" applyFont="1" applyFill="1" applyBorder="1" applyAlignment="1">
      <alignment horizontal="center" vertical="center"/>
    </xf>
    <xf numFmtId="0" fontId="4" fillId="15" borderId="63" xfId="0" applyFont="1" applyFill="1" applyBorder="1" applyAlignment="1">
      <alignment horizontal="center" vertical="center"/>
    </xf>
    <xf numFmtId="0" fontId="4" fillId="15" borderId="64" xfId="0" applyFont="1" applyFill="1" applyBorder="1" applyAlignment="1">
      <alignment horizontal="center" vertical="center"/>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19" borderId="64" xfId="0" applyFont="1" applyFill="1" applyBorder="1" applyAlignment="1">
      <alignment horizontal="center" vertical="center"/>
    </xf>
    <xf numFmtId="0" fontId="1" fillId="0" borderId="61" xfId="0" applyFont="1" applyBorder="1" applyAlignment="1">
      <alignment horizontal="center" vertical="center" textRotation="90"/>
    </xf>
    <xf numFmtId="0" fontId="1" fillId="0" borderId="65" xfId="0" applyFont="1" applyBorder="1" applyAlignment="1">
      <alignment horizontal="center" vertical="center" textRotation="90"/>
    </xf>
    <xf numFmtId="0" fontId="1" fillId="0" borderId="20" xfId="0" applyFont="1" applyBorder="1" applyAlignment="1">
      <alignment horizontal="center" vertical="center" textRotation="90"/>
    </xf>
    <xf numFmtId="0" fontId="4" fillId="23" borderId="19" xfId="0" applyFont="1" applyFill="1" applyBorder="1" applyAlignment="1">
      <alignment horizontal="center" vertical="center"/>
    </xf>
    <xf numFmtId="0" fontId="4" fillId="23" borderId="19" xfId="0" applyFont="1" applyFill="1" applyBorder="1" applyAlignment="1">
      <alignment horizontal="center" vertical="center" wrapText="1"/>
    </xf>
    <xf numFmtId="0" fontId="1" fillId="9" borderId="61" xfId="0" applyFont="1" applyFill="1" applyBorder="1" applyAlignment="1">
      <alignment horizontal="center" vertical="center" textRotation="90"/>
    </xf>
    <xf numFmtId="0" fontId="1" fillId="9" borderId="65" xfId="0" applyFont="1" applyFill="1" applyBorder="1" applyAlignment="1">
      <alignment horizontal="center" vertical="center" textRotation="90"/>
    </xf>
    <xf numFmtId="0" fontId="2" fillId="9" borderId="79" xfId="0" applyFont="1" applyFill="1" applyBorder="1" applyAlignment="1">
      <alignment horizontal="center" vertical="center" textRotation="90"/>
    </xf>
    <xf numFmtId="0" fontId="63" fillId="9" borderId="80" xfId="0" applyFont="1" applyFill="1" applyBorder="1"/>
    <xf numFmtId="0" fontId="63" fillId="9" borderId="81" xfId="0" applyFont="1" applyFill="1" applyBorder="1"/>
    <xf numFmtId="0" fontId="1" fillId="0" borderId="61" xfId="0" applyFont="1" applyBorder="1" applyAlignment="1">
      <alignment horizontal="center" vertical="center" textRotation="90" wrapText="1"/>
    </xf>
    <xf numFmtId="0" fontId="1" fillId="0" borderId="65" xfId="0" applyFont="1" applyBorder="1" applyAlignment="1">
      <alignment horizontal="center" vertical="center" textRotation="90" wrapText="1"/>
    </xf>
    <xf numFmtId="0" fontId="1" fillId="0" borderId="20" xfId="0" applyFont="1" applyBorder="1" applyAlignment="1">
      <alignment horizontal="center" vertical="center" textRotation="90" wrapText="1"/>
    </xf>
    <xf numFmtId="0" fontId="4" fillId="21" borderId="19" xfId="0" applyFont="1" applyFill="1" applyBorder="1" applyAlignment="1">
      <alignment horizontal="center" vertical="center" wrapText="1"/>
    </xf>
    <xf numFmtId="0" fontId="4" fillId="21" borderId="61" xfId="0" applyFont="1" applyFill="1" applyBorder="1" applyAlignment="1">
      <alignment horizontal="center" vertical="center" wrapText="1"/>
    </xf>
    <xf numFmtId="0" fontId="4" fillId="21" borderId="20" xfId="0" applyFont="1" applyFill="1" applyBorder="1" applyAlignment="1">
      <alignment horizontal="center" vertical="center" wrapText="1"/>
    </xf>
    <xf numFmtId="9" fontId="1" fillId="0" borderId="19" xfId="0" applyNumberFormat="1" applyFont="1" applyBorder="1" applyAlignment="1">
      <alignment horizontal="center" vertical="center" wrapText="1"/>
    </xf>
    <xf numFmtId="9" fontId="1" fillId="0" borderId="61" xfId="0" applyNumberFormat="1" applyFont="1" applyBorder="1" applyAlignment="1" applyProtection="1">
      <alignment horizontal="center" vertical="center" wrapText="1"/>
      <protection hidden="1"/>
    </xf>
    <xf numFmtId="0" fontId="0" fillId="0" borderId="65" xfId="0" applyBorder="1" applyAlignment="1">
      <alignment horizontal="center" vertical="center" wrapText="1"/>
    </xf>
    <xf numFmtId="0" fontId="0" fillId="0" borderId="20" xfId="0" applyBorder="1" applyAlignment="1">
      <alignment horizontal="center" vertical="center" wrapText="1"/>
    </xf>
    <xf numFmtId="0" fontId="4" fillId="0" borderId="19" xfId="0" applyFont="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center" vertical="center"/>
      <protection hidden="1"/>
    </xf>
    <xf numFmtId="0" fontId="2" fillId="0" borderId="19" xfId="0" applyFont="1" applyBorder="1" applyAlignment="1">
      <alignment horizontal="center" vertical="center" wrapText="1"/>
    </xf>
    <xf numFmtId="0" fontId="1" fillId="0" borderId="79" xfId="0" applyFont="1" applyBorder="1" applyAlignment="1">
      <alignment horizontal="center" vertical="center" wrapText="1"/>
    </xf>
    <xf numFmtId="0" fontId="77" fillId="0" borderId="80" xfId="0" applyFont="1" applyBorder="1"/>
    <xf numFmtId="0" fontId="77" fillId="0" borderId="81" xfId="0" applyFont="1" applyBorder="1"/>
    <xf numFmtId="0" fontId="2" fillId="9" borderId="79" xfId="0" applyFont="1" applyFill="1" applyBorder="1" applyAlignment="1">
      <alignment horizontal="center" vertical="center" wrapText="1"/>
    </xf>
    <xf numFmtId="0" fontId="1" fillId="9" borderId="19" xfId="0" applyFont="1" applyFill="1" applyBorder="1" applyAlignment="1">
      <alignment horizontal="center" vertical="center"/>
    </xf>
    <xf numFmtId="0" fontId="4" fillId="9" borderId="19" xfId="0" applyFont="1" applyFill="1" applyBorder="1" applyAlignment="1" applyProtection="1">
      <alignment horizontal="center" vertical="center" wrapText="1"/>
      <protection hidden="1"/>
    </xf>
    <xf numFmtId="9" fontId="1" fillId="9" borderId="19" xfId="0" applyNumberFormat="1" applyFont="1" applyFill="1" applyBorder="1" applyAlignment="1" applyProtection="1">
      <alignment horizontal="center" vertical="center" wrapText="1"/>
      <protection hidden="1"/>
    </xf>
    <xf numFmtId="9" fontId="2" fillId="9" borderId="79" xfId="0" applyNumberFormat="1" applyFont="1" applyFill="1" applyBorder="1" applyAlignment="1">
      <alignment horizontal="center" vertical="center" wrapText="1"/>
    </xf>
    <xf numFmtId="0" fontId="1" fillId="9" borderId="19" xfId="0" applyFont="1" applyFill="1" applyBorder="1" applyAlignment="1">
      <alignment horizontal="center" vertical="center" wrapText="1"/>
    </xf>
    <xf numFmtId="0" fontId="1" fillId="9" borderId="79" xfId="0" applyFont="1" applyFill="1" applyBorder="1" applyAlignment="1">
      <alignment horizontal="center" vertical="center" wrapText="1"/>
    </xf>
    <xf numFmtId="0" fontId="77" fillId="9" borderId="80" xfId="0" applyFont="1" applyFill="1" applyBorder="1"/>
    <xf numFmtId="0" fontId="77" fillId="9" borderId="81" xfId="0" applyFont="1" applyFill="1" applyBorder="1"/>
    <xf numFmtId="0" fontId="1" fillId="9" borderId="79" xfId="0" applyFont="1" applyFill="1" applyBorder="1" applyAlignment="1">
      <alignment horizontal="center" vertical="top" wrapText="1"/>
    </xf>
    <xf numFmtId="0" fontId="26" fillId="19" borderId="19" xfId="0" applyFont="1" applyFill="1" applyBorder="1" applyAlignment="1">
      <alignment horizontal="center" vertical="center" textRotation="90"/>
    </xf>
    <xf numFmtId="0" fontId="4" fillId="19" borderId="19" xfId="0" applyFont="1" applyFill="1" applyBorder="1" applyAlignment="1">
      <alignment horizontal="center" vertical="center" wrapText="1"/>
    </xf>
    <xf numFmtId="0" fontId="52"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wrapText="1"/>
    </xf>
    <xf numFmtId="0" fontId="4" fillId="19" borderId="19" xfId="0" applyFont="1" applyFill="1" applyBorder="1" applyAlignment="1">
      <alignment horizontal="center" vertical="center"/>
    </xf>
    <xf numFmtId="0" fontId="4" fillId="19" borderId="62" xfId="0" applyFont="1" applyFill="1" applyBorder="1" applyAlignment="1">
      <alignment horizontal="center" vertical="center" wrapText="1"/>
    </xf>
    <xf numFmtId="0" fontId="4" fillId="19" borderId="63" xfId="0" applyFont="1" applyFill="1" applyBorder="1" applyAlignment="1">
      <alignment horizontal="center" vertical="center" wrapText="1"/>
    </xf>
    <xf numFmtId="0" fontId="4" fillId="19" borderId="64" xfId="0" applyFont="1" applyFill="1" applyBorder="1" applyAlignment="1">
      <alignment horizontal="center" vertical="center" wrapText="1"/>
    </xf>
    <xf numFmtId="9" fontId="1" fillId="9" borderId="61" xfId="0" applyNumberFormat="1" applyFont="1" applyFill="1" applyBorder="1" applyAlignment="1" applyProtection="1">
      <alignment horizontal="center" vertical="center" wrapText="1"/>
      <protection hidden="1"/>
    </xf>
    <xf numFmtId="0" fontId="0" fillId="9" borderId="65" xfId="0" applyFill="1" applyBorder="1" applyAlignment="1">
      <alignment horizontal="center" vertical="center" wrapText="1"/>
    </xf>
    <xf numFmtId="0" fontId="0" fillId="9" borderId="20" xfId="0" applyFill="1" applyBorder="1" applyAlignment="1">
      <alignment horizontal="center" vertical="center" wrapText="1"/>
    </xf>
    <xf numFmtId="0" fontId="4" fillId="9" borderId="19" xfId="0" applyFont="1" applyFill="1" applyBorder="1" applyAlignment="1" applyProtection="1">
      <alignment horizontal="center" vertical="center"/>
      <protection hidden="1"/>
    </xf>
    <xf numFmtId="0" fontId="2" fillId="0" borderId="19" xfId="0" applyFont="1" applyBorder="1" applyAlignment="1">
      <alignment horizontal="center" vertical="center"/>
    </xf>
    <xf numFmtId="0" fontId="1" fillId="0" borderId="79" xfId="0" applyFont="1" applyBorder="1" applyAlignment="1">
      <alignment horizontal="center" vertical="top" wrapText="1"/>
    </xf>
    <xf numFmtId="0" fontId="4" fillId="4" borderId="19" xfId="0" applyFont="1" applyFill="1" applyBorder="1" applyAlignment="1" applyProtection="1">
      <alignment horizontal="center" vertical="center"/>
      <protection hidden="1"/>
    </xf>
    <xf numFmtId="0" fontId="52" fillId="0" borderId="79" xfId="0" applyFont="1" applyBorder="1" applyAlignment="1">
      <alignment horizontal="center" vertical="center" wrapText="1"/>
    </xf>
    <xf numFmtId="0" fontId="63" fillId="0" borderId="80" xfId="0" applyFont="1" applyBorder="1"/>
    <xf numFmtId="0" fontId="63" fillId="0" borderId="81" xfId="0" applyFont="1" applyBorder="1"/>
    <xf numFmtId="9" fontId="2" fillId="0" borderId="79" xfId="0" applyNumberFormat="1" applyFont="1" applyBorder="1" applyAlignment="1">
      <alignment horizontal="center" vertical="center" wrapText="1"/>
    </xf>
    <xf numFmtId="0" fontId="4" fillId="17" borderId="19" xfId="0" applyFont="1" applyFill="1" applyBorder="1" applyAlignment="1">
      <alignment horizontal="center" vertical="center"/>
    </xf>
    <xf numFmtId="0" fontId="4" fillId="17" borderId="19" xfId="0" applyFont="1" applyFill="1" applyBorder="1" applyAlignment="1">
      <alignment horizontal="center" vertical="center" wrapText="1"/>
    </xf>
    <xf numFmtId="0" fontId="4" fillId="21" borderId="19" xfId="0" applyFont="1" applyFill="1" applyBorder="1" applyAlignment="1">
      <alignment horizontal="center" vertical="center"/>
    </xf>
    <xf numFmtId="0" fontId="4" fillId="19" borderId="61"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15" borderId="19" xfId="0" applyFont="1" applyFill="1" applyBorder="1" applyAlignment="1">
      <alignment horizontal="center" vertical="center" wrapText="1"/>
    </xf>
    <xf numFmtId="0" fontId="67" fillId="19" borderId="66" xfId="0" applyFont="1" applyFill="1" applyBorder="1" applyAlignment="1" applyProtection="1">
      <alignment horizontal="center" vertical="center"/>
      <protection locked="0"/>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 fillId="0" borderId="19" xfId="0" applyFont="1" applyBorder="1" applyAlignment="1" applyProtection="1">
      <alignment horizontal="center" vertical="center"/>
      <protection hidden="1"/>
    </xf>
    <xf numFmtId="0" fontId="65" fillId="22" borderId="66" xfId="0" applyFont="1" applyFill="1" applyBorder="1" applyAlignment="1" applyProtection="1">
      <alignment horizontal="center" vertical="center" wrapText="1"/>
      <protection hidden="1"/>
    </xf>
    <xf numFmtId="0" fontId="64" fillId="22" borderId="66" xfId="0" applyFont="1" applyFill="1" applyBorder="1" applyAlignment="1" applyProtection="1">
      <alignment horizontal="center" vertical="center" textRotation="90" wrapText="1"/>
      <protection locked="0"/>
    </xf>
    <xf numFmtId="0" fontId="66" fillId="22" borderId="66" xfId="0" applyFont="1" applyFill="1" applyBorder="1" applyAlignment="1" applyProtection="1">
      <alignment horizontal="center" vertical="center" wrapText="1"/>
      <protection hidden="1"/>
    </xf>
    <xf numFmtId="0" fontId="6" fillId="0" borderId="61"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52" fillId="19" borderId="61" xfId="0" applyFont="1" applyFill="1" applyBorder="1" applyAlignment="1">
      <alignment horizontal="center" vertical="center" wrapText="1"/>
    </xf>
    <xf numFmtId="0" fontId="52" fillId="19" borderId="20" xfId="0" applyFont="1" applyFill="1" applyBorder="1" applyAlignment="1">
      <alignment horizontal="center" vertical="center" wrapText="1"/>
    </xf>
    <xf numFmtId="0" fontId="1" fillId="0" borderId="19"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52" fillId="17" borderId="19" xfId="0" applyFont="1" applyFill="1" applyBorder="1" applyAlignment="1">
      <alignment horizontal="center" vertical="center" wrapText="1"/>
    </xf>
    <xf numFmtId="0" fontId="52" fillId="19" borderId="19" xfId="0" applyFont="1" applyFill="1" applyBorder="1" applyAlignment="1">
      <alignment horizontal="center" vertical="center" textRotation="90" wrapText="1"/>
    </xf>
    <xf numFmtId="0" fontId="52" fillId="19" borderId="68" xfId="0" applyFont="1" applyFill="1" applyBorder="1" applyAlignment="1">
      <alignment horizontal="center" vertical="center" wrapText="1"/>
    </xf>
    <xf numFmtId="0" fontId="52" fillId="19" borderId="69" xfId="0" applyFont="1" applyFill="1" applyBorder="1" applyAlignment="1">
      <alignment horizontal="center" vertical="center" wrapText="1"/>
    </xf>
    <xf numFmtId="0" fontId="52" fillId="19" borderId="70" xfId="0" applyFont="1" applyFill="1" applyBorder="1" applyAlignment="1">
      <alignment horizontal="center" vertical="center" wrapText="1"/>
    </xf>
    <xf numFmtId="0" fontId="52" fillId="19" borderId="71" xfId="0" applyFont="1" applyFill="1" applyBorder="1" applyAlignment="1">
      <alignment horizontal="center" vertical="center" wrapText="1"/>
    </xf>
    <xf numFmtId="0" fontId="50" fillId="19" borderId="19" xfId="0" applyFont="1" applyFill="1" applyBorder="1" applyAlignment="1">
      <alignment horizontal="center" vertical="center" textRotation="90"/>
    </xf>
    <xf numFmtId="0" fontId="52" fillId="19" borderId="19" xfId="0" applyFont="1" applyFill="1" applyBorder="1" applyAlignment="1">
      <alignment horizontal="center" vertical="center"/>
    </xf>
    <xf numFmtId="0" fontId="1" fillId="0" borderId="79" xfId="0" applyFont="1" applyBorder="1" applyAlignment="1" applyProtection="1">
      <alignment horizontal="center" vertical="center" wrapText="1"/>
      <protection locked="0"/>
    </xf>
    <xf numFmtId="0" fontId="77" fillId="0" borderId="80" xfId="0" applyFont="1" applyBorder="1" applyProtection="1">
      <protection locked="0"/>
    </xf>
    <xf numFmtId="0" fontId="77" fillId="0" borderId="81" xfId="0" applyFont="1" applyBorder="1" applyProtection="1">
      <protection locked="0"/>
    </xf>
    <xf numFmtId="0" fontId="1" fillId="26" borderId="79" xfId="0" applyFont="1" applyFill="1" applyBorder="1" applyAlignment="1" applyProtection="1">
      <alignment horizontal="center" vertical="center" wrapText="1"/>
      <protection locked="0"/>
    </xf>
    <xf numFmtId="0" fontId="1" fillId="0" borderId="61"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20" xfId="0" applyFont="1" applyBorder="1" applyAlignment="1">
      <alignment horizontal="center" vertical="center" wrapText="1"/>
    </xf>
    <xf numFmtId="0" fontId="71" fillId="0" borderId="61" xfId="0" applyFont="1" applyBorder="1" applyAlignment="1">
      <alignment textRotation="90"/>
    </xf>
    <xf numFmtId="0" fontId="71" fillId="0" borderId="65" xfId="0" applyFont="1" applyBorder="1" applyAlignment="1">
      <alignment textRotation="90"/>
    </xf>
    <xf numFmtId="0" fontId="71" fillId="0" borderId="86" xfId="0" applyFont="1" applyBorder="1" applyAlignment="1">
      <alignment textRotation="90"/>
    </xf>
    <xf numFmtId="9" fontId="1" fillId="0" borderId="19" xfId="0" applyNumberFormat="1" applyFont="1" applyBorder="1" applyAlignment="1" applyProtection="1">
      <alignment horizontal="center" vertical="center" wrapText="1"/>
      <protection locked="0"/>
    </xf>
    <xf numFmtId="0" fontId="4" fillId="15" borderId="19" xfId="0" applyFont="1" applyFill="1" applyBorder="1" applyAlignment="1">
      <alignment horizontal="center" vertical="center"/>
    </xf>
    <xf numFmtId="0" fontId="1" fillId="27" borderId="79" xfId="0" applyFont="1" applyFill="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0" xfId="0" applyFont="1" applyBorder="1" applyAlignment="1">
      <alignment horizontal="center" vertical="center" wrapText="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2" fillId="11" borderId="11" xfId="0" applyFont="1" applyFill="1" applyBorder="1" applyAlignment="1">
      <alignment horizontal="center" vertical="center" wrapText="1" readingOrder="1"/>
    </xf>
    <xf numFmtId="0" fontId="42" fillId="11" borderId="12" xfId="0" applyFont="1" applyFill="1" applyBorder="1" applyAlignment="1">
      <alignment horizontal="center" vertical="center" wrapText="1" readingOrder="1"/>
    </xf>
    <xf numFmtId="0" fontId="42" fillId="11" borderId="13" xfId="0" applyFont="1" applyFill="1" applyBorder="1" applyAlignment="1">
      <alignment horizontal="center" vertical="center" wrapText="1" readingOrder="1"/>
    </xf>
    <xf numFmtId="0" fontId="42" fillId="11" borderId="14"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15" xfId="0" applyFont="1" applyFill="1" applyBorder="1" applyAlignment="1">
      <alignment horizontal="center" vertical="center" wrapText="1" readingOrder="1"/>
    </xf>
    <xf numFmtId="0" fontId="42" fillId="11" borderId="16" xfId="0" applyFont="1" applyFill="1" applyBorder="1" applyAlignment="1">
      <alignment horizontal="center" vertical="center" wrapText="1" readingOrder="1"/>
    </xf>
    <xf numFmtId="0" fontId="42" fillId="11" borderId="17" xfId="0" applyFont="1" applyFill="1" applyBorder="1" applyAlignment="1">
      <alignment horizontal="center" vertical="center" wrapText="1" readingOrder="1"/>
    </xf>
    <xf numFmtId="0" fontId="42" fillId="11" borderId="18" xfId="0" applyFont="1" applyFill="1" applyBorder="1" applyAlignment="1">
      <alignment horizontal="center" vertical="center" wrapText="1" readingOrder="1"/>
    </xf>
    <xf numFmtId="0" fontId="43" fillId="0" borderId="3" xfId="0" applyFont="1" applyBorder="1" applyAlignment="1">
      <alignment horizontal="center" vertical="center" wrapText="1"/>
    </xf>
    <xf numFmtId="0" fontId="43" fillId="0" borderId="10" xfId="0" applyFont="1" applyBorder="1" applyAlignment="1">
      <alignment horizontal="center" vertical="center"/>
    </xf>
    <xf numFmtId="0" fontId="43" fillId="0" borderId="5" xfId="0" applyFont="1" applyBorder="1" applyAlignment="1">
      <alignment horizontal="center" vertical="center" wrapText="1"/>
    </xf>
    <xf numFmtId="0" fontId="43" fillId="0" borderId="0" xfId="0" applyFont="1" applyAlignment="1">
      <alignment horizontal="center" vertical="center"/>
    </xf>
    <xf numFmtId="0" fontId="43" fillId="0" borderId="5" xfId="0" applyFont="1" applyBorder="1" applyAlignment="1">
      <alignment horizontal="center" vertical="center"/>
    </xf>
    <xf numFmtId="0" fontId="43" fillId="0" borderId="7" xfId="0" applyFont="1" applyBorder="1" applyAlignment="1">
      <alignment horizontal="center" vertical="center"/>
    </xf>
    <xf numFmtId="0" fontId="43" fillId="0" borderId="9" xfId="0" applyFont="1" applyBorder="1" applyAlignment="1">
      <alignment horizontal="center" vertical="center"/>
    </xf>
    <xf numFmtId="0" fontId="42" fillId="12" borderId="11" xfId="0" applyFont="1" applyFill="1" applyBorder="1" applyAlignment="1">
      <alignment horizontal="center" vertical="center" wrapText="1" readingOrder="1"/>
    </xf>
    <xf numFmtId="0" fontId="42" fillId="12" borderId="12" xfId="0" applyFont="1" applyFill="1" applyBorder="1" applyAlignment="1">
      <alignment horizontal="center" vertical="center" wrapText="1" readingOrder="1"/>
    </xf>
    <xf numFmtId="0" fontId="42" fillId="12" borderId="13" xfId="0" applyFont="1" applyFill="1" applyBorder="1" applyAlignment="1">
      <alignment horizontal="center" vertical="center" wrapText="1" readingOrder="1"/>
    </xf>
    <xf numFmtId="0" fontId="42" fillId="12" borderId="14"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15" xfId="0" applyFont="1" applyFill="1" applyBorder="1" applyAlignment="1">
      <alignment horizontal="center" vertical="center" wrapText="1" readingOrder="1"/>
    </xf>
    <xf numFmtId="0" fontId="42" fillId="12" borderId="16" xfId="0" applyFont="1" applyFill="1" applyBorder="1" applyAlignment="1">
      <alignment horizontal="center" vertical="center" wrapText="1" readingOrder="1"/>
    </xf>
    <xf numFmtId="0" fontId="42" fillId="12" borderId="17" xfId="0" applyFont="1" applyFill="1" applyBorder="1" applyAlignment="1">
      <alignment horizontal="center" vertical="center" wrapText="1" readingOrder="1"/>
    </xf>
    <xf numFmtId="0" fontId="42" fillId="12" borderId="18"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3" fillId="0" borderId="4" xfId="0" applyFont="1" applyBorder="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center" vertical="center"/>
    </xf>
    <xf numFmtId="0" fontId="42" fillId="5" borderId="11" xfId="0" applyFont="1" applyFill="1" applyBorder="1" applyAlignment="1">
      <alignment horizontal="center" vertical="center" wrapText="1" readingOrder="1"/>
    </xf>
    <xf numFmtId="0" fontId="42" fillId="5" borderId="12" xfId="0" applyFont="1" applyFill="1" applyBorder="1" applyAlignment="1">
      <alignment horizontal="center" vertical="center" wrapText="1" readingOrder="1"/>
    </xf>
    <xf numFmtId="0" fontId="42" fillId="5" borderId="13" xfId="0" applyFont="1" applyFill="1" applyBorder="1" applyAlignment="1">
      <alignment horizontal="center" vertical="center" wrapText="1" readingOrder="1"/>
    </xf>
    <xf numFmtId="0" fontId="42" fillId="5" borderId="14"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15" xfId="0" applyFont="1" applyFill="1" applyBorder="1" applyAlignment="1">
      <alignment horizontal="center" vertical="center" wrapText="1" readingOrder="1"/>
    </xf>
    <xf numFmtId="0" fontId="42" fillId="5" borderId="16" xfId="0" applyFont="1" applyFill="1" applyBorder="1" applyAlignment="1">
      <alignment horizontal="center" vertical="center" wrapText="1" readingOrder="1"/>
    </xf>
    <xf numFmtId="0" fontId="42" fillId="5" borderId="17" xfId="0" applyFont="1" applyFill="1" applyBorder="1" applyAlignment="1">
      <alignment horizontal="center" vertical="center" wrapText="1" readingOrder="1"/>
    </xf>
    <xf numFmtId="0" fontId="42" fillId="5" borderId="18" xfId="0" applyFont="1" applyFill="1" applyBorder="1" applyAlignment="1">
      <alignment horizontal="center" vertical="center" wrapText="1" readingOrder="1"/>
    </xf>
    <xf numFmtId="0" fontId="42" fillId="13" borderId="11" xfId="0" applyFont="1" applyFill="1" applyBorder="1" applyAlignment="1">
      <alignment horizontal="center" vertical="center" wrapText="1" readingOrder="1"/>
    </xf>
    <xf numFmtId="0" fontId="42" fillId="13" borderId="12" xfId="0" applyFont="1" applyFill="1" applyBorder="1" applyAlignment="1">
      <alignment horizontal="center" vertical="center" wrapText="1" readingOrder="1"/>
    </xf>
    <xf numFmtId="0" fontId="42" fillId="13" borderId="13" xfId="0" applyFont="1" applyFill="1" applyBorder="1" applyAlignment="1">
      <alignment horizontal="center" vertical="center" wrapText="1" readingOrder="1"/>
    </xf>
    <xf numFmtId="0" fontId="42" fillId="13" borderId="14"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15" xfId="0" applyFont="1" applyFill="1" applyBorder="1" applyAlignment="1">
      <alignment horizontal="center" vertical="center" wrapText="1" readingOrder="1"/>
    </xf>
    <xf numFmtId="0" fontId="42" fillId="13" borderId="16" xfId="0" applyFont="1" applyFill="1" applyBorder="1" applyAlignment="1">
      <alignment horizontal="center" vertical="center" wrapText="1" readingOrder="1"/>
    </xf>
    <xf numFmtId="0" fontId="42" fillId="13" borderId="17" xfId="0" applyFont="1" applyFill="1" applyBorder="1" applyAlignment="1">
      <alignment horizontal="center" vertical="center" wrapText="1" readingOrder="1"/>
    </xf>
    <xf numFmtId="0" fontId="42" fillId="13" borderId="18" xfId="0" applyFont="1" applyFill="1" applyBorder="1" applyAlignment="1">
      <alignment horizontal="center" vertical="center" wrapText="1" readingOrder="1"/>
    </xf>
    <xf numFmtId="0" fontId="43" fillId="0" borderId="10" xfId="0" applyFont="1" applyBorder="1" applyAlignment="1">
      <alignment horizontal="center" vertical="center" wrapText="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21" xfId="0" applyFont="1" applyFill="1" applyBorder="1" applyAlignment="1">
      <alignment horizontal="center" vertical="center" wrapText="1" readingOrder="1"/>
    </xf>
    <xf numFmtId="0" fontId="40" fillId="15" borderId="2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30" xfId="0" applyFont="1" applyFill="1" applyBorder="1" applyAlignment="1">
      <alignment horizontal="center" vertical="center" wrapText="1" readingOrder="1"/>
    </xf>
    <xf numFmtId="0" fontId="37" fillId="15" borderId="31" xfId="0"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7" fillId="3" borderId="23" xfId="0" applyFont="1" applyFill="1" applyBorder="1" applyAlignment="1">
      <alignment horizontal="center" vertical="center" wrapText="1" readingOrder="1"/>
    </xf>
    <xf numFmtId="0" fontId="37" fillId="3" borderId="20" xfId="0"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7" fillId="3" borderId="25"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 fillId="0" borderId="7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70" fillId="24" borderId="72" xfId="0" applyFont="1" applyFill="1" applyBorder="1" applyAlignment="1">
      <alignment horizontal="center" vertical="center"/>
    </xf>
    <xf numFmtId="0" fontId="70" fillId="24" borderId="73" xfId="0" applyFont="1" applyFill="1" applyBorder="1" applyAlignment="1">
      <alignment horizontal="center" vertical="center"/>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246">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bgColor rgb="FFFFC7CE"/>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eetMetadata" Target="metadata.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uz.palacios\Documents\UAESP\RIESGOS\RIESGOS%202023\2.%20GESTI&#211;N%20DEL%20CONOCIMIENTO%20Y%20LA%20INNOVACI&#211;N%202.xlsx" TargetMode="External"/><Relationship Id="rId1" Type="http://schemas.openxmlformats.org/officeDocument/2006/relationships/externalLinkPath" Target="https://uaespdc.sharepoint.com/Users/luz.palacios/Documents/UAESP/RIESGOS/RIESGOS%202023/2.%20GESTI&#211;N%20DEL%20CONOCIMIENTO%20Y%20LA%20INNOVACI&#211;N%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ady.leon/Downloads/2.%20GESTI&#211;N%20DEL%20CONOCIMIENTO%20Y%20LA%20INNOVACI&#211;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ratégico"/>
      <sheetName val="IDENTIFICACIÓN"/>
      <sheetName val="VALORACIÓN"/>
      <sheetName val="CONTROLE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CONTEXTO"/>
      <sheetName val=" RIESGOS DE GESTION"/>
      <sheetName val="RIEGOS DE CORRUPCION"/>
      <sheetName val=" RIESGOS SEGURIDAD INFORMACION"/>
      <sheetName val="OPORTUNIDADES"/>
      <sheetName val="Matriz Calor Inherente"/>
      <sheetName val="Matriz Calor Residual"/>
      <sheetName val="Tabla probabilidad"/>
      <sheetName val="Tabla Impacto"/>
      <sheetName val="Tabla Valoración controles"/>
      <sheetName val="seguridad info"/>
      <sheetName val="Opciones Tratamiento"/>
      <sheetName val="Hoja1"/>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45" dataDxfId="244">
  <autoFilter ref="B209:C219" xr:uid="{00000000-0009-0000-0100-000001000000}"/>
  <tableColumns count="2">
    <tableColumn id="1" xr3:uid="{00000000-0010-0000-0000-000001000000}" name="Criterios" dataDxfId="243"/>
    <tableColumn id="2" xr3:uid="{00000000-0010-0000-0000-000002000000}" name="Subcriterios" dataDxfId="24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1-04-16T21:47:31.95" personId="{AB29597E-2A4A-4F52-B242-BC7AEF526BC1}" id="{CAB27EC8-5C32-4256-A261-CBC08EA3D2CE}">
    <text>¿Se deja evidencia o rastro de la ejecución del control que permita a cualquier tercero con la evidencia llegar a la misma conclusión?
Completa: 15
Incompleta: 10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ColWidth="11.42578125" defaultRowHeight="15" x14ac:dyDescent="0.25"/>
  <cols>
    <col min="1" max="1" width="2.85546875" style="72" customWidth="1"/>
    <col min="2" max="3" width="24.7109375" style="72" customWidth="1"/>
    <col min="4" max="4" width="16" style="72" customWidth="1"/>
    <col min="5" max="5" width="24.7109375" style="72" customWidth="1"/>
    <col min="6" max="6" width="27.7109375" style="72" customWidth="1"/>
    <col min="7" max="8" width="24.7109375" style="72" customWidth="1"/>
    <col min="9" max="16384" width="11.42578125" style="72"/>
  </cols>
  <sheetData>
    <row r="1" spans="2:8" ht="15.75" thickBot="1" x14ac:dyDescent="0.3"/>
    <row r="2" spans="2:8" ht="18" x14ac:dyDescent="0.25">
      <c r="B2" s="353" t="s">
        <v>0</v>
      </c>
      <c r="C2" s="354"/>
      <c r="D2" s="354"/>
      <c r="E2" s="354"/>
      <c r="F2" s="354"/>
      <c r="G2" s="354"/>
      <c r="H2" s="355"/>
    </row>
    <row r="3" spans="2:8" x14ac:dyDescent="0.25">
      <c r="B3" s="73"/>
      <c r="C3" s="74"/>
      <c r="D3" s="74"/>
      <c r="E3" s="74"/>
      <c r="F3" s="74"/>
      <c r="G3" s="74"/>
      <c r="H3" s="75"/>
    </row>
    <row r="4" spans="2:8" ht="63" customHeight="1" x14ac:dyDescent="0.25">
      <c r="B4" s="356" t="s">
        <v>1</v>
      </c>
      <c r="C4" s="357"/>
      <c r="D4" s="357"/>
      <c r="E4" s="357"/>
      <c r="F4" s="357"/>
      <c r="G4" s="357"/>
      <c r="H4" s="358"/>
    </row>
    <row r="5" spans="2:8" ht="63" customHeight="1" x14ac:dyDescent="0.25">
      <c r="B5" s="359"/>
      <c r="C5" s="360"/>
      <c r="D5" s="360"/>
      <c r="E5" s="360"/>
      <c r="F5" s="360"/>
      <c r="G5" s="360"/>
      <c r="H5" s="361"/>
    </row>
    <row r="6" spans="2:8" ht="16.5" x14ac:dyDescent="0.25">
      <c r="B6" s="362" t="s">
        <v>2</v>
      </c>
      <c r="C6" s="363"/>
      <c r="D6" s="363"/>
      <c r="E6" s="363"/>
      <c r="F6" s="363"/>
      <c r="G6" s="363"/>
      <c r="H6" s="364"/>
    </row>
    <row r="7" spans="2:8" ht="95.25" customHeight="1" x14ac:dyDescent="0.25">
      <c r="B7" s="372" t="s">
        <v>3</v>
      </c>
      <c r="C7" s="373"/>
      <c r="D7" s="373"/>
      <c r="E7" s="373"/>
      <c r="F7" s="373"/>
      <c r="G7" s="373"/>
      <c r="H7" s="374"/>
    </row>
    <row r="8" spans="2:8" ht="16.5" x14ac:dyDescent="0.25">
      <c r="B8" s="109"/>
      <c r="C8" s="110"/>
      <c r="D8" s="110"/>
      <c r="E8" s="110"/>
      <c r="F8" s="110"/>
      <c r="G8" s="110"/>
      <c r="H8" s="111"/>
    </row>
    <row r="9" spans="2:8" ht="16.5" customHeight="1" x14ac:dyDescent="0.25">
      <c r="B9" s="365" t="s">
        <v>4</v>
      </c>
      <c r="C9" s="366"/>
      <c r="D9" s="366"/>
      <c r="E9" s="366"/>
      <c r="F9" s="366"/>
      <c r="G9" s="366"/>
      <c r="H9" s="367"/>
    </row>
    <row r="10" spans="2:8" ht="44.25" customHeight="1" x14ac:dyDescent="0.25">
      <c r="B10" s="365"/>
      <c r="C10" s="366"/>
      <c r="D10" s="366"/>
      <c r="E10" s="366"/>
      <c r="F10" s="366"/>
      <c r="G10" s="366"/>
      <c r="H10" s="367"/>
    </row>
    <row r="11" spans="2:8" ht="15.75" thickBot="1" x14ac:dyDescent="0.3">
      <c r="B11" s="98"/>
      <c r="C11" s="101"/>
      <c r="D11" s="106"/>
      <c r="E11" s="107"/>
      <c r="F11" s="107"/>
      <c r="G11" s="108"/>
      <c r="H11" s="102"/>
    </row>
    <row r="12" spans="2:8" ht="15.75" thickTop="1" x14ac:dyDescent="0.25">
      <c r="B12" s="98"/>
      <c r="C12" s="368" t="s">
        <v>5</v>
      </c>
      <c r="D12" s="369"/>
      <c r="E12" s="370" t="s">
        <v>6</v>
      </c>
      <c r="F12" s="371"/>
      <c r="G12" s="101"/>
      <c r="H12" s="102"/>
    </row>
    <row r="13" spans="2:8" ht="35.25" customHeight="1" x14ac:dyDescent="0.25">
      <c r="B13" s="98"/>
      <c r="C13" s="340" t="s">
        <v>7</v>
      </c>
      <c r="D13" s="341"/>
      <c r="E13" s="342" t="s">
        <v>8</v>
      </c>
      <c r="F13" s="343"/>
      <c r="G13" s="101"/>
      <c r="H13" s="102"/>
    </row>
    <row r="14" spans="2:8" ht="17.25" customHeight="1" x14ac:dyDescent="0.25">
      <c r="B14" s="98"/>
      <c r="C14" s="340" t="s">
        <v>9</v>
      </c>
      <c r="D14" s="341"/>
      <c r="E14" s="342" t="s">
        <v>10</v>
      </c>
      <c r="F14" s="343"/>
      <c r="G14" s="101"/>
      <c r="H14" s="102"/>
    </row>
    <row r="15" spans="2:8" ht="19.5" customHeight="1" x14ac:dyDescent="0.25">
      <c r="B15" s="98"/>
      <c r="C15" s="340" t="s">
        <v>11</v>
      </c>
      <c r="D15" s="341"/>
      <c r="E15" s="342" t="s">
        <v>12</v>
      </c>
      <c r="F15" s="343"/>
      <c r="G15" s="101"/>
      <c r="H15" s="102"/>
    </row>
    <row r="16" spans="2:8" ht="69.75" customHeight="1" x14ac:dyDescent="0.25">
      <c r="B16" s="98"/>
      <c r="C16" s="340" t="s">
        <v>13</v>
      </c>
      <c r="D16" s="341"/>
      <c r="E16" s="342" t="s">
        <v>14</v>
      </c>
      <c r="F16" s="343"/>
      <c r="G16" s="101"/>
      <c r="H16" s="102"/>
    </row>
    <row r="17" spans="2:8" ht="34.5" customHeight="1" x14ac:dyDescent="0.25">
      <c r="B17" s="98"/>
      <c r="C17" s="344" t="s">
        <v>15</v>
      </c>
      <c r="D17" s="345"/>
      <c r="E17" s="336" t="s">
        <v>16</v>
      </c>
      <c r="F17" s="337"/>
      <c r="G17" s="101"/>
      <c r="H17" s="102"/>
    </row>
    <row r="18" spans="2:8" ht="27.75" customHeight="1" x14ac:dyDescent="0.25">
      <c r="B18" s="98"/>
      <c r="C18" s="344" t="s">
        <v>17</v>
      </c>
      <c r="D18" s="345"/>
      <c r="E18" s="336" t="s">
        <v>18</v>
      </c>
      <c r="F18" s="337"/>
      <c r="G18" s="101"/>
      <c r="H18" s="102"/>
    </row>
    <row r="19" spans="2:8" ht="28.5" customHeight="1" x14ac:dyDescent="0.25">
      <c r="B19" s="98"/>
      <c r="C19" s="344" t="s">
        <v>19</v>
      </c>
      <c r="D19" s="345"/>
      <c r="E19" s="336" t="s">
        <v>20</v>
      </c>
      <c r="F19" s="337"/>
      <c r="G19" s="101"/>
      <c r="H19" s="102"/>
    </row>
    <row r="20" spans="2:8" ht="72.75" customHeight="1" x14ac:dyDescent="0.25">
      <c r="B20" s="98"/>
      <c r="C20" s="344" t="s">
        <v>21</v>
      </c>
      <c r="D20" s="345"/>
      <c r="E20" s="336" t="s">
        <v>22</v>
      </c>
      <c r="F20" s="337"/>
      <c r="G20" s="101"/>
      <c r="H20" s="102"/>
    </row>
    <row r="21" spans="2:8" ht="64.5" customHeight="1" x14ac:dyDescent="0.25">
      <c r="B21" s="98"/>
      <c r="C21" s="344" t="s">
        <v>23</v>
      </c>
      <c r="D21" s="345"/>
      <c r="E21" s="336" t="s">
        <v>24</v>
      </c>
      <c r="F21" s="337"/>
      <c r="G21" s="101"/>
      <c r="H21" s="102"/>
    </row>
    <row r="22" spans="2:8" ht="71.25" customHeight="1" x14ac:dyDescent="0.25">
      <c r="B22" s="98"/>
      <c r="C22" s="344" t="s">
        <v>25</v>
      </c>
      <c r="D22" s="345"/>
      <c r="E22" s="336" t="s">
        <v>26</v>
      </c>
      <c r="F22" s="337"/>
      <c r="G22" s="101"/>
      <c r="H22" s="102"/>
    </row>
    <row r="23" spans="2:8" ht="55.5" customHeight="1" x14ac:dyDescent="0.25">
      <c r="B23" s="98"/>
      <c r="C23" s="338" t="s">
        <v>27</v>
      </c>
      <c r="D23" s="339"/>
      <c r="E23" s="336" t="s">
        <v>28</v>
      </c>
      <c r="F23" s="337"/>
      <c r="G23" s="101"/>
      <c r="H23" s="102"/>
    </row>
    <row r="24" spans="2:8" ht="42" customHeight="1" x14ac:dyDescent="0.25">
      <c r="B24" s="98"/>
      <c r="C24" s="338" t="s">
        <v>29</v>
      </c>
      <c r="D24" s="339"/>
      <c r="E24" s="336" t="s">
        <v>30</v>
      </c>
      <c r="F24" s="337"/>
      <c r="G24" s="101"/>
      <c r="H24" s="102"/>
    </row>
    <row r="25" spans="2:8" ht="59.25" customHeight="1" x14ac:dyDescent="0.25">
      <c r="B25" s="98"/>
      <c r="C25" s="338" t="s">
        <v>31</v>
      </c>
      <c r="D25" s="339"/>
      <c r="E25" s="336" t="s">
        <v>32</v>
      </c>
      <c r="F25" s="337"/>
      <c r="G25" s="101"/>
      <c r="H25" s="102"/>
    </row>
    <row r="26" spans="2:8" ht="23.25" customHeight="1" x14ac:dyDescent="0.25">
      <c r="B26" s="98"/>
      <c r="C26" s="338" t="s">
        <v>33</v>
      </c>
      <c r="D26" s="339"/>
      <c r="E26" s="336" t="s">
        <v>34</v>
      </c>
      <c r="F26" s="337"/>
      <c r="G26" s="101"/>
      <c r="H26" s="102"/>
    </row>
    <row r="27" spans="2:8" ht="30.75" customHeight="1" x14ac:dyDescent="0.25">
      <c r="B27" s="98"/>
      <c r="C27" s="338" t="s">
        <v>35</v>
      </c>
      <c r="D27" s="339"/>
      <c r="E27" s="336" t="s">
        <v>36</v>
      </c>
      <c r="F27" s="337"/>
      <c r="G27" s="101"/>
      <c r="H27" s="102"/>
    </row>
    <row r="28" spans="2:8" ht="35.25" customHeight="1" x14ac:dyDescent="0.25">
      <c r="B28" s="98"/>
      <c r="C28" s="338" t="s">
        <v>37</v>
      </c>
      <c r="D28" s="339"/>
      <c r="E28" s="336" t="s">
        <v>38</v>
      </c>
      <c r="F28" s="337"/>
      <c r="G28" s="101"/>
      <c r="H28" s="102"/>
    </row>
    <row r="29" spans="2:8" ht="33" customHeight="1" x14ac:dyDescent="0.25">
      <c r="B29" s="98"/>
      <c r="C29" s="338" t="s">
        <v>37</v>
      </c>
      <c r="D29" s="339"/>
      <c r="E29" s="336" t="s">
        <v>38</v>
      </c>
      <c r="F29" s="337"/>
      <c r="G29" s="101"/>
      <c r="H29" s="102"/>
    </row>
    <row r="30" spans="2:8" ht="30" customHeight="1" x14ac:dyDescent="0.25">
      <c r="B30" s="98"/>
      <c r="C30" s="338" t="s">
        <v>39</v>
      </c>
      <c r="D30" s="339"/>
      <c r="E30" s="336" t="s">
        <v>40</v>
      </c>
      <c r="F30" s="337"/>
      <c r="G30" s="101"/>
      <c r="H30" s="102"/>
    </row>
    <row r="31" spans="2:8" ht="35.25" customHeight="1" x14ac:dyDescent="0.25">
      <c r="B31" s="98"/>
      <c r="C31" s="338" t="s">
        <v>41</v>
      </c>
      <c r="D31" s="339"/>
      <c r="E31" s="336" t="s">
        <v>42</v>
      </c>
      <c r="F31" s="337"/>
      <c r="G31" s="101"/>
      <c r="H31" s="102"/>
    </row>
    <row r="32" spans="2:8" ht="31.5" customHeight="1" x14ac:dyDescent="0.25">
      <c r="B32" s="98"/>
      <c r="C32" s="338" t="s">
        <v>43</v>
      </c>
      <c r="D32" s="339"/>
      <c r="E32" s="336" t="s">
        <v>44</v>
      </c>
      <c r="F32" s="337"/>
      <c r="G32" s="101"/>
      <c r="H32" s="102"/>
    </row>
    <row r="33" spans="2:8" ht="35.25" customHeight="1" x14ac:dyDescent="0.25">
      <c r="B33" s="98"/>
      <c r="C33" s="338" t="s">
        <v>45</v>
      </c>
      <c r="D33" s="339"/>
      <c r="E33" s="336" t="s">
        <v>46</v>
      </c>
      <c r="F33" s="337"/>
      <c r="G33" s="101"/>
      <c r="H33" s="102"/>
    </row>
    <row r="34" spans="2:8" ht="59.25" customHeight="1" x14ac:dyDescent="0.25">
      <c r="B34" s="98"/>
      <c r="C34" s="338" t="s">
        <v>47</v>
      </c>
      <c r="D34" s="339"/>
      <c r="E34" s="336" t="s">
        <v>48</v>
      </c>
      <c r="F34" s="337"/>
      <c r="G34" s="101"/>
      <c r="H34" s="102"/>
    </row>
    <row r="35" spans="2:8" ht="29.25" customHeight="1" x14ac:dyDescent="0.25">
      <c r="B35" s="98"/>
      <c r="C35" s="338" t="s">
        <v>49</v>
      </c>
      <c r="D35" s="339"/>
      <c r="E35" s="336" t="s">
        <v>50</v>
      </c>
      <c r="F35" s="337"/>
      <c r="G35" s="101"/>
      <c r="H35" s="102"/>
    </row>
    <row r="36" spans="2:8" ht="82.5" customHeight="1" x14ac:dyDescent="0.25">
      <c r="B36" s="98"/>
      <c r="C36" s="338" t="s">
        <v>51</v>
      </c>
      <c r="D36" s="339"/>
      <c r="E36" s="336" t="s">
        <v>52</v>
      </c>
      <c r="F36" s="337"/>
      <c r="G36" s="101"/>
      <c r="H36" s="102"/>
    </row>
    <row r="37" spans="2:8" ht="46.5" customHeight="1" x14ac:dyDescent="0.25">
      <c r="B37" s="98"/>
      <c r="C37" s="338" t="s">
        <v>53</v>
      </c>
      <c r="D37" s="339"/>
      <c r="E37" s="336" t="s">
        <v>54</v>
      </c>
      <c r="F37" s="337"/>
      <c r="G37" s="101"/>
      <c r="H37" s="102"/>
    </row>
    <row r="38" spans="2:8" ht="6.75" customHeight="1" thickBot="1" x14ac:dyDescent="0.3">
      <c r="B38" s="98"/>
      <c r="C38" s="349"/>
      <c r="D38" s="350"/>
      <c r="E38" s="351"/>
      <c r="F38" s="352"/>
      <c r="G38" s="101"/>
      <c r="H38" s="102"/>
    </row>
    <row r="39" spans="2:8" ht="15.75" thickTop="1" x14ac:dyDescent="0.25">
      <c r="B39" s="98"/>
      <c r="C39" s="99"/>
      <c r="D39" s="99"/>
      <c r="E39" s="100"/>
      <c r="F39" s="100"/>
      <c r="G39" s="101"/>
      <c r="H39" s="102"/>
    </row>
    <row r="40" spans="2:8" ht="21" customHeight="1" x14ac:dyDescent="0.25">
      <c r="B40" s="346" t="s">
        <v>55</v>
      </c>
      <c r="C40" s="347"/>
      <c r="D40" s="347"/>
      <c r="E40" s="347"/>
      <c r="F40" s="347"/>
      <c r="G40" s="347"/>
      <c r="H40" s="348"/>
    </row>
    <row r="41" spans="2:8" ht="20.25" customHeight="1" x14ac:dyDescent="0.25">
      <c r="B41" s="346" t="s">
        <v>56</v>
      </c>
      <c r="C41" s="347"/>
      <c r="D41" s="347"/>
      <c r="E41" s="347"/>
      <c r="F41" s="347"/>
      <c r="G41" s="347"/>
      <c r="H41" s="348"/>
    </row>
    <row r="42" spans="2:8" ht="20.25" customHeight="1" x14ac:dyDescent="0.25">
      <c r="B42" s="346" t="s">
        <v>57</v>
      </c>
      <c r="C42" s="347"/>
      <c r="D42" s="347"/>
      <c r="E42" s="347"/>
      <c r="F42" s="347"/>
      <c r="G42" s="347"/>
      <c r="H42" s="348"/>
    </row>
    <row r="43" spans="2:8" ht="20.25" customHeight="1" x14ac:dyDescent="0.25">
      <c r="B43" s="346" t="s">
        <v>58</v>
      </c>
      <c r="C43" s="347"/>
      <c r="D43" s="347"/>
      <c r="E43" s="347"/>
      <c r="F43" s="347"/>
      <c r="G43" s="347"/>
      <c r="H43" s="348"/>
    </row>
    <row r="44" spans="2:8" x14ac:dyDescent="0.25">
      <c r="B44" s="346" t="s">
        <v>59</v>
      </c>
      <c r="C44" s="347"/>
      <c r="D44" s="347"/>
      <c r="E44" s="347"/>
      <c r="F44" s="347"/>
      <c r="G44" s="347"/>
      <c r="H44" s="348"/>
    </row>
    <row r="45" spans="2:8" ht="15.75" thickBot="1" x14ac:dyDescent="0.3">
      <c r="B45" s="103"/>
      <c r="C45" s="104"/>
      <c r="D45" s="104"/>
      <c r="E45" s="104"/>
      <c r="F45" s="104"/>
      <c r="G45" s="104"/>
      <c r="H45" s="105"/>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topLeftCell="E197" zoomScale="60" zoomScaleNormal="60" workbookViewId="0">
      <selection activeCell="A2" sqref="A2"/>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2"/>
      <c r="B1" s="632" t="s">
        <v>528</v>
      </c>
      <c r="C1" s="632"/>
      <c r="D1" s="632"/>
      <c r="E1" s="72"/>
      <c r="F1" s="72"/>
      <c r="G1" s="72"/>
      <c r="H1" s="72"/>
      <c r="I1" s="72"/>
      <c r="J1" s="72"/>
      <c r="K1" s="72"/>
      <c r="L1" s="72"/>
      <c r="M1" s="72"/>
      <c r="N1" s="72"/>
      <c r="O1" s="72"/>
      <c r="P1" s="72"/>
      <c r="Q1" s="72"/>
      <c r="R1" s="72"/>
      <c r="S1" s="72"/>
      <c r="T1" s="72"/>
      <c r="U1" s="72"/>
    </row>
    <row r="2" spans="1:21" x14ac:dyDescent="0.25">
      <c r="A2" s="72"/>
      <c r="B2" s="72"/>
      <c r="C2" s="72"/>
      <c r="D2" s="72"/>
      <c r="E2" s="72"/>
      <c r="F2" s="72"/>
      <c r="G2" s="72"/>
      <c r="H2" s="72"/>
      <c r="I2" s="72"/>
      <c r="J2" s="72"/>
      <c r="K2" s="72"/>
      <c r="L2" s="72"/>
      <c r="M2" s="72"/>
      <c r="N2" s="72"/>
      <c r="O2" s="72"/>
      <c r="P2" s="72"/>
      <c r="Q2" s="72"/>
      <c r="R2" s="72"/>
      <c r="S2" s="72"/>
      <c r="T2" s="72"/>
      <c r="U2" s="72"/>
    </row>
    <row r="3" spans="1:21" ht="60" x14ac:dyDescent="0.25">
      <c r="A3" s="72"/>
      <c r="B3" s="93"/>
      <c r="C3" s="25" t="s">
        <v>529</v>
      </c>
      <c r="D3" s="25" t="s">
        <v>530</v>
      </c>
      <c r="E3" s="72"/>
      <c r="F3" s="72"/>
      <c r="G3" s="72"/>
      <c r="H3" s="72"/>
      <c r="I3" s="72"/>
      <c r="J3" s="72"/>
      <c r="K3" s="72"/>
      <c r="L3" s="72"/>
      <c r="M3" s="72"/>
      <c r="N3" s="72"/>
      <c r="O3" s="72"/>
      <c r="P3" s="72"/>
      <c r="Q3" s="72"/>
      <c r="R3" s="72"/>
      <c r="S3" s="72"/>
      <c r="T3" s="72"/>
      <c r="U3" s="72"/>
    </row>
    <row r="4" spans="1:21" ht="33.75" x14ac:dyDescent="0.25">
      <c r="A4" s="92" t="s">
        <v>531</v>
      </c>
      <c r="B4" s="28" t="s">
        <v>532</v>
      </c>
      <c r="C4" s="33" t="s">
        <v>533</v>
      </c>
      <c r="D4" s="26" t="s">
        <v>534</v>
      </c>
      <c r="E4" s="72"/>
      <c r="F4" s="72"/>
      <c r="G4" s="72"/>
      <c r="H4" s="72"/>
      <c r="I4" s="72"/>
      <c r="J4" s="72"/>
      <c r="K4" s="72"/>
      <c r="L4" s="72"/>
      <c r="M4" s="72"/>
      <c r="N4" s="72"/>
      <c r="O4" s="72"/>
      <c r="P4" s="72"/>
      <c r="Q4" s="72"/>
      <c r="R4" s="72"/>
      <c r="S4" s="72"/>
      <c r="T4" s="72"/>
      <c r="U4" s="72"/>
    </row>
    <row r="5" spans="1:21" ht="101.25" x14ac:dyDescent="0.25">
      <c r="A5" s="92" t="s">
        <v>535</v>
      </c>
      <c r="B5" s="29" t="s">
        <v>536</v>
      </c>
      <c r="C5" s="34" t="s">
        <v>537</v>
      </c>
      <c r="D5" s="27" t="s">
        <v>538</v>
      </c>
      <c r="E5" s="72"/>
      <c r="F5" s="72"/>
      <c r="G5" s="72"/>
      <c r="H5" s="72"/>
      <c r="I5" s="72"/>
      <c r="J5" s="72"/>
      <c r="K5" s="72"/>
      <c r="L5" s="72"/>
      <c r="M5" s="72"/>
      <c r="N5" s="72"/>
      <c r="O5" s="72"/>
      <c r="P5" s="72"/>
      <c r="Q5" s="72"/>
      <c r="R5" s="72"/>
      <c r="S5" s="72"/>
      <c r="T5" s="72"/>
      <c r="U5" s="72"/>
    </row>
    <row r="6" spans="1:21" ht="67.5" x14ac:dyDescent="0.25">
      <c r="A6" s="92" t="s">
        <v>431</v>
      </c>
      <c r="B6" s="30" t="s">
        <v>539</v>
      </c>
      <c r="C6" s="34" t="s">
        <v>540</v>
      </c>
      <c r="D6" s="27" t="s">
        <v>541</v>
      </c>
      <c r="E6" s="72"/>
      <c r="F6" s="72"/>
      <c r="G6" s="72"/>
      <c r="H6" s="72"/>
      <c r="I6" s="72"/>
      <c r="J6" s="72"/>
      <c r="K6" s="72"/>
      <c r="L6" s="72"/>
      <c r="M6" s="72"/>
      <c r="N6" s="72"/>
      <c r="O6" s="72"/>
      <c r="P6" s="72"/>
      <c r="Q6" s="72"/>
      <c r="R6" s="72"/>
      <c r="S6" s="72"/>
      <c r="T6" s="72"/>
      <c r="U6" s="72"/>
    </row>
    <row r="7" spans="1:21" ht="101.25" x14ac:dyDescent="0.25">
      <c r="A7" s="92" t="s">
        <v>542</v>
      </c>
      <c r="B7" s="31" t="s">
        <v>543</v>
      </c>
      <c r="C7" s="34" t="s">
        <v>544</v>
      </c>
      <c r="D7" s="27" t="s">
        <v>545</v>
      </c>
      <c r="E7" s="72"/>
      <c r="F7" s="72"/>
      <c r="G7" s="72"/>
      <c r="H7" s="72"/>
      <c r="I7" s="72"/>
      <c r="J7" s="72"/>
      <c r="K7" s="72"/>
      <c r="L7" s="72"/>
      <c r="M7" s="72"/>
      <c r="N7" s="72"/>
      <c r="O7" s="72"/>
      <c r="P7" s="72"/>
      <c r="Q7" s="72"/>
      <c r="R7" s="72"/>
      <c r="S7" s="72"/>
      <c r="T7" s="72"/>
      <c r="U7" s="72"/>
    </row>
    <row r="8" spans="1:21" ht="67.5" x14ac:dyDescent="0.25">
      <c r="A8" s="92" t="s">
        <v>546</v>
      </c>
      <c r="B8" s="32" t="s">
        <v>547</v>
      </c>
      <c r="C8" s="34" t="s">
        <v>548</v>
      </c>
      <c r="D8" s="27" t="s">
        <v>549</v>
      </c>
      <c r="E8" s="72"/>
      <c r="F8" s="72"/>
      <c r="G8" s="72"/>
      <c r="H8" s="72"/>
      <c r="I8" s="72"/>
      <c r="J8" s="72"/>
      <c r="K8" s="72"/>
      <c r="L8" s="72"/>
      <c r="M8" s="72"/>
      <c r="N8" s="72"/>
      <c r="O8" s="72"/>
      <c r="P8" s="72"/>
      <c r="Q8" s="72"/>
      <c r="R8" s="72"/>
      <c r="S8" s="72"/>
      <c r="T8" s="72"/>
      <c r="U8" s="72"/>
    </row>
    <row r="9" spans="1:21" ht="20.25" x14ac:dyDescent="0.25">
      <c r="A9" s="92"/>
      <c r="B9" s="92"/>
      <c r="C9" s="94"/>
      <c r="D9" s="94"/>
      <c r="E9" s="72"/>
      <c r="F9" s="72"/>
      <c r="G9" s="72"/>
      <c r="H9" s="72"/>
      <c r="I9" s="72"/>
      <c r="J9" s="72"/>
      <c r="K9" s="72"/>
      <c r="L9" s="72"/>
      <c r="M9" s="72"/>
      <c r="N9" s="72"/>
      <c r="O9" s="72"/>
      <c r="P9" s="72"/>
      <c r="Q9" s="72"/>
      <c r="R9" s="72"/>
      <c r="S9" s="72"/>
      <c r="T9" s="72"/>
      <c r="U9" s="72"/>
    </row>
    <row r="10" spans="1:21" ht="16.5" x14ac:dyDescent="0.25">
      <c r="A10" s="92"/>
      <c r="B10" s="95"/>
      <c r="C10" s="95"/>
      <c r="D10" s="95"/>
      <c r="E10" s="72"/>
      <c r="F10" s="72"/>
      <c r="G10" s="72"/>
      <c r="H10" s="72"/>
      <c r="I10" s="72"/>
      <c r="J10" s="72"/>
      <c r="K10" s="72"/>
      <c r="L10" s="72"/>
      <c r="M10" s="72"/>
      <c r="N10" s="72"/>
      <c r="O10" s="72"/>
      <c r="P10" s="72"/>
      <c r="Q10" s="72"/>
      <c r="R10" s="72"/>
      <c r="S10" s="72"/>
      <c r="T10" s="72"/>
      <c r="U10" s="72"/>
    </row>
    <row r="11" spans="1:21" x14ac:dyDescent="0.25">
      <c r="A11" s="92"/>
      <c r="B11" s="92" t="s">
        <v>550</v>
      </c>
      <c r="C11" s="92" t="s">
        <v>551</v>
      </c>
      <c r="D11" s="92" t="s">
        <v>429</v>
      </c>
      <c r="E11" s="72"/>
      <c r="F11" s="72"/>
      <c r="G11" s="72"/>
      <c r="H11" s="72"/>
      <c r="I11" s="72"/>
      <c r="J11" s="72"/>
      <c r="K11" s="72"/>
      <c r="L11" s="72"/>
      <c r="M11" s="72"/>
      <c r="N11" s="72"/>
      <c r="O11" s="72"/>
      <c r="P11" s="72"/>
      <c r="Q11" s="72"/>
      <c r="R11" s="72"/>
      <c r="S11" s="72"/>
      <c r="T11" s="72"/>
      <c r="U11" s="72"/>
    </row>
    <row r="12" spans="1:21" x14ac:dyDescent="0.25">
      <c r="A12" s="92"/>
      <c r="B12" s="92" t="s">
        <v>552</v>
      </c>
      <c r="C12" s="92" t="s">
        <v>553</v>
      </c>
      <c r="D12" s="92" t="s">
        <v>554</v>
      </c>
      <c r="E12" s="72"/>
      <c r="F12" s="72"/>
      <c r="G12" s="72"/>
      <c r="H12" s="72"/>
      <c r="I12" s="72"/>
      <c r="J12" s="72"/>
      <c r="K12" s="72"/>
      <c r="L12" s="72"/>
      <c r="M12" s="72"/>
      <c r="N12" s="72"/>
      <c r="O12" s="72"/>
      <c r="P12" s="72"/>
      <c r="Q12" s="72"/>
      <c r="R12" s="72"/>
      <c r="S12" s="72"/>
      <c r="T12" s="72"/>
      <c r="U12" s="72"/>
    </row>
    <row r="13" spans="1:21" x14ac:dyDescent="0.25">
      <c r="A13" s="92"/>
      <c r="B13" s="92"/>
      <c r="C13" s="92" t="s">
        <v>555</v>
      </c>
      <c r="D13" s="92" t="s">
        <v>307</v>
      </c>
      <c r="E13" s="72"/>
      <c r="F13" s="72"/>
      <c r="G13" s="72"/>
      <c r="H13" s="72"/>
      <c r="I13" s="72"/>
      <c r="J13" s="72"/>
      <c r="K13" s="72"/>
      <c r="L13" s="72"/>
      <c r="M13" s="72"/>
      <c r="N13" s="72"/>
      <c r="O13" s="72"/>
      <c r="P13" s="72"/>
      <c r="Q13" s="72"/>
      <c r="R13" s="72"/>
      <c r="S13" s="72"/>
      <c r="T13" s="72"/>
      <c r="U13" s="72"/>
    </row>
    <row r="14" spans="1:21" x14ac:dyDescent="0.25">
      <c r="A14" s="92"/>
      <c r="B14" s="92"/>
      <c r="C14" s="92" t="s">
        <v>556</v>
      </c>
      <c r="D14" s="92" t="s">
        <v>557</v>
      </c>
      <c r="E14" s="72"/>
      <c r="F14" s="72"/>
      <c r="G14" s="72"/>
      <c r="H14" s="72"/>
      <c r="I14" s="72"/>
      <c r="J14" s="72"/>
      <c r="K14" s="72"/>
      <c r="L14" s="72"/>
      <c r="M14" s="72"/>
      <c r="N14" s="72"/>
      <c r="O14" s="72"/>
      <c r="P14" s="72"/>
      <c r="Q14" s="72"/>
      <c r="R14" s="72"/>
      <c r="S14" s="72"/>
      <c r="T14" s="72"/>
      <c r="U14" s="72"/>
    </row>
    <row r="15" spans="1:21" x14ac:dyDescent="0.25">
      <c r="A15" s="92"/>
      <c r="B15" s="92"/>
      <c r="C15" s="92" t="s">
        <v>558</v>
      </c>
      <c r="D15" s="92" t="s">
        <v>559</v>
      </c>
      <c r="E15" s="72"/>
      <c r="F15" s="72"/>
      <c r="G15" s="72"/>
      <c r="H15" s="72"/>
      <c r="I15" s="72"/>
      <c r="J15" s="72"/>
      <c r="K15" s="72"/>
      <c r="L15" s="72"/>
      <c r="M15" s="72"/>
      <c r="N15" s="72"/>
      <c r="O15" s="72"/>
      <c r="P15" s="72"/>
      <c r="Q15" s="72"/>
      <c r="R15" s="72"/>
      <c r="S15" s="72"/>
      <c r="T15" s="72"/>
      <c r="U15" s="72"/>
    </row>
    <row r="16" spans="1:21" x14ac:dyDescent="0.25">
      <c r="A16" s="92"/>
      <c r="B16" s="92"/>
      <c r="C16" s="92"/>
      <c r="D16" s="92"/>
      <c r="E16" s="72"/>
      <c r="F16" s="72"/>
      <c r="G16" s="72"/>
      <c r="H16" s="72"/>
      <c r="I16" s="72"/>
      <c r="J16" s="72"/>
      <c r="K16" s="72"/>
      <c r="L16" s="72"/>
      <c r="M16" s="72"/>
      <c r="N16" s="72"/>
      <c r="O16" s="72"/>
    </row>
    <row r="17" spans="1:15" x14ac:dyDescent="0.25">
      <c r="A17" s="92"/>
      <c r="B17" s="92"/>
      <c r="C17" s="92"/>
      <c r="D17" s="92"/>
      <c r="E17" s="72"/>
      <c r="F17" s="72"/>
      <c r="G17" s="72"/>
      <c r="H17" s="72"/>
      <c r="I17" s="72"/>
      <c r="J17" s="72"/>
      <c r="K17" s="72"/>
      <c r="L17" s="72"/>
      <c r="M17" s="72"/>
      <c r="N17" s="72"/>
      <c r="O17" s="72"/>
    </row>
    <row r="18" spans="1:15" x14ac:dyDescent="0.25">
      <c r="A18" s="92"/>
      <c r="B18" s="96"/>
      <c r="C18" s="96"/>
      <c r="D18" s="96"/>
      <c r="E18" s="72"/>
      <c r="F18" s="72"/>
      <c r="G18" s="72"/>
      <c r="H18" s="72"/>
      <c r="I18" s="72"/>
      <c r="J18" s="72"/>
      <c r="K18" s="72"/>
      <c r="L18" s="72"/>
      <c r="M18" s="72"/>
      <c r="N18" s="72"/>
      <c r="O18" s="72"/>
    </row>
    <row r="19" spans="1:15" x14ac:dyDescent="0.25">
      <c r="A19" s="92"/>
      <c r="B19" s="96"/>
      <c r="C19" s="96"/>
      <c r="D19" s="96"/>
      <c r="E19" s="72"/>
      <c r="F19" s="72"/>
      <c r="G19" s="72"/>
      <c r="H19" s="72"/>
      <c r="I19" s="72"/>
      <c r="J19" s="72"/>
      <c r="K19" s="72"/>
      <c r="L19" s="72"/>
      <c r="M19" s="72"/>
      <c r="N19" s="72"/>
      <c r="O19" s="72"/>
    </row>
    <row r="20" spans="1:15" x14ac:dyDescent="0.25">
      <c r="A20" s="92"/>
      <c r="B20" s="96"/>
      <c r="C20" s="96"/>
      <c r="D20" s="96"/>
      <c r="E20" s="72"/>
      <c r="F20" s="72"/>
      <c r="G20" s="72"/>
      <c r="H20" s="72"/>
      <c r="I20" s="72"/>
      <c r="J20" s="72"/>
      <c r="K20" s="72"/>
      <c r="L20" s="72"/>
      <c r="M20" s="72"/>
      <c r="N20" s="72"/>
      <c r="O20" s="72"/>
    </row>
    <row r="21" spans="1:15" x14ac:dyDescent="0.25">
      <c r="A21" s="92"/>
      <c r="B21" s="96"/>
      <c r="C21" s="96"/>
      <c r="D21" s="96"/>
      <c r="E21" s="72"/>
      <c r="F21" s="72"/>
      <c r="G21" s="72"/>
      <c r="H21" s="72"/>
      <c r="I21" s="72"/>
      <c r="J21" s="72"/>
      <c r="K21" s="72"/>
      <c r="L21" s="72"/>
      <c r="M21" s="72"/>
      <c r="N21" s="72"/>
      <c r="O21" s="72"/>
    </row>
    <row r="22" spans="1:15" ht="20.25" x14ac:dyDescent="0.25">
      <c r="A22" s="92"/>
      <c r="B22" s="92"/>
      <c r="C22" s="94"/>
      <c r="D22" s="94"/>
      <c r="E22" s="72"/>
      <c r="F22" s="72"/>
      <c r="G22" s="72"/>
      <c r="H22" s="72"/>
      <c r="I22" s="72"/>
      <c r="J22" s="72"/>
      <c r="K22" s="72"/>
      <c r="L22" s="72"/>
      <c r="M22" s="72"/>
      <c r="N22" s="72"/>
      <c r="O22" s="72"/>
    </row>
    <row r="23" spans="1:15" ht="20.25" x14ac:dyDescent="0.25">
      <c r="A23" s="92"/>
      <c r="B23" s="92"/>
      <c r="C23" s="94"/>
      <c r="D23" s="94"/>
      <c r="E23" s="72"/>
      <c r="F23" s="72"/>
      <c r="G23" s="72"/>
      <c r="H23" s="72"/>
      <c r="I23" s="72"/>
      <c r="J23" s="72"/>
      <c r="K23" s="72"/>
      <c r="L23" s="72"/>
      <c r="M23" s="72"/>
      <c r="N23" s="72"/>
      <c r="O23" s="72"/>
    </row>
    <row r="24" spans="1:15" ht="20.25" x14ac:dyDescent="0.25">
      <c r="A24" s="92"/>
      <c r="B24" s="92"/>
      <c r="C24" s="94"/>
      <c r="D24" s="94"/>
      <c r="E24" s="72"/>
      <c r="F24" s="72"/>
      <c r="G24" s="72"/>
      <c r="H24" s="72"/>
      <c r="I24" s="72"/>
      <c r="J24" s="72"/>
      <c r="K24" s="72"/>
      <c r="L24" s="72"/>
      <c r="M24" s="72"/>
      <c r="N24" s="72"/>
      <c r="O24" s="72"/>
    </row>
    <row r="25" spans="1:15" ht="20.25" x14ac:dyDescent="0.25">
      <c r="A25" s="92"/>
      <c r="B25" s="92"/>
      <c r="C25" s="94"/>
      <c r="D25" s="94"/>
      <c r="E25" s="72"/>
      <c r="F25" s="72"/>
      <c r="G25" s="72"/>
      <c r="H25" s="72"/>
      <c r="I25" s="72"/>
      <c r="J25" s="72"/>
      <c r="K25" s="72"/>
      <c r="L25" s="72"/>
      <c r="M25" s="72"/>
      <c r="N25" s="72"/>
      <c r="O25" s="72"/>
    </row>
    <row r="26" spans="1:15" ht="20.25" x14ac:dyDescent="0.25">
      <c r="A26" s="92"/>
      <c r="B26" s="92"/>
      <c r="C26" s="94"/>
      <c r="D26" s="94"/>
      <c r="E26" s="72"/>
      <c r="F26" s="72"/>
      <c r="G26" s="72"/>
      <c r="H26" s="72"/>
      <c r="I26" s="72"/>
      <c r="J26" s="72"/>
      <c r="K26" s="72"/>
      <c r="L26" s="72"/>
      <c r="M26" s="72"/>
      <c r="N26" s="72"/>
      <c r="O26" s="72"/>
    </row>
    <row r="27" spans="1:15" ht="20.25" x14ac:dyDescent="0.25">
      <c r="A27" s="92"/>
      <c r="B27" s="92"/>
      <c r="C27" s="94"/>
      <c r="D27" s="94"/>
      <c r="E27" s="72"/>
      <c r="F27" s="72"/>
      <c r="G27" s="72"/>
      <c r="H27" s="72"/>
      <c r="I27" s="72"/>
      <c r="J27" s="72"/>
      <c r="K27" s="72"/>
      <c r="L27" s="72"/>
      <c r="M27" s="72"/>
      <c r="N27" s="72"/>
      <c r="O27" s="72"/>
    </row>
    <row r="28" spans="1:15" ht="20.25" x14ac:dyDescent="0.25">
      <c r="A28" s="92"/>
      <c r="B28" s="92"/>
      <c r="C28" s="94"/>
      <c r="D28" s="94"/>
      <c r="E28" s="72"/>
      <c r="F28" s="72"/>
      <c r="G28" s="72"/>
      <c r="H28" s="72"/>
      <c r="I28" s="72"/>
      <c r="J28" s="72"/>
      <c r="K28" s="72"/>
      <c r="L28" s="72"/>
      <c r="M28" s="72"/>
      <c r="N28" s="72"/>
      <c r="O28" s="72"/>
    </row>
    <row r="29" spans="1:15" ht="20.25" x14ac:dyDescent="0.25">
      <c r="A29" s="92"/>
      <c r="B29" s="92"/>
      <c r="C29" s="94"/>
      <c r="D29" s="94"/>
      <c r="E29" s="72"/>
      <c r="F29" s="72"/>
      <c r="G29" s="72"/>
      <c r="H29" s="72"/>
      <c r="I29" s="72"/>
      <c r="J29" s="72"/>
      <c r="K29" s="72"/>
      <c r="L29" s="72"/>
      <c r="M29" s="72"/>
      <c r="N29" s="72"/>
      <c r="O29" s="72"/>
    </row>
    <row r="30" spans="1:15" ht="20.25" x14ac:dyDescent="0.25">
      <c r="A30" s="92"/>
      <c r="B30" s="92"/>
      <c r="C30" s="94"/>
      <c r="D30" s="94"/>
      <c r="E30" s="72"/>
      <c r="F30" s="72"/>
      <c r="G30" s="72"/>
      <c r="H30" s="72"/>
      <c r="I30" s="72"/>
      <c r="J30" s="72"/>
      <c r="K30" s="72"/>
      <c r="L30" s="72"/>
      <c r="M30" s="72"/>
      <c r="N30" s="72"/>
      <c r="O30" s="72"/>
    </row>
    <row r="31" spans="1:15" ht="20.25" x14ac:dyDescent="0.25">
      <c r="A31" s="92"/>
      <c r="B31" s="92"/>
      <c r="C31" s="94"/>
      <c r="D31" s="94"/>
      <c r="E31" s="72"/>
      <c r="F31" s="72"/>
      <c r="G31" s="72"/>
      <c r="H31" s="72"/>
      <c r="I31" s="72"/>
      <c r="J31" s="72"/>
      <c r="K31" s="72"/>
      <c r="L31" s="72"/>
      <c r="M31" s="72"/>
      <c r="N31" s="72"/>
      <c r="O31" s="72"/>
    </row>
    <row r="32" spans="1:15" ht="20.25" x14ac:dyDescent="0.25">
      <c r="A32" s="92"/>
      <c r="B32" s="92"/>
      <c r="C32" s="94"/>
      <c r="D32" s="94"/>
      <c r="E32" s="72"/>
      <c r="F32" s="72"/>
      <c r="G32" s="72"/>
      <c r="H32" s="72"/>
      <c r="I32" s="72"/>
      <c r="J32" s="72"/>
      <c r="K32" s="72"/>
      <c r="L32" s="72"/>
      <c r="M32" s="72"/>
      <c r="N32" s="72"/>
      <c r="O32" s="72"/>
    </row>
    <row r="33" spans="1:15" ht="20.25" x14ac:dyDescent="0.25">
      <c r="A33" s="92"/>
      <c r="B33" s="92"/>
      <c r="C33" s="94"/>
      <c r="D33" s="94"/>
      <c r="E33" s="72"/>
      <c r="F33" s="72"/>
      <c r="G33" s="72"/>
      <c r="H33" s="72"/>
      <c r="I33" s="72"/>
      <c r="J33" s="72"/>
      <c r="K33" s="72"/>
      <c r="L33" s="72"/>
      <c r="M33" s="72"/>
      <c r="N33" s="72"/>
      <c r="O33" s="72"/>
    </row>
    <row r="34" spans="1:15" ht="20.25" x14ac:dyDescent="0.25">
      <c r="A34" s="92"/>
      <c r="B34" s="92"/>
      <c r="C34" s="94"/>
      <c r="D34" s="94"/>
      <c r="E34" s="72"/>
      <c r="F34" s="72"/>
      <c r="G34" s="72"/>
      <c r="H34" s="72"/>
      <c r="I34" s="72"/>
      <c r="J34" s="72"/>
      <c r="K34" s="72"/>
      <c r="L34" s="72"/>
      <c r="M34" s="72"/>
      <c r="N34" s="72"/>
      <c r="O34" s="72"/>
    </row>
    <row r="35" spans="1:15" ht="20.25" x14ac:dyDescent="0.25">
      <c r="A35" s="92"/>
      <c r="B35" s="92"/>
      <c r="C35" s="94"/>
      <c r="D35" s="94"/>
      <c r="E35" s="72"/>
      <c r="F35" s="72"/>
      <c r="G35" s="72"/>
      <c r="H35" s="72"/>
      <c r="I35" s="72"/>
      <c r="J35" s="72"/>
      <c r="K35" s="72"/>
      <c r="L35" s="72"/>
      <c r="M35" s="72"/>
      <c r="N35" s="72"/>
      <c r="O35" s="72"/>
    </row>
    <row r="36" spans="1:15" ht="20.25" x14ac:dyDescent="0.25">
      <c r="A36" s="92"/>
      <c r="B36" s="92"/>
      <c r="C36" s="94"/>
      <c r="D36" s="94"/>
      <c r="E36" s="72"/>
      <c r="F36" s="72"/>
      <c r="G36" s="72"/>
      <c r="H36" s="72"/>
      <c r="I36" s="72"/>
      <c r="J36" s="72"/>
      <c r="K36" s="72"/>
      <c r="L36" s="72"/>
      <c r="M36" s="72"/>
      <c r="N36" s="72"/>
      <c r="O36" s="72"/>
    </row>
    <row r="37" spans="1:15" ht="20.25" x14ac:dyDescent="0.25">
      <c r="A37" s="92"/>
      <c r="B37" s="92"/>
      <c r="C37" s="94"/>
      <c r="D37" s="94"/>
      <c r="E37" s="72"/>
      <c r="F37" s="72"/>
      <c r="G37" s="72"/>
      <c r="H37" s="72"/>
      <c r="I37" s="72"/>
      <c r="J37" s="72"/>
      <c r="K37" s="72"/>
      <c r="L37" s="72"/>
      <c r="M37" s="72"/>
      <c r="N37" s="72"/>
      <c r="O37" s="72"/>
    </row>
    <row r="38" spans="1:15" ht="20.25" x14ac:dyDescent="0.25">
      <c r="A38" s="92"/>
      <c r="B38" s="92"/>
      <c r="C38" s="94"/>
      <c r="D38" s="94"/>
      <c r="E38" s="72"/>
      <c r="F38" s="72"/>
      <c r="G38" s="72"/>
      <c r="H38" s="72"/>
      <c r="I38" s="72"/>
      <c r="J38" s="72"/>
      <c r="K38" s="72"/>
      <c r="L38" s="72"/>
      <c r="M38" s="72"/>
      <c r="N38" s="72"/>
      <c r="O38" s="72"/>
    </row>
    <row r="39" spans="1:15" ht="20.25" x14ac:dyDescent="0.25">
      <c r="A39" s="92"/>
      <c r="B39" s="92"/>
      <c r="C39" s="94"/>
      <c r="D39" s="94"/>
      <c r="E39" s="72"/>
      <c r="F39" s="72"/>
      <c r="G39" s="72"/>
      <c r="H39" s="72"/>
      <c r="I39" s="72"/>
      <c r="J39" s="72"/>
      <c r="K39" s="72"/>
      <c r="L39" s="72"/>
      <c r="M39" s="72"/>
      <c r="N39" s="72"/>
      <c r="O39" s="72"/>
    </row>
    <row r="40" spans="1:15" ht="20.25" x14ac:dyDescent="0.25">
      <c r="A40" s="92"/>
      <c r="B40" s="92"/>
      <c r="C40" s="94"/>
      <c r="D40" s="94"/>
      <c r="E40" s="72"/>
      <c r="F40" s="72"/>
      <c r="G40" s="72"/>
      <c r="H40" s="72"/>
      <c r="I40" s="72"/>
      <c r="J40" s="72"/>
      <c r="K40" s="72"/>
      <c r="L40" s="72"/>
      <c r="M40" s="72"/>
      <c r="N40" s="72"/>
      <c r="O40" s="72"/>
    </row>
    <row r="41" spans="1:15" ht="20.25" x14ac:dyDescent="0.25">
      <c r="A41" s="92"/>
      <c r="B41" s="92"/>
      <c r="C41" s="94"/>
      <c r="D41" s="94"/>
      <c r="E41" s="72"/>
      <c r="F41" s="72"/>
      <c r="G41" s="72"/>
      <c r="H41" s="72"/>
      <c r="I41" s="72"/>
      <c r="J41" s="72"/>
      <c r="K41" s="72"/>
      <c r="L41" s="72"/>
      <c r="M41" s="72"/>
      <c r="N41" s="72"/>
      <c r="O41" s="72"/>
    </row>
    <row r="42" spans="1:15" ht="20.25" x14ac:dyDescent="0.25">
      <c r="A42" s="92"/>
      <c r="B42" s="92"/>
      <c r="C42" s="94"/>
      <c r="D42" s="94"/>
      <c r="E42" s="72"/>
      <c r="F42" s="72"/>
      <c r="G42" s="72"/>
      <c r="H42" s="72"/>
      <c r="I42" s="72"/>
      <c r="J42" s="72"/>
      <c r="K42" s="72"/>
      <c r="L42" s="72"/>
      <c r="M42" s="72"/>
      <c r="N42" s="72"/>
      <c r="O42" s="72"/>
    </row>
    <row r="43" spans="1:15" ht="20.25" x14ac:dyDescent="0.25">
      <c r="A43" s="92"/>
      <c r="B43" s="92"/>
      <c r="C43" s="94"/>
      <c r="D43" s="94"/>
      <c r="E43" s="72"/>
      <c r="F43" s="72"/>
      <c r="G43" s="72"/>
      <c r="H43" s="72"/>
      <c r="I43" s="72"/>
      <c r="J43" s="72"/>
      <c r="K43" s="72"/>
      <c r="L43" s="72"/>
      <c r="M43" s="72"/>
      <c r="N43" s="72"/>
      <c r="O43" s="72"/>
    </row>
    <row r="44" spans="1:15" ht="20.25" x14ac:dyDescent="0.25">
      <c r="A44" s="92"/>
      <c r="B44" s="92"/>
      <c r="C44" s="94"/>
      <c r="D44" s="94"/>
      <c r="E44" s="72"/>
      <c r="F44" s="72"/>
      <c r="G44" s="72"/>
      <c r="H44" s="72"/>
      <c r="I44" s="72"/>
      <c r="J44" s="72"/>
      <c r="K44" s="72"/>
      <c r="L44" s="72"/>
      <c r="M44" s="72"/>
      <c r="N44" s="72"/>
      <c r="O44" s="72"/>
    </row>
    <row r="45" spans="1:15" ht="20.25" x14ac:dyDescent="0.25">
      <c r="A45" s="92"/>
      <c r="B45" s="92"/>
      <c r="C45" s="94"/>
      <c r="D45" s="94"/>
      <c r="E45" s="72"/>
      <c r="F45" s="72"/>
      <c r="G45" s="72"/>
      <c r="H45" s="72"/>
      <c r="I45" s="72"/>
      <c r="J45" s="72"/>
      <c r="K45" s="72"/>
      <c r="L45" s="72"/>
      <c r="M45" s="72"/>
      <c r="N45" s="72"/>
      <c r="O45" s="72"/>
    </row>
    <row r="46" spans="1:15" ht="20.25" x14ac:dyDescent="0.25">
      <c r="A46" s="92"/>
      <c r="B46" s="92"/>
      <c r="C46" s="94"/>
      <c r="D46" s="94"/>
      <c r="E46" s="72"/>
      <c r="F46" s="72"/>
      <c r="G46" s="72"/>
      <c r="H46" s="72"/>
      <c r="I46" s="72"/>
      <c r="J46" s="72"/>
      <c r="K46" s="72"/>
      <c r="L46" s="72"/>
      <c r="M46" s="72"/>
      <c r="N46" s="72"/>
      <c r="O46" s="72"/>
    </row>
    <row r="47" spans="1:15" ht="20.25" x14ac:dyDescent="0.25">
      <c r="A47" s="92"/>
      <c r="B47" s="92"/>
      <c r="C47" s="94"/>
      <c r="D47" s="94"/>
      <c r="E47" s="72"/>
      <c r="F47" s="72"/>
      <c r="G47" s="72"/>
      <c r="H47" s="72"/>
      <c r="I47" s="72"/>
      <c r="J47" s="72"/>
      <c r="K47" s="72"/>
      <c r="L47" s="72"/>
      <c r="M47" s="72"/>
      <c r="N47" s="72"/>
      <c r="O47" s="72"/>
    </row>
    <row r="48" spans="1:15" ht="20.25" x14ac:dyDescent="0.25">
      <c r="A48" s="92"/>
      <c r="B48" s="92"/>
      <c r="C48" s="94"/>
      <c r="D48" s="94"/>
      <c r="E48" s="72"/>
      <c r="F48" s="72"/>
      <c r="G48" s="72"/>
      <c r="H48" s="72"/>
      <c r="I48" s="72"/>
      <c r="J48" s="72"/>
      <c r="K48" s="72"/>
      <c r="L48" s="72"/>
      <c r="M48" s="72"/>
      <c r="N48" s="72"/>
      <c r="O48" s="72"/>
    </row>
    <row r="49" spans="1:15" ht="20.25" x14ac:dyDescent="0.25">
      <c r="A49" s="92"/>
      <c r="B49" s="92"/>
      <c r="C49" s="94"/>
      <c r="D49" s="94"/>
      <c r="E49" s="72"/>
      <c r="F49" s="72"/>
      <c r="G49" s="72"/>
      <c r="H49" s="72"/>
      <c r="I49" s="72"/>
      <c r="J49" s="72"/>
      <c r="K49" s="72"/>
      <c r="L49" s="72"/>
      <c r="M49" s="72"/>
      <c r="N49" s="72"/>
      <c r="O49" s="72"/>
    </row>
    <row r="50" spans="1:15" ht="20.25" x14ac:dyDescent="0.25">
      <c r="A50" s="92"/>
      <c r="B50" s="92"/>
      <c r="C50" s="94"/>
      <c r="D50" s="94"/>
      <c r="E50" s="72"/>
      <c r="F50" s="72"/>
      <c r="G50" s="72"/>
      <c r="H50" s="72"/>
      <c r="I50" s="72"/>
      <c r="J50" s="72"/>
      <c r="K50" s="72"/>
      <c r="L50" s="72"/>
      <c r="M50" s="72"/>
      <c r="N50" s="72"/>
      <c r="O50" s="72"/>
    </row>
    <row r="51" spans="1:15" ht="20.25" x14ac:dyDescent="0.25">
      <c r="A51" s="92"/>
      <c r="B51" s="92"/>
      <c r="C51" s="94"/>
      <c r="D51" s="94"/>
      <c r="E51" s="72"/>
      <c r="F51" s="72"/>
      <c r="G51" s="72"/>
      <c r="H51" s="72"/>
      <c r="I51" s="72"/>
      <c r="J51" s="72"/>
      <c r="K51" s="72"/>
      <c r="L51" s="72"/>
      <c r="M51" s="72"/>
      <c r="N51" s="72"/>
      <c r="O51" s="72"/>
    </row>
    <row r="52" spans="1:15" ht="20.25" x14ac:dyDescent="0.25">
      <c r="A52" s="92"/>
      <c r="B52" s="18"/>
      <c r="C52" s="23"/>
      <c r="D52" s="23"/>
    </row>
    <row r="53" spans="1:15" ht="20.25" x14ac:dyDescent="0.25">
      <c r="A53" s="92"/>
      <c r="B53" s="18"/>
      <c r="C53" s="23"/>
      <c r="D53" s="23"/>
    </row>
    <row r="54" spans="1:15" ht="20.25" x14ac:dyDescent="0.25">
      <c r="A54" s="92"/>
      <c r="B54" s="18"/>
      <c r="C54" s="23"/>
      <c r="D54" s="23"/>
    </row>
    <row r="55" spans="1:15" ht="20.25" x14ac:dyDescent="0.25">
      <c r="A55" s="92"/>
      <c r="B55" s="18"/>
      <c r="C55" s="23"/>
      <c r="D55" s="23"/>
    </row>
    <row r="56" spans="1:15" ht="20.25" x14ac:dyDescent="0.25">
      <c r="A56" s="92"/>
      <c r="B56" s="18"/>
      <c r="C56" s="23"/>
      <c r="D56" s="23"/>
    </row>
    <row r="57" spans="1:15" ht="20.25" x14ac:dyDescent="0.25">
      <c r="A57" s="92"/>
      <c r="B57" s="18"/>
      <c r="C57" s="23"/>
      <c r="D57" s="23"/>
    </row>
    <row r="58" spans="1:15" ht="20.25" x14ac:dyDescent="0.25">
      <c r="A58" s="92"/>
      <c r="B58" s="18"/>
      <c r="C58" s="23"/>
      <c r="D58" s="23"/>
    </row>
    <row r="59" spans="1:15" ht="20.25" x14ac:dyDescent="0.25">
      <c r="A59" s="92"/>
      <c r="B59" s="18"/>
      <c r="C59" s="23"/>
      <c r="D59" s="23"/>
    </row>
    <row r="60" spans="1:15" ht="20.25" x14ac:dyDescent="0.25">
      <c r="A60" s="92"/>
      <c r="B60" s="18"/>
      <c r="C60" s="23"/>
      <c r="D60" s="23"/>
    </row>
    <row r="61" spans="1:15" ht="20.25" x14ac:dyDescent="0.25">
      <c r="A61" s="92"/>
      <c r="B61" s="18"/>
      <c r="C61" s="23"/>
      <c r="D61" s="23"/>
    </row>
    <row r="62" spans="1:15" ht="20.25" x14ac:dyDescent="0.25">
      <c r="A62" s="92"/>
      <c r="B62" s="18"/>
      <c r="C62" s="23"/>
      <c r="D62" s="23"/>
    </row>
    <row r="63" spans="1:15" ht="20.25" x14ac:dyDescent="0.25">
      <c r="A63" s="92"/>
      <c r="B63" s="18"/>
      <c r="C63" s="23"/>
      <c r="D63" s="23"/>
    </row>
    <row r="64" spans="1:15" ht="20.25" x14ac:dyDescent="0.25">
      <c r="A64" s="92"/>
      <c r="B64" s="18"/>
      <c r="C64" s="23"/>
      <c r="D64" s="23"/>
    </row>
    <row r="65" spans="1:4" ht="20.25" x14ac:dyDescent="0.25">
      <c r="A65" s="92"/>
      <c r="B65" s="18"/>
      <c r="C65" s="23"/>
      <c r="D65" s="23"/>
    </row>
    <row r="66" spans="1:4" ht="20.25" x14ac:dyDescent="0.25">
      <c r="A66" s="92"/>
      <c r="B66" s="18"/>
      <c r="C66" s="23"/>
      <c r="D66" s="23"/>
    </row>
    <row r="67" spans="1:4" ht="20.25" x14ac:dyDescent="0.25">
      <c r="A67" s="92"/>
      <c r="B67" s="18"/>
      <c r="C67" s="23"/>
      <c r="D67" s="23"/>
    </row>
    <row r="68" spans="1:4" ht="20.25" x14ac:dyDescent="0.25">
      <c r="A68" s="92"/>
      <c r="B68" s="18"/>
      <c r="C68" s="23"/>
      <c r="D68" s="23"/>
    </row>
    <row r="69" spans="1:4" ht="20.25" x14ac:dyDescent="0.25">
      <c r="A69" s="92"/>
      <c r="B69" s="18"/>
      <c r="C69" s="23"/>
      <c r="D69" s="23"/>
    </row>
    <row r="70" spans="1:4" ht="20.25" x14ac:dyDescent="0.25">
      <c r="A70" s="92"/>
      <c r="B70" s="18"/>
      <c r="C70" s="23"/>
      <c r="D70" s="23"/>
    </row>
    <row r="71" spans="1:4" ht="20.25" x14ac:dyDescent="0.25">
      <c r="A71" s="92"/>
      <c r="B71" s="18"/>
      <c r="C71" s="23"/>
      <c r="D71" s="23"/>
    </row>
    <row r="72" spans="1:4" ht="20.25" x14ac:dyDescent="0.25">
      <c r="A72" s="92"/>
      <c r="B72" s="18"/>
      <c r="C72" s="23"/>
      <c r="D72" s="23"/>
    </row>
    <row r="73" spans="1:4" ht="20.25" x14ac:dyDescent="0.25">
      <c r="A73" s="92"/>
      <c r="B73" s="18"/>
      <c r="C73" s="23"/>
      <c r="D73" s="23"/>
    </row>
    <row r="74" spans="1:4" ht="20.25" x14ac:dyDescent="0.25">
      <c r="A74" s="92"/>
      <c r="B74" s="18"/>
      <c r="C74" s="23"/>
      <c r="D74" s="23"/>
    </row>
    <row r="75" spans="1:4" ht="20.25" x14ac:dyDescent="0.25">
      <c r="A75" s="92"/>
      <c r="B75" s="18"/>
      <c r="C75" s="23"/>
      <c r="D75" s="23"/>
    </row>
    <row r="76" spans="1:4" ht="20.25" x14ac:dyDescent="0.25">
      <c r="A76" s="92"/>
      <c r="B76" s="18"/>
      <c r="C76" s="23"/>
      <c r="D76" s="23"/>
    </row>
    <row r="77" spans="1:4" ht="20.25" x14ac:dyDescent="0.25">
      <c r="A77" s="92"/>
      <c r="B77" s="18"/>
      <c r="C77" s="23"/>
      <c r="D77" s="23"/>
    </row>
    <row r="78" spans="1:4" ht="20.25" x14ac:dyDescent="0.25">
      <c r="A78" s="92"/>
      <c r="B78" s="18"/>
      <c r="C78" s="23"/>
      <c r="D78" s="23"/>
    </row>
    <row r="79" spans="1:4" ht="20.25" x14ac:dyDescent="0.25">
      <c r="A79" s="92"/>
      <c r="B79" s="18"/>
      <c r="C79" s="23"/>
      <c r="D79" s="23"/>
    </row>
    <row r="80" spans="1:4" ht="20.25" x14ac:dyDescent="0.25">
      <c r="A80" s="92"/>
      <c r="B80" s="18"/>
      <c r="C80" s="23"/>
      <c r="D80" s="23"/>
    </row>
    <row r="81" spans="1:4" ht="20.25" x14ac:dyDescent="0.25">
      <c r="A81" s="92"/>
      <c r="B81" s="18"/>
      <c r="C81" s="23"/>
      <c r="D81" s="23"/>
    </row>
    <row r="82" spans="1:4" ht="20.25" x14ac:dyDescent="0.25">
      <c r="A82" s="92"/>
      <c r="B82" s="18"/>
      <c r="C82" s="23"/>
      <c r="D82" s="23"/>
    </row>
    <row r="83" spans="1:4" ht="20.25" x14ac:dyDescent="0.25">
      <c r="A83" s="92"/>
      <c r="B83" s="18"/>
      <c r="C83" s="23"/>
      <c r="D83" s="23"/>
    </row>
    <row r="84" spans="1:4" ht="20.25" x14ac:dyDescent="0.25">
      <c r="A84" s="92"/>
      <c r="B84" s="18"/>
      <c r="C84" s="23"/>
      <c r="D84" s="23"/>
    </row>
    <row r="85" spans="1:4" ht="20.25" x14ac:dyDescent="0.25">
      <c r="A85" s="92"/>
      <c r="B85" s="18"/>
      <c r="C85" s="23"/>
      <c r="D85" s="23"/>
    </row>
    <row r="86" spans="1:4" ht="20.25" x14ac:dyDescent="0.25">
      <c r="A86" s="92"/>
      <c r="B86" s="18"/>
      <c r="C86" s="23"/>
      <c r="D86" s="23"/>
    </row>
    <row r="87" spans="1:4" ht="20.25" x14ac:dyDescent="0.25">
      <c r="A87" s="92"/>
      <c r="B87" s="18"/>
      <c r="C87" s="23"/>
      <c r="D87" s="23"/>
    </row>
    <row r="88" spans="1:4" ht="20.25" x14ac:dyDescent="0.25">
      <c r="A88" s="92"/>
      <c r="B88" s="18"/>
      <c r="C88" s="23"/>
      <c r="D88" s="23"/>
    </row>
    <row r="89" spans="1:4" ht="20.25" x14ac:dyDescent="0.25">
      <c r="A89" s="92"/>
      <c r="B89" s="18"/>
      <c r="C89" s="23"/>
      <c r="D89" s="23"/>
    </row>
    <row r="90" spans="1:4" ht="20.25" x14ac:dyDescent="0.25">
      <c r="A90" s="92"/>
      <c r="B90" s="18"/>
      <c r="C90" s="23"/>
      <c r="D90" s="23"/>
    </row>
    <row r="91" spans="1:4" ht="20.25" x14ac:dyDescent="0.25">
      <c r="A91" s="92"/>
      <c r="B91" s="18"/>
      <c r="C91" s="23"/>
      <c r="D91" s="23"/>
    </row>
    <row r="92" spans="1:4" ht="20.25" x14ac:dyDescent="0.25">
      <c r="A92" s="92"/>
      <c r="B92" s="18"/>
      <c r="C92" s="23"/>
      <c r="D92" s="23"/>
    </row>
    <row r="93" spans="1:4" ht="20.25" x14ac:dyDescent="0.25">
      <c r="A93" s="92"/>
      <c r="B93" s="18"/>
      <c r="C93" s="23"/>
      <c r="D93" s="23"/>
    </row>
    <row r="94" spans="1:4" ht="20.25" x14ac:dyDescent="0.25">
      <c r="A94" s="92"/>
      <c r="B94" s="18"/>
      <c r="C94" s="23"/>
      <c r="D94" s="23"/>
    </row>
    <row r="95" spans="1:4" ht="20.25" x14ac:dyDescent="0.25">
      <c r="A95" s="92"/>
      <c r="B95" s="18"/>
      <c r="C95" s="23"/>
      <c r="D95" s="23"/>
    </row>
    <row r="96" spans="1:4" ht="20.25" x14ac:dyDescent="0.25">
      <c r="A96" s="92"/>
      <c r="B96" s="18"/>
      <c r="C96" s="23"/>
      <c r="D96" s="23"/>
    </row>
    <row r="97" spans="1:4" ht="20.25" x14ac:dyDescent="0.25">
      <c r="A97" s="92"/>
      <c r="B97" s="18"/>
      <c r="C97" s="23"/>
      <c r="D97" s="23"/>
    </row>
    <row r="98" spans="1:4" ht="20.25" x14ac:dyDescent="0.25">
      <c r="A98" s="92"/>
      <c r="B98" s="18"/>
      <c r="C98" s="23"/>
      <c r="D98" s="23"/>
    </row>
    <row r="99" spans="1:4" ht="20.25" x14ac:dyDescent="0.25">
      <c r="A99" s="92"/>
      <c r="B99" s="18"/>
      <c r="C99" s="23"/>
      <c r="D99" s="23"/>
    </row>
    <row r="100" spans="1:4" ht="20.25" x14ac:dyDescent="0.25">
      <c r="A100" s="92"/>
      <c r="B100" s="18"/>
      <c r="C100" s="23"/>
      <c r="D100" s="23"/>
    </row>
    <row r="101" spans="1:4" ht="20.25" x14ac:dyDescent="0.25">
      <c r="A101" s="92"/>
      <c r="B101" s="18"/>
      <c r="C101" s="23"/>
      <c r="D101" s="23"/>
    </row>
    <row r="102" spans="1:4" ht="20.25" x14ac:dyDescent="0.25">
      <c r="A102" s="92"/>
      <c r="B102" s="18"/>
      <c r="C102" s="23"/>
      <c r="D102" s="23"/>
    </row>
    <row r="103" spans="1:4" ht="20.25" x14ac:dyDescent="0.25">
      <c r="A103" s="92"/>
      <c r="B103" s="18"/>
      <c r="C103" s="23"/>
      <c r="D103" s="23"/>
    </row>
    <row r="104" spans="1:4" ht="20.25" x14ac:dyDescent="0.25">
      <c r="A104" s="92"/>
      <c r="B104" s="18"/>
      <c r="C104" s="23"/>
      <c r="D104" s="23"/>
    </row>
    <row r="105" spans="1:4" ht="20.25" x14ac:dyDescent="0.25">
      <c r="A105" s="92"/>
      <c r="B105" s="18"/>
      <c r="C105" s="23"/>
      <c r="D105" s="23"/>
    </row>
    <row r="106" spans="1:4" ht="20.25" x14ac:dyDescent="0.25">
      <c r="A106" s="92"/>
      <c r="B106" s="18"/>
      <c r="C106" s="23"/>
      <c r="D106" s="23"/>
    </row>
    <row r="107" spans="1:4" ht="20.25" x14ac:dyDescent="0.25">
      <c r="A107" s="92"/>
      <c r="B107" s="18"/>
      <c r="C107" s="23"/>
      <c r="D107" s="23"/>
    </row>
    <row r="108" spans="1:4" ht="20.25" x14ac:dyDescent="0.25">
      <c r="A108" s="92"/>
      <c r="B108" s="18"/>
      <c r="C108" s="23"/>
      <c r="D108" s="23"/>
    </row>
    <row r="109" spans="1:4" ht="20.25" x14ac:dyDescent="0.25">
      <c r="A109" s="92"/>
      <c r="B109" s="18"/>
      <c r="C109" s="23"/>
      <c r="D109" s="23"/>
    </row>
    <row r="110" spans="1:4" ht="20.25" x14ac:dyDescent="0.25">
      <c r="A110" s="92"/>
      <c r="B110" s="18"/>
      <c r="C110" s="23"/>
      <c r="D110" s="23"/>
    </row>
    <row r="111" spans="1:4" ht="20.25" x14ac:dyDescent="0.25">
      <c r="A111" s="92"/>
      <c r="B111" s="18"/>
      <c r="C111" s="23"/>
      <c r="D111" s="23"/>
    </row>
    <row r="112" spans="1:4" ht="20.25" x14ac:dyDescent="0.25">
      <c r="A112" s="92"/>
      <c r="B112" s="18"/>
      <c r="C112" s="23"/>
      <c r="D112" s="23"/>
    </row>
    <row r="113" spans="1:4" ht="20.25" x14ac:dyDescent="0.25">
      <c r="A113" s="92"/>
      <c r="B113" s="18"/>
      <c r="C113" s="23"/>
      <c r="D113" s="23"/>
    </row>
    <row r="114" spans="1:4" ht="20.25" x14ac:dyDescent="0.25">
      <c r="A114" s="92"/>
      <c r="B114" s="18"/>
      <c r="C114" s="23"/>
      <c r="D114" s="23"/>
    </row>
    <row r="115" spans="1:4" ht="20.25" x14ac:dyDescent="0.25">
      <c r="A115" s="92"/>
      <c r="B115" s="18"/>
      <c r="C115" s="23"/>
      <c r="D115" s="23"/>
    </row>
    <row r="116" spans="1:4" ht="20.25" x14ac:dyDescent="0.25">
      <c r="A116" s="92"/>
      <c r="B116" s="18"/>
      <c r="C116" s="23"/>
      <c r="D116" s="23"/>
    </row>
    <row r="117" spans="1:4" ht="20.25" x14ac:dyDescent="0.25">
      <c r="A117" s="92"/>
      <c r="B117" s="18"/>
      <c r="C117" s="23"/>
      <c r="D117" s="23"/>
    </row>
    <row r="118" spans="1:4" ht="20.25" x14ac:dyDescent="0.25">
      <c r="A118" s="92"/>
      <c r="B118" s="18"/>
      <c r="C118" s="23"/>
      <c r="D118" s="23"/>
    </row>
    <row r="119" spans="1:4" ht="20.25" x14ac:dyDescent="0.25">
      <c r="A119" s="92"/>
      <c r="B119" s="18"/>
      <c r="C119" s="23"/>
      <c r="D119" s="23"/>
    </row>
    <row r="120" spans="1:4" ht="20.25" x14ac:dyDescent="0.25">
      <c r="A120" s="92"/>
      <c r="B120" s="18"/>
      <c r="C120" s="23"/>
      <c r="D120" s="23"/>
    </row>
    <row r="121" spans="1:4" ht="20.25" x14ac:dyDescent="0.25">
      <c r="A121" s="92"/>
      <c r="B121" s="18"/>
      <c r="C121" s="23"/>
      <c r="D121" s="23"/>
    </row>
    <row r="122" spans="1:4" ht="20.25" x14ac:dyDescent="0.25">
      <c r="A122" s="92"/>
      <c r="B122" s="18"/>
      <c r="C122" s="23"/>
      <c r="D122" s="23"/>
    </row>
    <row r="123" spans="1:4" ht="20.25" x14ac:dyDescent="0.25">
      <c r="A123" s="92"/>
      <c r="B123" s="18"/>
      <c r="C123" s="23"/>
      <c r="D123" s="23"/>
    </row>
    <row r="124" spans="1:4" ht="20.25" x14ac:dyDescent="0.25">
      <c r="A124" s="92"/>
      <c r="B124" s="18"/>
      <c r="C124" s="23"/>
      <c r="D124" s="23"/>
    </row>
    <row r="125" spans="1:4" ht="20.25" x14ac:dyDescent="0.25">
      <c r="A125" s="92"/>
      <c r="B125" s="18"/>
      <c r="C125" s="23"/>
      <c r="D125" s="23"/>
    </row>
    <row r="126" spans="1:4" ht="20.25" x14ac:dyDescent="0.25">
      <c r="A126" s="92"/>
      <c r="B126" s="18"/>
      <c r="C126" s="23"/>
      <c r="D126" s="23"/>
    </row>
    <row r="127" spans="1:4" ht="20.25" x14ac:dyDescent="0.25">
      <c r="A127" s="92"/>
      <c r="B127" s="18"/>
      <c r="C127" s="23"/>
      <c r="D127" s="23"/>
    </row>
    <row r="128" spans="1:4" ht="20.25" x14ac:dyDescent="0.25">
      <c r="A128" s="92"/>
      <c r="B128" s="18"/>
      <c r="C128" s="23"/>
      <c r="D128" s="23"/>
    </row>
    <row r="129" spans="1:4" ht="20.25" x14ac:dyDescent="0.25">
      <c r="A129" s="92"/>
      <c r="B129" s="18"/>
      <c r="C129" s="23"/>
      <c r="D129" s="23"/>
    </row>
    <row r="130" spans="1:4" ht="20.25" x14ac:dyDescent="0.25">
      <c r="A130" s="92"/>
      <c r="B130" s="18"/>
      <c r="C130" s="23"/>
      <c r="D130" s="23"/>
    </row>
    <row r="131" spans="1:4" ht="20.25" x14ac:dyDescent="0.25">
      <c r="A131" s="92"/>
      <c r="B131" s="18"/>
      <c r="C131" s="23"/>
      <c r="D131" s="23"/>
    </row>
    <row r="132" spans="1:4" ht="20.25" x14ac:dyDescent="0.25">
      <c r="A132" s="92"/>
      <c r="B132" s="18"/>
      <c r="C132" s="23"/>
      <c r="D132" s="23"/>
    </row>
    <row r="133" spans="1:4" ht="20.25" x14ac:dyDescent="0.25">
      <c r="A133" s="92"/>
      <c r="B133" s="18"/>
      <c r="C133" s="23"/>
      <c r="D133" s="23"/>
    </row>
    <row r="134" spans="1:4" ht="20.25" x14ac:dyDescent="0.25">
      <c r="A134" s="92"/>
      <c r="B134" s="18"/>
      <c r="C134" s="23"/>
      <c r="D134" s="23"/>
    </row>
    <row r="135" spans="1:4" ht="20.25" x14ac:dyDescent="0.25">
      <c r="A135" s="92"/>
      <c r="B135" s="18"/>
      <c r="C135" s="23"/>
      <c r="D135" s="23"/>
    </row>
    <row r="136" spans="1:4" ht="20.25" x14ac:dyDescent="0.25">
      <c r="A136" s="92"/>
      <c r="B136" s="18"/>
      <c r="C136" s="23"/>
      <c r="D136" s="23"/>
    </row>
    <row r="137" spans="1:4" ht="20.25" x14ac:dyDescent="0.25">
      <c r="A137" s="92"/>
      <c r="B137" s="18"/>
      <c r="C137" s="23"/>
      <c r="D137" s="23"/>
    </row>
    <row r="138" spans="1:4" ht="20.25" x14ac:dyDescent="0.25">
      <c r="A138" s="92"/>
      <c r="B138" s="18"/>
      <c r="C138" s="23"/>
      <c r="D138" s="23"/>
    </row>
    <row r="139" spans="1:4" ht="20.25" x14ac:dyDescent="0.25">
      <c r="A139" s="92"/>
      <c r="B139" s="18"/>
      <c r="C139" s="23"/>
      <c r="D139" s="23"/>
    </row>
    <row r="140" spans="1:4" ht="20.25" x14ac:dyDescent="0.25">
      <c r="A140" s="92"/>
      <c r="B140" s="18"/>
      <c r="C140" s="23"/>
      <c r="D140" s="23"/>
    </row>
    <row r="141" spans="1:4" ht="20.25" x14ac:dyDescent="0.25">
      <c r="A141" s="92"/>
      <c r="B141" s="18"/>
      <c r="C141" s="23"/>
      <c r="D141" s="23"/>
    </row>
    <row r="142" spans="1:4" ht="20.25" x14ac:dyDescent="0.25">
      <c r="A142" s="92"/>
      <c r="B142" s="18"/>
      <c r="C142" s="23"/>
      <c r="D142" s="23"/>
    </row>
    <row r="143" spans="1:4" ht="20.25" x14ac:dyDescent="0.25">
      <c r="A143" s="92"/>
      <c r="B143" s="18"/>
      <c r="C143" s="23"/>
      <c r="D143" s="23"/>
    </row>
    <row r="144" spans="1:4" ht="20.25" x14ac:dyDescent="0.25">
      <c r="A144" s="92"/>
      <c r="B144" s="18"/>
      <c r="C144" s="23"/>
      <c r="D144" s="23"/>
    </row>
    <row r="145" spans="1:4" ht="20.25" x14ac:dyDescent="0.25">
      <c r="A145" s="92"/>
      <c r="B145" s="18"/>
      <c r="C145" s="23"/>
      <c r="D145" s="23"/>
    </row>
    <row r="146" spans="1:4" ht="20.25" x14ac:dyDescent="0.25">
      <c r="A146" s="92"/>
      <c r="B146" s="18"/>
      <c r="C146" s="23"/>
      <c r="D146" s="23"/>
    </row>
    <row r="147" spans="1:4" ht="20.25" x14ac:dyDescent="0.25">
      <c r="A147" s="92"/>
      <c r="B147" s="18"/>
      <c r="C147" s="23"/>
      <c r="D147" s="23"/>
    </row>
    <row r="148" spans="1:4" ht="20.25" x14ac:dyDescent="0.25">
      <c r="A148" s="92"/>
      <c r="B148" s="18"/>
      <c r="C148" s="23"/>
      <c r="D148" s="23"/>
    </row>
    <row r="149" spans="1:4" ht="20.25" x14ac:dyDescent="0.25">
      <c r="A149" s="92"/>
      <c r="B149" s="18"/>
      <c r="C149" s="23"/>
      <c r="D149" s="23"/>
    </row>
    <row r="150" spans="1:4" ht="20.25" x14ac:dyDescent="0.25">
      <c r="A150" s="92"/>
      <c r="B150" s="18"/>
      <c r="C150" s="23"/>
      <c r="D150" s="23"/>
    </row>
    <row r="151" spans="1:4" ht="20.25" x14ac:dyDescent="0.25">
      <c r="A151" s="92"/>
      <c r="B151" s="18"/>
      <c r="C151" s="23"/>
      <c r="D151" s="23"/>
    </row>
    <row r="152" spans="1:4" ht="20.25" x14ac:dyDescent="0.25">
      <c r="A152" s="92"/>
      <c r="B152" s="18"/>
      <c r="C152" s="23"/>
      <c r="D152" s="23"/>
    </row>
    <row r="153" spans="1:4" ht="20.25" x14ac:dyDescent="0.25">
      <c r="A153" s="92"/>
      <c r="B153" s="18"/>
      <c r="C153" s="23"/>
      <c r="D153" s="23"/>
    </row>
    <row r="154" spans="1:4" ht="20.25" x14ac:dyDescent="0.25">
      <c r="A154" s="92"/>
      <c r="B154" s="18"/>
      <c r="C154" s="23"/>
      <c r="D154" s="23"/>
    </row>
    <row r="155" spans="1:4" ht="20.25" x14ac:dyDescent="0.25">
      <c r="A155" s="92"/>
      <c r="B155" s="18"/>
      <c r="C155" s="23"/>
      <c r="D155" s="23"/>
    </row>
    <row r="156" spans="1:4" ht="20.25" x14ac:dyDescent="0.25">
      <c r="A156" s="92"/>
      <c r="B156" s="18"/>
      <c r="C156" s="23"/>
      <c r="D156" s="23"/>
    </row>
    <row r="157" spans="1:4" ht="20.25" x14ac:dyDescent="0.25">
      <c r="A157" s="92"/>
      <c r="B157" s="18"/>
      <c r="C157" s="23"/>
      <c r="D157" s="23"/>
    </row>
    <row r="158" spans="1:4" ht="20.25" x14ac:dyDescent="0.25">
      <c r="A158" s="92"/>
      <c r="B158" s="18"/>
      <c r="C158" s="23"/>
      <c r="D158" s="23"/>
    </row>
    <row r="159" spans="1:4" ht="20.25" x14ac:dyDescent="0.25">
      <c r="A159" s="92"/>
      <c r="B159" s="18"/>
      <c r="C159" s="23"/>
      <c r="D159" s="23"/>
    </row>
    <row r="160" spans="1:4" ht="20.25" x14ac:dyDescent="0.25">
      <c r="A160" s="92"/>
      <c r="B160" s="18"/>
      <c r="C160" s="23"/>
      <c r="D160" s="23"/>
    </row>
    <row r="161" spans="1:4" ht="20.25" x14ac:dyDescent="0.25">
      <c r="A161" s="92"/>
      <c r="B161" s="18"/>
      <c r="C161" s="23"/>
      <c r="D161" s="23"/>
    </row>
    <row r="162" spans="1:4" ht="20.25" x14ac:dyDescent="0.25">
      <c r="A162" s="92"/>
      <c r="B162" s="18"/>
      <c r="C162" s="23"/>
      <c r="D162" s="23"/>
    </row>
    <row r="163" spans="1:4" ht="20.25" x14ac:dyDescent="0.25">
      <c r="A163" s="92"/>
      <c r="B163" s="18"/>
      <c r="C163" s="23"/>
      <c r="D163" s="23"/>
    </row>
    <row r="164" spans="1:4" ht="20.25" x14ac:dyDescent="0.25">
      <c r="A164" s="92"/>
      <c r="B164" s="18"/>
      <c r="C164" s="23"/>
      <c r="D164" s="23"/>
    </row>
    <row r="165" spans="1:4" ht="20.25" x14ac:dyDescent="0.25">
      <c r="A165" s="92"/>
      <c r="B165" s="18"/>
      <c r="C165" s="23"/>
      <c r="D165" s="23"/>
    </row>
    <row r="166" spans="1:4" ht="20.25" x14ac:dyDescent="0.25">
      <c r="A166" s="92"/>
      <c r="B166" s="18"/>
      <c r="C166" s="23"/>
      <c r="D166" s="23"/>
    </row>
    <row r="167" spans="1:4" ht="20.25" x14ac:dyDescent="0.25">
      <c r="A167" s="92"/>
      <c r="B167" s="18"/>
      <c r="C167" s="23"/>
      <c r="D167" s="23"/>
    </row>
    <row r="168" spans="1:4" ht="20.25" x14ac:dyDescent="0.25">
      <c r="A168" s="92"/>
      <c r="B168" s="18"/>
      <c r="C168" s="23"/>
      <c r="D168" s="23"/>
    </row>
    <row r="169" spans="1:4" ht="20.25" x14ac:dyDescent="0.25">
      <c r="A169" s="92"/>
      <c r="B169" s="18"/>
      <c r="C169" s="23"/>
      <c r="D169" s="23"/>
    </row>
    <row r="170" spans="1:4" ht="20.25" x14ac:dyDescent="0.25">
      <c r="A170" s="92"/>
      <c r="B170" s="18"/>
      <c r="C170" s="23"/>
      <c r="D170" s="23"/>
    </row>
    <row r="171" spans="1:4" ht="20.25" x14ac:dyDescent="0.25">
      <c r="A171" s="92"/>
      <c r="B171" s="18"/>
      <c r="C171" s="23"/>
      <c r="D171" s="23"/>
    </row>
    <row r="172" spans="1:4" ht="20.25" x14ac:dyDescent="0.25">
      <c r="A172" s="92"/>
      <c r="B172" s="18"/>
      <c r="C172" s="23"/>
      <c r="D172" s="23"/>
    </row>
    <row r="173" spans="1:4" ht="20.25" x14ac:dyDescent="0.25">
      <c r="A173" s="92"/>
      <c r="B173" s="18"/>
      <c r="C173" s="23"/>
      <c r="D173" s="23"/>
    </row>
    <row r="174" spans="1:4" ht="20.25" x14ac:dyDescent="0.25">
      <c r="A174" s="92"/>
      <c r="B174" s="18"/>
      <c r="C174" s="23"/>
      <c r="D174" s="23"/>
    </row>
    <row r="175" spans="1:4" ht="20.25" x14ac:dyDescent="0.25">
      <c r="A175" s="92"/>
      <c r="B175" s="18"/>
      <c r="C175" s="23"/>
      <c r="D175" s="23"/>
    </row>
    <row r="176" spans="1:4" ht="20.25" x14ac:dyDescent="0.25">
      <c r="A176" s="92"/>
      <c r="B176" s="18"/>
      <c r="C176" s="23"/>
      <c r="D176" s="23"/>
    </row>
    <row r="177" spans="1:4" ht="20.25" x14ac:dyDescent="0.25">
      <c r="A177" s="92"/>
      <c r="B177" s="18"/>
      <c r="C177" s="23"/>
      <c r="D177" s="23"/>
    </row>
    <row r="178" spans="1:4" ht="20.25" x14ac:dyDescent="0.25">
      <c r="A178" s="92"/>
      <c r="B178" s="18"/>
      <c r="C178" s="23"/>
      <c r="D178" s="23"/>
    </row>
    <row r="179" spans="1:4" ht="20.25" x14ac:dyDescent="0.25">
      <c r="A179" s="92"/>
      <c r="B179" s="18"/>
      <c r="C179" s="23"/>
      <c r="D179" s="23"/>
    </row>
    <row r="180" spans="1:4" ht="20.25" x14ac:dyDescent="0.25">
      <c r="A180" s="92"/>
      <c r="B180" s="18"/>
      <c r="C180" s="23"/>
      <c r="D180" s="23"/>
    </row>
    <row r="181" spans="1:4" ht="20.25" x14ac:dyDescent="0.25">
      <c r="A181" s="92"/>
      <c r="B181" s="18"/>
      <c r="C181" s="23"/>
      <c r="D181" s="23"/>
    </row>
    <row r="182" spans="1:4" ht="20.25" x14ac:dyDescent="0.25">
      <c r="A182" s="92"/>
      <c r="B182" s="18"/>
      <c r="C182" s="23"/>
      <c r="D182" s="23"/>
    </row>
    <row r="183" spans="1:4" ht="20.25" x14ac:dyDescent="0.25">
      <c r="A183" s="92"/>
      <c r="B183" s="18"/>
      <c r="C183" s="23"/>
      <c r="D183" s="23"/>
    </row>
    <row r="184" spans="1:4" ht="20.25" x14ac:dyDescent="0.25">
      <c r="A184" s="92"/>
      <c r="B184" s="18"/>
      <c r="C184" s="23"/>
      <c r="D184" s="23"/>
    </row>
    <row r="185" spans="1:4" ht="20.25" x14ac:dyDescent="0.25">
      <c r="A185" s="92"/>
      <c r="B185" s="18"/>
      <c r="C185" s="23"/>
      <c r="D185" s="23"/>
    </row>
    <row r="186" spans="1:4" ht="20.25" x14ac:dyDescent="0.25">
      <c r="A186" s="92"/>
      <c r="B186" s="18"/>
      <c r="C186" s="23"/>
      <c r="D186" s="23"/>
    </row>
    <row r="187" spans="1:4" ht="20.25" x14ac:dyDescent="0.25">
      <c r="A187" s="92"/>
      <c r="B187" s="18"/>
      <c r="C187" s="23"/>
      <c r="D187" s="23"/>
    </row>
    <row r="188" spans="1:4" ht="20.25" x14ac:dyDescent="0.25">
      <c r="A188" s="92"/>
      <c r="B188" s="18"/>
      <c r="C188" s="23"/>
      <c r="D188" s="23"/>
    </row>
    <row r="189" spans="1:4" ht="20.25" x14ac:dyDescent="0.25">
      <c r="A189" s="92"/>
      <c r="B189" s="18"/>
      <c r="C189" s="23"/>
      <c r="D189" s="23"/>
    </row>
    <row r="190" spans="1:4" ht="20.25" x14ac:dyDescent="0.25">
      <c r="A190" s="92"/>
      <c r="B190" s="18"/>
      <c r="C190" s="23"/>
      <c r="D190" s="23"/>
    </row>
    <row r="191" spans="1:4" ht="20.25" x14ac:dyDescent="0.25">
      <c r="A191" s="92"/>
      <c r="B191" s="18"/>
      <c r="C191" s="23"/>
      <c r="D191" s="23"/>
    </row>
    <row r="192" spans="1:4" ht="20.25" x14ac:dyDescent="0.25">
      <c r="A192" s="92"/>
      <c r="B192" s="18"/>
      <c r="C192" s="23"/>
      <c r="D192" s="23"/>
    </row>
    <row r="193" spans="1:4" ht="20.25" x14ac:dyDescent="0.25">
      <c r="A193" s="92"/>
      <c r="B193" s="18"/>
      <c r="C193" s="23"/>
      <c r="D193" s="23"/>
    </row>
    <row r="194" spans="1:4" ht="20.25" x14ac:dyDescent="0.25">
      <c r="A194" s="92"/>
      <c r="B194" s="18"/>
      <c r="C194" s="23"/>
      <c r="D194" s="23"/>
    </row>
    <row r="195" spans="1:4" ht="20.25" x14ac:dyDescent="0.25">
      <c r="A195" s="92"/>
      <c r="B195" s="18"/>
      <c r="C195" s="23"/>
      <c r="D195" s="23"/>
    </row>
    <row r="196" spans="1:4" ht="20.25" x14ac:dyDescent="0.25">
      <c r="A196" s="92"/>
      <c r="B196" s="18"/>
      <c r="C196" s="23"/>
      <c r="D196" s="23"/>
    </row>
    <row r="197" spans="1:4" ht="20.25" x14ac:dyDescent="0.25">
      <c r="A197" s="92"/>
      <c r="B197" s="18"/>
      <c r="C197" s="23"/>
      <c r="D197" s="23"/>
    </row>
    <row r="198" spans="1:4" ht="20.25" x14ac:dyDescent="0.25">
      <c r="A198" s="92"/>
      <c r="B198" s="18"/>
      <c r="C198" s="23"/>
      <c r="D198" s="23"/>
    </row>
    <row r="199" spans="1:4" ht="20.25" x14ac:dyDescent="0.25">
      <c r="A199" s="92"/>
      <c r="B199" s="18"/>
      <c r="C199" s="23"/>
      <c r="D199" s="23"/>
    </row>
    <row r="200" spans="1:4" ht="20.25" x14ac:dyDescent="0.25">
      <c r="A200" s="92"/>
      <c r="B200" s="18"/>
      <c r="C200" s="23"/>
      <c r="D200" s="23"/>
    </row>
    <row r="201" spans="1:4" ht="20.25" x14ac:dyDescent="0.25">
      <c r="A201" s="92"/>
      <c r="B201" s="18"/>
      <c r="C201" s="23"/>
      <c r="D201" s="23"/>
    </row>
    <row r="202" spans="1:4" ht="20.25" x14ac:dyDescent="0.25">
      <c r="A202" s="92"/>
      <c r="B202" s="18"/>
      <c r="C202" s="23"/>
      <c r="D202" s="23"/>
    </row>
    <row r="203" spans="1:4" ht="20.25" x14ac:dyDescent="0.25">
      <c r="A203" s="92"/>
      <c r="B203" s="18"/>
      <c r="C203" s="23"/>
      <c r="D203" s="23"/>
    </row>
    <row r="204" spans="1:4" ht="20.25" x14ac:dyDescent="0.25">
      <c r="A204" s="92"/>
      <c r="B204" s="18"/>
      <c r="C204" s="23"/>
      <c r="D204" s="23"/>
    </row>
    <row r="205" spans="1:4" ht="20.25" x14ac:dyDescent="0.25">
      <c r="A205" s="92"/>
      <c r="B205" s="18"/>
      <c r="C205" s="23"/>
      <c r="D205" s="23"/>
    </row>
    <row r="206" spans="1:4" ht="20.25" x14ac:dyDescent="0.25">
      <c r="A206" s="92"/>
      <c r="B206" s="18"/>
      <c r="C206" s="23"/>
      <c r="D206" s="23"/>
    </row>
    <row r="207" spans="1:4" ht="20.25" x14ac:dyDescent="0.25">
      <c r="A207" s="92"/>
      <c r="B207" s="18"/>
      <c r="C207" s="23"/>
      <c r="D207" s="23"/>
    </row>
    <row r="208" spans="1:4" x14ac:dyDescent="0.25">
      <c r="A208" s="72"/>
      <c r="B208" s="18"/>
      <c r="C208" s="18"/>
      <c r="D208" s="18"/>
    </row>
    <row r="209" spans="1:8" ht="20.25" x14ac:dyDescent="0.25">
      <c r="A209" s="72"/>
      <c r="B209" s="19" t="s">
        <v>560</v>
      </c>
      <c r="C209" s="19" t="s">
        <v>561</v>
      </c>
      <c r="D209" s="22" t="s">
        <v>560</v>
      </c>
      <c r="E209" s="22" t="s">
        <v>561</v>
      </c>
    </row>
    <row r="210" spans="1:8" ht="21" x14ac:dyDescent="0.35">
      <c r="A210" s="72"/>
      <c r="B210" s="20" t="s">
        <v>562</v>
      </c>
      <c r="C210" s="20" t="s">
        <v>563</v>
      </c>
      <c r="D210" t="s">
        <v>562</v>
      </c>
      <c r="F210" t="str">
        <f>IF(NOT(ISBLANK(D210)),D210,IF(NOT(ISBLANK(E210)),"     "&amp;E210,FALSE))</f>
        <v>Afectación Económica o presupuestal</v>
      </c>
      <c r="G210" t="s">
        <v>562</v>
      </c>
      <c r="H210" t="str">
        <f>IF(NOT(ISERROR(MATCH(G210,_xlfn.ANCHORARRAY(B221),0))),F223&amp;"Por favor no seleccionar los criterios de impacto",G210)</f>
        <v>❌Por favor no seleccionar los criterios de impacto</v>
      </c>
    </row>
    <row r="211" spans="1:8" ht="21" x14ac:dyDescent="0.35">
      <c r="A211" s="72"/>
      <c r="B211" s="20" t="s">
        <v>562</v>
      </c>
      <c r="C211" s="20" t="s">
        <v>537</v>
      </c>
      <c r="E211" t="s">
        <v>563</v>
      </c>
      <c r="F211" t="str">
        <f t="shared" ref="F211:F221" si="0">IF(NOT(ISBLANK(D211)),D211,IF(NOT(ISBLANK(E211)),"     "&amp;E211,FALSE))</f>
        <v xml:space="preserve">     Afectación menor a 10 SMLMV .</v>
      </c>
    </row>
    <row r="212" spans="1:8" ht="21" x14ac:dyDescent="0.35">
      <c r="A212" s="72"/>
      <c r="B212" s="20" t="s">
        <v>562</v>
      </c>
      <c r="C212" s="20" t="s">
        <v>540</v>
      </c>
      <c r="E212" t="s">
        <v>537</v>
      </c>
      <c r="F212" t="str">
        <f t="shared" si="0"/>
        <v xml:space="preserve">     Entre 10 y 50 SMLMV </v>
      </c>
    </row>
    <row r="213" spans="1:8" ht="21" x14ac:dyDescent="0.35">
      <c r="A213" s="72"/>
      <c r="B213" s="20" t="s">
        <v>562</v>
      </c>
      <c r="C213" s="20" t="s">
        <v>544</v>
      </c>
      <c r="E213" t="s">
        <v>540</v>
      </c>
      <c r="F213" t="str">
        <f t="shared" si="0"/>
        <v xml:space="preserve">     Entre 50 y 100 SMLMV </v>
      </c>
    </row>
    <row r="214" spans="1:8" ht="21" x14ac:dyDescent="0.35">
      <c r="A214" s="72"/>
      <c r="B214" s="20" t="s">
        <v>562</v>
      </c>
      <c r="C214" s="20" t="s">
        <v>548</v>
      </c>
      <c r="E214" t="s">
        <v>544</v>
      </c>
      <c r="F214" t="str">
        <f t="shared" si="0"/>
        <v xml:space="preserve">     Entre 100 y 500 SMLMV </v>
      </c>
    </row>
    <row r="215" spans="1:8" ht="21" x14ac:dyDescent="0.35">
      <c r="A215" s="72"/>
      <c r="B215" s="20" t="s">
        <v>530</v>
      </c>
      <c r="C215" s="20" t="s">
        <v>534</v>
      </c>
      <c r="E215" t="s">
        <v>548</v>
      </c>
      <c r="F215" t="str">
        <f t="shared" si="0"/>
        <v xml:space="preserve">     Mayor a 500 SMLMV </v>
      </c>
    </row>
    <row r="216" spans="1:8" ht="21" x14ac:dyDescent="0.35">
      <c r="A216" s="72"/>
      <c r="B216" s="20" t="s">
        <v>530</v>
      </c>
      <c r="C216" s="20" t="s">
        <v>538</v>
      </c>
      <c r="D216" t="s">
        <v>530</v>
      </c>
      <c r="F216" t="str">
        <f t="shared" si="0"/>
        <v>Pérdida Reputacional</v>
      </c>
    </row>
    <row r="217" spans="1:8" ht="21" x14ac:dyDescent="0.35">
      <c r="A217" s="72"/>
      <c r="B217" s="20" t="s">
        <v>530</v>
      </c>
      <c r="C217" s="20" t="s">
        <v>541</v>
      </c>
      <c r="E217" t="s">
        <v>534</v>
      </c>
      <c r="F217" t="str">
        <f t="shared" si="0"/>
        <v xml:space="preserve">     El riesgo afecta la imagen de alguna área de la organización</v>
      </c>
    </row>
    <row r="218" spans="1:8" ht="21" x14ac:dyDescent="0.35">
      <c r="A218" s="72"/>
      <c r="B218" s="20" t="s">
        <v>530</v>
      </c>
      <c r="C218" s="20" t="s">
        <v>545</v>
      </c>
      <c r="E218" t="s">
        <v>538</v>
      </c>
      <c r="F218" t="str">
        <f t="shared" si="0"/>
        <v xml:space="preserve">     El riesgo afecta la imagen de la entidad internamente, de conocimiento general, nivel interno, de junta dircetiva y accionistas y/o de provedores</v>
      </c>
    </row>
    <row r="219" spans="1:8" ht="21" x14ac:dyDescent="0.35">
      <c r="A219" s="72"/>
      <c r="B219" s="20" t="s">
        <v>530</v>
      </c>
      <c r="C219" s="20" t="s">
        <v>549</v>
      </c>
      <c r="E219" t="s">
        <v>541</v>
      </c>
      <c r="F219" t="str">
        <f t="shared" si="0"/>
        <v xml:space="preserve">     El riesgo afecta la imagen de la entidad con algunos usuarios de relevancia frente al logro de los objetivos</v>
      </c>
    </row>
    <row r="220" spans="1:8" x14ac:dyDescent="0.25">
      <c r="A220" s="72"/>
      <c r="B220" s="21"/>
      <c r="C220" s="21"/>
      <c r="E220" t="s">
        <v>564</v>
      </c>
      <c r="F220" t="str">
        <f t="shared" si="0"/>
        <v xml:space="preserve">     El riesgo afecta la imagen de la entidad con efecto publicitario sostenido a nivel de sector administrativo, nivel departamental o municipal</v>
      </c>
    </row>
    <row r="221" spans="1:8" x14ac:dyDescent="0.25">
      <c r="A221" s="72"/>
      <c r="B221" s="21" t="str" cm="1">
        <f t="array" ref="B221:B223">_xlfn.UNIQUE(Tabla1[[#All],[Criterios]])</f>
        <v>Criterios</v>
      </c>
      <c r="C221" s="21"/>
      <c r="E221" t="s">
        <v>549</v>
      </c>
      <c r="F221" t="str">
        <f t="shared" si="0"/>
        <v xml:space="preserve">     El riesgo afecta la imagen de la entidad a nivel nacional, con efecto publicitarios sostenible a nivel país</v>
      </c>
    </row>
    <row r="222" spans="1:8" x14ac:dyDescent="0.25">
      <c r="A222" s="72"/>
      <c r="B222" s="21" t="str">
        <v>Afectación Económica o presupuestal</v>
      </c>
      <c r="C222" s="21"/>
    </row>
    <row r="223" spans="1:8" x14ac:dyDescent="0.25">
      <c r="B223" s="21" t="str">
        <v>Pérdida Reputacional</v>
      </c>
      <c r="C223" s="21"/>
      <c r="F223" s="24" t="s">
        <v>565</v>
      </c>
    </row>
    <row r="224" spans="1:8" x14ac:dyDescent="0.25">
      <c r="B224" s="17"/>
      <c r="C224" s="17"/>
      <c r="F224" s="24" t="s">
        <v>566</v>
      </c>
    </row>
    <row r="225" spans="2:4" x14ac:dyDescent="0.25">
      <c r="B225" s="17"/>
      <c r="C225" s="17"/>
    </row>
    <row r="226" spans="2:4" x14ac:dyDescent="0.25">
      <c r="B226" s="17"/>
      <c r="C226" s="17"/>
    </row>
    <row r="227" spans="2:4" x14ac:dyDescent="0.25">
      <c r="B227" s="17"/>
      <c r="C227" s="17"/>
      <c r="D227" s="17"/>
    </row>
    <row r="228" spans="2:4" x14ac:dyDescent="0.25">
      <c r="B228" s="17"/>
      <c r="C228" s="17"/>
      <c r="D228" s="17"/>
    </row>
    <row r="229" spans="2:4" x14ac:dyDescent="0.25">
      <c r="B229" s="17"/>
      <c r="C229" s="17"/>
      <c r="D229" s="17"/>
    </row>
    <row r="230" spans="2:4" x14ac:dyDescent="0.25">
      <c r="B230" s="17"/>
      <c r="C230" s="17"/>
      <c r="D230" s="17"/>
    </row>
    <row r="231" spans="2:4" x14ac:dyDescent="0.25">
      <c r="B231" s="17"/>
      <c r="C231" s="17"/>
      <c r="D231" s="17"/>
    </row>
    <row r="232" spans="2:4" x14ac:dyDescent="0.25">
      <c r="B232" s="17"/>
      <c r="C232" s="17"/>
      <c r="D232" s="17"/>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A2" sqref="A2"/>
    </sheetView>
  </sheetViews>
  <sheetFormatPr baseColWidth="10" defaultColWidth="14.28515625" defaultRowHeight="12.75" x14ac:dyDescent="0.2"/>
  <cols>
    <col min="1" max="2" width="14.28515625" style="77"/>
    <col min="3" max="3" width="17" style="77" customWidth="1"/>
    <col min="4" max="4" width="14.28515625" style="77"/>
    <col min="5" max="5" width="46" style="77" customWidth="1"/>
    <col min="6" max="16384" width="14.28515625" style="77"/>
  </cols>
  <sheetData>
    <row r="1" spans="2:6" ht="24" customHeight="1" thickBot="1" x14ac:dyDescent="0.25">
      <c r="B1" s="633" t="s">
        <v>567</v>
      </c>
      <c r="C1" s="634"/>
      <c r="D1" s="634"/>
      <c r="E1" s="634"/>
      <c r="F1" s="635"/>
    </row>
    <row r="2" spans="2:6" ht="16.5" thickBot="1" x14ac:dyDescent="0.3">
      <c r="B2" s="78"/>
      <c r="C2" s="78"/>
      <c r="D2" s="78"/>
      <c r="E2" s="78"/>
      <c r="F2" s="78"/>
    </row>
    <row r="3" spans="2:6" ht="16.5" thickBot="1" x14ac:dyDescent="0.25">
      <c r="B3" s="637" t="s">
        <v>568</v>
      </c>
      <c r="C3" s="638"/>
      <c r="D3" s="638"/>
      <c r="E3" s="90" t="s">
        <v>569</v>
      </c>
      <c r="F3" s="91" t="s">
        <v>570</v>
      </c>
    </row>
    <row r="4" spans="2:6" ht="31.5" x14ac:dyDescent="0.2">
      <c r="B4" s="639" t="s">
        <v>571</v>
      </c>
      <c r="C4" s="641" t="s">
        <v>70</v>
      </c>
      <c r="D4" s="79" t="s">
        <v>277</v>
      </c>
      <c r="E4" s="80" t="s">
        <v>572</v>
      </c>
      <c r="F4" s="81">
        <v>0.25</v>
      </c>
    </row>
    <row r="5" spans="2:6" ht="47.25" x14ac:dyDescent="0.2">
      <c r="B5" s="640"/>
      <c r="C5" s="642"/>
      <c r="D5" s="82" t="s">
        <v>251</v>
      </c>
      <c r="E5" s="83" t="s">
        <v>573</v>
      </c>
      <c r="F5" s="84">
        <v>0.15</v>
      </c>
    </row>
    <row r="6" spans="2:6" ht="47.25" x14ac:dyDescent="0.2">
      <c r="B6" s="640"/>
      <c r="C6" s="642"/>
      <c r="D6" s="82" t="s">
        <v>574</v>
      </c>
      <c r="E6" s="83" t="s">
        <v>575</v>
      </c>
      <c r="F6" s="84">
        <v>0.1</v>
      </c>
    </row>
    <row r="7" spans="2:6" ht="63" x14ac:dyDescent="0.2">
      <c r="B7" s="640"/>
      <c r="C7" s="642" t="s">
        <v>237</v>
      </c>
      <c r="D7" s="82" t="s">
        <v>576</v>
      </c>
      <c r="E7" s="83" t="s">
        <v>577</v>
      </c>
      <c r="F7" s="84">
        <v>0.25</v>
      </c>
    </row>
    <row r="8" spans="2:6" ht="31.5" x14ac:dyDescent="0.2">
      <c r="B8" s="640"/>
      <c r="C8" s="642"/>
      <c r="D8" s="82" t="s">
        <v>252</v>
      </c>
      <c r="E8" s="83" t="s">
        <v>578</v>
      </c>
      <c r="F8" s="84">
        <v>0.15</v>
      </c>
    </row>
    <row r="9" spans="2:6" ht="47.25" x14ac:dyDescent="0.2">
      <c r="B9" s="640" t="s">
        <v>579</v>
      </c>
      <c r="C9" s="642" t="s">
        <v>239</v>
      </c>
      <c r="D9" s="82" t="s">
        <v>253</v>
      </c>
      <c r="E9" s="83" t="s">
        <v>580</v>
      </c>
      <c r="F9" s="85" t="s">
        <v>581</v>
      </c>
    </row>
    <row r="10" spans="2:6" ht="63" x14ac:dyDescent="0.2">
      <c r="B10" s="640"/>
      <c r="C10" s="642"/>
      <c r="D10" s="82" t="s">
        <v>582</v>
      </c>
      <c r="E10" s="83" t="s">
        <v>583</v>
      </c>
      <c r="F10" s="85" t="s">
        <v>581</v>
      </c>
    </row>
    <row r="11" spans="2:6" ht="47.25" x14ac:dyDescent="0.2">
      <c r="B11" s="640"/>
      <c r="C11" s="642" t="s">
        <v>240</v>
      </c>
      <c r="D11" s="82" t="s">
        <v>254</v>
      </c>
      <c r="E11" s="83" t="s">
        <v>584</v>
      </c>
      <c r="F11" s="85" t="s">
        <v>581</v>
      </c>
    </row>
    <row r="12" spans="2:6" ht="47.25" x14ac:dyDescent="0.2">
      <c r="B12" s="640"/>
      <c r="C12" s="642"/>
      <c r="D12" s="82" t="s">
        <v>309</v>
      </c>
      <c r="E12" s="83" t="s">
        <v>585</v>
      </c>
      <c r="F12" s="85" t="s">
        <v>581</v>
      </c>
    </row>
    <row r="13" spans="2:6" ht="31.5" x14ac:dyDescent="0.2">
      <c r="B13" s="640"/>
      <c r="C13" s="642" t="s">
        <v>222</v>
      </c>
      <c r="D13" s="82" t="s">
        <v>586</v>
      </c>
      <c r="E13" s="83" t="s">
        <v>587</v>
      </c>
      <c r="F13" s="85" t="s">
        <v>581</v>
      </c>
    </row>
    <row r="14" spans="2:6" ht="32.25" thickBot="1" x14ac:dyDescent="0.25">
      <c r="B14" s="643"/>
      <c r="C14" s="644"/>
      <c r="D14" s="86" t="s">
        <v>588</v>
      </c>
      <c r="E14" s="87" t="s">
        <v>589</v>
      </c>
      <c r="F14" s="88" t="s">
        <v>581</v>
      </c>
    </row>
    <row r="15" spans="2:6" ht="49.5" customHeight="1" x14ac:dyDescent="0.2">
      <c r="B15" s="636" t="s">
        <v>590</v>
      </c>
      <c r="C15" s="636"/>
      <c r="D15" s="636"/>
      <c r="E15" s="636"/>
      <c r="F15" s="636"/>
    </row>
    <row r="16" spans="2:6" ht="27" customHeight="1" x14ac:dyDescent="0.25">
      <c r="B16" s="8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A2" sqref="A2"/>
    </sheetView>
  </sheetViews>
  <sheetFormatPr baseColWidth="10" defaultColWidth="11.42578125" defaultRowHeight="16.5" x14ac:dyDescent="0.3"/>
  <cols>
    <col min="1" max="1" width="36.42578125" style="130" customWidth="1"/>
    <col min="2" max="2" width="155.5703125" style="130" customWidth="1"/>
    <col min="3" max="16384" width="11.42578125" style="130"/>
  </cols>
  <sheetData>
    <row r="1" spans="1:2" ht="17.25" thickBot="1" x14ac:dyDescent="0.35">
      <c r="A1" s="128" t="s">
        <v>591</v>
      </c>
      <c r="B1" s="129" t="s">
        <v>592</v>
      </c>
    </row>
    <row r="2" spans="1:2" ht="41.25" customHeight="1" x14ac:dyDescent="0.3">
      <c r="A2" s="131" t="s">
        <v>405</v>
      </c>
      <c r="B2" s="132" t="s">
        <v>593</v>
      </c>
    </row>
    <row r="3" spans="1:2" x14ac:dyDescent="0.3">
      <c r="A3" s="133" t="s">
        <v>594</v>
      </c>
      <c r="B3" s="134" t="s">
        <v>595</v>
      </c>
    </row>
    <row r="4" spans="1:2" x14ac:dyDescent="0.3">
      <c r="A4" s="133" t="s">
        <v>596</v>
      </c>
      <c r="B4" s="135" t="s">
        <v>597</v>
      </c>
    </row>
    <row r="5" spans="1:2" ht="31.5" customHeight="1" x14ac:dyDescent="0.3">
      <c r="A5" s="133" t="s">
        <v>598</v>
      </c>
      <c r="B5" s="134" t="s">
        <v>599</v>
      </c>
    </row>
    <row r="6" spans="1:2" ht="25.5" x14ac:dyDescent="0.3">
      <c r="A6" s="133" t="s">
        <v>600</v>
      </c>
      <c r="B6" s="134" t="s">
        <v>601</v>
      </c>
    </row>
    <row r="7" spans="1:2" ht="33.75" customHeight="1" x14ac:dyDescent="0.3">
      <c r="A7" s="133" t="s">
        <v>602</v>
      </c>
      <c r="B7" s="134" t="s">
        <v>603</v>
      </c>
    </row>
    <row r="8" spans="1:2" ht="25.5" x14ac:dyDescent="0.3">
      <c r="A8" s="133" t="s">
        <v>604</v>
      </c>
      <c r="B8" s="134" t="s">
        <v>605</v>
      </c>
    </row>
    <row r="9" spans="1:2" ht="17.25" thickBot="1" x14ac:dyDescent="0.35">
      <c r="A9" s="136" t="s">
        <v>606</v>
      </c>
      <c r="B9" s="137" t="s">
        <v>607</v>
      </c>
    </row>
    <row r="10" spans="1:2" ht="17.25" thickBot="1" x14ac:dyDescent="0.35"/>
    <row r="11" spans="1:2" x14ac:dyDescent="0.3">
      <c r="A11" s="648" t="s">
        <v>608</v>
      </c>
      <c r="B11" s="649"/>
    </row>
    <row r="12" spans="1:2" ht="17.25" thickBot="1" x14ac:dyDescent="0.35">
      <c r="A12" s="138" t="s">
        <v>609</v>
      </c>
      <c r="B12" s="139" t="s">
        <v>610</v>
      </c>
    </row>
    <row r="13" spans="1:2" x14ac:dyDescent="0.3">
      <c r="A13" s="650" t="s">
        <v>611</v>
      </c>
      <c r="B13" s="140" t="s">
        <v>612</v>
      </c>
    </row>
    <row r="14" spans="1:2" ht="17.25" thickBot="1" x14ac:dyDescent="0.35">
      <c r="A14" s="651"/>
      <c r="B14" s="141" t="s">
        <v>613</v>
      </c>
    </row>
    <row r="15" spans="1:2" x14ac:dyDescent="0.3">
      <c r="A15" s="652" t="s">
        <v>614</v>
      </c>
      <c r="B15" s="140" t="s">
        <v>615</v>
      </c>
    </row>
    <row r="16" spans="1:2" ht="17.25" thickBot="1" x14ac:dyDescent="0.35">
      <c r="A16" s="653"/>
      <c r="B16" s="141" t="s">
        <v>616</v>
      </c>
    </row>
    <row r="17" spans="1:2" x14ac:dyDescent="0.3">
      <c r="A17" s="645" t="s">
        <v>617</v>
      </c>
      <c r="B17" s="140" t="s">
        <v>618</v>
      </c>
    </row>
    <row r="18" spans="1:2" x14ac:dyDescent="0.3">
      <c r="A18" s="646"/>
      <c r="B18" s="142" t="s">
        <v>619</v>
      </c>
    </row>
    <row r="19" spans="1:2" ht="17.25" thickBot="1" x14ac:dyDescent="0.35">
      <c r="A19" s="647"/>
      <c r="B19" s="141" t="s">
        <v>620</v>
      </c>
    </row>
    <row r="20" spans="1:2" x14ac:dyDescent="0.3">
      <c r="A20" s="652" t="s">
        <v>621</v>
      </c>
      <c r="B20" s="140" t="s">
        <v>622</v>
      </c>
    </row>
    <row r="21" spans="1:2" x14ac:dyDescent="0.3">
      <c r="A21" s="654"/>
      <c r="B21" s="142" t="s">
        <v>623</v>
      </c>
    </row>
    <row r="22" spans="1:2" x14ac:dyDescent="0.3">
      <c r="A22" s="654"/>
      <c r="B22" s="142" t="s">
        <v>624</v>
      </c>
    </row>
    <row r="23" spans="1:2" x14ac:dyDescent="0.3">
      <c r="A23" s="654"/>
      <c r="B23" s="142" t="s">
        <v>625</v>
      </c>
    </row>
    <row r="24" spans="1:2" x14ac:dyDescent="0.3">
      <c r="A24" s="654"/>
      <c r="B24" s="142" t="s">
        <v>437</v>
      </c>
    </row>
    <row r="25" spans="1:2" x14ac:dyDescent="0.3">
      <c r="A25" s="654"/>
      <c r="B25" s="142" t="s">
        <v>626</v>
      </c>
    </row>
    <row r="26" spans="1:2" x14ac:dyDescent="0.3">
      <c r="A26" s="654"/>
      <c r="B26" s="142" t="s">
        <v>627</v>
      </c>
    </row>
    <row r="27" spans="1:2" x14ac:dyDescent="0.3">
      <c r="A27" s="654"/>
      <c r="B27" s="142" t="s">
        <v>628</v>
      </c>
    </row>
    <row r="28" spans="1:2" x14ac:dyDescent="0.3">
      <c r="A28" s="654"/>
      <c r="B28" s="142" t="s">
        <v>629</v>
      </c>
    </row>
    <row r="29" spans="1:2" x14ac:dyDescent="0.3">
      <c r="A29" s="654"/>
      <c r="B29" s="142" t="s">
        <v>630</v>
      </c>
    </row>
    <row r="30" spans="1:2" ht="17.25" thickBot="1" x14ac:dyDescent="0.35">
      <c r="A30" s="653"/>
      <c r="B30" s="141" t="s">
        <v>631</v>
      </c>
    </row>
    <row r="31" spans="1:2" x14ac:dyDescent="0.3">
      <c r="A31" s="645" t="s">
        <v>632</v>
      </c>
      <c r="B31" s="140" t="s">
        <v>633</v>
      </c>
    </row>
    <row r="32" spans="1:2" x14ac:dyDescent="0.3">
      <c r="A32" s="646"/>
      <c r="B32" s="142" t="s">
        <v>406</v>
      </c>
    </row>
    <row r="33" spans="1:2" x14ac:dyDescent="0.3">
      <c r="A33" s="646"/>
      <c r="B33" s="142" t="s">
        <v>634</v>
      </c>
    </row>
    <row r="34" spans="1:2" x14ac:dyDescent="0.3">
      <c r="A34" s="646"/>
      <c r="B34" s="142" t="s">
        <v>635</v>
      </c>
    </row>
    <row r="35" spans="1:2" x14ac:dyDescent="0.3">
      <c r="A35" s="646"/>
      <c r="B35" s="142" t="s">
        <v>636</v>
      </c>
    </row>
    <row r="36" spans="1:2" x14ac:dyDescent="0.3">
      <c r="A36" s="646"/>
      <c r="B36" s="142" t="s">
        <v>637</v>
      </c>
    </row>
    <row r="37" spans="1:2" x14ac:dyDescent="0.3">
      <c r="A37" s="646"/>
      <c r="B37" s="142" t="s">
        <v>638</v>
      </c>
    </row>
    <row r="38" spans="1:2" x14ac:dyDescent="0.3">
      <c r="A38" s="646"/>
      <c r="B38" s="142" t="s">
        <v>639</v>
      </c>
    </row>
    <row r="39" spans="1:2" x14ac:dyDescent="0.3">
      <c r="A39" s="646"/>
      <c r="B39" s="142" t="s">
        <v>640</v>
      </c>
    </row>
    <row r="40" spans="1:2" x14ac:dyDescent="0.3">
      <c r="A40" s="646"/>
      <c r="B40" s="142" t="s">
        <v>641</v>
      </c>
    </row>
    <row r="41" spans="1:2" x14ac:dyDescent="0.3">
      <c r="A41" s="646"/>
      <c r="B41" s="142" t="s">
        <v>642</v>
      </c>
    </row>
    <row r="42" spans="1:2" x14ac:dyDescent="0.3">
      <c r="A42" s="646"/>
      <c r="B42" s="142" t="s">
        <v>643</v>
      </c>
    </row>
    <row r="43" spans="1:2" x14ac:dyDescent="0.3">
      <c r="A43" s="646"/>
      <c r="B43" s="142" t="s">
        <v>644</v>
      </c>
    </row>
    <row r="44" spans="1:2" x14ac:dyDescent="0.3">
      <c r="A44" s="646"/>
      <c r="B44" s="142" t="s">
        <v>645</v>
      </c>
    </row>
    <row r="45" spans="1:2" ht="17.25" thickBot="1" x14ac:dyDescent="0.35">
      <c r="A45" s="647"/>
      <c r="B45" s="141" t="s">
        <v>646</v>
      </c>
    </row>
    <row r="46" spans="1:2" x14ac:dyDescent="0.3">
      <c r="A46" s="645" t="s">
        <v>647</v>
      </c>
      <c r="B46" s="140" t="s">
        <v>648</v>
      </c>
    </row>
    <row r="47" spans="1:2" ht="17.25" thickBot="1" x14ac:dyDescent="0.35">
      <c r="A47" s="647"/>
      <c r="B47" s="141" t="s">
        <v>649</v>
      </c>
    </row>
    <row r="48" spans="1:2" x14ac:dyDescent="0.3">
      <c r="A48" s="650" t="s">
        <v>650</v>
      </c>
      <c r="B48" s="143" t="s">
        <v>651</v>
      </c>
    </row>
    <row r="49" spans="1:2" ht="17.25" thickBot="1" x14ac:dyDescent="0.35">
      <c r="A49" s="651"/>
      <c r="B49" s="144" t="s">
        <v>652</v>
      </c>
    </row>
    <row r="50" spans="1:2" x14ac:dyDescent="0.3">
      <c r="A50" s="655" t="s">
        <v>653</v>
      </c>
      <c r="B50" s="143" t="s">
        <v>654</v>
      </c>
    </row>
    <row r="51" spans="1:2" ht="17.25" thickBot="1" x14ac:dyDescent="0.35">
      <c r="A51" s="656"/>
      <c r="B51" s="144" t="s">
        <v>655</v>
      </c>
    </row>
    <row r="52" spans="1:2" ht="17.25" thickBot="1" x14ac:dyDescent="0.35"/>
    <row r="53" spans="1:2" x14ac:dyDescent="0.3">
      <c r="A53" s="648" t="s">
        <v>656</v>
      </c>
      <c r="B53" s="649"/>
    </row>
    <row r="54" spans="1:2" ht="17.25" thickBot="1" x14ac:dyDescent="0.35">
      <c r="A54" s="138" t="s">
        <v>609</v>
      </c>
      <c r="B54" s="145" t="s">
        <v>657</v>
      </c>
    </row>
    <row r="55" spans="1:2" x14ac:dyDescent="0.3">
      <c r="A55" s="652" t="s">
        <v>183</v>
      </c>
      <c r="B55" s="143" t="s">
        <v>658</v>
      </c>
    </row>
    <row r="56" spans="1:2" x14ac:dyDescent="0.3">
      <c r="A56" s="654"/>
      <c r="B56" s="146" t="s">
        <v>659</v>
      </c>
    </row>
    <row r="57" spans="1:2" x14ac:dyDescent="0.3">
      <c r="A57" s="654"/>
      <c r="B57" s="146" t="s">
        <v>660</v>
      </c>
    </row>
    <row r="58" spans="1:2" x14ac:dyDescent="0.3">
      <c r="A58" s="654"/>
      <c r="B58" s="146" t="s">
        <v>661</v>
      </c>
    </row>
    <row r="59" spans="1:2" x14ac:dyDescent="0.3">
      <c r="A59" s="654"/>
      <c r="B59" s="146" t="s">
        <v>662</v>
      </c>
    </row>
    <row r="60" spans="1:2" x14ac:dyDescent="0.3">
      <c r="A60" s="654"/>
      <c r="B60" s="146" t="s">
        <v>663</v>
      </c>
    </row>
    <row r="61" spans="1:2" x14ac:dyDescent="0.3">
      <c r="A61" s="654"/>
      <c r="B61" s="146" t="s">
        <v>664</v>
      </c>
    </row>
    <row r="62" spans="1:2" x14ac:dyDescent="0.3">
      <c r="A62" s="654"/>
      <c r="B62" s="146" t="s">
        <v>665</v>
      </c>
    </row>
    <row r="63" spans="1:2" x14ac:dyDescent="0.3">
      <c r="A63" s="654"/>
      <c r="B63" s="146" t="s">
        <v>666</v>
      </c>
    </row>
    <row r="64" spans="1:2" x14ac:dyDescent="0.3">
      <c r="A64" s="654"/>
      <c r="B64" s="146" t="s">
        <v>667</v>
      </c>
    </row>
    <row r="65" spans="1:2" x14ac:dyDescent="0.3">
      <c r="A65" s="654"/>
      <c r="B65" s="146" t="s">
        <v>668</v>
      </c>
    </row>
    <row r="66" spans="1:2" x14ac:dyDescent="0.3">
      <c r="A66" s="654"/>
      <c r="B66" s="146" t="s">
        <v>438</v>
      </c>
    </row>
    <row r="67" spans="1:2" x14ac:dyDescent="0.3">
      <c r="A67" s="654"/>
      <c r="B67" s="146" t="s">
        <v>669</v>
      </c>
    </row>
    <row r="68" spans="1:2" ht="17.25" thickBot="1" x14ac:dyDescent="0.35">
      <c r="A68" s="653"/>
      <c r="B68" s="144" t="s">
        <v>670</v>
      </c>
    </row>
    <row r="69" spans="1:2" x14ac:dyDescent="0.3">
      <c r="A69" s="652" t="s">
        <v>671</v>
      </c>
      <c r="B69" s="143" t="s">
        <v>672</v>
      </c>
    </row>
    <row r="70" spans="1:2" x14ac:dyDescent="0.3">
      <c r="A70" s="654"/>
      <c r="B70" s="146" t="s">
        <v>673</v>
      </c>
    </row>
    <row r="71" spans="1:2" x14ac:dyDescent="0.3">
      <c r="A71" s="654"/>
      <c r="B71" s="146" t="s">
        <v>674</v>
      </c>
    </row>
    <row r="72" spans="1:2" x14ac:dyDescent="0.3">
      <c r="A72" s="654"/>
      <c r="B72" s="146" t="s">
        <v>675</v>
      </c>
    </row>
    <row r="73" spans="1:2" x14ac:dyDescent="0.3">
      <c r="A73" s="654"/>
      <c r="B73" s="146" t="s">
        <v>676</v>
      </c>
    </row>
    <row r="74" spans="1:2" x14ac:dyDescent="0.3">
      <c r="A74" s="654"/>
      <c r="B74" s="146" t="s">
        <v>677</v>
      </c>
    </row>
    <row r="75" spans="1:2" x14ac:dyDescent="0.3">
      <c r="A75" s="654"/>
      <c r="B75" s="146" t="s">
        <v>678</v>
      </c>
    </row>
    <row r="76" spans="1:2" x14ac:dyDescent="0.3">
      <c r="A76" s="654"/>
      <c r="B76" s="146" t="s">
        <v>679</v>
      </c>
    </row>
    <row r="77" spans="1:2" x14ac:dyDescent="0.3">
      <c r="A77" s="654"/>
      <c r="B77" s="146" t="s">
        <v>680</v>
      </c>
    </row>
    <row r="78" spans="1:2" x14ac:dyDescent="0.3">
      <c r="A78" s="654"/>
      <c r="B78" s="146" t="s">
        <v>681</v>
      </c>
    </row>
    <row r="79" spans="1:2" x14ac:dyDescent="0.3">
      <c r="A79" s="654"/>
      <c r="B79" s="146" t="s">
        <v>682</v>
      </c>
    </row>
    <row r="80" spans="1:2" x14ac:dyDescent="0.3">
      <c r="A80" s="654"/>
      <c r="B80" s="146" t="s">
        <v>683</v>
      </c>
    </row>
    <row r="81" spans="1:2" x14ac:dyDescent="0.3">
      <c r="A81" s="654"/>
      <c r="B81" s="146" t="s">
        <v>684</v>
      </c>
    </row>
    <row r="82" spans="1:2" x14ac:dyDescent="0.3">
      <c r="A82" s="654"/>
      <c r="B82" s="146" t="s">
        <v>685</v>
      </c>
    </row>
    <row r="83" spans="1:2" x14ac:dyDescent="0.3">
      <c r="A83" s="654"/>
      <c r="B83" s="146" t="s">
        <v>686</v>
      </c>
    </row>
    <row r="84" spans="1:2" ht="17.25" thickBot="1" x14ac:dyDescent="0.35">
      <c r="A84" s="653"/>
      <c r="B84" s="144" t="s">
        <v>687</v>
      </c>
    </row>
    <row r="85" spans="1:2" x14ac:dyDescent="0.3">
      <c r="A85" s="652" t="s">
        <v>688</v>
      </c>
      <c r="B85" s="143" t="s">
        <v>689</v>
      </c>
    </row>
    <row r="86" spans="1:2" x14ac:dyDescent="0.3">
      <c r="A86" s="654"/>
      <c r="B86" s="146" t="s">
        <v>690</v>
      </c>
    </row>
    <row r="87" spans="1:2" x14ac:dyDescent="0.3">
      <c r="A87" s="654"/>
      <c r="B87" s="146" t="s">
        <v>691</v>
      </c>
    </row>
    <row r="88" spans="1:2" x14ac:dyDescent="0.3">
      <c r="A88" s="654"/>
      <c r="B88" s="146" t="s">
        <v>692</v>
      </c>
    </row>
    <row r="89" spans="1:2" x14ac:dyDescent="0.3">
      <c r="A89" s="654"/>
      <c r="B89" s="146" t="s">
        <v>693</v>
      </c>
    </row>
    <row r="90" spans="1:2" ht="16.5" customHeight="1" x14ac:dyDescent="0.3">
      <c r="A90" s="654"/>
      <c r="B90" s="147" t="s">
        <v>694</v>
      </c>
    </row>
    <row r="91" spans="1:2" ht="17.25" thickBot="1" x14ac:dyDescent="0.35">
      <c r="A91" s="653"/>
      <c r="B91" s="144" t="s">
        <v>695</v>
      </c>
    </row>
    <row r="92" spans="1:2" x14ac:dyDescent="0.3">
      <c r="A92" s="652" t="s">
        <v>81</v>
      </c>
      <c r="B92" s="143" t="s">
        <v>696</v>
      </c>
    </row>
    <row r="93" spans="1:2" ht="15" customHeight="1" x14ac:dyDescent="0.3">
      <c r="A93" s="654"/>
      <c r="B93" s="147" t="s">
        <v>697</v>
      </c>
    </row>
    <row r="94" spans="1:2" ht="16.5" customHeight="1" x14ac:dyDescent="0.3">
      <c r="A94" s="654"/>
      <c r="B94" s="147" t="s">
        <v>698</v>
      </c>
    </row>
    <row r="95" spans="1:2" x14ac:dyDescent="0.3">
      <c r="A95" s="654"/>
      <c r="B95" s="146" t="s">
        <v>699</v>
      </c>
    </row>
    <row r="96" spans="1:2" x14ac:dyDescent="0.3">
      <c r="A96" s="654"/>
      <c r="B96" s="146" t="s">
        <v>700</v>
      </c>
    </row>
    <row r="97" spans="1:2" ht="17.25" thickBot="1" x14ac:dyDescent="0.35">
      <c r="A97" s="653"/>
      <c r="B97" s="144" t="s">
        <v>701</v>
      </c>
    </row>
    <row r="98" spans="1:2" x14ac:dyDescent="0.3">
      <c r="A98" s="652" t="s">
        <v>702</v>
      </c>
      <c r="B98" s="148" t="s">
        <v>703</v>
      </c>
    </row>
    <row r="99" spans="1:2" x14ac:dyDescent="0.3">
      <c r="A99" s="654"/>
      <c r="B99" s="146" t="s">
        <v>704</v>
      </c>
    </row>
    <row r="100" spans="1:2" x14ac:dyDescent="0.3">
      <c r="A100" s="654"/>
      <c r="B100" s="146" t="s">
        <v>705</v>
      </c>
    </row>
    <row r="101" spans="1:2" x14ac:dyDescent="0.3">
      <c r="A101" s="654"/>
      <c r="B101" s="146" t="s">
        <v>706</v>
      </c>
    </row>
    <row r="102" spans="1:2" x14ac:dyDescent="0.3">
      <c r="A102" s="654"/>
      <c r="B102" s="146" t="s">
        <v>707</v>
      </c>
    </row>
    <row r="103" spans="1:2" ht="17.25" thickBot="1" x14ac:dyDescent="0.35">
      <c r="A103" s="653"/>
      <c r="B103" s="149" t="s">
        <v>708</v>
      </c>
    </row>
    <row r="104" spans="1:2" x14ac:dyDescent="0.3">
      <c r="A104" s="652" t="s">
        <v>709</v>
      </c>
      <c r="B104" s="148" t="s">
        <v>710</v>
      </c>
    </row>
    <row r="105" spans="1:2" x14ac:dyDescent="0.3">
      <c r="A105" s="654"/>
      <c r="B105" s="146" t="s">
        <v>407</v>
      </c>
    </row>
    <row r="106" spans="1:2" x14ac:dyDescent="0.3">
      <c r="A106" s="654"/>
      <c r="B106" s="146" t="s">
        <v>711</v>
      </c>
    </row>
    <row r="107" spans="1:2" x14ac:dyDescent="0.3">
      <c r="A107" s="654"/>
      <c r="B107" s="146" t="s">
        <v>712</v>
      </c>
    </row>
    <row r="108" spans="1:2" x14ac:dyDescent="0.3">
      <c r="A108" s="654"/>
      <c r="B108" s="146" t="s">
        <v>713</v>
      </c>
    </row>
    <row r="109" spans="1:2" ht="17.25" thickBot="1" x14ac:dyDescent="0.35">
      <c r="A109" s="653"/>
      <c r="B109" s="149" t="s">
        <v>714</v>
      </c>
    </row>
    <row r="110" spans="1:2" ht="17.25" thickBot="1" x14ac:dyDescent="0.35">
      <c r="A110" s="150" t="s">
        <v>715</v>
      </c>
      <c r="B110" s="151" t="s">
        <v>716</v>
      </c>
    </row>
    <row r="111" spans="1:2" ht="15" customHeight="1" x14ac:dyDescent="0.3"/>
    <row r="112" spans="1:2" x14ac:dyDescent="0.3">
      <c r="A112" s="152" t="s">
        <v>717</v>
      </c>
    </row>
    <row r="113" spans="1:1" x14ac:dyDescent="0.3">
      <c r="A113" s="153" t="s">
        <v>718</v>
      </c>
    </row>
    <row r="114" spans="1:1" x14ac:dyDescent="0.3">
      <c r="A114" s="153" t="s">
        <v>409</v>
      </c>
    </row>
    <row r="115" spans="1:1" x14ac:dyDescent="0.3">
      <c r="A115" s="153" t="s">
        <v>428</v>
      </c>
    </row>
  </sheetData>
  <mergeCells count="16">
    <mergeCell ref="A85:A91"/>
    <mergeCell ref="A92:A97"/>
    <mergeCell ref="A98:A103"/>
    <mergeCell ref="A104:A109"/>
    <mergeCell ref="A46:A47"/>
    <mergeCell ref="A48:A49"/>
    <mergeCell ref="A50:A51"/>
    <mergeCell ref="A53:B53"/>
    <mergeCell ref="A55:A68"/>
    <mergeCell ref="A69:A84"/>
    <mergeCell ref="A31:A45"/>
    <mergeCell ref="A11:B11"/>
    <mergeCell ref="A13:A14"/>
    <mergeCell ref="A15:A16"/>
    <mergeCell ref="A17:A19"/>
    <mergeCell ref="A20:A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9"/>
  <sheetViews>
    <sheetView workbookViewId="0">
      <selection activeCell="A2" sqref="A2"/>
    </sheetView>
  </sheetViews>
  <sheetFormatPr baseColWidth="10" defaultColWidth="11.42578125" defaultRowHeight="15" x14ac:dyDescent="0.25"/>
  <sheetData>
    <row r="2" spans="2:5" x14ac:dyDescent="0.25">
      <c r="B2" t="s">
        <v>719</v>
      </c>
      <c r="E2" t="s">
        <v>720</v>
      </c>
    </row>
    <row r="3" spans="2:5" x14ac:dyDescent="0.25">
      <c r="B3" t="s">
        <v>721</v>
      </c>
      <c r="E3" t="s">
        <v>326</v>
      </c>
    </row>
    <row r="4" spans="2:5" x14ac:dyDescent="0.25">
      <c r="B4" t="s">
        <v>722</v>
      </c>
      <c r="E4" t="s">
        <v>244</v>
      </c>
    </row>
    <row r="5" spans="2:5" x14ac:dyDescent="0.25">
      <c r="B5" t="s">
        <v>256</v>
      </c>
    </row>
    <row r="8" spans="2:5" x14ac:dyDescent="0.25">
      <c r="B8" t="s">
        <v>723</v>
      </c>
    </row>
    <row r="9" spans="2:5" x14ac:dyDescent="0.25">
      <c r="B9" t="s">
        <v>724</v>
      </c>
    </row>
    <row r="10" spans="2:5" x14ac:dyDescent="0.25">
      <c r="B10" t="s">
        <v>293</v>
      </c>
    </row>
    <row r="13" spans="2:5" x14ac:dyDescent="0.25">
      <c r="B13" t="s">
        <v>725</v>
      </c>
    </row>
    <row r="14" spans="2:5" x14ac:dyDescent="0.25">
      <c r="B14" t="s">
        <v>247</v>
      </c>
    </row>
    <row r="15" spans="2:5" x14ac:dyDescent="0.25">
      <c r="B15" t="s">
        <v>726</v>
      </c>
    </row>
    <row r="16" spans="2:5" x14ac:dyDescent="0.25">
      <c r="B16" t="s">
        <v>727</v>
      </c>
    </row>
    <row r="17" spans="2:2" x14ac:dyDescent="0.25">
      <c r="B17" t="s">
        <v>408</v>
      </c>
    </row>
    <row r="20" spans="2:2" x14ac:dyDescent="0.25">
      <c r="B20" t="s">
        <v>293</v>
      </c>
    </row>
    <row r="21" spans="2:2" x14ac:dyDescent="0.25">
      <c r="B21" t="s">
        <v>260</v>
      </c>
    </row>
    <row r="22" spans="2:2" x14ac:dyDescent="0.25">
      <c r="B22" t="s">
        <v>728</v>
      </c>
    </row>
    <row r="24" spans="2:2" x14ac:dyDescent="0.25">
      <c r="B24" t="s">
        <v>729</v>
      </c>
    </row>
    <row r="25" spans="2:2" x14ac:dyDescent="0.25">
      <c r="B25" t="s">
        <v>730</v>
      </c>
    </row>
    <row r="26" spans="2:2" x14ac:dyDescent="0.25">
      <c r="B26" t="s">
        <v>731</v>
      </c>
    </row>
    <row r="27" spans="2:2" x14ac:dyDescent="0.25">
      <c r="B27" t="s">
        <v>732</v>
      </c>
    </row>
    <row r="28" spans="2:2" x14ac:dyDescent="0.25">
      <c r="B28" t="s">
        <v>250</v>
      </c>
    </row>
    <row r="29" spans="2:2" x14ac:dyDescent="0.25">
      <c r="B29" t="s">
        <v>733</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8"/>
  <sheetViews>
    <sheetView topLeftCell="A13" workbookViewId="0">
      <selection activeCell="A2" sqref="A2"/>
    </sheetView>
  </sheetViews>
  <sheetFormatPr baseColWidth="10" defaultColWidth="11.42578125" defaultRowHeight="12.75" x14ac:dyDescent="0.2"/>
  <cols>
    <col min="1" max="1" width="32.85546875" style="4" customWidth="1"/>
    <col min="2" max="16384" width="11.42578125" style="4"/>
  </cols>
  <sheetData>
    <row r="3" spans="1:1" x14ac:dyDescent="0.2">
      <c r="A3" s="5" t="s">
        <v>277</v>
      </c>
    </row>
    <row r="4" spans="1:1" x14ac:dyDescent="0.2">
      <c r="A4" s="5" t="s">
        <v>251</v>
      </c>
    </row>
    <row r="5" spans="1:1" x14ac:dyDescent="0.2">
      <c r="A5" s="5" t="s">
        <v>574</v>
      </c>
    </row>
    <row r="6" spans="1:1" x14ac:dyDescent="0.2">
      <c r="A6" s="5" t="s">
        <v>576</v>
      </c>
    </row>
    <row r="7" spans="1:1" x14ac:dyDescent="0.2">
      <c r="A7" s="5" t="s">
        <v>252</v>
      </c>
    </row>
    <row r="8" spans="1:1" x14ac:dyDescent="0.2">
      <c r="A8" s="5" t="s">
        <v>253</v>
      </c>
    </row>
    <row r="9" spans="1:1" x14ac:dyDescent="0.2">
      <c r="A9" s="5" t="s">
        <v>582</v>
      </c>
    </row>
    <row r="10" spans="1:1" x14ac:dyDescent="0.2">
      <c r="A10" s="5" t="s">
        <v>254</v>
      </c>
    </row>
    <row r="11" spans="1:1" x14ac:dyDescent="0.2">
      <c r="A11" s="5" t="s">
        <v>309</v>
      </c>
    </row>
    <row r="12" spans="1:1" x14ac:dyDescent="0.2">
      <c r="A12" s="5" t="s">
        <v>255</v>
      </c>
    </row>
    <row r="13" spans="1:1" x14ac:dyDescent="0.2">
      <c r="A13" s="5" t="s">
        <v>411</v>
      </c>
    </row>
    <row r="14" spans="1:1" x14ac:dyDescent="0.2">
      <c r="A14" s="5"/>
    </row>
    <row r="16" spans="1:1" x14ac:dyDescent="0.2">
      <c r="A16" s="5" t="s">
        <v>734</v>
      </c>
    </row>
    <row r="17" spans="1:2" x14ac:dyDescent="0.2">
      <c r="A17" s="5" t="s">
        <v>719</v>
      </c>
    </row>
    <row r="18" spans="1:2" x14ac:dyDescent="0.2">
      <c r="A18" s="5" t="s">
        <v>721</v>
      </c>
    </row>
    <row r="20" spans="1:2" x14ac:dyDescent="0.2">
      <c r="A20" s="5" t="s">
        <v>724</v>
      </c>
    </row>
    <row r="21" spans="1:2" x14ac:dyDescent="0.2">
      <c r="A21" s="5" t="s">
        <v>293</v>
      </c>
    </row>
    <row r="23" spans="1:2" x14ac:dyDescent="0.2">
      <c r="A23" s="4" t="s">
        <v>264</v>
      </c>
    </row>
    <row r="24" spans="1:2" x14ac:dyDescent="0.2">
      <c r="A24" s="4" t="s">
        <v>735</v>
      </c>
    </row>
    <row r="26" spans="1:2" x14ac:dyDescent="0.2">
      <c r="A26" s="113" t="s">
        <v>72</v>
      </c>
      <c r="B26" s="115" t="s">
        <v>736</v>
      </c>
    </row>
    <row r="27" spans="1:2" x14ac:dyDescent="0.2">
      <c r="A27" s="113" t="s">
        <v>737</v>
      </c>
      <c r="B27" s="115" t="s">
        <v>738</v>
      </c>
    </row>
    <row r="28" spans="1:2" ht="25.5" x14ac:dyDescent="0.2">
      <c r="A28" s="113" t="s">
        <v>112</v>
      </c>
      <c r="B28" s="115" t="s">
        <v>241</v>
      </c>
    </row>
    <row r="29" spans="1:2" x14ac:dyDescent="0.2">
      <c r="A29" s="113" t="s">
        <v>739</v>
      </c>
      <c r="B29" s="115" t="s">
        <v>740</v>
      </c>
    </row>
    <row r="30" spans="1:2" x14ac:dyDescent="0.2">
      <c r="A30" s="113" t="s">
        <v>741</v>
      </c>
      <c r="B30" s="115" t="s">
        <v>742</v>
      </c>
    </row>
    <row r="31" spans="1:2" x14ac:dyDescent="0.2">
      <c r="A31" s="114" t="s">
        <v>743</v>
      </c>
      <c r="B31" s="115" t="s">
        <v>744</v>
      </c>
    </row>
    <row r="32" spans="1:2" x14ac:dyDescent="0.2">
      <c r="A32" s="113" t="s">
        <v>745</v>
      </c>
      <c r="B32" s="115" t="s">
        <v>746</v>
      </c>
    </row>
    <row r="33" spans="1:2" x14ac:dyDescent="0.2">
      <c r="A33" s="113" t="s">
        <v>747</v>
      </c>
      <c r="B33" s="115" t="s">
        <v>748</v>
      </c>
    </row>
    <row r="34" spans="1:2" x14ac:dyDescent="0.2">
      <c r="A34" s="113" t="s">
        <v>749</v>
      </c>
      <c r="B34" s="115" t="s">
        <v>750</v>
      </c>
    </row>
    <row r="35" spans="1:2" x14ac:dyDescent="0.2">
      <c r="A35" s="113" t="s">
        <v>751</v>
      </c>
      <c r="B35" s="115" t="s">
        <v>752</v>
      </c>
    </row>
    <row r="36" spans="1:2" x14ac:dyDescent="0.2">
      <c r="A36" s="113" t="s">
        <v>753</v>
      </c>
      <c r="B36" s="115" t="s">
        <v>754</v>
      </c>
    </row>
    <row r="37" spans="1:2" x14ac:dyDescent="0.2">
      <c r="A37" s="113" t="s">
        <v>755</v>
      </c>
      <c r="B37" s="115" t="s">
        <v>756</v>
      </c>
    </row>
    <row r="38" spans="1:2" x14ac:dyDescent="0.2">
      <c r="A38" s="113" t="s">
        <v>757</v>
      </c>
      <c r="B38" s="115" t="s">
        <v>758</v>
      </c>
    </row>
    <row r="39" spans="1:2" ht="15.75" customHeight="1" x14ac:dyDescent="0.2">
      <c r="A39" s="113" t="s">
        <v>759</v>
      </c>
      <c r="B39" s="115" t="s">
        <v>760</v>
      </c>
    </row>
    <row r="40" spans="1:2" x14ac:dyDescent="0.2">
      <c r="A40" s="113" t="s">
        <v>761</v>
      </c>
      <c r="B40" s="115" t="s">
        <v>762</v>
      </c>
    </row>
    <row r="41" spans="1:2" x14ac:dyDescent="0.2">
      <c r="A41" s="113" t="s">
        <v>763</v>
      </c>
      <c r="B41" s="115" t="s">
        <v>764</v>
      </c>
    </row>
    <row r="45" spans="1:2" x14ac:dyDescent="0.2">
      <c r="A45" s="4">
        <v>1</v>
      </c>
    </row>
    <row r="46" spans="1:2" x14ac:dyDescent="0.2">
      <c r="A46" s="4">
        <v>2</v>
      </c>
    </row>
    <row r="47" spans="1:2" x14ac:dyDescent="0.2">
      <c r="A47" s="4">
        <v>3</v>
      </c>
      <c r="B47" s="4">
        <v>3</v>
      </c>
    </row>
    <row r="48" spans="1:2" x14ac:dyDescent="0.2">
      <c r="A48" s="4">
        <v>4</v>
      </c>
      <c r="B48" s="4">
        <v>4</v>
      </c>
    </row>
    <row r="49" spans="1:4" x14ac:dyDescent="0.2">
      <c r="A49" s="4">
        <v>5</v>
      </c>
      <c r="B49" s="4">
        <v>5</v>
      </c>
      <c r="C49" s="4">
        <f>25*4</f>
        <v>100</v>
      </c>
      <c r="D49" s="4">
        <f>5*4</f>
        <v>20</v>
      </c>
    </row>
    <row r="50" spans="1:4" x14ac:dyDescent="0.2">
      <c r="C50" s="4">
        <f>12*4</f>
        <v>48</v>
      </c>
      <c r="D50" s="4">
        <f>4*4</f>
        <v>16</v>
      </c>
    </row>
    <row r="51" spans="1:4" x14ac:dyDescent="0.2">
      <c r="C51" s="4">
        <f>6*4</f>
        <v>24</v>
      </c>
      <c r="D51" s="4">
        <f>3*4</f>
        <v>12</v>
      </c>
    </row>
    <row r="54" spans="1:4" x14ac:dyDescent="0.2">
      <c r="A54" s="4">
        <v>0</v>
      </c>
      <c r="B54" s="4">
        <v>15</v>
      </c>
      <c r="C54" s="4">
        <v>0</v>
      </c>
    </row>
    <row r="55" spans="1:4" x14ac:dyDescent="0.2">
      <c r="A55" s="4">
        <v>10</v>
      </c>
      <c r="B55" s="4">
        <v>0</v>
      </c>
      <c r="C55" s="4">
        <v>5</v>
      </c>
    </row>
    <row r="56" spans="1:4" x14ac:dyDescent="0.2">
      <c r="A56" s="4">
        <v>15</v>
      </c>
      <c r="C56" s="4">
        <v>10</v>
      </c>
    </row>
    <row r="58" spans="1:4" x14ac:dyDescent="0.2">
      <c r="A58" s="123" t="s">
        <v>765</v>
      </c>
    </row>
    <row r="59" spans="1:4" x14ac:dyDescent="0.2">
      <c r="A59" s="123" t="s">
        <v>766</v>
      </c>
    </row>
    <row r="60" spans="1:4" x14ac:dyDescent="0.2">
      <c r="A60" s="123" t="s">
        <v>767</v>
      </c>
    </row>
    <row r="62" spans="1:4" x14ac:dyDescent="0.2">
      <c r="A62" s="4" t="s">
        <v>768</v>
      </c>
      <c r="B62" s="4" t="s">
        <v>768</v>
      </c>
    </row>
    <row r="63" spans="1:4" x14ac:dyDescent="0.2">
      <c r="A63" s="4" t="s">
        <v>769</v>
      </c>
      <c r="B63" s="4" t="s">
        <v>770</v>
      </c>
    </row>
    <row r="64" spans="1:4" x14ac:dyDescent="0.2">
      <c r="B64" s="4" t="s">
        <v>769</v>
      </c>
    </row>
    <row r="66" spans="1:1" x14ac:dyDescent="0.2">
      <c r="A66" s="4" t="s">
        <v>734</v>
      </c>
    </row>
    <row r="67" spans="1:1" x14ac:dyDescent="0.2">
      <c r="A67" s="4" t="s">
        <v>721</v>
      </c>
    </row>
    <row r="68" spans="1:1" x14ac:dyDescent="0.2">
      <c r="A68" s="4" t="s">
        <v>771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6"/>
  <sheetViews>
    <sheetView zoomScaleNormal="100" zoomScalePageLayoutView="55" workbookViewId="0">
      <selection activeCell="A5" sqref="A5"/>
    </sheetView>
  </sheetViews>
  <sheetFormatPr baseColWidth="10" defaultColWidth="17.42578125" defaultRowHeight="12.75" x14ac:dyDescent="0.2"/>
  <cols>
    <col min="1" max="1" width="17.42578125" style="198"/>
    <col min="2" max="2" width="36.28515625" style="198" customWidth="1"/>
    <col min="3" max="3" width="34.5703125" style="198" customWidth="1"/>
    <col min="4" max="4" width="38.7109375" style="198" customWidth="1"/>
    <col min="5" max="5" width="39.42578125" style="198" customWidth="1"/>
    <col min="6" max="6" width="30.42578125" style="198" customWidth="1"/>
    <col min="7" max="7" width="45.85546875" style="198" customWidth="1"/>
    <col min="8" max="8" width="41.42578125" style="198" customWidth="1"/>
    <col min="9" max="9" width="17.42578125" style="198"/>
    <col min="10" max="10" width="34.42578125" style="198" customWidth="1"/>
    <col min="11" max="11" width="44.5703125" style="198" customWidth="1"/>
    <col min="12" max="16384" width="17.42578125" style="198"/>
  </cols>
  <sheetData>
    <row r="1" spans="1:11" s="191" customFormat="1" ht="18" x14ac:dyDescent="0.2">
      <c r="A1" s="190" t="s">
        <v>60</v>
      </c>
      <c r="B1" s="228">
        <v>44582</v>
      </c>
      <c r="C1" s="375" t="s">
        <v>61</v>
      </c>
      <c r="D1" s="375"/>
      <c r="E1" s="375"/>
      <c r="F1" s="375"/>
      <c r="G1" s="375"/>
      <c r="H1" s="375"/>
      <c r="I1" s="375"/>
      <c r="J1" s="375"/>
      <c r="K1" s="375"/>
    </row>
    <row r="2" spans="1:11" s="192" customFormat="1" ht="15.75" x14ac:dyDescent="0.2">
      <c r="A2" s="376" t="s">
        <v>62</v>
      </c>
      <c r="B2" s="379" t="s">
        <v>63</v>
      </c>
      <c r="C2" s="380"/>
      <c r="D2" s="380"/>
      <c r="E2" s="380"/>
      <c r="F2" s="380"/>
      <c r="G2" s="380"/>
      <c r="H2" s="380"/>
      <c r="I2" s="381"/>
      <c r="J2" s="376" t="s">
        <v>64</v>
      </c>
      <c r="K2" s="376" t="s">
        <v>65</v>
      </c>
    </row>
    <row r="3" spans="1:11" s="192" customFormat="1" ht="15.75" x14ac:dyDescent="0.2">
      <c r="A3" s="377"/>
      <c r="B3" s="382" t="s">
        <v>66</v>
      </c>
      <c r="C3" s="382"/>
      <c r="D3" s="382" t="s">
        <v>67</v>
      </c>
      <c r="E3" s="382"/>
      <c r="F3" s="382" t="s">
        <v>68</v>
      </c>
      <c r="G3" s="382"/>
      <c r="H3" s="382" t="s">
        <v>69</v>
      </c>
      <c r="I3" s="382"/>
      <c r="J3" s="377"/>
      <c r="K3" s="377"/>
    </row>
    <row r="4" spans="1:11" s="193" customFormat="1" ht="15.75" x14ac:dyDescent="0.2">
      <c r="A4" s="378"/>
      <c r="B4" s="188" t="s">
        <v>70</v>
      </c>
      <c r="C4" s="189" t="s">
        <v>71</v>
      </c>
      <c r="D4" s="188" t="s">
        <v>70</v>
      </c>
      <c r="E4" s="189" t="s">
        <v>71</v>
      </c>
      <c r="F4" s="188" t="s">
        <v>70</v>
      </c>
      <c r="G4" s="189" t="s">
        <v>71</v>
      </c>
      <c r="H4" s="188" t="s">
        <v>70</v>
      </c>
      <c r="I4" s="189" t="s">
        <v>71</v>
      </c>
      <c r="J4" s="378"/>
      <c r="K4" s="378"/>
    </row>
    <row r="5" spans="1:11" ht="38.25" x14ac:dyDescent="0.2">
      <c r="A5" s="194" t="s">
        <v>72</v>
      </c>
      <c r="B5" s="195" t="s">
        <v>73</v>
      </c>
      <c r="C5" s="229" t="s">
        <v>74</v>
      </c>
      <c r="D5" s="195" t="s">
        <v>75</v>
      </c>
      <c r="E5" s="225" t="s">
        <v>76</v>
      </c>
      <c r="F5" s="195" t="s">
        <v>77</v>
      </c>
      <c r="G5" s="229" t="s">
        <v>78</v>
      </c>
      <c r="H5" s="194"/>
      <c r="I5" s="218"/>
      <c r="J5" s="383" t="s">
        <v>79</v>
      </c>
      <c r="K5" s="383" t="s">
        <v>80</v>
      </c>
    </row>
    <row r="6" spans="1:11" ht="102" x14ac:dyDescent="0.2">
      <c r="A6" s="194" t="s">
        <v>72</v>
      </c>
      <c r="B6" s="195" t="s">
        <v>81</v>
      </c>
      <c r="C6" s="225" t="s">
        <v>82</v>
      </c>
      <c r="D6" s="195" t="s">
        <v>83</v>
      </c>
      <c r="E6" s="225" t="s">
        <v>84</v>
      </c>
      <c r="F6" s="195" t="s">
        <v>85</v>
      </c>
      <c r="G6" s="225" t="s">
        <v>86</v>
      </c>
      <c r="H6" s="194"/>
      <c r="I6" s="219"/>
      <c r="J6" s="384"/>
      <c r="K6" s="384"/>
    </row>
    <row r="7" spans="1:11" ht="25.5" x14ac:dyDescent="0.2">
      <c r="A7" s="194" t="s">
        <v>72</v>
      </c>
      <c r="B7" s="195" t="s">
        <v>68</v>
      </c>
      <c r="C7" s="225" t="s">
        <v>87</v>
      </c>
      <c r="D7" s="195" t="s">
        <v>88</v>
      </c>
      <c r="E7" s="225" t="s">
        <v>89</v>
      </c>
      <c r="F7" s="195" t="s">
        <v>90</v>
      </c>
      <c r="G7" s="225" t="s">
        <v>91</v>
      </c>
      <c r="H7" s="194"/>
      <c r="I7" s="219"/>
      <c r="J7" s="384"/>
      <c r="K7" s="384"/>
    </row>
    <row r="8" spans="1:11" ht="63.75" x14ac:dyDescent="0.2">
      <c r="A8" s="194" t="s">
        <v>72</v>
      </c>
      <c r="B8" s="195" t="s">
        <v>92</v>
      </c>
      <c r="C8" s="229" t="s">
        <v>93</v>
      </c>
      <c r="D8" s="195" t="s">
        <v>94</v>
      </c>
      <c r="E8" s="225" t="s">
        <v>95</v>
      </c>
      <c r="F8" s="195" t="s">
        <v>96</v>
      </c>
      <c r="G8" s="225" t="s">
        <v>97</v>
      </c>
      <c r="H8" s="194"/>
      <c r="I8" s="220"/>
      <c r="J8" s="384"/>
      <c r="K8" s="384"/>
    </row>
    <row r="9" spans="1:11" ht="63.75" x14ac:dyDescent="0.2">
      <c r="A9" s="194" t="s">
        <v>72</v>
      </c>
      <c r="B9" s="212" t="s">
        <v>98</v>
      </c>
      <c r="C9" s="213" t="s">
        <v>99</v>
      </c>
      <c r="D9" s="212" t="s">
        <v>100</v>
      </c>
      <c r="E9" s="213" t="s">
        <v>101</v>
      </c>
      <c r="F9" s="212" t="s">
        <v>102</v>
      </c>
      <c r="G9" s="213" t="s">
        <v>103</v>
      </c>
      <c r="H9" s="211"/>
      <c r="I9" s="221"/>
      <c r="J9" s="384"/>
      <c r="K9" s="384"/>
    </row>
    <row r="10" spans="1:11" ht="51" x14ac:dyDescent="0.2">
      <c r="A10" s="194" t="s">
        <v>72</v>
      </c>
      <c r="B10" s="212" t="s">
        <v>104</v>
      </c>
      <c r="C10" s="213" t="s">
        <v>105</v>
      </c>
      <c r="D10" s="212" t="s">
        <v>75</v>
      </c>
      <c r="E10" s="213" t="s">
        <v>106</v>
      </c>
      <c r="F10" s="212"/>
      <c r="G10" s="213"/>
      <c r="H10" s="211"/>
      <c r="I10" s="221"/>
      <c r="J10" s="385"/>
      <c r="K10" s="385"/>
    </row>
    <row r="11" spans="1:11" ht="89.25" x14ac:dyDescent="0.2">
      <c r="A11" s="194" t="s">
        <v>72</v>
      </c>
      <c r="B11" s="212" t="s">
        <v>81</v>
      </c>
      <c r="C11" s="213" t="s">
        <v>107</v>
      </c>
      <c r="D11" s="212" t="s">
        <v>94</v>
      </c>
      <c r="E11" s="213" t="s">
        <v>108</v>
      </c>
      <c r="F11" s="212" t="s">
        <v>77</v>
      </c>
      <c r="G11" s="213" t="s">
        <v>109</v>
      </c>
      <c r="H11" s="211"/>
      <c r="I11" s="221"/>
      <c r="J11" s="230" t="s">
        <v>110</v>
      </c>
      <c r="K11" s="230" t="s">
        <v>111</v>
      </c>
    </row>
    <row r="12" spans="1:11" ht="76.5" x14ac:dyDescent="0.2">
      <c r="A12" s="194" t="s">
        <v>112</v>
      </c>
      <c r="B12" s="212" t="s">
        <v>73</v>
      </c>
      <c r="C12" s="213" t="s">
        <v>113</v>
      </c>
      <c r="D12" s="212" t="s">
        <v>114</v>
      </c>
      <c r="E12" s="213" t="s">
        <v>115</v>
      </c>
      <c r="F12" s="212" t="s">
        <v>85</v>
      </c>
      <c r="G12" s="213" t="s">
        <v>116</v>
      </c>
      <c r="H12" s="211" t="s">
        <v>117</v>
      </c>
      <c r="I12" s="222" t="s">
        <v>118</v>
      </c>
      <c r="J12" s="383" t="s">
        <v>119</v>
      </c>
      <c r="K12" s="383" t="s">
        <v>120</v>
      </c>
    </row>
    <row r="13" spans="1:11" ht="51" x14ac:dyDescent="0.2">
      <c r="A13" s="194" t="s">
        <v>112</v>
      </c>
      <c r="B13" s="212" t="s">
        <v>81</v>
      </c>
      <c r="C13" s="213" t="s">
        <v>121</v>
      </c>
      <c r="D13" s="212" t="s">
        <v>94</v>
      </c>
      <c r="E13" s="213" t="s">
        <v>122</v>
      </c>
      <c r="F13" s="212" t="s">
        <v>96</v>
      </c>
      <c r="G13" s="213" t="s">
        <v>123</v>
      </c>
      <c r="H13" s="211"/>
      <c r="I13" s="221"/>
      <c r="J13" s="384"/>
      <c r="K13" s="384"/>
    </row>
    <row r="14" spans="1:11" ht="114.75" x14ac:dyDescent="0.2">
      <c r="A14" s="194" t="s">
        <v>112</v>
      </c>
      <c r="B14" s="212" t="s">
        <v>68</v>
      </c>
      <c r="C14" s="213" t="s">
        <v>124</v>
      </c>
      <c r="D14" s="212" t="s">
        <v>88</v>
      </c>
      <c r="E14" s="213" t="s">
        <v>125</v>
      </c>
      <c r="F14" s="212" t="s">
        <v>77</v>
      </c>
      <c r="G14" s="213" t="s">
        <v>126</v>
      </c>
      <c r="H14" s="211"/>
      <c r="I14" s="221"/>
      <c r="J14" s="384"/>
      <c r="K14" s="384"/>
    </row>
    <row r="15" spans="1:11" ht="63.75" x14ac:dyDescent="0.2">
      <c r="A15" s="194" t="s">
        <v>112</v>
      </c>
      <c r="B15" s="212" t="s">
        <v>92</v>
      </c>
      <c r="C15" s="213" t="s">
        <v>127</v>
      </c>
      <c r="D15" s="212" t="s">
        <v>94</v>
      </c>
      <c r="E15" s="213" t="s">
        <v>128</v>
      </c>
      <c r="F15" s="212" t="s">
        <v>96</v>
      </c>
      <c r="G15" s="213" t="s">
        <v>129</v>
      </c>
      <c r="H15" s="211"/>
      <c r="I15" s="221"/>
      <c r="J15" s="384"/>
      <c r="K15" s="384"/>
    </row>
    <row r="16" spans="1:11" ht="51" x14ac:dyDescent="0.2">
      <c r="A16" s="194" t="s">
        <v>112</v>
      </c>
      <c r="B16" s="212" t="s">
        <v>98</v>
      </c>
      <c r="C16" s="213" t="s">
        <v>130</v>
      </c>
      <c r="D16" s="212" t="s">
        <v>75</v>
      </c>
      <c r="E16" s="213" t="s">
        <v>131</v>
      </c>
      <c r="F16" s="212" t="s">
        <v>102</v>
      </c>
      <c r="G16" s="213" t="s">
        <v>132</v>
      </c>
      <c r="H16" s="213"/>
      <c r="I16" s="222"/>
      <c r="J16" s="384"/>
      <c r="K16" s="384"/>
    </row>
    <row r="17" spans="1:11" ht="38.25" x14ac:dyDescent="0.2">
      <c r="A17" s="194" t="s">
        <v>112</v>
      </c>
      <c r="B17" s="212" t="s">
        <v>104</v>
      </c>
      <c r="C17" s="213" t="s">
        <v>133</v>
      </c>
      <c r="D17" s="212" t="s">
        <v>94</v>
      </c>
      <c r="E17" s="213" t="s">
        <v>134</v>
      </c>
      <c r="F17" s="212" t="s">
        <v>96</v>
      </c>
      <c r="G17" s="213" t="s">
        <v>135</v>
      </c>
      <c r="H17" s="211"/>
      <c r="I17" s="221"/>
      <c r="J17" s="385"/>
      <c r="K17" s="385"/>
    </row>
    <row r="18" spans="1:11" ht="38.25" x14ac:dyDescent="0.2">
      <c r="A18" s="194" t="s">
        <v>112</v>
      </c>
      <c r="B18" s="212" t="s">
        <v>73</v>
      </c>
      <c r="C18" s="213" t="s">
        <v>136</v>
      </c>
      <c r="D18" s="212" t="s">
        <v>94</v>
      </c>
      <c r="E18" s="213" t="s">
        <v>137</v>
      </c>
      <c r="F18" s="212" t="s">
        <v>85</v>
      </c>
      <c r="G18" s="213" t="s">
        <v>138</v>
      </c>
      <c r="H18" s="211"/>
      <c r="I18" s="221"/>
      <c r="J18" s="383" t="s">
        <v>139</v>
      </c>
      <c r="K18" s="383" t="s">
        <v>140</v>
      </c>
    </row>
    <row r="19" spans="1:11" ht="51" x14ac:dyDescent="0.2">
      <c r="A19" s="194" t="s">
        <v>112</v>
      </c>
      <c r="B19" s="212" t="s">
        <v>73</v>
      </c>
      <c r="C19" s="213" t="s">
        <v>141</v>
      </c>
      <c r="D19" s="212" t="s">
        <v>88</v>
      </c>
      <c r="E19" s="213" t="s">
        <v>142</v>
      </c>
      <c r="F19" s="212" t="s">
        <v>96</v>
      </c>
      <c r="G19" s="213" t="s">
        <v>143</v>
      </c>
      <c r="H19" s="211"/>
      <c r="I19" s="221"/>
      <c r="J19" s="384"/>
      <c r="K19" s="384"/>
    </row>
    <row r="20" spans="1:11" ht="38.25" x14ac:dyDescent="0.2">
      <c r="A20" s="194" t="s">
        <v>112</v>
      </c>
      <c r="B20" s="212" t="s">
        <v>68</v>
      </c>
      <c r="C20" s="213" t="s">
        <v>144</v>
      </c>
      <c r="D20" s="212" t="s">
        <v>75</v>
      </c>
      <c r="E20" s="213" t="s">
        <v>145</v>
      </c>
      <c r="F20" s="212" t="s">
        <v>102</v>
      </c>
      <c r="G20" s="213" t="s">
        <v>146</v>
      </c>
      <c r="H20" s="213"/>
      <c r="I20" s="222"/>
      <c r="J20" s="384"/>
      <c r="K20" s="384"/>
    </row>
    <row r="21" spans="1:11" ht="38.25" x14ac:dyDescent="0.2">
      <c r="A21" s="194" t="s">
        <v>112</v>
      </c>
      <c r="B21" s="212" t="s">
        <v>81</v>
      </c>
      <c r="C21" s="229" t="s">
        <v>147</v>
      </c>
      <c r="D21" s="212" t="s">
        <v>100</v>
      </c>
      <c r="E21" s="225" t="s">
        <v>148</v>
      </c>
      <c r="F21" s="212" t="s">
        <v>77</v>
      </c>
      <c r="G21" s="229" t="s">
        <v>149</v>
      </c>
      <c r="H21" s="213"/>
      <c r="I21" s="218"/>
      <c r="J21" s="384"/>
      <c r="K21" s="384"/>
    </row>
    <row r="22" spans="1:11" ht="51" x14ac:dyDescent="0.2">
      <c r="A22" s="194" t="s">
        <v>112</v>
      </c>
      <c r="B22" s="212" t="s">
        <v>92</v>
      </c>
      <c r="C22" s="225" t="s">
        <v>150</v>
      </c>
      <c r="D22" s="212" t="s">
        <v>83</v>
      </c>
      <c r="E22" s="225" t="s">
        <v>151</v>
      </c>
      <c r="F22" s="212" t="s">
        <v>152</v>
      </c>
      <c r="G22" s="225" t="s">
        <v>153</v>
      </c>
      <c r="H22" s="213"/>
      <c r="I22" s="219"/>
      <c r="J22" s="384"/>
      <c r="K22" s="384"/>
    </row>
    <row r="23" spans="1:11" ht="63.75" x14ac:dyDescent="0.2">
      <c r="A23" s="194" t="s">
        <v>112</v>
      </c>
      <c r="B23" s="212" t="s">
        <v>98</v>
      </c>
      <c r="C23" s="225" t="s">
        <v>154</v>
      </c>
      <c r="D23" s="212" t="s">
        <v>100</v>
      </c>
      <c r="E23" s="225" t="s">
        <v>155</v>
      </c>
      <c r="F23" s="212" t="s">
        <v>96</v>
      </c>
      <c r="G23" s="225" t="s">
        <v>156</v>
      </c>
      <c r="H23" s="213"/>
      <c r="I23" s="219"/>
      <c r="J23" s="384"/>
      <c r="K23" s="384"/>
    </row>
    <row r="24" spans="1:11" ht="63.75" x14ac:dyDescent="0.2">
      <c r="A24" s="194" t="s">
        <v>112</v>
      </c>
      <c r="B24" s="212" t="s">
        <v>104</v>
      </c>
      <c r="C24" s="229" t="s">
        <v>157</v>
      </c>
      <c r="D24" s="212" t="s">
        <v>94</v>
      </c>
      <c r="E24" s="225" t="s">
        <v>158</v>
      </c>
      <c r="F24" s="212" t="s">
        <v>102</v>
      </c>
      <c r="G24" s="225" t="s">
        <v>159</v>
      </c>
      <c r="H24" s="213"/>
      <c r="I24" s="220"/>
      <c r="J24" s="385"/>
      <c r="K24" s="385"/>
    </row>
    <row r="25" spans="1:11" ht="51" x14ac:dyDescent="0.2">
      <c r="A25" s="194" t="s">
        <v>112</v>
      </c>
      <c r="B25" s="212" t="s">
        <v>73</v>
      </c>
      <c r="C25" s="225" t="s">
        <v>160</v>
      </c>
      <c r="D25" s="212" t="s">
        <v>83</v>
      </c>
      <c r="E25" s="225" t="s">
        <v>161</v>
      </c>
      <c r="F25" s="212" t="s">
        <v>85</v>
      </c>
      <c r="G25" s="225" t="s">
        <v>162</v>
      </c>
      <c r="H25" s="213"/>
      <c r="I25" s="219"/>
      <c r="J25" s="383" t="s">
        <v>163</v>
      </c>
      <c r="K25" s="383" t="s">
        <v>164</v>
      </c>
    </row>
    <row r="26" spans="1:11" ht="51" x14ac:dyDescent="0.2">
      <c r="A26" s="194" t="s">
        <v>112</v>
      </c>
      <c r="B26" s="212" t="s">
        <v>81</v>
      </c>
      <c r="C26" s="225" t="s">
        <v>165</v>
      </c>
      <c r="D26" s="212" t="s">
        <v>94</v>
      </c>
      <c r="E26" s="225" t="s">
        <v>166</v>
      </c>
      <c r="F26" s="212" t="s">
        <v>96</v>
      </c>
      <c r="G26" s="225" t="s">
        <v>167</v>
      </c>
      <c r="H26" s="213" t="s">
        <v>168</v>
      </c>
      <c r="I26" s="220" t="s">
        <v>169</v>
      </c>
      <c r="J26" s="384"/>
      <c r="K26" s="384"/>
    </row>
    <row r="27" spans="1:11" ht="51" x14ac:dyDescent="0.2">
      <c r="A27" s="194" t="s">
        <v>112</v>
      </c>
      <c r="B27" s="212" t="s">
        <v>68</v>
      </c>
      <c r="C27" s="225" t="s">
        <v>170</v>
      </c>
      <c r="D27" s="212" t="s">
        <v>88</v>
      </c>
      <c r="E27" s="225" t="s">
        <v>125</v>
      </c>
      <c r="F27" s="212" t="s">
        <v>77</v>
      </c>
      <c r="G27" s="207" t="s">
        <v>171</v>
      </c>
      <c r="H27" s="213" t="s">
        <v>168</v>
      </c>
      <c r="I27" s="219" t="s">
        <v>169</v>
      </c>
      <c r="J27" s="384"/>
      <c r="K27" s="384"/>
    </row>
    <row r="28" spans="1:11" ht="63.75" x14ac:dyDescent="0.2">
      <c r="A28" s="194" t="s">
        <v>112</v>
      </c>
      <c r="B28" s="195" t="s">
        <v>92</v>
      </c>
      <c r="C28" s="229" t="s">
        <v>172</v>
      </c>
      <c r="D28" s="212" t="s">
        <v>83</v>
      </c>
      <c r="E28" s="229" t="s">
        <v>173</v>
      </c>
      <c r="F28" s="212" t="s">
        <v>102</v>
      </c>
      <c r="G28" s="229" t="s">
        <v>174</v>
      </c>
      <c r="H28" s="215"/>
      <c r="I28" s="218"/>
      <c r="J28" s="384"/>
      <c r="K28" s="384"/>
    </row>
    <row r="29" spans="1:11" ht="76.5" x14ac:dyDescent="0.2">
      <c r="A29" s="194" t="s">
        <v>112</v>
      </c>
      <c r="B29" s="195" t="s">
        <v>98</v>
      </c>
      <c r="C29" s="225" t="s">
        <v>175</v>
      </c>
      <c r="D29" s="212" t="s">
        <v>114</v>
      </c>
      <c r="E29" s="225" t="s">
        <v>176</v>
      </c>
      <c r="F29" s="212" t="s">
        <v>90</v>
      </c>
      <c r="G29" s="225" t="s">
        <v>177</v>
      </c>
      <c r="H29" s="215"/>
      <c r="I29" s="219"/>
      <c r="J29" s="384"/>
      <c r="K29" s="384"/>
    </row>
    <row r="30" spans="1:11" ht="51" x14ac:dyDescent="0.2">
      <c r="A30" s="194" t="s">
        <v>112</v>
      </c>
      <c r="B30" s="195" t="s">
        <v>104</v>
      </c>
      <c r="C30" s="225" t="s">
        <v>178</v>
      </c>
      <c r="D30" s="212" t="s">
        <v>94</v>
      </c>
      <c r="E30" s="225" t="s">
        <v>179</v>
      </c>
      <c r="F30" s="212" t="s">
        <v>152</v>
      </c>
      <c r="G30" s="225" t="s">
        <v>180</v>
      </c>
      <c r="H30" s="215"/>
      <c r="I30" s="219"/>
      <c r="J30" s="385"/>
      <c r="K30" s="385"/>
    </row>
    <row r="31" spans="1:11" ht="15" x14ac:dyDescent="0.2">
      <c r="A31" s="194"/>
      <c r="B31" s="195"/>
      <c r="C31" s="196"/>
      <c r="D31" s="216"/>
      <c r="E31" s="197"/>
      <c r="F31" s="212"/>
      <c r="G31" s="217"/>
      <c r="H31" s="215"/>
      <c r="I31" s="223"/>
      <c r="J31" s="226"/>
      <c r="K31" s="226"/>
    </row>
    <row r="32" spans="1:11" x14ac:dyDescent="0.2">
      <c r="A32" s="194"/>
      <c r="B32" s="195"/>
      <c r="C32" s="195"/>
      <c r="D32" s="216"/>
      <c r="E32" s="197"/>
      <c r="F32" s="212"/>
      <c r="G32" s="195"/>
      <c r="H32" s="215"/>
      <c r="I32" s="224"/>
      <c r="J32" s="195"/>
      <c r="K32" s="195"/>
    </row>
    <row r="33" spans="1:11" ht="15" x14ac:dyDescent="0.2">
      <c r="A33" s="194"/>
      <c r="B33" s="195"/>
      <c r="C33" s="195"/>
      <c r="D33" s="216"/>
      <c r="E33" s="197"/>
      <c r="F33" s="212"/>
      <c r="G33" s="195"/>
      <c r="H33" s="215"/>
      <c r="I33" s="223"/>
      <c r="J33" s="226"/>
      <c r="K33" s="226"/>
    </row>
    <row r="34" spans="1:11" x14ac:dyDescent="0.2">
      <c r="A34" s="194"/>
      <c r="B34" s="212"/>
      <c r="C34" s="200"/>
      <c r="D34" s="195"/>
      <c r="E34" s="197"/>
      <c r="F34" s="212"/>
      <c r="G34" s="199"/>
      <c r="H34" s="199"/>
      <c r="I34" s="220"/>
      <c r="J34" s="201"/>
      <c r="K34" s="197"/>
    </row>
    <row r="35" spans="1:11" x14ac:dyDescent="0.2">
      <c r="A35" s="194"/>
      <c r="B35" s="212"/>
      <c r="C35" s="200"/>
      <c r="D35" s="195"/>
      <c r="E35" s="197"/>
      <c r="F35" s="195"/>
      <c r="G35" s="199"/>
      <c r="H35" s="199"/>
      <c r="I35" s="220"/>
      <c r="J35" s="201"/>
      <c r="K35" s="197"/>
    </row>
    <row r="36" spans="1:11" x14ac:dyDescent="0.2">
      <c r="A36" s="194"/>
      <c r="B36" s="212"/>
      <c r="C36" s="200"/>
      <c r="D36" s="195"/>
      <c r="E36" s="197"/>
      <c r="F36" s="195"/>
      <c r="G36" s="199"/>
      <c r="H36" s="199"/>
      <c r="I36" s="220"/>
      <c r="J36" s="201"/>
      <c r="K36" s="197"/>
    </row>
    <row r="37" spans="1:11" x14ac:dyDescent="0.2">
      <c r="A37" s="194"/>
      <c r="B37" s="212"/>
      <c r="C37" s="200"/>
      <c r="D37" s="195"/>
      <c r="E37" s="197"/>
      <c r="F37" s="195"/>
      <c r="G37" s="199"/>
      <c r="H37" s="199"/>
      <c r="I37" s="220"/>
      <c r="J37" s="201"/>
      <c r="K37" s="197"/>
    </row>
    <row r="38" spans="1:11" x14ac:dyDescent="0.2">
      <c r="A38" s="194"/>
      <c r="B38" s="212"/>
      <c r="C38" s="200"/>
      <c r="D38" s="195"/>
      <c r="E38" s="197"/>
      <c r="F38" s="195"/>
      <c r="G38" s="199"/>
      <c r="H38" s="199"/>
      <c r="I38" s="220"/>
      <c r="J38" s="201"/>
      <c r="K38" s="197"/>
    </row>
    <row r="39" spans="1:11" x14ac:dyDescent="0.2">
      <c r="A39" s="194"/>
      <c r="B39" s="212"/>
      <c r="C39" s="200"/>
      <c r="D39" s="195"/>
      <c r="E39" s="197"/>
      <c r="F39" s="195"/>
      <c r="G39" s="199"/>
      <c r="H39" s="199"/>
      <c r="I39" s="220"/>
      <c r="J39" s="201"/>
      <c r="K39" s="197"/>
    </row>
    <row r="40" spans="1:11" x14ac:dyDescent="0.2">
      <c r="A40" s="194"/>
      <c r="B40" s="212"/>
      <c r="C40" s="200"/>
      <c r="D40" s="195"/>
      <c r="E40" s="197"/>
      <c r="F40" s="195"/>
      <c r="G40" s="199"/>
      <c r="H40" s="199"/>
      <c r="I40" s="220"/>
      <c r="J40" s="201"/>
      <c r="K40" s="197"/>
    </row>
    <row r="41" spans="1:11" x14ac:dyDescent="0.2">
      <c r="A41" s="194"/>
      <c r="B41" s="212"/>
      <c r="C41" s="200"/>
      <c r="D41" s="195"/>
      <c r="E41" s="197"/>
      <c r="F41" s="195"/>
      <c r="G41" s="199"/>
      <c r="H41" s="199"/>
      <c r="I41" s="220"/>
      <c r="J41" s="201"/>
      <c r="K41" s="197"/>
    </row>
    <row r="42" spans="1:11" x14ac:dyDescent="0.2">
      <c r="A42" s="194"/>
      <c r="B42" s="212"/>
      <c r="C42" s="200"/>
      <c r="D42" s="195"/>
      <c r="E42" s="197"/>
      <c r="F42" s="195"/>
      <c r="G42" s="199"/>
      <c r="H42" s="199"/>
      <c r="I42" s="220"/>
      <c r="J42" s="201"/>
      <c r="K42" s="197"/>
    </row>
    <row r="43" spans="1:11" x14ac:dyDescent="0.2">
      <c r="A43" s="194"/>
      <c r="B43" s="212"/>
      <c r="C43" s="200"/>
      <c r="D43" s="195"/>
      <c r="E43" s="197"/>
      <c r="F43" s="195"/>
      <c r="G43" s="199"/>
      <c r="H43" s="199"/>
      <c r="I43" s="220"/>
      <c r="J43" s="201"/>
      <c r="K43" s="197"/>
    </row>
    <row r="44" spans="1:11" x14ac:dyDescent="0.2">
      <c r="A44" s="194"/>
      <c r="B44" s="212"/>
      <c r="C44" s="200"/>
      <c r="D44" s="195"/>
      <c r="E44" s="197"/>
      <c r="F44" s="195"/>
      <c r="G44" s="199"/>
      <c r="H44" s="199"/>
      <c r="I44" s="220"/>
      <c r="J44" s="201"/>
      <c r="K44" s="197"/>
    </row>
    <row r="45" spans="1:11" ht="25.5" x14ac:dyDescent="0.2">
      <c r="A45" s="227" t="s">
        <v>181</v>
      </c>
      <c r="B45" s="386" t="s">
        <v>182</v>
      </c>
      <c r="C45" s="386"/>
      <c r="D45" s="386"/>
      <c r="E45" s="386"/>
      <c r="F45" s="386"/>
      <c r="G45" s="386"/>
      <c r="H45" s="386"/>
      <c r="I45" s="386"/>
      <c r="J45" s="386"/>
      <c r="K45" s="386"/>
    </row>
    <row r="49" spans="1:8" x14ac:dyDescent="0.2">
      <c r="A49" s="198" t="s">
        <v>114</v>
      </c>
      <c r="B49" s="198" t="s">
        <v>73</v>
      </c>
      <c r="C49" s="198" t="s">
        <v>85</v>
      </c>
      <c r="D49" s="198" t="s">
        <v>117</v>
      </c>
      <c r="F49" s="198" t="s">
        <v>117</v>
      </c>
      <c r="H49" s="198" t="s">
        <v>117</v>
      </c>
    </row>
    <row r="50" spans="1:8" x14ac:dyDescent="0.2">
      <c r="A50" s="198" t="s">
        <v>88</v>
      </c>
      <c r="B50" s="198" t="s">
        <v>81</v>
      </c>
      <c r="C50" s="198" t="s">
        <v>96</v>
      </c>
      <c r="D50" s="198" t="s">
        <v>168</v>
      </c>
      <c r="F50" s="198" t="s">
        <v>168</v>
      </c>
      <c r="H50" s="198" t="s">
        <v>168</v>
      </c>
    </row>
    <row r="51" spans="1:8" x14ac:dyDescent="0.2">
      <c r="A51" s="198" t="s">
        <v>94</v>
      </c>
      <c r="B51" s="198" t="s">
        <v>68</v>
      </c>
      <c r="C51" s="198" t="s">
        <v>102</v>
      </c>
      <c r="D51" s="198" t="s">
        <v>183</v>
      </c>
      <c r="F51" s="198" t="s">
        <v>183</v>
      </c>
      <c r="H51" s="198" t="s">
        <v>183</v>
      </c>
    </row>
    <row r="52" spans="1:8" x14ac:dyDescent="0.2">
      <c r="A52" s="198" t="s">
        <v>75</v>
      </c>
      <c r="B52" s="198" t="s">
        <v>92</v>
      </c>
      <c r="C52" s="198" t="s">
        <v>77</v>
      </c>
    </row>
    <row r="53" spans="1:8" x14ac:dyDescent="0.2">
      <c r="A53" s="198" t="s">
        <v>100</v>
      </c>
      <c r="B53" s="198" t="s">
        <v>98</v>
      </c>
      <c r="C53" s="198" t="s">
        <v>90</v>
      </c>
    </row>
    <row r="54" spans="1:8" x14ac:dyDescent="0.2">
      <c r="A54" s="198" t="s">
        <v>83</v>
      </c>
      <c r="B54" s="198" t="s">
        <v>104</v>
      </c>
      <c r="C54" s="198" t="s">
        <v>152</v>
      </c>
    </row>
    <row r="56" spans="1:8" s="202" customFormat="1" x14ac:dyDescent="0.2"/>
    <row r="57" spans="1:8" s="202" customFormat="1" x14ac:dyDescent="0.2"/>
    <row r="58" spans="1:8" s="202" customFormat="1" ht="15" x14ac:dyDescent="0.25">
      <c r="A58" s="203"/>
      <c r="B58" s="203"/>
      <c r="C58" s="203"/>
    </row>
    <row r="59" spans="1:8" s="202" customFormat="1" ht="14.25" x14ac:dyDescent="0.2">
      <c r="A59" s="204"/>
      <c r="B59" s="205"/>
      <c r="C59" s="206"/>
    </row>
    <row r="60" spans="1:8" s="202" customFormat="1" ht="14.25" x14ac:dyDescent="0.2">
      <c r="A60" s="204"/>
      <c r="B60" s="205"/>
      <c r="C60" s="206"/>
    </row>
    <row r="61" spans="1:8" s="202" customFormat="1" ht="14.25" x14ac:dyDescent="0.2">
      <c r="A61" s="204"/>
      <c r="B61" s="205"/>
      <c r="C61" s="206"/>
    </row>
    <row r="62" spans="1:8" s="202" customFormat="1" ht="14.25" x14ac:dyDescent="0.2">
      <c r="A62" s="204"/>
      <c r="B62" s="205"/>
      <c r="C62" s="206"/>
    </row>
    <row r="63" spans="1:8" s="202" customFormat="1" ht="14.25" x14ac:dyDescent="0.2">
      <c r="A63" s="204"/>
      <c r="B63" s="205"/>
      <c r="C63" s="206"/>
    </row>
    <row r="64" spans="1:8" ht="14.25" x14ac:dyDescent="0.2">
      <c r="A64" s="207"/>
      <c r="B64" s="208"/>
      <c r="C64" s="209"/>
    </row>
    <row r="65" spans="1:3" ht="14.25" x14ac:dyDescent="0.2">
      <c r="A65" s="207"/>
      <c r="B65" s="208"/>
      <c r="C65" s="209"/>
    </row>
    <row r="66" spans="1:3" ht="14.25" x14ac:dyDescent="0.2">
      <c r="A66" s="207"/>
      <c r="B66" s="208"/>
      <c r="C66" s="209"/>
    </row>
    <row r="67" spans="1:3" ht="14.25" x14ac:dyDescent="0.2">
      <c r="A67" s="207"/>
      <c r="B67" s="208"/>
      <c r="C67" s="209"/>
    </row>
    <row r="68" spans="1:3" ht="14.25" x14ac:dyDescent="0.2">
      <c r="A68" s="207"/>
      <c r="B68" s="208"/>
      <c r="C68" s="209"/>
    </row>
    <row r="69" spans="1:3" ht="14.25" x14ac:dyDescent="0.2">
      <c r="A69" s="207"/>
      <c r="B69" s="208"/>
      <c r="C69" s="209"/>
    </row>
    <row r="70" spans="1:3" ht="14.25" x14ac:dyDescent="0.2">
      <c r="A70" s="207"/>
      <c r="B70" s="208"/>
    </row>
    <row r="71" spans="1:3" ht="14.25" x14ac:dyDescent="0.2">
      <c r="A71" s="207"/>
      <c r="B71" s="208"/>
    </row>
    <row r="72" spans="1:3" ht="14.25" x14ac:dyDescent="0.2">
      <c r="A72" s="207"/>
      <c r="B72" s="208"/>
    </row>
    <row r="144" s="210" customFormat="1" ht="14.25" x14ac:dyDescent="0.2"/>
    <row r="145" s="210" customFormat="1" ht="14.25" x14ac:dyDescent="0.2"/>
    <row r="146" s="210" customFormat="1" ht="14.25" x14ac:dyDescent="0.2"/>
  </sheetData>
  <sheetProtection formatCells="0" formatColumns="0" formatRows="0"/>
  <mergeCells count="18">
    <mergeCell ref="J25:J30"/>
    <mergeCell ref="K25:K30"/>
    <mergeCell ref="B45:K45"/>
    <mergeCell ref="J2:J4"/>
    <mergeCell ref="K2:K4"/>
    <mergeCell ref="J5:J10"/>
    <mergeCell ref="K5:K10"/>
    <mergeCell ref="J12:J17"/>
    <mergeCell ref="K12:K17"/>
    <mergeCell ref="J18:J24"/>
    <mergeCell ref="K18:K24"/>
    <mergeCell ref="C1:K1"/>
    <mergeCell ref="A2:A4"/>
    <mergeCell ref="B2:I2"/>
    <mergeCell ref="B3:C3"/>
    <mergeCell ref="D3:E3"/>
    <mergeCell ref="F3:G3"/>
    <mergeCell ref="H3:I3"/>
  </mergeCells>
  <dataValidations count="7">
    <dataValidation type="list" allowBlank="1" showInputMessage="1" showErrorMessage="1" sqref="H5:H27 H34:H44" xr:uid="{2D34C4E7-9D48-4FFB-841A-82D68755C1EA}">
      <formula1>$D$49:$D$51</formula1>
    </dataValidation>
    <dataValidation type="list" allowBlank="1" showInputMessage="1" showErrorMessage="1" sqref="B5:B27 B34:B44" xr:uid="{698B2120-12C5-4352-A2BA-F3891FCBE2FC}">
      <formula1>$B$49:$B$54</formula1>
    </dataValidation>
    <dataValidation type="list" allowBlank="1" showInputMessage="1" showErrorMessage="1" sqref="D5:D30 D34:D44" xr:uid="{D7CA491D-CAED-43B4-A5C1-E9B4484E33CA}">
      <formula1>$A$49:$A$54</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F5:F44" xr:uid="{FD2EF114-7144-4929-A623-9D45CCC9FA6E}">
      <formula1>$C$49:$C$54</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&amp;L&amp;G&amp;C&amp;N&amp;RDES-FM-12
V11</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Hoja1!$B$26:$B$41</xm:f>
          </x14:formula1>
          <xm:sqref>B45:K45</xm:sqref>
        </x14:dataValidation>
        <x14:dataValidation type="list" allowBlank="1" showInputMessage="1" showErrorMessage="1" xr:uid="{6A79F4B0-8222-4F70-8F59-6F3F46BC1838}">
          <x14:formula1>
            <xm:f>Hoja1!$A$26:$A$41</xm:f>
          </x14:formula1>
          <xm:sqref>A5:A44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96"/>
  <sheetViews>
    <sheetView view="pageBreakPreview" topLeftCell="BT8" zoomScaleNormal="100" zoomScaleSheetLayoutView="100" zoomScalePageLayoutView="55" workbookViewId="0">
      <selection activeCell="BY8" sqref="BY8"/>
    </sheetView>
  </sheetViews>
  <sheetFormatPr baseColWidth="10" defaultColWidth="11.42578125" defaultRowHeight="16.5" customHeight="1" x14ac:dyDescent="0.3"/>
  <cols>
    <col min="1" max="1" width="4" style="171" bestFit="1" customWidth="1"/>
    <col min="2" max="4" width="18.7109375" style="172" customWidth="1"/>
    <col min="5" max="5" width="32.42578125" style="165" customWidth="1"/>
    <col min="6" max="6" width="18.42578125" style="171" customWidth="1"/>
    <col min="7" max="7" width="16.42578125" style="171" customWidth="1"/>
    <col min="8" max="8" width="16.140625" style="171" customWidth="1"/>
    <col min="9" max="9" width="19" style="173" customWidth="1"/>
    <col min="10" max="10" width="24.42578125" style="165" customWidth="1"/>
    <col min="11" max="11" width="16.5703125" style="165" customWidth="1"/>
    <col min="12" max="12" width="6.28515625" style="165" bestFit="1" customWidth="1"/>
    <col min="13" max="13" width="27" style="165" customWidth="1"/>
    <col min="14" max="14" width="21.28515625" style="165" customWidth="1"/>
    <col min="15" max="15" width="17.5703125" style="165" customWidth="1"/>
    <col min="16" max="16" width="6.28515625" style="165" bestFit="1" customWidth="1"/>
    <col min="17" max="17" width="20.42578125" style="165" customWidth="1"/>
    <col min="18" max="18" width="5.85546875" style="165" customWidth="1"/>
    <col min="19" max="19" width="39.42578125" style="165" customWidth="1"/>
    <col min="20" max="20" width="15.140625" style="165" hidden="1" customWidth="1"/>
    <col min="21" max="21" width="18.42578125" style="165" hidden="1" customWidth="1"/>
    <col min="22" max="22" width="21" style="165" hidden="1" customWidth="1"/>
    <col min="23" max="23" width="19.28515625" style="165" hidden="1" customWidth="1"/>
    <col min="24" max="24" width="28.42578125" style="165" hidden="1" customWidth="1"/>
    <col min="25" max="25" width="6.85546875" style="165" hidden="1" customWidth="1"/>
    <col min="26" max="26" width="5" style="165" hidden="1" customWidth="1"/>
    <col min="27" max="27" width="5.5703125" style="165" hidden="1" customWidth="1"/>
    <col min="28" max="28" width="7.140625" style="165" hidden="1" customWidth="1"/>
    <col min="29" max="29" width="6.7109375" style="165" hidden="1" customWidth="1"/>
    <col min="30" max="30" width="7.5703125" style="165" hidden="1" customWidth="1"/>
    <col min="31" max="31" width="15.28515625" style="165" hidden="1" customWidth="1"/>
    <col min="32" max="32" width="12" style="165" hidden="1" customWidth="1"/>
    <col min="33" max="33" width="10.42578125" style="165" hidden="1" customWidth="1"/>
    <col min="34" max="34" width="9.28515625" style="165" hidden="1" customWidth="1"/>
    <col min="35" max="35" width="9.140625" style="165" hidden="1" customWidth="1"/>
    <col min="36" max="36" width="8.42578125" style="165" hidden="1" customWidth="1"/>
    <col min="37" max="37" width="7.28515625" style="165" hidden="1" customWidth="1"/>
    <col min="38" max="38" width="35.5703125" style="165" customWidth="1"/>
    <col min="39" max="39" width="18.85546875" style="165" customWidth="1"/>
    <col min="40" max="40" width="22.140625" style="165" customWidth="1"/>
    <col min="41" max="41" width="20.5703125" style="165" hidden="1" customWidth="1"/>
    <col min="42" max="42" width="18.5703125" style="165" hidden="1" customWidth="1"/>
    <col min="43" max="43" width="20.5703125" style="165" hidden="1" customWidth="1"/>
    <col min="44" max="44" width="41.42578125" style="165" hidden="1" customWidth="1"/>
    <col min="45" max="45" width="20.5703125" style="165" hidden="1" customWidth="1"/>
    <col min="46" max="46" width="36" style="165" hidden="1" customWidth="1"/>
    <col min="47" max="47" width="16.7109375" style="165" customWidth="1"/>
    <col min="48" max="49" width="21" style="165" customWidth="1"/>
    <col min="50" max="50" width="23" style="165" hidden="1" customWidth="1"/>
    <col min="51" max="53" width="23.28515625" style="165" hidden="1" customWidth="1"/>
    <col min="54" max="54" width="19.5703125" style="165" hidden="1" customWidth="1"/>
    <col min="55" max="55" width="23" style="165" hidden="1" customWidth="1"/>
    <col min="56" max="56" width="31.28515625" style="165" hidden="1" customWidth="1"/>
    <col min="57" max="57" width="18.85546875" style="165" hidden="1" customWidth="1"/>
    <col min="58" max="58" width="16.85546875" style="165" hidden="1" customWidth="1"/>
    <col min="59" max="59" width="19.5703125" style="165" hidden="1" customWidth="1"/>
    <col min="60" max="60" width="23" style="1" hidden="1" customWidth="1"/>
    <col min="61" max="61" width="45" style="1" hidden="1" customWidth="1"/>
    <col min="62" max="62" width="18.85546875" style="1" hidden="1" customWidth="1"/>
    <col min="63" max="63" width="16.85546875" style="1" hidden="1" customWidth="1"/>
    <col min="64" max="64" width="19.5703125" style="1" hidden="1" customWidth="1"/>
    <col min="65" max="65" width="14.7109375" style="165" customWidth="1"/>
    <col min="66" max="66" width="23.7109375" style="165" customWidth="1"/>
    <col min="67" max="67" width="15.85546875" style="165" customWidth="1"/>
    <col min="68" max="68" width="16.28515625" style="165" customWidth="1"/>
    <col min="69" max="69" width="18.28515625" style="165" customWidth="1"/>
    <col min="70" max="70" width="20.5703125" style="187" customWidth="1"/>
    <col min="71" max="72" width="23" style="165" customWidth="1"/>
    <col min="73" max="73" width="18.5703125" style="165" customWidth="1"/>
    <col min="74" max="74" width="20.5703125" style="165" customWidth="1"/>
    <col min="75" max="75" width="23" style="165" customWidth="1"/>
    <col min="76" max="76" width="18.5703125" style="165" customWidth="1"/>
    <col min="77" max="77" width="38.28515625" style="165" customWidth="1"/>
    <col min="78" max="78" width="63.140625" style="165" customWidth="1"/>
    <col min="79" max="80" width="37.5703125" style="165" customWidth="1"/>
    <col min="81" max="16384" width="11.42578125" style="165"/>
  </cols>
  <sheetData>
    <row r="1" spans="1:106" ht="16.5" customHeight="1" x14ac:dyDescent="0.3">
      <c r="A1" s="160"/>
      <c r="B1" s="161"/>
      <c r="C1" s="161"/>
      <c r="E1" s="162"/>
      <c r="F1" s="163"/>
      <c r="G1" s="160"/>
      <c r="H1" s="160"/>
      <c r="I1" s="164"/>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3"/>
      <c r="BI1" s="3"/>
      <c r="BJ1" s="3"/>
      <c r="BK1" s="3"/>
      <c r="BL1" s="3"/>
      <c r="BM1" s="162"/>
      <c r="BN1" s="162"/>
      <c r="BO1" s="162"/>
      <c r="BP1" s="162"/>
      <c r="BQ1" s="162"/>
      <c r="BR1" s="186"/>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row>
    <row r="2" spans="1:106" ht="16.5" customHeight="1" x14ac:dyDescent="0.3">
      <c r="A2" s="394" t="s">
        <v>184</v>
      </c>
      <c r="B2" s="395"/>
      <c r="C2" s="395"/>
      <c r="D2" s="395"/>
      <c r="E2" s="395"/>
      <c r="F2" s="395"/>
      <c r="G2" s="395"/>
      <c r="H2" s="395"/>
      <c r="I2" s="396"/>
      <c r="J2" s="394" t="s">
        <v>185</v>
      </c>
      <c r="K2" s="395"/>
      <c r="L2" s="395"/>
      <c r="M2" s="395"/>
      <c r="N2" s="395"/>
      <c r="O2" s="395"/>
      <c r="P2" s="395"/>
      <c r="Q2" s="396"/>
      <c r="R2" s="438" t="s">
        <v>186</v>
      </c>
      <c r="S2" s="438"/>
      <c r="T2" s="438"/>
      <c r="U2" s="438"/>
      <c r="V2" s="438"/>
      <c r="W2" s="438"/>
      <c r="X2" s="438"/>
      <c r="Y2" s="438"/>
      <c r="Z2" s="438"/>
      <c r="AA2" s="438"/>
      <c r="AB2" s="438"/>
      <c r="AC2" s="438"/>
      <c r="AD2" s="438"/>
      <c r="AE2" s="438" t="s">
        <v>187</v>
      </c>
      <c r="AF2" s="438"/>
      <c r="AG2" s="438"/>
      <c r="AH2" s="438"/>
      <c r="AI2" s="438"/>
      <c r="AJ2" s="438"/>
      <c r="AK2" s="438"/>
      <c r="AL2" s="455" t="s">
        <v>188</v>
      </c>
      <c r="AM2" s="455"/>
      <c r="AN2" s="455"/>
      <c r="AO2" s="455"/>
      <c r="AP2" s="455"/>
      <c r="AQ2" s="455"/>
      <c r="AR2" s="455"/>
      <c r="AS2" s="455"/>
      <c r="AT2" s="455"/>
      <c r="AU2" s="455"/>
      <c r="AV2" s="455"/>
      <c r="AW2" s="455"/>
      <c r="AX2" s="387" t="s">
        <v>189</v>
      </c>
      <c r="AY2" s="387"/>
      <c r="AZ2" s="387"/>
      <c r="BA2" s="387"/>
      <c r="BB2" s="387"/>
      <c r="BC2" s="387" t="s">
        <v>190</v>
      </c>
      <c r="BD2" s="387"/>
      <c r="BE2" s="387"/>
      <c r="BF2" s="387"/>
      <c r="BG2" s="387"/>
      <c r="BH2" s="387" t="s">
        <v>191</v>
      </c>
      <c r="BI2" s="387"/>
      <c r="BJ2" s="387"/>
      <c r="BK2" s="387"/>
      <c r="BL2" s="387"/>
      <c r="BM2" s="387" t="s">
        <v>192</v>
      </c>
      <c r="BN2" s="387"/>
      <c r="BO2" s="387"/>
      <c r="BP2" s="387"/>
      <c r="BQ2" s="387"/>
      <c r="BR2" s="453" t="s">
        <v>193</v>
      </c>
      <c r="BS2" s="453"/>
      <c r="BT2" s="453"/>
      <c r="BU2" s="453"/>
      <c r="BV2" s="400" t="s">
        <v>194</v>
      </c>
      <c r="BW2" s="400"/>
      <c r="BX2" s="400"/>
      <c r="BY2" s="391" t="s">
        <v>195</v>
      </c>
      <c r="BZ2" s="392"/>
      <c r="CA2" s="392"/>
      <c r="CB2" s="393"/>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row>
    <row r="3" spans="1:106" ht="16.5" customHeight="1" x14ac:dyDescent="0.3">
      <c r="A3" s="434" t="s">
        <v>196</v>
      </c>
      <c r="B3" s="435" t="s">
        <v>7</v>
      </c>
      <c r="C3" s="435" t="s">
        <v>9</v>
      </c>
      <c r="D3" s="436" t="s">
        <v>197</v>
      </c>
      <c r="E3" s="436" t="s">
        <v>21</v>
      </c>
      <c r="F3" s="438" t="s">
        <v>15</v>
      </c>
      <c r="G3" s="435" t="s">
        <v>17</v>
      </c>
      <c r="H3" s="435" t="s">
        <v>198</v>
      </c>
      <c r="I3" s="435" t="s">
        <v>23</v>
      </c>
      <c r="J3" s="435" t="s">
        <v>199</v>
      </c>
      <c r="K3" s="435" t="s">
        <v>200</v>
      </c>
      <c r="L3" s="436" t="s">
        <v>201</v>
      </c>
      <c r="M3" s="435" t="s">
        <v>202</v>
      </c>
      <c r="N3" s="456" t="s">
        <v>203</v>
      </c>
      <c r="O3" s="435" t="s">
        <v>204</v>
      </c>
      <c r="P3" s="438" t="s">
        <v>201</v>
      </c>
      <c r="Q3" s="435" t="s">
        <v>29</v>
      </c>
      <c r="R3" s="437" t="s">
        <v>205</v>
      </c>
      <c r="S3" s="435" t="s">
        <v>31</v>
      </c>
      <c r="T3" s="435" t="s">
        <v>33</v>
      </c>
      <c r="U3" s="439" t="s">
        <v>206</v>
      </c>
      <c r="V3" s="440"/>
      <c r="W3" s="440"/>
      <c r="X3" s="441"/>
      <c r="Y3" s="435" t="s">
        <v>207</v>
      </c>
      <c r="Z3" s="435"/>
      <c r="AA3" s="435"/>
      <c r="AB3" s="435"/>
      <c r="AC3" s="435"/>
      <c r="AD3" s="435"/>
      <c r="AE3" s="437" t="s">
        <v>208</v>
      </c>
      <c r="AF3" s="437" t="s">
        <v>209</v>
      </c>
      <c r="AG3" s="437" t="s">
        <v>201</v>
      </c>
      <c r="AH3" s="437" t="s">
        <v>210</v>
      </c>
      <c r="AI3" s="437" t="s">
        <v>201</v>
      </c>
      <c r="AJ3" s="437" t="s">
        <v>211</v>
      </c>
      <c r="AK3" s="437" t="s">
        <v>49</v>
      </c>
      <c r="AL3" s="410" t="s">
        <v>212</v>
      </c>
      <c r="AM3" s="410" t="s">
        <v>213</v>
      </c>
      <c r="AN3" s="410" t="s">
        <v>214</v>
      </c>
      <c r="AO3" s="410" t="s">
        <v>215</v>
      </c>
      <c r="AP3" s="410" t="s">
        <v>216</v>
      </c>
      <c r="AQ3" s="410" t="s">
        <v>215</v>
      </c>
      <c r="AR3" s="411" t="s">
        <v>217</v>
      </c>
      <c r="AS3" s="410" t="s">
        <v>215</v>
      </c>
      <c r="AT3" s="410" t="s">
        <v>218</v>
      </c>
      <c r="AU3" s="410" t="s">
        <v>215</v>
      </c>
      <c r="AV3" s="411" t="s">
        <v>219</v>
      </c>
      <c r="AW3" s="410" t="s">
        <v>53</v>
      </c>
      <c r="AX3" s="388" t="s">
        <v>220</v>
      </c>
      <c r="AY3" s="388" t="s">
        <v>221</v>
      </c>
      <c r="AZ3" s="388" t="s">
        <v>213</v>
      </c>
      <c r="BA3" s="388" t="s">
        <v>222</v>
      </c>
      <c r="BB3" s="388" t="s">
        <v>223</v>
      </c>
      <c r="BC3" s="388" t="s">
        <v>220</v>
      </c>
      <c r="BD3" s="388" t="s">
        <v>221</v>
      </c>
      <c r="BE3" s="388" t="s">
        <v>213</v>
      </c>
      <c r="BF3" s="388" t="s">
        <v>222</v>
      </c>
      <c r="BG3" s="388" t="s">
        <v>223</v>
      </c>
      <c r="BH3" s="388" t="s">
        <v>220</v>
      </c>
      <c r="BI3" s="388" t="s">
        <v>221</v>
      </c>
      <c r="BJ3" s="388" t="s">
        <v>213</v>
      </c>
      <c r="BK3" s="388" t="s">
        <v>222</v>
      </c>
      <c r="BL3" s="388" t="s">
        <v>223</v>
      </c>
      <c r="BM3" s="388" t="s">
        <v>220</v>
      </c>
      <c r="BN3" s="388" t="s">
        <v>221</v>
      </c>
      <c r="BO3" s="388" t="s">
        <v>213</v>
      </c>
      <c r="BP3" s="388" t="s">
        <v>222</v>
      </c>
      <c r="BQ3" s="388" t="s">
        <v>223</v>
      </c>
      <c r="BR3" s="454" t="s">
        <v>224</v>
      </c>
      <c r="BS3" s="454" t="s">
        <v>225</v>
      </c>
      <c r="BT3" s="454" t="s">
        <v>226</v>
      </c>
      <c r="BU3" s="454" t="s">
        <v>221</v>
      </c>
      <c r="BV3" s="401" t="s">
        <v>215</v>
      </c>
      <c r="BW3" s="401" t="s">
        <v>227</v>
      </c>
      <c r="BX3" s="401" t="s">
        <v>228</v>
      </c>
      <c r="BY3" s="458" t="s">
        <v>229</v>
      </c>
      <c r="BZ3" s="458" t="s">
        <v>230</v>
      </c>
      <c r="CA3" s="458" t="s">
        <v>231</v>
      </c>
      <c r="CB3" s="458" t="s">
        <v>232</v>
      </c>
      <c r="CC3" s="162"/>
      <c r="CD3" s="162"/>
      <c r="CE3" s="162"/>
      <c r="CF3" s="162"/>
      <c r="CG3" s="162"/>
      <c r="CH3" s="162"/>
      <c r="CI3" s="162"/>
      <c r="CJ3" s="162"/>
      <c r="CK3" s="162"/>
      <c r="CL3" s="162"/>
      <c r="CM3" s="162"/>
      <c r="CN3" s="162"/>
      <c r="CO3" s="162"/>
      <c r="CP3" s="162"/>
      <c r="CQ3" s="162"/>
      <c r="CR3" s="162"/>
      <c r="CS3" s="162"/>
      <c r="CT3" s="162"/>
      <c r="CU3" s="162"/>
      <c r="CV3" s="162"/>
      <c r="CW3" s="162"/>
      <c r="CX3" s="162"/>
      <c r="CY3" s="162"/>
      <c r="CZ3" s="162"/>
      <c r="DA3" s="162"/>
      <c r="DB3" s="162"/>
    </row>
    <row r="4" spans="1:106" s="167" customFormat="1" ht="67.5" customHeight="1" x14ac:dyDescent="0.25">
      <c r="A4" s="434"/>
      <c r="B4" s="435"/>
      <c r="C4" s="435"/>
      <c r="D4" s="436"/>
      <c r="E4" s="436"/>
      <c r="F4" s="438"/>
      <c r="G4" s="435"/>
      <c r="H4" s="435"/>
      <c r="I4" s="435"/>
      <c r="J4" s="435"/>
      <c r="K4" s="435"/>
      <c r="L4" s="436"/>
      <c r="M4" s="435"/>
      <c r="N4" s="457"/>
      <c r="O4" s="438"/>
      <c r="P4" s="438"/>
      <c r="Q4" s="435"/>
      <c r="R4" s="437"/>
      <c r="S4" s="435"/>
      <c r="T4" s="435"/>
      <c r="U4" s="174" t="s">
        <v>233</v>
      </c>
      <c r="V4" s="174" t="s">
        <v>234</v>
      </c>
      <c r="W4" s="174" t="s">
        <v>235</v>
      </c>
      <c r="X4" s="174" t="s">
        <v>236</v>
      </c>
      <c r="Y4" s="175" t="s">
        <v>70</v>
      </c>
      <c r="Z4" s="175" t="s">
        <v>237</v>
      </c>
      <c r="AA4" s="175" t="s">
        <v>238</v>
      </c>
      <c r="AB4" s="175" t="s">
        <v>239</v>
      </c>
      <c r="AC4" s="175" t="s">
        <v>240</v>
      </c>
      <c r="AD4" s="175" t="s">
        <v>222</v>
      </c>
      <c r="AE4" s="437"/>
      <c r="AF4" s="437"/>
      <c r="AG4" s="437"/>
      <c r="AH4" s="437"/>
      <c r="AI4" s="437"/>
      <c r="AJ4" s="437"/>
      <c r="AK4" s="437"/>
      <c r="AL4" s="410"/>
      <c r="AM4" s="410"/>
      <c r="AN4" s="410"/>
      <c r="AO4" s="410"/>
      <c r="AP4" s="410"/>
      <c r="AQ4" s="410"/>
      <c r="AR4" s="412"/>
      <c r="AS4" s="410"/>
      <c r="AT4" s="410"/>
      <c r="AU4" s="410"/>
      <c r="AV4" s="412"/>
      <c r="AW4" s="410"/>
      <c r="AX4" s="388"/>
      <c r="AY4" s="388"/>
      <c r="AZ4" s="388"/>
      <c r="BA4" s="388"/>
      <c r="BB4" s="388"/>
      <c r="BC4" s="388"/>
      <c r="BD4" s="388"/>
      <c r="BE4" s="388"/>
      <c r="BF4" s="388"/>
      <c r="BG4" s="388"/>
      <c r="BH4" s="388"/>
      <c r="BI4" s="388"/>
      <c r="BJ4" s="388"/>
      <c r="BK4" s="388"/>
      <c r="BL4" s="388"/>
      <c r="BM4" s="388"/>
      <c r="BN4" s="388"/>
      <c r="BO4" s="388"/>
      <c r="BP4" s="388"/>
      <c r="BQ4" s="388"/>
      <c r="BR4" s="454"/>
      <c r="BS4" s="454"/>
      <c r="BT4" s="454"/>
      <c r="BU4" s="454"/>
      <c r="BV4" s="401"/>
      <c r="BW4" s="401"/>
      <c r="BX4" s="401"/>
      <c r="BY4" s="458"/>
      <c r="BZ4" s="458"/>
      <c r="CA4" s="458"/>
      <c r="CB4" s="458"/>
      <c r="CC4" s="166"/>
      <c r="CD4" s="166"/>
      <c r="CE4" s="166"/>
      <c r="CF4" s="166"/>
      <c r="CG4" s="166"/>
      <c r="CH4" s="166"/>
      <c r="CI4" s="166"/>
      <c r="CJ4" s="166"/>
      <c r="CK4" s="166"/>
      <c r="CL4" s="166"/>
      <c r="CM4" s="166"/>
      <c r="CN4" s="166"/>
      <c r="CO4" s="166"/>
      <c r="CP4" s="166"/>
      <c r="CQ4" s="166"/>
      <c r="CR4" s="166"/>
      <c r="CS4" s="166"/>
      <c r="CT4" s="166"/>
      <c r="CU4" s="166"/>
      <c r="CV4" s="166"/>
      <c r="CW4" s="166"/>
      <c r="CX4" s="166"/>
      <c r="CY4" s="166"/>
      <c r="CZ4" s="166"/>
      <c r="DA4" s="166"/>
      <c r="DB4" s="166"/>
    </row>
    <row r="5" spans="1:106" s="170" customFormat="1" ht="189" customHeight="1" x14ac:dyDescent="0.25">
      <c r="A5" s="389">
        <v>1</v>
      </c>
      <c r="B5" s="390" t="s">
        <v>112</v>
      </c>
      <c r="C5" s="390" t="s">
        <v>241</v>
      </c>
      <c r="D5" s="447" t="s">
        <v>242</v>
      </c>
      <c r="E5" s="447" t="s">
        <v>243</v>
      </c>
      <c r="F5" s="390" t="s">
        <v>244</v>
      </c>
      <c r="G5" s="421" t="s">
        <v>245</v>
      </c>
      <c r="H5" s="421" t="s">
        <v>246</v>
      </c>
      <c r="I5" s="390" t="s">
        <v>247</v>
      </c>
      <c r="J5" s="446">
        <v>600</v>
      </c>
      <c r="K5" s="417" t="str">
        <f>IF(J5&lt;=0,"",IF(J5&lt;=2,"Muy Baja",IF(J5&lt;=24,"Baja",IF(J5&lt;=500,"Media",IF(J5&lt;=5000,"Alta","Muy Alta")))))</f>
        <v>Alta</v>
      </c>
      <c r="L5" s="418">
        <f>IF(K5="","",IF(K5="Muy Baja",0.2,IF(K5="Baja",0.4,IF(K5="Media",0.6,IF(K5="Alta",0.8,IF(K5="Muy Alta",1,))))))</f>
        <v>0.8</v>
      </c>
      <c r="M5" s="413" t="s">
        <v>248</v>
      </c>
      <c r="N5" s="414" t="str">
        <f>IF(NOT(ISERROR(MATCH(M5,'Tabla Impacto'!$B$221:$B$223,0))),'Tabla Impacto'!$F$223&amp;"Por favor no seleccionar los criterios de impacto(Afectación Económica o presupuestal y Pérdida Reputacional)",M5)</f>
        <v xml:space="preserve">     El riesgo afecta la imagen de la entidad con efecto publicitario sostenido a nivel de sector administrativo, nivel departamental o municipal</v>
      </c>
      <c r="O5" s="449" t="str">
        <f>IF(OR(N5='[2]Tabla Impacto'!$C$11,N5='[2]Tabla Impacto'!$D$11),"Leve",IF(OR(N5='[2]Tabla Impacto'!$C$12,N5='[2]Tabla Impacto'!$D$12),"Menor",IF(OR(N5='[2]Tabla Impacto'!$C$13,N5='[2]Tabla Impacto'!$D$13),"Moderado",IF(OR(N5='[2]Tabla Impacto'!$C$14,N5='[2]Tabla Impacto'!$D$14),"Mayor",IF(OR(N5='[2]Tabla Impacto'!$C$15,N5='[2]Tabla Impacto'!$D$15),"Catastrófico","")))))</f>
        <v>Mayor</v>
      </c>
      <c r="P5" s="452">
        <f>IF(O5="","",IF(O5="Leve",0.2,IF(O5="Menor",0.4,IF(O5="Moderado",0.6,IF(O5="Mayor",0.8,IF(O5="Catastrófico",1,))))))</f>
        <v>0.8</v>
      </c>
      <c r="Q5" s="448" t="str">
        <f>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Alto</v>
      </c>
      <c r="R5" s="235">
        <v>1</v>
      </c>
      <c r="S5" s="275" t="s">
        <v>249</v>
      </c>
      <c r="T5" s="241" t="str">
        <f t="shared" ref="T5:T37" si="0">IF(OR(Y5="Preventivo",Y5="Detectivo"),"Probabilidad",IF(Y5="Correctivo","Impacto",""))</f>
        <v>Probabilidad</v>
      </c>
      <c r="U5" s="241" t="s">
        <v>250</v>
      </c>
      <c r="V5" s="241" t="s">
        <v>250</v>
      </c>
      <c r="W5" s="241" t="s">
        <v>250</v>
      </c>
      <c r="X5" s="241" t="s">
        <v>250</v>
      </c>
      <c r="Y5" s="242" t="s">
        <v>251</v>
      </c>
      <c r="Z5" s="242" t="s">
        <v>252</v>
      </c>
      <c r="AA5" s="243" t="str">
        <f t="shared" ref="AA5:AA36" si="1">IF(AND(Y5="Preventivo",Z5="Automático"),"50%",IF(AND(Y5="Preventivo",Z5="Manual"),"40%",IF(AND(Y5="Detectivo",Z5="Automático"),"40%",IF(AND(Y5="Detectivo",Z5="Manual"),"30%",IF(AND(Y5="Correctivo",Z5="Automático"),"35%",IF(AND(Y5="Correctivo",Z5="Manual"),"25%",""))))))</f>
        <v>30%</v>
      </c>
      <c r="AB5" s="242" t="s">
        <v>253</v>
      </c>
      <c r="AC5" s="242" t="s">
        <v>254</v>
      </c>
      <c r="AD5" s="242" t="s">
        <v>255</v>
      </c>
      <c r="AE5" s="244">
        <f>IFERROR(IF(T5="Probabilidad",(L5-(+L5*AA5)),IF(T5="Impacto",L5,"")),"")</f>
        <v>0.56000000000000005</v>
      </c>
      <c r="AF5" s="245" t="str">
        <f>IFERROR(IF(AE5="","",IF(AE5&lt;=0.2,"Muy Baja",IF(AE5&lt;=0.4,"Baja",IF(AE5&lt;=0.6,"Media",IF(AE5&lt;=0.8,"Alta","Muy Alta"))))),"")</f>
        <v>Media</v>
      </c>
      <c r="AG5" s="243">
        <f t="shared" ref="AG5:AG36" si="2">+AE5</f>
        <v>0.56000000000000005</v>
      </c>
      <c r="AH5" s="245" t="str">
        <f>IFERROR(IF(AI5="","",IF(AI5&lt;=0.2,"Leve",IF(AI5&lt;=0.4,"Menor",IF(AI5&lt;=0.6,"Moderado",IF(AI5&lt;=0.8,"Mayor","Catastrófico"))))),"")</f>
        <v>Mayor</v>
      </c>
      <c r="AI5" s="243">
        <f>IFERROR(IF(T5="Impacto",(P5-(+P5*AA5)),IF(T5="Probabilidad",P5,"")),"")</f>
        <v>0.8</v>
      </c>
      <c r="AJ5" s="246" t="str">
        <f t="shared" ref="AJ5"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Alto</v>
      </c>
      <c r="AK5" s="402" t="s">
        <v>256</v>
      </c>
      <c r="AL5" s="276" t="s">
        <v>257</v>
      </c>
      <c r="AM5" s="274" t="s">
        <v>258</v>
      </c>
      <c r="AN5" s="277">
        <v>45291</v>
      </c>
      <c r="AO5" s="278"/>
      <c r="AP5" s="279"/>
      <c r="AQ5" s="280" t="s">
        <v>259</v>
      </c>
      <c r="AR5" s="280" t="s">
        <v>259</v>
      </c>
      <c r="AS5" s="280" t="s">
        <v>259</v>
      </c>
      <c r="AT5" s="280" t="s">
        <v>259</v>
      </c>
      <c r="AU5" s="280" t="s">
        <v>259</v>
      </c>
      <c r="AV5" s="280" t="s">
        <v>259</v>
      </c>
      <c r="AW5" s="235" t="s">
        <v>260</v>
      </c>
      <c r="AX5" s="231">
        <v>45037</v>
      </c>
      <c r="AY5" s="281" t="s">
        <v>261</v>
      </c>
      <c r="AZ5" s="282" t="s">
        <v>262</v>
      </c>
      <c r="BA5" s="281" t="s">
        <v>263</v>
      </c>
      <c r="BB5" s="283" t="s">
        <v>264</v>
      </c>
      <c r="BC5" s="268">
        <v>45077</v>
      </c>
      <c r="BD5" s="236" t="s">
        <v>265</v>
      </c>
      <c r="BE5" s="236" t="s">
        <v>262</v>
      </c>
      <c r="BF5" s="236" t="s">
        <v>266</v>
      </c>
      <c r="BG5" s="239" t="s">
        <v>264</v>
      </c>
      <c r="BH5" s="280" t="s">
        <v>267</v>
      </c>
      <c r="BI5" s="280" t="s">
        <v>267</v>
      </c>
      <c r="BJ5" s="280" t="s">
        <v>267</v>
      </c>
      <c r="BK5" s="280" t="s">
        <v>267</v>
      </c>
      <c r="BL5" s="280" t="s">
        <v>267</v>
      </c>
      <c r="BM5" s="248" t="s">
        <v>267</v>
      </c>
      <c r="BN5" s="248" t="s">
        <v>267</v>
      </c>
      <c r="BO5" s="248" t="s">
        <v>267</v>
      </c>
      <c r="BP5" s="248" t="s">
        <v>267</v>
      </c>
      <c r="BQ5" s="248" t="s">
        <v>267</v>
      </c>
      <c r="BR5" s="231" t="s">
        <v>268</v>
      </c>
      <c r="BS5" s="155"/>
      <c r="BT5" s="155"/>
      <c r="BU5" s="155"/>
      <c r="BV5" s="231" t="s">
        <v>269</v>
      </c>
      <c r="BW5" s="247" t="s">
        <v>270</v>
      </c>
      <c r="BX5" s="247" t="s">
        <v>271</v>
      </c>
      <c r="BY5" s="314" t="s">
        <v>272</v>
      </c>
      <c r="BZ5" s="317" t="s">
        <v>273</v>
      </c>
      <c r="CA5" s="317" t="s">
        <v>274</v>
      </c>
      <c r="CB5" s="317" t="s">
        <v>275</v>
      </c>
    </row>
    <row r="6" spans="1:106" ht="189" customHeight="1" x14ac:dyDescent="0.3">
      <c r="A6" s="389"/>
      <c r="B6" s="390"/>
      <c r="C6" s="390"/>
      <c r="D6" s="422"/>
      <c r="E6" s="422"/>
      <c r="F6" s="390"/>
      <c r="G6" s="422"/>
      <c r="H6" s="422"/>
      <c r="I6" s="390"/>
      <c r="J6" s="446"/>
      <c r="K6" s="417"/>
      <c r="L6" s="418"/>
      <c r="M6" s="413"/>
      <c r="N6" s="415"/>
      <c r="O6" s="450"/>
      <c r="P6" s="450"/>
      <c r="Q6" s="448"/>
      <c r="R6" s="235">
        <v>2</v>
      </c>
      <c r="S6" s="275" t="s">
        <v>276</v>
      </c>
      <c r="T6" s="241" t="str">
        <f t="shared" si="0"/>
        <v>Probabilidad</v>
      </c>
      <c r="U6" s="241" t="s">
        <v>250</v>
      </c>
      <c r="V6" s="241" t="s">
        <v>250</v>
      </c>
      <c r="W6" s="241" t="s">
        <v>250</v>
      </c>
      <c r="X6" s="241" t="s">
        <v>250</v>
      </c>
      <c r="Y6" s="242" t="s">
        <v>277</v>
      </c>
      <c r="Z6" s="242" t="s">
        <v>252</v>
      </c>
      <c r="AA6" s="243" t="str">
        <f t="shared" si="1"/>
        <v>40%</v>
      </c>
      <c r="AB6" s="242" t="s">
        <v>253</v>
      </c>
      <c r="AC6" s="242" t="s">
        <v>254</v>
      </c>
      <c r="AD6" s="242" t="s">
        <v>255</v>
      </c>
      <c r="AE6" s="244">
        <f>IFERROR(IF(AND(T5="Probabilidad",T6="Probabilidad"),(AG5-(+AG5*AA6)),IF(T6="Probabilidad",(L5-(+L5*AA6)),IF(T6="Impacto",AG5,""))),"")</f>
        <v>0.33600000000000002</v>
      </c>
      <c r="AF6" s="245" t="str">
        <f t="shared" ref="AF6:AF64" si="4">IFERROR(IF(AE6="","",IF(AE6&lt;=0.2,"Muy Baja",IF(AE6&lt;=0.4,"Baja",IF(AE6&lt;=0.6,"Media",IF(AE6&lt;=0.8,"Alta","Muy Alta"))))),"")</f>
        <v>Baja</v>
      </c>
      <c r="AG6" s="243">
        <f t="shared" si="2"/>
        <v>0.33600000000000002</v>
      </c>
      <c r="AH6" s="245" t="str">
        <f t="shared" ref="AH6:AH64" si="5">IFERROR(IF(AI6="","",IF(AI6&lt;=0.2,"Leve",IF(AI6&lt;=0.4,"Menor",IF(AI6&lt;=0.6,"Moderado",IF(AI6&lt;=0.8,"Mayor","Catastrófico"))))),"")</f>
        <v>Mayor</v>
      </c>
      <c r="AI6" s="243">
        <f>IFERROR(IF(AND(T5="Impacto",T6="Impacto"),(AI5-(+AI5*AA6)),IF(T6="Impacto",($P$5-(+$P$5*AA6)),IF(T6="Probabilidad",AI5,""))),"")</f>
        <v>0.8</v>
      </c>
      <c r="AJ6" s="246" t="str">
        <f t="shared" ref="AJ6:AJ36" si="6">IFERROR(IF(OR(AND(AF6="Muy Baja",AH6="Leve"),AND(AF6="Muy Baja",AH6="Menor"),AND(AF6="Baja",AH6="Leve")),"Bajo",IF(OR(AND(AF6="Muy baja",AH6="Moderado"),AND(AF6="Baja",AH6="Menor"),AND(AF6="Baja",AH6="Moderado"),AND(AF6="Media",AH6="Leve"),AND(AF6="Media",AH6="Menor"),AND(AF6="Media",AH6="Moderado"),AND(AF6="Alta",AH6="Leve"),AND(AF6="Alta",AH6="Menor")),"Moderado",IF(OR(AND(AF6="Muy Baja",AH6="Mayor"),AND(AF6="Baja",AH6="Mayor"),AND(AF6="Media",AH6="Mayor"),AND(AF6="Alta",AH6="Moderado"),AND(AF6="Alta",AH6="Mayor"),AND(AF6="Muy Alta",AH6="Leve"),AND(AF6="Muy Alta",AH6="Menor"),AND(AF6="Muy Alta",AH6="Moderado"),AND(AF6="Muy Alta",AH6="Mayor")),"Alto",IF(OR(AND(AF6="Muy Baja",AH6="Catastrófico"),AND(AF6="Baja",AH6="Catastrófico"),AND(AF6="Media",AH6="Catastrófico"),AND(AF6="Alta",AH6="Catastrófico"),AND(AF6="Muy Alta",AH6="Catastrófico")),"Extremo","")))),"")</f>
        <v>Alto</v>
      </c>
      <c r="AK6" s="403"/>
      <c r="AL6" s="276" t="s">
        <v>278</v>
      </c>
      <c r="AM6" s="274" t="s">
        <v>258</v>
      </c>
      <c r="AN6" s="277">
        <v>45291</v>
      </c>
      <c r="AO6" s="239"/>
      <c r="AP6" s="236"/>
      <c r="AQ6" s="280" t="s">
        <v>259</v>
      </c>
      <c r="AR6" s="280" t="s">
        <v>259</v>
      </c>
      <c r="AS6" s="280" t="s">
        <v>259</v>
      </c>
      <c r="AT6" s="280" t="s">
        <v>259</v>
      </c>
      <c r="AU6" s="280" t="s">
        <v>259</v>
      </c>
      <c r="AV6" s="280" t="s">
        <v>259</v>
      </c>
      <c r="AW6" s="235" t="s">
        <v>260</v>
      </c>
      <c r="AX6" s="231">
        <v>45037</v>
      </c>
      <c r="AY6" s="281" t="s">
        <v>261</v>
      </c>
      <c r="AZ6" s="282" t="s">
        <v>262</v>
      </c>
      <c r="BA6" s="231" t="s">
        <v>263</v>
      </c>
      <c r="BB6" s="283" t="s">
        <v>264</v>
      </c>
      <c r="BC6" s="268">
        <v>45077</v>
      </c>
      <c r="BD6" s="236" t="s">
        <v>265</v>
      </c>
      <c r="BE6" s="236" t="s">
        <v>262</v>
      </c>
      <c r="BF6" s="236" t="s">
        <v>266</v>
      </c>
      <c r="BG6" s="239" t="s">
        <v>264</v>
      </c>
      <c r="BH6" s="280" t="s">
        <v>267</v>
      </c>
      <c r="BI6" s="280" t="s">
        <v>267</v>
      </c>
      <c r="BJ6" s="280" t="s">
        <v>267</v>
      </c>
      <c r="BK6" s="280" t="s">
        <v>267</v>
      </c>
      <c r="BL6" s="280" t="s">
        <v>267</v>
      </c>
      <c r="BM6" s="248" t="s">
        <v>267</v>
      </c>
      <c r="BN6" s="248" t="s">
        <v>267</v>
      </c>
      <c r="BO6" s="248" t="s">
        <v>267</v>
      </c>
      <c r="BP6" s="248" t="s">
        <v>267</v>
      </c>
      <c r="BQ6" s="248" t="s">
        <v>267</v>
      </c>
      <c r="BR6" s="159"/>
      <c r="BS6" s="155"/>
      <c r="BT6" s="155"/>
      <c r="BU6" s="155"/>
      <c r="BV6" s="231" t="s">
        <v>269</v>
      </c>
      <c r="BW6" s="247" t="s">
        <v>279</v>
      </c>
      <c r="BX6" s="247" t="s">
        <v>271</v>
      </c>
      <c r="BY6" s="315" t="s">
        <v>272</v>
      </c>
      <c r="BZ6" s="318" t="s">
        <v>280</v>
      </c>
      <c r="CA6" s="318" t="s">
        <v>274</v>
      </c>
      <c r="CB6" s="318" t="s">
        <v>275</v>
      </c>
    </row>
    <row r="7" spans="1:106" ht="189" customHeight="1" x14ac:dyDescent="0.3">
      <c r="A7" s="389"/>
      <c r="B7" s="390"/>
      <c r="C7" s="390"/>
      <c r="D7" s="422"/>
      <c r="E7" s="422"/>
      <c r="F7" s="390"/>
      <c r="G7" s="422"/>
      <c r="H7" s="422"/>
      <c r="I7" s="390"/>
      <c r="J7" s="446"/>
      <c r="K7" s="417"/>
      <c r="L7" s="418"/>
      <c r="M7" s="413"/>
      <c r="N7" s="415"/>
      <c r="O7" s="450"/>
      <c r="P7" s="450"/>
      <c r="Q7" s="448"/>
      <c r="R7" s="235">
        <v>3</v>
      </c>
      <c r="S7" s="275" t="s">
        <v>281</v>
      </c>
      <c r="T7" s="241" t="str">
        <f t="shared" si="0"/>
        <v>Probabilidad</v>
      </c>
      <c r="U7" s="241" t="s">
        <v>250</v>
      </c>
      <c r="V7" s="241" t="s">
        <v>250</v>
      </c>
      <c r="W7" s="241" t="s">
        <v>250</v>
      </c>
      <c r="X7" s="241" t="s">
        <v>250</v>
      </c>
      <c r="Y7" s="242" t="s">
        <v>277</v>
      </c>
      <c r="Z7" s="242" t="s">
        <v>252</v>
      </c>
      <c r="AA7" s="243" t="str">
        <f t="shared" si="1"/>
        <v>40%</v>
      </c>
      <c r="AB7" s="242" t="s">
        <v>253</v>
      </c>
      <c r="AC7" s="242" t="s">
        <v>254</v>
      </c>
      <c r="AD7" s="242" t="s">
        <v>255</v>
      </c>
      <c r="AE7" s="244">
        <f>IFERROR(IF(AND(T6="Probabilidad",T7="Probabilidad"),(AG6-(+AG6*AA7)),IF(AND(T6="Impacto",T7="Probabilidad"),(AG5-(+AG5*AA7)),IF(T7="Impacto",AG6,""))),"")</f>
        <v>0.2016</v>
      </c>
      <c r="AF7" s="245" t="str">
        <f t="shared" si="4"/>
        <v>Baja</v>
      </c>
      <c r="AG7" s="243">
        <f t="shared" si="2"/>
        <v>0.2016</v>
      </c>
      <c r="AH7" s="245" t="str">
        <f t="shared" si="5"/>
        <v>Mayor</v>
      </c>
      <c r="AI7" s="243">
        <f>IFERROR(IF(AND(T6="Impacto",T7="Impacto"),(AI6-(+AI6*AA7)),IF(AND(T6="Probabilidad",T7="Impacto"),(AI5-(+AI5*AA7)),IF(T7="Probabilidad",AI6,""))),"")</f>
        <v>0.8</v>
      </c>
      <c r="AJ7" s="246" t="str">
        <f t="shared" si="6"/>
        <v>Alto</v>
      </c>
      <c r="AK7" s="403"/>
      <c r="AL7" s="276" t="s">
        <v>282</v>
      </c>
      <c r="AM7" s="274" t="s">
        <v>283</v>
      </c>
      <c r="AN7" s="277">
        <v>45291</v>
      </c>
      <c r="AO7" s="239"/>
      <c r="AP7" s="236"/>
      <c r="AQ7" s="280" t="s">
        <v>259</v>
      </c>
      <c r="AR7" s="280" t="s">
        <v>259</v>
      </c>
      <c r="AS7" s="280" t="s">
        <v>259</v>
      </c>
      <c r="AT7" s="280" t="s">
        <v>259</v>
      </c>
      <c r="AU7" s="280" t="s">
        <v>259</v>
      </c>
      <c r="AV7" s="280" t="s">
        <v>259</v>
      </c>
      <c r="AW7" s="235" t="s">
        <v>260</v>
      </c>
      <c r="AX7" s="284">
        <v>45037</v>
      </c>
      <c r="AY7" s="281" t="s">
        <v>261</v>
      </c>
      <c r="AZ7" s="282" t="s">
        <v>262</v>
      </c>
      <c r="BA7" s="231" t="s">
        <v>263</v>
      </c>
      <c r="BB7" s="283" t="s">
        <v>264</v>
      </c>
      <c r="BC7" s="268">
        <v>45077</v>
      </c>
      <c r="BD7" s="236" t="s">
        <v>265</v>
      </c>
      <c r="BE7" s="236" t="s">
        <v>262</v>
      </c>
      <c r="BF7" s="236" t="s">
        <v>266</v>
      </c>
      <c r="BG7" s="239" t="s">
        <v>264</v>
      </c>
      <c r="BH7" s="280"/>
      <c r="BI7" s="280" t="s">
        <v>267</v>
      </c>
      <c r="BJ7" s="280" t="s">
        <v>267</v>
      </c>
      <c r="BK7" s="280" t="s">
        <v>267</v>
      </c>
      <c r="BL7" s="280" t="s">
        <v>267</v>
      </c>
      <c r="BM7" s="248" t="s">
        <v>267</v>
      </c>
      <c r="BN7" s="248" t="s">
        <v>267</v>
      </c>
      <c r="BO7" s="248" t="s">
        <v>267</v>
      </c>
      <c r="BP7" s="248" t="s">
        <v>267</v>
      </c>
      <c r="BQ7" s="248" t="s">
        <v>267</v>
      </c>
      <c r="BR7" s="158"/>
      <c r="BS7" s="155"/>
      <c r="BT7" s="155"/>
      <c r="BU7" s="155"/>
      <c r="BV7" s="231" t="s">
        <v>269</v>
      </c>
      <c r="BW7" s="247" t="s">
        <v>279</v>
      </c>
      <c r="BX7" s="247" t="s">
        <v>271</v>
      </c>
      <c r="BY7" s="315" t="s">
        <v>272</v>
      </c>
      <c r="BZ7" s="318" t="s">
        <v>284</v>
      </c>
      <c r="CA7" s="318" t="s">
        <v>274</v>
      </c>
      <c r="CB7" s="318" t="s">
        <v>275</v>
      </c>
    </row>
    <row r="8" spans="1:106" ht="409.5" x14ac:dyDescent="0.3">
      <c r="A8" s="389"/>
      <c r="B8" s="390"/>
      <c r="C8" s="390"/>
      <c r="D8" s="422"/>
      <c r="E8" s="422"/>
      <c r="F8" s="390"/>
      <c r="G8" s="422"/>
      <c r="H8" s="422"/>
      <c r="I8" s="390"/>
      <c r="J8" s="446"/>
      <c r="K8" s="417"/>
      <c r="L8" s="418"/>
      <c r="M8" s="413"/>
      <c r="N8" s="415"/>
      <c r="O8" s="450"/>
      <c r="P8" s="450"/>
      <c r="Q8" s="448"/>
      <c r="R8" s="235">
        <v>4</v>
      </c>
      <c r="S8" s="237" t="s">
        <v>285</v>
      </c>
      <c r="T8" s="157" t="str">
        <f t="shared" si="0"/>
        <v/>
      </c>
      <c r="U8" s="157"/>
      <c r="V8" s="157"/>
      <c r="W8" s="157"/>
      <c r="X8" s="157"/>
      <c r="Y8" s="238"/>
      <c r="Z8" s="238"/>
      <c r="AA8" s="118" t="str">
        <f t="shared" si="1"/>
        <v/>
      </c>
      <c r="AB8" s="238"/>
      <c r="AC8" s="238"/>
      <c r="AD8" s="238"/>
      <c r="AE8" s="184" t="str">
        <f>IFERROR(IF(AND(T7="Probabilidad",T8="Probabilidad"),(AG7-(+AG7*AA8)),IF(AND(T7="Impacto",T8="Probabilidad"),(AG6-(+AG6*AA8)),IF(T8="Impacto",AG7,""))),"")</f>
        <v/>
      </c>
      <c r="AF8" s="154" t="str">
        <f t="shared" si="4"/>
        <v/>
      </c>
      <c r="AG8" s="118" t="str">
        <f t="shared" si="2"/>
        <v/>
      </c>
      <c r="AH8" s="154" t="str">
        <f t="shared" si="5"/>
        <v/>
      </c>
      <c r="AI8" s="118" t="str">
        <f>IFERROR(IF(AND(T7="Impacto",T8="Impacto"),(AI7-(+AI7*AA8)),IF(AND(T7="Probabilidad",T8="Impacto"),(AI6-(+AI6*AA8)),IF(T8="Probabilidad",AI7,""))),"")</f>
        <v/>
      </c>
      <c r="AJ8" s="119" t="str">
        <f t="shared" si="6"/>
        <v/>
      </c>
      <c r="AK8" s="398"/>
      <c r="AL8" s="236" t="s">
        <v>286</v>
      </c>
      <c r="AM8" s="235" t="s">
        <v>283</v>
      </c>
      <c r="AN8" s="277">
        <v>45291</v>
      </c>
      <c r="AO8" s="239"/>
      <c r="AP8" s="236"/>
      <c r="AQ8" s="268" t="s">
        <v>287</v>
      </c>
      <c r="AR8" s="236" t="s">
        <v>288</v>
      </c>
      <c r="AS8" s="268" t="s">
        <v>289</v>
      </c>
      <c r="AT8" s="236" t="s">
        <v>290</v>
      </c>
      <c r="AU8" s="158" t="s">
        <v>291</v>
      </c>
      <c r="AV8" s="155" t="s">
        <v>292</v>
      </c>
      <c r="AW8" s="156" t="s">
        <v>293</v>
      </c>
      <c r="AX8" s="236"/>
      <c r="AY8" s="236"/>
      <c r="AZ8" s="235"/>
      <c r="BA8" s="239"/>
      <c r="BB8" s="239"/>
      <c r="BC8" s="268" t="s">
        <v>294</v>
      </c>
      <c r="BD8" s="236" t="s">
        <v>295</v>
      </c>
      <c r="BE8" s="236" t="s">
        <v>296</v>
      </c>
      <c r="BF8" s="236" t="s">
        <v>297</v>
      </c>
      <c r="BG8" s="239" t="s">
        <v>264</v>
      </c>
      <c r="BH8" s="268" t="s">
        <v>289</v>
      </c>
      <c r="BI8" s="236" t="s">
        <v>298</v>
      </c>
      <c r="BJ8" s="235" t="s">
        <v>296</v>
      </c>
      <c r="BK8" s="236" t="s">
        <v>299</v>
      </c>
      <c r="BL8" s="239" t="s">
        <v>264</v>
      </c>
      <c r="BM8" s="158" t="s">
        <v>291</v>
      </c>
      <c r="BN8" s="155" t="s">
        <v>300</v>
      </c>
      <c r="BO8" s="155" t="s">
        <v>301</v>
      </c>
      <c r="BP8" s="120"/>
      <c r="BQ8" s="120"/>
      <c r="BR8" s="158"/>
      <c r="BS8" s="155"/>
      <c r="BT8" s="155"/>
      <c r="BU8" s="155"/>
      <c r="BV8" s="158" t="s">
        <v>772</v>
      </c>
      <c r="BW8" s="155" t="s">
        <v>773</v>
      </c>
      <c r="BX8" s="155" t="s">
        <v>774</v>
      </c>
      <c r="BY8" s="316">
        <v>45190</v>
      </c>
      <c r="BZ8" s="319" t="s">
        <v>302</v>
      </c>
      <c r="CA8" s="320" t="s">
        <v>303</v>
      </c>
      <c r="CB8" s="319" t="s">
        <v>304</v>
      </c>
    </row>
    <row r="9" spans="1:106" ht="16.5" customHeight="1" x14ac:dyDescent="0.3">
      <c r="A9" s="389"/>
      <c r="B9" s="390"/>
      <c r="C9" s="390"/>
      <c r="D9" s="422"/>
      <c r="E9" s="422"/>
      <c r="F9" s="390"/>
      <c r="G9" s="422"/>
      <c r="H9" s="422"/>
      <c r="I9" s="390"/>
      <c r="J9" s="446"/>
      <c r="K9" s="417"/>
      <c r="L9" s="418"/>
      <c r="M9" s="413"/>
      <c r="N9" s="415"/>
      <c r="O9" s="450"/>
      <c r="P9" s="450"/>
      <c r="Q9" s="448"/>
      <c r="R9" s="235">
        <v>5</v>
      </c>
      <c r="S9" s="237"/>
      <c r="T9" s="157" t="str">
        <f t="shared" si="0"/>
        <v/>
      </c>
      <c r="U9" s="157"/>
      <c r="V9" s="157"/>
      <c r="W9" s="157"/>
      <c r="X9" s="157"/>
      <c r="Y9" s="238"/>
      <c r="Z9" s="238"/>
      <c r="AA9" s="118" t="str">
        <f t="shared" si="1"/>
        <v/>
      </c>
      <c r="AB9" s="238"/>
      <c r="AC9" s="238"/>
      <c r="AD9" s="238"/>
      <c r="AE9" s="184" t="str">
        <f>IFERROR(IF(AND(T8="Probabilidad",T9="Probabilidad"),(AG8-(+AG8*AA9)),IF(AND(T8="Impacto",T9="Probabilidad"),(AG7-(+AG7*AA9)),IF(T9="Impacto",AG8,""))),"")</f>
        <v/>
      </c>
      <c r="AF9" s="154" t="str">
        <f t="shared" si="4"/>
        <v/>
      </c>
      <c r="AG9" s="118" t="str">
        <f t="shared" si="2"/>
        <v/>
      </c>
      <c r="AH9" s="154" t="str">
        <f t="shared" si="5"/>
        <v/>
      </c>
      <c r="AI9" s="118" t="str">
        <f>IFERROR(IF(AND(T8="Impacto",T9="Impacto"),(AI8-(+AI8*AA9)),IF(AND(T8="Probabilidad",T9="Impacto"),(AI7-(+AI7*AA9)),IF(T9="Probabilidad",AI8,""))),"")</f>
        <v/>
      </c>
      <c r="AJ9" s="119" t="str">
        <f t="shared" si="6"/>
        <v/>
      </c>
      <c r="AK9" s="398"/>
      <c r="AL9" s="236"/>
      <c r="AM9" s="235"/>
      <c r="AN9" s="239"/>
      <c r="AO9" s="239"/>
      <c r="AP9" s="236"/>
      <c r="AQ9" s="239"/>
      <c r="AR9" s="236"/>
      <c r="AS9" s="239"/>
      <c r="AT9" s="236"/>
      <c r="AU9" s="239"/>
      <c r="AV9" s="236"/>
      <c r="AW9" s="235"/>
      <c r="AX9" s="236"/>
      <c r="AY9" s="236"/>
      <c r="AZ9" s="235"/>
      <c r="BA9" s="239"/>
      <c r="BB9" s="239"/>
      <c r="BC9" s="236"/>
      <c r="BD9" s="236"/>
      <c r="BE9" s="235"/>
      <c r="BF9" s="239"/>
      <c r="BG9" s="239"/>
      <c r="BH9" s="236"/>
      <c r="BI9" s="236"/>
      <c r="BJ9" s="235"/>
      <c r="BK9" s="239"/>
      <c r="BL9" s="239"/>
      <c r="BM9" s="155"/>
      <c r="BN9" s="155"/>
      <c r="BO9" s="156"/>
      <c r="BP9" s="120"/>
      <c r="BQ9" s="120"/>
      <c r="BR9" s="158"/>
      <c r="BS9" s="155"/>
      <c r="BT9" s="155"/>
      <c r="BU9" s="155"/>
      <c r="BV9" s="120"/>
      <c r="BW9" s="155"/>
      <c r="BX9" s="155"/>
      <c r="BY9" s="120"/>
      <c r="BZ9" s="214"/>
      <c r="CA9" s="121"/>
      <c r="CB9" s="214"/>
    </row>
    <row r="10" spans="1:106" ht="16.5" customHeight="1" x14ac:dyDescent="0.3">
      <c r="A10" s="389"/>
      <c r="B10" s="390"/>
      <c r="C10" s="390"/>
      <c r="D10" s="423"/>
      <c r="E10" s="423"/>
      <c r="F10" s="390"/>
      <c r="G10" s="423"/>
      <c r="H10" s="423"/>
      <c r="I10" s="390"/>
      <c r="J10" s="446"/>
      <c r="K10" s="417"/>
      <c r="L10" s="418"/>
      <c r="M10" s="413"/>
      <c r="N10" s="416"/>
      <c r="O10" s="451"/>
      <c r="P10" s="451"/>
      <c r="Q10" s="448"/>
      <c r="R10" s="235">
        <v>6</v>
      </c>
      <c r="S10" s="237"/>
      <c r="T10" s="157" t="str">
        <f t="shared" si="0"/>
        <v/>
      </c>
      <c r="U10" s="157"/>
      <c r="V10" s="157"/>
      <c r="W10" s="157"/>
      <c r="X10" s="157"/>
      <c r="Y10" s="238"/>
      <c r="Z10" s="238"/>
      <c r="AA10" s="118" t="str">
        <f t="shared" si="1"/>
        <v/>
      </c>
      <c r="AB10" s="238"/>
      <c r="AC10" s="238"/>
      <c r="AD10" s="238"/>
      <c r="AE10" s="184" t="str">
        <f>IFERROR(IF(AND(T9="Probabilidad",T10="Probabilidad"),(AG9-(+AG9*AA10)),IF(AND(T9="Impacto",T10="Probabilidad"),(AG8-(+AG8*AA10)),IF(T10="Impacto",AG9,""))),"")</f>
        <v/>
      </c>
      <c r="AF10" s="154" t="str">
        <f t="shared" si="4"/>
        <v/>
      </c>
      <c r="AG10" s="118" t="str">
        <f t="shared" si="2"/>
        <v/>
      </c>
      <c r="AH10" s="154" t="str">
        <f t="shared" si="5"/>
        <v/>
      </c>
      <c r="AI10" s="118" t="str">
        <f>IFERROR(IF(AND(T9="Impacto",T10="Impacto"),(AI9-(+AI9*AA10)),IF(AND(T9="Probabilidad",T10="Impacto"),(AI8-(+AI8*AA10)),IF(T10="Probabilidad",AI9,""))),"")</f>
        <v/>
      </c>
      <c r="AJ10" s="119" t="str">
        <f t="shared" si="6"/>
        <v/>
      </c>
      <c r="AK10" s="399"/>
      <c r="AL10" s="236"/>
      <c r="AM10" s="235"/>
      <c r="AN10" s="239"/>
      <c r="AO10" s="239"/>
      <c r="AP10" s="236"/>
      <c r="AQ10" s="239"/>
      <c r="AR10" s="236"/>
      <c r="AS10" s="239"/>
      <c r="AT10" s="236"/>
      <c r="AU10" s="239"/>
      <c r="AV10" s="236"/>
      <c r="AW10" s="235"/>
      <c r="AX10" s="236"/>
      <c r="AY10" s="236"/>
      <c r="AZ10" s="235"/>
      <c r="BA10" s="239"/>
      <c r="BB10" s="239"/>
      <c r="BC10" s="236"/>
      <c r="BD10" s="236"/>
      <c r="BE10" s="235"/>
      <c r="BF10" s="239"/>
      <c r="BG10" s="239"/>
      <c r="BH10" s="236"/>
      <c r="BI10" s="236"/>
      <c r="BJ10" s="235"/>
      <c r="BK10" s="239"/>
      <c r="BL10" s="239"/>
      <c r="BM10" s="155"/>
      <c r="BN10" s="155"/>
      <c r="BO10" s="156"/>
      <c r="BP10" s="120"/>
      <c r="BQ10" s="120"/>
      <c r="BR10" s="158"/>
      <c r="BS10" s="155"/>
      <c r="BT10" s="155"/>
      <c r="BU10" s="155"/>
      <c r="BV10" s="120"/>
      <c r="BW10" s="155"/>
      <c r="BX10" s="155"/>
      <c r="BY10" s="120"/>
      <c r="BZ10" s="214"/>
      <c r="CA10" s="121"/>
      <c r="CB10" s="214"/>
    </row>
    <row r="11" spans="1:106" s="254" customFormat="1" ht="49.5" customHeight="1" x14ac:dyDescent="0.3">
      <c r="A11" s="425">
        <v>2</v>
      </c>
      <c r="B11" s="424" t="s">
        <v>112</v>
      </c>
      <c r="C11" s="424" t="s">
        <v>241</v>
      </c>
      <c r="D11" s="430" t="s">
        <v>242</v>
      </c>
      <c r="E11" s="433" t="s">
        <v>139</v>
      </c>
      <c r="F11" s="429" t="s">
        <v>244</v>
      </c>
      <c r="G11" s="430" t="s">
        <v>305</v>
      </c>
      <c r="H11" s="430" t="s">
        <v>306</v>
      </c>
      <c r="I11" s="424" t="s">
        <v>247</v>
      </c>
      <c r="J11" s="425">
        <v>27</v>
      </c>
      <c r="K11" s="426" t="str">
        <f>IF(J11&lt;=0,"",IF(J11&lt;=2,"Muy Baja",IF(J11&lt;=24,"Baja",IF(J11&lt;=500,"Media",IF(J11&lt;=5000,"Alta","Muy Alta")))))</f>
        <v>Media</v>
      </c>
      <c r="L11" s="427">
        <f>IF(K11="","",IF(K11="Muy Baja",0.2,IF(K11="Baja",0.4,IF(K11="Media",0.6,IF(K11="Alta",0.8,IF(K11="Muy Alta",1,))))))</f>
        <v>0.6</v>
      </c>
      <c r="M11" s="428" t="s">
        <v>307</v>
      </c>
      <c r="N11" s="442" t="str">
        <f>IF(NOT(ISERROR(MATCH(M11,'Tabla Impacto'!$B$221:$B$223,0))),'Tabla Impacto'!$F$223&amp;"Por favor no seleccionar los criterios de impacto(Afectación Económica o presupuestal y Pérdida Reputacional)",M11)</f>
        <v xml:space="preserve">     El riesgo afecta la imagen de la entidad con algunos usuarios de relevancia frente al logro de los objetivos</v>
      </c>
      <c r="O11" s="426" t="str">
        <f>IF(OR(N11='Tabla Impacto'!$C$11,N11='Tabla Impacto'!$D$11),"Leve",IF(OR(N11='Tabla Impacto'!$C$12,N11='Tabla Impacto'!$D$12),"Menor",IF(OR(N11='Tabla Impacto'!$C$13,N11='Tabla Impacto'!$D$13),"Moderado",IF(OR(N11='Tabla Impacto'!$C$14,N11='Tabla Impacto'!$D$14),"Mayor",IF(OR(N11='Tabla Impacto'!$C$15,N11='Tabla Impacto'!$D$15),"Catastrófico","")))))</f>
        <v>Moderado</v>
      </c>
      <c r="P11" s="427">
        <f>IF(O11="","",IF(O11="Leve",0.2,IF(O11="Menor",0.4,IF(O11="Moderado",0.6,IF(O11="Mayor",0.8,IF(O11="Catastrófico",1,))))))</f>
        <v>0.6</v>
      </c>
      <c r="Q11" s="445"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Moderado</v>
      </c>
      <c r="R11" s="249">
        <v>1</v>
      </c>
      <c r="S11" s="285" t="s">
        <v>308</v>
      </c>
      <c r="T11" s="241" t="str">
        <f t="shared" si="0"/>
        <v>Probabilidad</v>
      </c>
      <c r="U11" s="270" t="s">
        <v>250</v>
      </c>
      <c r="V11" s="270" t="s">
        <v>250</v>
      </c>
      <c r="W11" s="270" t="s">
        <v>250</v>
      </c>
      <c r="X11" s="270" t="s">
        <v>250</v>
      </c>
      <c r="Y11" s="286" t="s">
        <v>277</v>
      </c>
      <c r="Z11" s="286" t="s">
        <v>252</v>
      </c>
      <c r="AA11" s="243" t="str">
        <f t="shared" si="1"/>
        <v>40%</v>
      </c>
      <c r="AB11" s="286" t="s">
        <v>253</v>
      </c>
      <c r="AC11" s="286" t="s">
        <v>309</v>
      </c>
      <c r="AD11" s="286" t="s">
        <v>255</v>
      </c>
      <c r="AE11" s="244">
        <f>IFERROR(IF(T11="Probabilidad",(L11-(+L11*AA11)),IF(T11="Impacto",L11,"")),"")</f>
        <v>0.36</v>
      </c>
      <c r="AF11" s="245" t="str">
        <f>IFERROR(IF(AE11="","",IF(AE11&lt;=0.2,"Muy Baja",IF(AE11&lt;=0.4,"Baja",IF(AE11&lt;=0.6,"Media",IF(AE11&lt;=0.8,"Alta","Muy Alta"))))),"")</f>
        <v>Baja</v>
      </c>
      <c r="AG11" s="243">
        <f t="shared" si="2"/>
        <v>0.36</v>
      </c>
      <c r="AH11" s="245" t="str">
        <f>IFERROR(IF(AI11="","",IF(AI11&lt;=0.2,"Leve",IF(AI11&lt;=0.4,"Menor",IF(AI11&lt;=0.6,"Moderado",IF(AI11&lt;=0.8,"Mayor","Catastrófico"))))),"")</f>
        <v>Moderado</v>
      </c>
      <c r="AI11" s="243">
        <f>IFERROR(IF(T11="Impacto",(P11-(+P11*AA11)),IF(T11="Probabilidad",P11,"")),"")</f>
        <v>0.6</v>
      </c>
      <c r="AJ11" s="246" t="str">
        <f t="shared" si="6"/>
        <v>Moderado</v>
      </c>
      <c r="AK11" s="404" t="s">
        <v>256</v>
      </c>
      <c r="AL11" s="287" t="s">
        <v>310</v>
      </c>
      <c r="AM11" s="247" t="s">
        <v>283</v>
      </c>
      <c r="AN11" s="250">
        <v>45291</v>
      </c>
      <c r="AO11" s="271"/>
      <c r="AP11" s="269"/>
      <c r="AQ11" s="271" t="s">
        <v>311</v>
      </c>
      <c r="AR11" s="271" t="s">
        <v>311</v>
      </c>
      <c r="AS11" s="271"/>
      <c r="AT11" s="269"/>
      <c r="AU11" s="271"/>
      <c r="AV11" s="269"/>
      <c r="AW11" s="270"/>
      <c r="AX11" s="271" t="s">
        <v>311</v>
      </c>
      <c r="AY11" s="269"/>
      <c r="AZ11" s="270"/>
      <c r="BA11" s="271"/>
      <c r="BB11" s="271"/>
      <c r="BC11" s="269"/>
      <c r="BD11" s="269"/>
      <c r="BE11" s="270"/>
      <c r="BF11" s="271"/>
      <c r="BG11" s="271"/>
      <c r="BH11" s="280" t="s">
        <v>267</v>
      </c>
      <c r="BI11" s="280" t="s">
        <v>267</v>
      </c>
      <c r="BJ11" s="280" t="s">
        <v>267</v>
      </c>
      <c r="BK11" s="280" t="s">
        <v>267</v>
      </c>
      <c r="BL11" s="280" t="s">
        <v>267</v>
      </c>
      <c r="BM11" s="248" t="s">
        <v>267</v>
      </c>
      <c r="BN11" s="248" t="s">
        <v>267</v>
      </c>
      <c r="BO11" s="248" t="s">
        <v>267</v>
      </c>
      <c r="BP11" s="248" t="s">
        <v>267</v>
      </c>
      <c r="BQ11" s="248" t="s">
        <v>267</v>
      </c>
      <c r="BR11" s="252" t="s">
        <v>312</v>
      </c>
      <c r="BS11" s="247"/>
      <c r="BT11" s="247"/>
      <c r="BU11" s="247"/>
      <c r="BV11" s="252" t="s">
        <v>269</v>
      </c>
      <c r="BW11" s="247" t="s">
        <v>313</v>
      </c>
      <c r="BX11" s="247" t="s">
        <v>314</v>
      </c>
      <c r="BY11" s="251">
        <v>45065</v>
      </c>
      <c r="BZ11" s="253" t="s">
        <v>315</v>
      </c>
      <c r="CA11" s="253" t="s">
        <v>316</v>
      </c>
      <c r="CB11" s="253" t="s">
        <v>317</v>
      </c>
    </row>
    <row r="12" spans="1:106" s="254" customFormat="1" ht="49.5" customHeight="1" x14ac:dyDescent="0.3">
      <c r="A12" s="425"/>
      <c r="B12" s="405"/>
      <c r="C12" s="405"/>
      <c r="D12" s="431"/>
      <c r="E12" s="431"/>
      <c r="F12" s="429"/>
      <c r="G12" s="431"/>
      <c r="H12" s="431"/>
      <c r="I12" s="405"/>
      <c r="J12" s="425"/>
      <c r="K12" s="426"/>
      <c r="L12" s="427"/>
      <c r="M12" s="405"/>
      <c r="N12" s="443"/>
      <c r="O12" s="426"/>
      <c r="P12" s="427"/>
      <c r="Q12" s="445"/>
      <c r="R12" s="249">
        <v>2</v>
      </c>
      <c r="S12" s="288" t="s">
        <v>318</v>
      </c>
      <c r="T12" s="241" t="str">
        <f t="shared" si="0"/>
        <v>Probabilidad</v>
      </c>
      <c r="U12" s="270" t="s">
        <v>250</v>
      </c>
      <c r="V12" s="270" t="s">
        <v>250</v>
      </c>
      <c r="W12" s="270" t="s">
        <v>250</v>
      </c>
      <c r="X12" s="270" t="s">
        <v>250</v>
      </c>
      <c r="Y12" s="242" t="s">
        <v>277</v>
      </c>
      <c r="Z12" s="242" t="s">
        <v>252</v>
      </c>
      <c r="AA12" s="243" t="str">
        <f t="shared" si="1"/>
        <v>40%</v>
      </c>
      <c r="AB12" s="242" t="s">
        <v>253</v>
      </c>
      <c r="AC12" s="242" t="s">
        <v>309</v>
      </c>
      <c r="AD12" s="242" t="s">
        <v>255</v>
      </c>
      <c r="AE12" s="244">
        <f>IFERROR(IF(AND(T11="Probabilidad",T12="Probabilidad"),(AG11-(+AG11*AA12)),IF(T12="Probabilidad",(L11-(+L11*AA12)),IF(T12="Impacto",AG11,""))),"")</f>
        <v>0.216</v>
      </c>
      <c r="AF12" s="245" t="str">
        <f t="shared" si="4"/>
        <v>Baja</v>
      </c>
      <c r="AG12" s="243">
        <f t="shared" si="2"/>
        <v>0.216</v>
      </c>
      <c r="AH12" s="245" t="str">
        <f t="shared" si="5"/>
        <v>Mayor</v>
      </c>
      <c r="AI12" s="243">
        <f>IFERROR(IF(AND(T11="Impacto",T12="Impacto"),(AI5-(+AI5*AA12)),IF(T12="Impacto",($P$11-(+$P$11*AA12)),IF(T12="Probabilidad",AI5,""))),"")</f>
        <v>0.8</v>
      </c>
      <c r="AJ12" s="246" t="str">
        <f t="shared" si="6"/>
        <v>Alto</v>
      </c>
      <c r="AK12" s="405"/>
      <c r="AL12" s="287" t="s">
        <v>319</v>
      </c>
      <c r="AM12" s="247" t="s">
        <v>283</v>
      </c>
      <c r="AN12" s="250">
        <v>45291</v>
      </c>
      <c r="AO12" s="273"/>
      <c r="AP12" s="272"/>
      <c r="AQ12" s="271" t="s">
        <v>320</v>
      </c>
      <c r="AR12" s="271" t="s">
        <v>320</v>
      </c>
      <c r="AS12" s="273"/>
      <c r="AT12" s="272"/>
      <c r="AU12" s="273"/>
      <c r="AV12" s="272"/>
      <c r="AW12" s="249"/>
      <c r="AX12" s="271" t="s">
        <v>320</v>
      </c>
      <c r="AY12" s="272"/>
      <c r="AZ12" s="249"/>
      <c r="BA12" s="273"/>
      <c r="BB12" s="273"/>
      <c r="BC12" s="272"/>
      <c r="BD12" s="272"/>
      <c r="BE12" s="249"/>
      <c r="BF12" s="273"/>
      <c r="BG12" s="273"/>
      <c r="BH12" s="280" t="s">
        <v>267</v>
      </c>
      <c r="BI12" s="280" t="s">
        <v>267</v>
      </c>
      <c r="BJ12" s="280" t="s">
        <v>267</v>
      </c>
      <c r="BK12" s="280" t="s">
        <v>267</v>
      </c>
      <c r="BL12" s="280" t="s">
        <v>267</v>
      </c>
      <c r="BM12" s="248" t="s">
        <v>267</v>
      </c>
      <c r="BN12" s="248" t="s">
        <v>267</v>
      </c>
      <c r="BO12" s="248" t="s">
        <v>267</v>
      </c>
      <c r="BP12" s="248" t="s">
        <v>267</v>
      </c>
      <c r="BQ12" s="248" t="s">
        <v>267</v>
      </c>
      <c r="BR12" s="258"/>
      <c r="BS12" s="247"/>
      <c r="BT12" s="247"/>
      <c r="BU12" s="247"/>
      <c r="BV12" s="252" t="s">
        <v>269</v>
      </c>
      <c r="BW12" s="247" t="s">
        <v>313</v>
      </c>
      <c r="BX12" s="247" t="s">
        <v>314</v>
      </c>
      <c r="BY12" s="251">
        <v>45065</v>
      </c>
      <c r="BZ12" s="253" t="s">
        <v>315</v>
      </c>
      <c r="CA12" s="253" t="s">
        <v>316</v>
      </c>
      <c r="CB12" s="253" t="s">
        <v>317</v>
      </c>
    </row>
    <row r="13" spans="1:106" s="254" customFormat="1" ht="49.5" customHeight="1" x14ac:dyDescent="0.3">
      <c r="A13" s="425"/>
      <c r="B13" s="405"/>
      <c r="C13" s="405"/>
      <c r="D13" s="431"/>
      <c r="E13" s="431"/>
      <c r="F13" s="429"/>
      <c r="G13" s="431"/>
      <c r="H13" s="431"/>
      <c r="I13" s="405"/>
      <c r="J13" s="425"/>
      <c r="K13" s="426"/>
      <c r="L13" s="427"/>
      <c r="M13" s="405"/>
      <c r="N13" s="443"/>
      <c r="O13" s="426"/>
      <c r="P13" s="427"/>
      <c r="Q13" s="445"/>
      <c r="R13" s="249">
        <v>3</v>
      </c>
      <c r="S13" s="288" t="s">
        <v>321</v>
      </c>
      <c r="T13" s="241" t="str">
        <f t="shared" si="0"/>
        <v>Probabilidad</v>
      </c>
      <c r="U13" s="270" t="s">
        <v>250</v>
      </c>
      <c r="V13" s="270" t="s">
        <v>250</v>
      </c>
      <c r="W13" s="270" t="s">
        <v>250</v>
      </c>
      <c r="X13" s="270" t="s">
        <v>250</v>
      </c>
      <c r="Y13" s="242" t="s">
        <v>277</v>
      </c>
      <c r="Z13" s="242" t="s">
        <v>252</v>
      </c>
      <c r="AA13" s="243" t="str">
        <f t="shared" si="1"/>
        <v>40%</v>
      </c>
      <c r="AB13" s="242" t="s">
        <v>253</v>
      </c>
      <c r="AC13" s="242" t="s">
        <v>254</v>
      </c>
      <c r="AD13" s="242" t="s">
        <v>255</v>
      </c>
      <c r="AE13" s="244">
        <f>IFERROR(IF(AND(T12="Probabilidad",T13="Probabilidad"),(AG12-(+AG12*AA13)),IF(AND(T12="Impacto",T13="Probabilidad"),(AG11-(+AG11*AA13)),IF(T13="Impacto",AG12,""))),"")</f>
        <v>0.12959999999999999</v>
      </c>
      <c r="AF13" s="245" t="str">
        <f t="shared" si="4"/>
        <v>Muy Baja</v>
      </c>
      <c r="AG13" s="243">
        <f t="shared" si="2"/>
        <v>0.12959999999999999</v>
      </c>
      <c r="AH13" s="245" t="str">
        <f t="shared" si="5"/>
        <v>Mayor</v>
      </c>
      <c r="AI13" s="243">
        <f>IFERROR(IF(AND(T12="Impacto",T13="Impacto"),(AI12-(+AI12*AA13)),IF(AND(T12="Probabilidad",T13="Impacto"),(AI11-(+AI11*AA13)),IF(T13="Probabilidad",AI12,""))),"")</f>
        <v>0.8</v>
      </c>
      <c r="AJ13" s="246" t="str">
        <f t="shared" si="6"/>
        <v>Alto</v>
      </c>
      <c r="AK13" s="405"/>
      <c r="AL13" s="287" t="s">
        <v>322</v>
      </c>
      <c r="AM13" s="247" t="s">
        <v>283</v>
      </c>
      <c r="AN13" s="250">
        <v>45291</v>
      </c>
      <c r="AO13" s="273"/>
      <c r="AP13" s="272"/>
      <c r="AQ13" s="271" t="s">
        <v>323</v>
      </c>
      <c r="AR13" s="271" t="s">
        <v>323</v>
      </c>
      <c r="AS13" s="273"/>
      <c r="AT13" s="272"/>
      <c r="AU13" s="273"/>
      <c r="AV13" s="272"/>
      <c r="AW13" s="249"/>
      <c r="AX13" s="271" t="s">
        <v>323</v>
      </c>
      <c r="AY13" s="272"/>
      <c r="AZ13" s="249"/>
      <c r="BA13" s="273"/>
      <c r="BB13" s="273"/>
      <c r="BC13" s="272"/>
      <c r="BD13" s="272"/>
      <c r="BE13" s="249"/>
      <c r="BF13" s="273"/>
      <c r="BG13" s="273"/>
      <c r="BH13" s="280" t="s">
        <v>267</v>
      </c>
      <c r="BI13" s="280" t="s">
        <v>267</v>
      </c>
      <c r="BJ13" s="280" t="s">
        <v>267</v>
      </c>
      <c r="BK13" s="280" t="s">
        <v>267</v>
      </c>
      <c r="BL13" s="280" t="s">
        <v>267</v>
      </c>
      <c r="BM13" s="248" t="s">
        <v>267</v>
      </c>
      <c r="BN13" s="248" t="s">
        <v>267</v>
      </c>
      <c r="BO13" s="248" t="s">
        <v>267</v>
      </c>
      <c r="BP13" s="248" t="s">
        <v>267</v>
      </c>
      <c r="BQ13" s="248" t="s">
        <v>267</v>
      </c>
      <c r="BR13" s="252"/>
      <c r="BS13" s="247"/>
      <c r="BT13" s="247"/>
      <c r="BU13" s="247"/>
      <c r="BV13" s="252" t="s">
        <v>269</v>
      </c>
      <c r="BW13" s="247" t="s">
        <v>313</v>
      </c>
      <c r="BX13" s="247" t="s">
        <v>314</v>
      </c>
      <c r="BY13" s="251">
        <v>45065</v>
      </c>
      <c r="BZ13" s="253" t="s">
        <v>315</v>
      </c>
      <c r="CA13" s="253" t="s">
        <v>316</v>
      </c>
      <c r="CB13" s="253" t="s">
        <v>317</v>
      </c>
    </row>
    <row r="14" spans="1:106" s="254" customFormat="1" ht="49.5" customHeight="1" x14ac:dyDescent="0.3">
      <c r="A14" s="425"/>
      <c r="B14" s="405"/>
      <c r="C14" s="405"/>
      <c r="D14" s="431"/>
      <c r="E14" s="431"/>
      <c r="F14" s="429"/>
      <c r="G14" s="431"/>
      <c r="H14" s="431"/>
      <c r="I14" s="405"/>
      <c r="J14" s="425"/>
      <c r="K14" s="426"/>
      <c r="L14" s="427"/>
      <c r="M14" s="405"/>
      <c r="N14" s="443"/>
      <c r="O14" s="426"/>
      <c r="P14" s="427"/>
      <c r="Q14" s="445"/>
      <c r="R14" s="249">
        <v>4</v>
      </c>
      <c r="S14" s="275"/>
      <c r="T14" s="241" t="str">
        <f t="shared" si="0"/>
        <v/>
      </c>
      <c r="U14" s="241"/>
      <c r="V14" s="241"/>
      <c r="W14" s="241"/>
      <c r="X14" s="241"/>
      <c r="Y14" s="242"/>
      <c r="Z14" s="242"/>
      <c r="AA14" s="243" t="str">
        <f t="shared" si="1"/>
        <v/>
      </c>
      <c r="AB14" s="242"/>
      <c r="AC14" s="242"/>
      <c r="AD14" s="242"/>
      <c r="AE14" s="244" t="str">
        <f>IFERROR(IF(AND(T13="Probabilidad",T14="Probabilidad"),(AG13-(+AG13*AA14)),IF(AND(T13="Impacto",T14="Probabilidad"),(AG12-(+AG12*AA14)),IF(T14="Impacto",AG13,""))),"")</f>
        <v/>
      </c>
      <c r="AF14" s="245" t="str">
        <f t="shared" si="4"/>
        <v/>
      </c>
      <c r="AG14" s="243" t="str">
        <f t="shared" si="2"/>
        <v/>
      </c>
      <c r="AH14" s="245" t="str">
        <f t="shared" si="5"/>
        <v/>
      </c>
      <c r="AI14" s="243" t="str">
        <f>IFERROR(IF(AND(T13="Impacto",T14="Impacto"),(AI13-(+AI13*AA14)),IF(AND(T13="Probabilidad",T14="Impacto"),(AI12-(+AI12*AA14)),IF(T14="Probabilidad",AI13,""))),"")</f>
        <v/>
      </c>
      <c r="AJ14" s="246" t="str">
        <f t="shared" si="6"/>
        <v/>
      </c>
      <c r="AK14" s="405"/>
      <c r="AL14" s="272"/>
      <c r="AM14" s="249"/>
      <c r="AN14" s="273"/>
      <c r="AO14" s="273"/>
      <c r="AP14" s="272"/>
      <c r="AQ14" s="273"/>
      <c r="AR14" s="272"/>
      <c r="AS14" s="273"/>
      <c r="AT14" s="272"/>
      <c r="AU14" s="273"/>
      <c r="AV14" s="272"/>
      <c r="AW14" s="249"/>
      <c r="AX14" s="272"/>
      <c r="AY14" s="272"/>
      <c r="AZ14" s="249"/>
      <c r="BA14" s="273"/>
      <c r="BB14" s="273"/>
      <c r="BC14" s="272"/>
      <c r="BD14" s="272"/>
      <c r="BE14" s="249"/>
      <c r="BF14" s="273"/>
      <c r="BG14" s="273"/>
      <c r="BH14" s="272"/>
      <c r="BI14" s="272"/>
      <c r="BJ14" s="249"/>
      <c r="BK14" s="273"/>
      <c r="BL14" s="273"/>
      <c r="BM14" s="256"/>
      <c r="BN14" s="256"/>
      <c r="BO14" s="257"/>
      <c r="BP14" s="255"/>
      <c r="BQ14" s="255"/>
      <c r="BR14" s="259"/>
      <c r="BS14" s="256"/>
      <c r="BT14" s="256"/>
      <c r="BU14" s="256"/>
      <c r="BV14" s="255"/>
      <c r="BW14" s="256"/>
      <c r="BX14" s="256"/>
      <c r="BY14" s="255"/>
      <c r="BZ14" s="253"/>
      <c r="CA14" s="260"/>
      <c r="CB14" s="253"/>
    </row>
    <row r="15" spans="1:106" s="254" customFormat="1" ht="49.5" customHeight="1" x14ac:dyDescent="0.3">
      <c r="A15" s="425"/>
      <c r="B15" s="405"/>
      <c r="C15" s="405"/>
      <c r="D15" s="431"/>
      <c r="E15" s="431"/>
      <c r="F15" s="429"/>
      <c r="G15" s="431"/>
      <c r="H15" s="431"/>
      <c r="I15" s="405"/>
      <c r="J15" s="425"/>
      <c r="K15" s="426"/>
      <c r="L15" s="427"/>
      <c r="M15" s="405"/>
      <c r="N15" s="443"/>
      <c r="O15" s="426"/>
      <c r="P15" s="427"/>
      <c r="Q15" s="445"/>
      <c r="R15" s="249">
        <v>5</v>
      </c>
      <c r="S15" s="275"/>
      <c r="T15" s="241" t="str">
        <f t="shared" si="0"/>
        <v/>
      </c>
      <c r="U15" s="241"/>
      <c r="V15" s="241"/>
      <c r="W15" s="241"/>
      <c r="X15" s="241"/>
      <c r="Y15" s="242"/>
      <c r="Z15" s="242"/>
      <c r="AA15" s="243" t="str">
        <f t="shared" si="1"/>
        <v/>
      </c>
      <c r="AB15" s="242"/>
      <c r="AC15" s="242"/>
      <c r="AD15" s="242"/>
      <c r="AE15" s="244" t="str">
        <f>IFERROR(IF(AND(T14="Probabilidad",T15="Probabilidad"),(AG14-(+AG14*AA15)),IF(AND(T14="Impacto",T15="Probabilidad"),(AG13-(+AG13*AA15)),IF(T15="Impacto",AG14,""))),"")</f>
        <v/>
      </c>
      <c r="AF15" s="245" t="str">
        <f t="shared" si="4"/>
        <v/>
      </c>
      <c r="AG15" s="243" t="str">
        <f t="shared" si="2"/>
        <v/>
      </c>
      <c r="AH15" s="245" t="str">
        <f t="shared" si="5"/>
        <v/>
      </c>
      <c r="AI15" s="243" t="str">
        <f>IFERROR(IF(AND(T14="Impacto",T15="Impacto"),(AI14-(+AI14*AA15)),IF(AND(T14="Probabilidad",T15="Impacto"),(AI13-(+AI13*AA15)),IF(T15="Probabilidad",AI14,""))),"")</f>
        <v/>
      </c>
      <c r="AJ15" s="246" t="str">
        <f t="shared" si="6"/>
        <v/>
      </c>
      <c r="AK15" s="405"/>
      <c r="AL15" s="272"/>
      <c r="AM15" s="249"/>
      <c r="AN15" s="273"/>
      <c r="AO15" s="273"/>
      <c r="AP15" s="272"/>
      <c r="AQ15" s="273"/>
      <c r="AR15" s="272"/>
      <c r="AS15" s="273"/>
      <c r="AT15" s="272"/>
      <c r="AU15" s="273"/>
      <c r="AV15" s="272"/>
      <c r="AW15" s="249"/>
      <c r="AX15" s="272"/>
      <c r="AY15" s="272"/>
      <c r="AZ15" s="249"/>
      <c r="BA15" s="273"/>
      <c r="BB15" s="273"/>
      <c r="BC15" s="272"/>
      <c r="BD15" s="272"/>
      <c r="BE15" s="249"/>
      <c r="BF15" s="273"/>
      <c r="BG15" s="273"/>
      <c r="BH15" s="272"/>
      <c r="BI15" s="272"/>
      <c r="BJ15" s="249"/>
      <c r="BK15" s="273"/>
      <c r="BL15" s="273"/>
      <c r="BM15" s="256"/>
      <c r="BN15" s="256"/>
      <c r="BO15" s="257"/>
      <c r="BP15" s="255"/>
      <c r="BQ15" s="255"/>
      <c r="BR15" s="259"/>
      <c r="BS15" s="256"/>
      <c r="BT15" s="256"/>
      <c r="BU15" s="256"/>
      <c r="BV15" s="255"/>
      <c r="BW15" s="256"/>
      <c r="BX15" s="256"/>
      <c r="BY15" s="255"/>
      <c r="BZ15" s="253"/>
      <c r="CA15" s="260"/>
      <c r="CB15" s="253"/>
    </row>
    <row r="16" spans="1:106" s="254" customFormat="1" ht="49.5" customHeight="1" x14ac:dyDescent="0.3">
      <c r="A16" s="425"/>
      <c r="B16" s="406"/>
      <c r="C16" s="406"/>
      <c r="D16" s="432"/>
      <c r="E16" s="432"/>
      <c r="F16" s="429"/>
      <c r="G16" s="432"/>
      <c r="H16" s="432"/>
      <c r="I16" s="406"/>
      <c r="J16" s="425"/>
      <c r="K16" s="426"/>
      <c r="L16" s="427"/>
      <c r="M16" s="406"/>
      <c r="N16" s="444"/>
      <c r="O16" s="426"/>
      <c r="P16" s="427"/>
      <c r="Q16" s="445"/>
      <c r="R16" s="249">
        <v>6</v>
      </c>
      <c r="S16" s="275"/>
      <c r="T16" s="241" t="str">
        <f t="shared" si="0"/>
        <v/>
      </c>
      <c r="U16" s="241"/>
      <c r="V16" s="241"/>
      <c r="W16" s="241"/>
      <c r="X16" s="241"/>
      <c r="Y16" s="242"/>
      <c r="Z16" s="242"/>
      <c r="AA16" s="243" t="str">
        <f t="shared" si="1"/>
        <v/>
      </c>
      <c r="AB16" s="242"/>
      <c r="AC16" s="242"/>
      <c r="AD16" s="242"/>
      <c r="AE16" s="244" t="str">
        <f>IFERROR(IF(AND(T15="Probabilidad",T16="Probabilidad"),(AG15-(+AG15*AA16)),IF(AND(T15="Impacto",T16="Probabilidad"),(AG14-(+AG14*AA16)),IF(T16="Impacto",AG15,""))),"")</f>
        <v/>
      </c>
      <c r="AF16" s="245" t="str">
        <f t="shared" si="4"/>
        <v/>
      </c>
      <c r="AG16" s="243" t="str">
        <f t="shared" si="2"/>
        <v/>
      </c>
      <c r="AH16" s="245" t="str">
        <f t="shared" si="5"/>
        <v/>
      </c>
      <c r="AI16" s="243" t="str">
        <f>IFERROR(IF(AND(T15="Impacto",T16="Impacto"),(AI15-(+AI15*AA16)),IF(AND(T15="Probabilidad",T16="Impacto"),(AI14-(+AI14*AA16)),IF(T16="Probabilidad",AI15,""))),"")</f>
        <v/>
      </c>
      <c r="AJ16" s="246" t="str">
        <f t="shared" si="6"/>
        <v/>
      </c>
      <c r="AK16" s="406"/>
      <c r="AL16" s="272"/>
      <c r="AM16" s="249"/>
      <c r="AN16" s="273"/>
      <c r="AO16" s="273"/>
      <c r="AP16" s="272"/>
      <c r="AQ16" s="273"/>
      <c r="AR16" s="272"/>
      <c r="AS16" s="273"/>
      <c r="AT16" s="272"/>
      <c r="AU16" s="273"/>
      <c r="AV16" s="272"/>
      <c r="AW16" s="249"/>
      <c r="AX16" s="272"/>
      <c r="AY16" s="272"/>
      <c r="AZ16" s="249"/>
      <c r="BA16" s="273"/>
      <c r="BB16" s="273"/>
      <c r="BC16" s="272"/>
      <c r="BD16" s="272"/>
      <c r="BE16" s="249"/>
      <c r="BF16" s="273"/>
      <c r="BG16" s="273"/>
      <c r="BH16" s="272"/>
      <c r="BI16" s="272"/>
      <c r="BJ16" s="249"/>
      <c r="BK16" s="273"/>
      <c r="BL16" s="273"/>
      <c r="BM16" s="256"/>
      <c r="BN16" s="256"/>
      <c r="BO16" s="257"/>
      <c r="BP16" s="255"/>
      <c r="BQ16" s="255"/>
      <c r="BR16" s="259"/>
      <c r="BS16" s="256"/>
      <c r="BT16" s="256"/>
      <c r="BU16" s="256"/>
      <c r="BV16" s="255"/>
      <c r="BW16" s="256"/>
      <c r="BX16" s="256"/>
      <c r="BY16" s="255"/>
      <c r="BZ16" s="253"/>
      <c r="CA16" s="260"/>
      <c r="CB16" s="253"/>
    </row>
    <row r="17" spans="1:106" s="254" customFormat="1" ht="49.5" customHeight="1" x14ac:dyDescent="0.3">
      <c r="A17" s="389">
        <v>3</v>
      </c>
      <c r="B17" s="390" t="s">
        <v>112</v>
      </c>
      <c r="C17" s="390" t="s">
        <v>241</v>
      </c>
      <c r="D17" s="421" t="s">
        <v>324</v>
      </c>
      <c r="E17" s="421" t="s">
        <v>325</v>
      </c>
      <c r="F17" s="390" t="s">
        <v>326</v>
      </c>
      <c r="G17" s="390" t="s">
        <v>327</v>
      </c>
      <c r="H17" s="390" t="s">
        <v>328</v>
      </c>
      <c r="I17" s="390" t="s">
        <v>247</v>
      </c>
      <c r="J17" s="389">
        <v>700</v>
      </c>
      <c r="K17" s="417" t="str">
        <f>IF(J17&lt;=0,"",IF(J17&lt;=2,"Muy Baja",IF(J17&lt;=24,"Baja",IF(J17&lt;=500,"Media",IF(J17&lt;=5000,"Alta","Muy Alta")))))</f>
        <v>Alta</v>
      </c>
      <c r="L17" s="418">
        <f>IF(K17="","",IF(K17="Muy Baja",0.2,IF(K17="Baja",0.4,IF(K17="Media",0.6,IF(K17="Alta",0.8,IF(K17="Muy Alta",1,))))))</f>
        <v>0.8</v>
      </c>
      <c r="M17" s="413" t="s">
        <v>307</v>
      </c>
      <c r="N17" s="414" t="str">
        <f>IF(NOT(ISERROR(MATCH(M17,'Tabla Impacto'!$B$221:$B$223,0))),'Tabla Impacto'!$F$223&amp;"Por favor no seleccionar los criterios de impacto(Afectación Económica o presupuestal y Pérdida Reputacional)",M17)</f>
        <v xml:space="preserve">     El riesgo afecta la imagen de la entidad con algunos usuarios de relevancia frente al logro de los objetivos</v>
      </c>
      <c r="O17" s="417" t="str">
        <f>IF(OR(N17='Tabla Impacto'!$C$11,N17='Tabla Impacto'!$D$11),"Leve",IF(OR(N17='Tabla Impacto'!$C$12,N17='Tabla Impacto'!$D$12),"Menor",IF(OR(N17='Tabla Impacto'!$C$13,N17='Tabla Impacto'!$D$13),"Moderado",IF(OR(N17='Tabla Impacto'!$C$14,N17='Tabla Impacto'!$D$14),"Mayor",IF(OR(N17='Tabla Impacto'!$C$15,N17='Tabla Impacto'!$D$15),"Catastrófico","")))))</f>
        <v>Moderado</v>
      </c>
      <c r="P17" s="418">
        <f>IF(O17="","",IF(O17="Leve",0.2,IF(O17="Menor",0.4,IF(O17="Moderado",0.6,IF(O17="Mayor",0.8,IF(O17="Catastrófico",1,))))))</f>
        <v>0.6</v>
      </c>
      <c r="Q17" s="419"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Alto</v>
      </c>
      <c r="R17" s="249">
        <v>1</v>
      </c>
      <c r="S17" s="275" t="s">
        <v>329</v>
      </c>
      <c r="T17" s="241" t="str">
        <f t="shared" si="0"/>
        <v>Probabilidad</v>
      </c>
      <c r="U17" s="241" t="s">
        <v>250</v>
      </c>
      <c r="V17" s="241" t="s">
        <v>250</v>
      </c>
      <c r="W17" s="241" t="s">
        <v>250</v>
      </c>
      <c r="X17" s="241" t="s">
        <v>250</v>
      </c>
      <c r="Y17" s="242" t="s">
        <v>277</v>
      </c>
      <c r="Z17" s="242" t="s">
        <v>252</v>
      </c>
      <c r="AA17" s="243" t="str">
        <f t="shared" si="1"/>
        <v>40%</v>
      </c>
      <c r="AB17" s="242" t="s">
        <v>253</v>
      </c>
      <c r="AC17" s="242" t="s">
        <v>309</v>
      </c>
      <c r="AD17" s="242" t="s">
        <v>255</v>
      </c>
      <c r="AE17" s="244">
        <f>IFERROR(IF(T17="Probabilidad",(L17-(+L17*AA17)),IF(T17="Impacto",L17,"")),"")</f>
        <v>0.48</v>
      </c>
      <c r="AF17" s="245" t="str">
        <f>IFERROR(IF(AE17="","",IF(AE17&lt;=0.2,"Muy Baja",IF(AE17&lt;=0.4,"Baja",IF(AE17&lt;=0.6,"Media",IF(AE17&lt;=0.8,"Alta","Muy Alta"))))),"")</f>
        <v>Media</v>
      </c>
      <c r="AG17" s="243">
        <f t="shared" si="2"/>
        <v>0.48</v>
      </c>
      <c r="AH17" s="245" t="str">
        <f>IFERROR(IF(AI17="","",IF(AI17&lt;=0.2,"Leve",IF(AI17&lt;=0.4,"Menor",IF(AI17&lt;=0.6,"Moderado",IF(AI17&lt;=0.8,"Mayor","Catastrófico"))))),"")</f>
        <v>Moderado</v>
      </c>
      <c r="AI17" s="243">
        <f>IFERROR(IF(T17="Impacto",(P17-(+P17*AA17)),IF(T17="Probabilidad",P17,"")),"")</f>
        <v>0.6</v>
      </c>
      <c r="AJ17" s="246" t="str">
        <f t="shared" si="6"/>
        <v>Moderado</v>
      </c>
      <c r="AK17" s="407" t="s">
        <v>256</v>
      </c>
      <c r="AL17" s="247" t="s">
        <v>330</v>
      </c>
      <c r="AM17" s="247" t="s">
        <v>331</v>
      </c>
      <c r="AN17" s="250">
        <v>45291</v>
      </c>
      <c r="AO17" s="250" t="s">
        <v>332</v>
      </c>
      <c r="AP17" s="247" t="s">
        <v>333</v>
      </c>
      <c r="AQ17" s="272" t="s">
        <v>334</v>
      </c>
      <c r="AR17" s="272" t="s">
        <v>335</v>
      </c>
      <c r="AS17" s="271" t="s">
        <v>311</v>
      </c>
      <c r="AT17" s="271" t="s">
        <v>311</v>
      </c>
      <c r="AU17" s="262"/>
      <c r="AV17" s="272"/>
      <c r="AW17" s="235" t="s">
        <v>260</v>
      </c>
      <c r="AX17" s="247" t="s">
        <v>336</v>
      </c>
      <c r="AY17" s="247" t="s">
        <v>337</v>
      </c>
      <c r="AZ17" s="261" t="s">
        <v>338</v>
      </c>
      <c r="BA17" s="250" t="s">
        <v>339</v>
      </c>
      <c r="BB17" s="250" t="s">
        <v>264</v>
      </c>
      <c r="BC17" s="295" t="s">
        <v>340</v>
      </c>
      <c r="BD17" s="295" t="s">
        <v>341</v>
      </c>
      <c r="BE17" s="272" t="s">
        <v>338</v>
      </c>
      <c r="BF17" s="262" t="s">
        <v>342</v>
      </c>
      <c r="BG17" s="262" t="s">
        <v>264</v>
      </c>
      <c r="BH17" s="280" t="s">
        <v>267</v>
      </c>
      <c r="BI17" s="280" t="s">
        <v>267</v>
      </c>
      <c r="BJ17" s="280" t="s">
        <v>267</v>
      </c>
      <c r="BK17" s="280" t="s">
        <v>267</v>
      </c>
      <c r="BL17" s="280" t="s">
        <v>267</v>
      </c>
      <c r="BM17" s="248" t="s">
        <v>267</v>
      </c>
      <c r="BN17" s="248" t="s">
        <v>267</v>
      </c>
      <c r="BO17" s="248" t="s">
        <v>267</v>
      </c>
      <c r="BP17" s="248" t="s">
        <v>267</v>
      </c>
      <c r="BQ17" s="248" t="s">
        <v>267</v>
      </c>
      <c r="BR17" s="262" t="s">
        <v>343</v>
      </c>
      <c r="BS17" s="247"/>
      <c r="BT17" s="247"/>
      <c r="BU17" s="247"/>
      <c r="BV17" s="250">
        <v>45042</v>
      </c>
      <c r="BW17" s="247" t="s">
        <v>344</v>
      </c>
      <c r="BX17" s="247" t="s">
        <v>345</v>
      </c>
      <c r="BY17" s="251">
        <v>45065</v>
      </c>
      <c r="BZ17" s="253" t="s">
        <v>346</v>
      </c>
      <c r="CA17" s="294" t="s">
        <v>347</v>
      </c>
      <c r="CB17" s="263" t="s">
        <v>348</v>
      </c>
    </row>
    <row r="18" spans="1:106" s="254" customFormat="1" ht="49.5" customHeight="1" x14ac:dyDescent="0.3">
      <c r="A18" s="389"/>
      <c r="B18" s="390"/>
      <c r="C18" s="390"/>
      <c r="D18" s="422"/>
      <c r="E18" s="422"/>
      <c r="F18" s="390"/>
      <c r="G18" s="390"/>
      <c r="H18" s="390"/>
      <c r="I18" s="390"/>
      <c r="J18" s="389"/>
      <c r="K18" s="417"/>
      <c r="L18" s="418"/>
      <c r="M18" s="413"/>
      <c r="N18" s="415"/>
      <c r="O18" s="417"/>
      <c r="P18" s="418"/>
      <c r="Q18" s="419"/>
      <c r="R18" s="249">
        <v>2</v>
      </c>
      <c r="S18" s="275" t="s">
        <v>349</v>
      </c>
      <c r="T18" s="241" t="str">
        <f t="shared" si="0"/>
        <v>Probabilidad</v>
      </c>
      <c r="U18" s="241" t="s">
        <v>250</v>
      </c>
      <c r="V18" s="241" t="s">
        <v>250</v>
      </c>
      <c r="W18" s="241" t="s">
        <v>250</v>
      </c>
      <c r="X18" s="241" t="s">
        <v>250</v>
      </c>
      <c r="Y18" s="242" t="s">
        <v>277</v>
      </c>
      <c r="Z18" s="242" t="s">
        <v>252</v>
      </c>
      <c r="AA18" s="243" t="str">
        <f t="shared" si="1"/>
        <v>40%</v>
      </c>
      <c r="AB18" s="242" t="s">
        <v>253</v>
      </c>
      <c r="AC18" s="242" t="s">
        <v>309</v>
      </c>
      <c r="AD18" s="242" t="s">
        <v>255</v>
      </c>
      <c r="AE18" s="244">
        <f>IFERROR(IF(AND(T17="Probabilidad",T18="Probabilidad"),(AG17-(+AG17*AA18)),IF(T18="Probabilidad",(L17-(+L17*AA18)),IF(T18="Impacto",AG17,""))),"")</f>
        <v>0.28799999999999998</v>
      </c>
      <c r="AF18" s="245" t="str">
        <f t="shared" si="4"/>
        <v>Baja</v>
      </c>
      <c r="AG18" s="243">
        <f t="shared" si="2"/>
        <v>0.28799999999999998</v>
      </c>
      <c r="AH18" s="245" t="str">
        <f t="shared" si="5"/>
        <v>Moderado</v>
      </c>
      <c r="AI18" s="243">
        <f>IFERROR(IF(AND(T17="Impacto",T18="Impacto"),(AI11-(+AI11*AA18)),IF(T18="Impacto",($P$17-(+$P$17*AA18)),IF(T18="Probabilidad",AI11,""))),"")</f>
        <v>0.6</v>
      </c>
      <c r="AJ18" s="246" t="str">
        <f t="shared" si="6"/>
        <v>Moderado</v>
      </c>
      <c r="AK18" s="408"/>
      <c r="AL18" s="247" t="s">
        <v>350</v>
      </c>
      <c r="AM18" s="247" t="s">
        <v>331</v>
      </c>
      <c r="AN18" s="250">
        <v>45291</v>
      </c>
      <c r="AO18" s="250" t="s">
        <v>332</v>
      </c>
      <c r="AP18" s="247" t="s">
        <v>351</v>
      </c>
      <c r="AQ18" s="262" t="s">
        <v>352</v>
      </c>
      <c r="AR18" s="272" t="s">
        <v>353</v>
      </c>
      <c r="AS18" s="271" t="s">
        <v>311</v>
      </c>
      <c r="AT18" s="271" t="s">
        <v>311</v>
      </c>
      <c r="AU18" s="262"/>
      <c r="AV18" s="272"/>
      <c r="AW18" s="235" t="s">
        <v>260</v>
      </c>
      <c r="AX18" s="247" t="s">
        <v>336</v>
      </c>
      <c r="AY18" s="247" t="s">
        <v>354</v>
      </c>
      <c r="AZ18" s="261" t="s">
        <v>338</v>
      </c>
      <c r="BA18" s="250" t="s">
        <v>339</v>
      </c>
      <c r="BB18" s="250" t="s">
        <v>264</v>
      </c>
      <c r="BC18" s="272"/>
      <c r="BD18" s="272"/>
      <c r="BE18" s="272"/>
      <c r="BF18" s="262"/>
      <c r="BG18" s="262"/>
      <c r="BH18" s="280" t="s">
        <v>267</v>
      </c>
      <c r="BI18" s="280" t="s">
        <v>267</v>
      </c>
      <c r="BJ18" s="280" t="s">
        <v>267</v>
      </c>
      <c r="BK18" s="280" t="s">
        <v>267</v>
      </c>
      <c r="BL18" s="280" t="s">
        <v>267</v>
      </c>
      <c r="BM18" s="248" t="s">
        <v>267</v>
      </c>
      <c r="BN18" s="248" t="s">
        <v>267</v>
      </c>
      <c r="BO18" s="248" t="s">
        <v>267</v>
      </c>
      <c r="BP18" s="248" t="s">
        <v>267</v>
      </c>
      <c r="BQ18" s="248" t="s">
        <v>267</v>
      </c>
      <c r="BR18" s="262" t="s">
        <v>343</v>
      </c>
      <c r="BS18" s="247"/>
      <c r="BT18" s="247"/>
      <c r="BU18" s="247"/>
      <c r="BV18" s="250">
        <v>45043</v>
      </c>
      <c r="BW18" s="247" t="s">
        <v>344</v>
      </c>
      <c r="BX18" s="247" t="s">
        <v>345</v>
      </c>
      <c r="BY18" s="251">
        <v>45068</v>
      </c>
      <c r="BZ18" s="253" t="s">
        <v>355</v>
      </c>
      <c r="CA18" s="253" t="s">
        <v>356</v>
      </c>
      <c r="CB18" s="263" t="s">
        <v>357</v>
      </c>
    </row>
    <row r="19" spans="1:106" s="254" customFormat="1" ht="49.5" customHeight="1" x14ac:dyDescent="0.3">
      <c r="A19" s="389"/>
      <c r="B19" s="390"/>
      <c r="C19" s="390"/>
      <c r="D19" s="422"/>
      <c r="E19" s="422"/>
      <c r="F19" s="390"/>
      <c r="G19" s="390"/>
      <c r="H19" s="390"/>
      <c r="I19" s="390"/>
      <c r="J19" s="389"/>
      <c r="K19" s="417"/>
      <c r="L19" s="418"/>
      <c r="M19" s="413"/>
      <c r="N19" s="415"/>
      <c r="O19" s="417"/>
      <c r="P19" s="418"/>
      <c r="Q19" s="419"/>
      <c r="R19" s="249">
        <v>3</v>
      </c>
      <c r="S19" s="275" t="s">
        <v>358</v>
      </c>
      <c r="T19" s="241" t="str">
        <f t="shared" si="0"/>
        <v>Probabilidad</v>
      </c>
      <c r="U19" s="241" t="s">
        <v>250</v>
      </c>
      <c r="V19" s="241" t="s">
        <v>250</v>
      </c>
      <c r="W19" s="241" t="s">
        <v>250</v>
      </c>
      <c r="X19" s="241" t="s">
        <v>250</v>
      </c>
      <c r="Y19" s="242" t="s">
        <v>277</v>
      </c>
      <c r="Z19" s="242" t="s">
        <v>252</v>
      </c>
      <c r="AA19" s="243" t="str">
        <f t="shared" si="1"/>
        <v>40%</v>
      </c>
      <c r="AB19" s="242" t="s">
        <v>253</v>
      </c>
      <c r="AC19" s="242" t="s">
        <v>309</v>
      </c>
      <c r="AD19" s="242" t="s">
        <v>255</v>
      </c>
      <c r="AE19" s="244">
        <f>IFERROR(IF(AND(T18="Probabilidad",T19="Probabilidad"),(AG18-(+AG18*AA19)),IF(AND(T18="Impacto",T19="Probabilidad"),(AG17-(+AG17*AA19)),IF(T19="Impacto",AG18,""))),"")</f>
        <v>0.17279999999999998</v>
      </c>
      <c r="AF19" s="245" t="str">
        <f t="shared" si="4"/>
        <v>Muy Baja</v>
      </c>
      <c r="AG19" s="243">
        <f t="shared" si="2"/>
        <v>0.17279999999999998</v>
      </c>
      <c r="AH19" s="245" t="str">
        <f t="shared" si="5"/>
        <v>Moderado</v>
      </c>
      <c r="AI19" s="243">
        <f>IFERROR(IF(AND(T18="Impacto",T19="Impacto"),(AI18-(+AI18*AA19)),IF(AND(T18="Probabilidad",T19="Impacto"),(AI17-(+AI17*AA19)),IF(T19="Probabilidad",AI18,""))),"")</f>
        <v>0.6</v>
      </c>
      <c r="AJ19" s="246" t="str">
        <f t="shared" si="6"/>
        <v>Moderado</v>
      </c>
      <c r="AK19" s="408"/>
      <c r="AL19" s="247" t="s">
        <v>359</v>
      </c>
      <c r="AM19" s="247" t="s">
        <v>331</v>
      </c>
      <c r="AN19" s="250">
        <v>45291</v>
      </c>
      <c r="AO19" s="250" t="s">
        <v>332</v>
      </c>
      <c r="AP19" s="247" t="s">
        <v>360</v>
      </c>
      <c r="AQ19" s="262" t="s">
        <v>352</v>
      </c>
      <c r="AR19" s="272" t="s">
        <v>361</v>
      </c>
      <c r="AS19" s="271" t="s">
        <v>311</v>
      </c>
      <c r="AT19" s="271" t="s">
        <v>311</v>
      </c>
      <c r="AU19" s="262"/>
      <c r="AV19" s="272"/>
      <c r="AW19" s="235" t="s">
        <v>260</v>
      </c>
      <c r="AX19" s="247" t="s">
        <v>336</v>
      </c>
      <c r="AY19" s="247" t="s">
        <v>362</v>
      </c>
      <c r="AZ19" s="261" t="s">
        <v>338</v>
      </c>
      <c r="BA19" s="250" t="s">
        <v>363</v>
      </c>
      <c r="BB19" s="250" t="s">
        <v>264</v>
      </c>
      <c r="BC19" s="272" t="s">
        <v>340</v>
      </c>
      <c r="BD19" s="272" t="s">
        <v>364</v>
      </c>
      <c r="BE19" s="272" t="s">
        <v>338</v>
      </c>
      <c r="BF19" s="262" t="s">
        <v>365</v>
      </c>
      <c r="BG19" s="262"/>
      <c r="BH19" s="280" t="s">
        <v>267</v>
      </c>
      <c r="BI19" s="280" t="s">
        <v>267</v>
      </c>
      <c r="BJ19" s="280" t="s">
        <v>267</v>
      </c>
      <c r="BK19" s="280" t="s">
        <v>267</v>
      </c>
      <c r="BL19" s="280" t="s">
        <v>267</v>
      </c>
      <c r="BM19" s="248" t="s">
        <v>267</v>
      </c>
      <c r="BN19" s="248" t="s">
        <v>267</v>
      </c>
      <c r="BO19" s="248" t="s">
        <v>267</v>
      </c>
      <c r="BP19" s="248" t="s">
        <v>267</v>
      </c>
      <c r="BQ19" s="248" t="s">
        <v>267</v>
      </c>
      <c r="BR19" s="252" t="s">
        <v>366</v>
      </c>
      <c r="BS19" s="247"/>
      <c r="BT19" s="247"/>
      <c r="BU19" s="247"/>
      <c r="BV19" s="250">
        <v>45044</v>
      </c>
      <c r="BW19" s="247" t="s">
        <v>367</v>
      </c>
      <c r="BX19" s="247" t="s">
        <v>345</v>
      </c>
      <c r="BY19" s="259">
        <v>45068</v>
      </c>
      <c r="BZ19" s="263" t="s">
        <v>368</v>
      </c>
      <c r="CA19" s="253" t="s">
        <v>356</v>
      </c>
      <c r="CB19" s="263" t="s">
        <v>369</v>
      </c>
    </row>
    <row r="20" spans="1:106" ht="49.5" customHeight="1" x14ac:dyDescent="0.3">
      <c r="A20" s="389"/>
      <c r="B20" s="390"/>
      <c r="C20" s="390"/>
      <c r="D20" s="422"/>
      <c r="E20" s="422"/>
      <c r="F20" s="390"/>
      <c r="G20" s="390"/>
      <c r="H20" s="390"/>
      <c r="I20" s="390"/>
      <c r="J20" s="389"/>
      <c r="K20" s="417"/>
      <c r="L20" s="418"/>
      <c r="M20" s="413"/>
      <c r="N20" s="415"/>
      <c r="O20" s="417"/>
      <c r="P20" s="418"/>
      <c r="Q20" s="419"/>
      <c r="R20" s="235">
        <v>4</v>
      </c>
      <c r="S20" s="237"/>
      <c r="T20" s="157" t="str">
        <f t="shared" si="0"/>
        <v/>
      </c>
      <c r="U20" s="157"/>
      <c r="V20" s="157"/>
      <c r="W20" s="157"/>
      <c r="X20" s="157"/>
      <c r="Y20" s="238"/>
      <c r="Z20" s="238"/>
      <c r="AA20" s="118" t="str">
        <f t="shared" si="1"/>
        <v/>
      </c>
      <c r="AB20" s="238"/>
      <c r="AC20" s="238"/>
      <c r="AD20" s="238"/>
      <c r="AE20" s="184" t="str">
        <f>IFERROR(IF(AND(T19="Probabilidad",T20="Probabilidad"),(AG19-(+AG19*AA20)),IF(AND(T19="Impacto",T20="Probabilidad"),(AG18-(+AG18*AA20)),IF(T20="Impacto",AG19,""))),"")</f>
        <v/>
      </c>
      <c r="AF20" s="154" t="str">
        <f t="shared" si="4"/>
        <v/>
      </c>
      <c r="AG20" s="118" t="str">
        <f t="shared" si="2"/>
        <v/>
      </c>
      <c r="AH20" s="154" t="str">
        <f t="shared" si="5"/>
        <v/>
      </c>
      <c r="AI20" s="118" t="str">
        <f>IFERROR(IF(AND(T19="Impacto",T20="Impacto"),(AI19-(+AI19*AA20)),IF(AND(T19="Probabilidad",T20="Impacto"),(AI18-(+AI18*AA20)),IF(T20="Probabilidad",AI19,""))),"")</f>
        <v/>
      </c>
      <c r="AJ20" s="119" t="str">
        <f t="shared" si="6"/>
        <v/>
      </c>
      <c r="AK20" s="408"/>
      <c r="AL20" s="236"/>
      <c r="AM20" s="236"/>
      <c r="AN20" s="268"/>
      <c r="AO20" s="268"/>
      <c r="AP20" s="236"/>
      <c r="AQ20" s="268"/>
      <c r="AR20" s="236"/>
      <c r="AS20" s="268"/>
      <c r="AT20" s="236"/>
      <c r="AU20" s="268"/>
      <c r="AV20" s="236"/>
      <c r="AW20" s="236"/>
      <c r="AX20" s="236"/>
      <c r="AY20" s="236"/>
      <c r="AZ20" s="236"/>
      <c r="BA20" s="268"/>
      <c r="BB20" s="268"/>
      <c r="BC20" s="236"/>
      <c r="BD20" s="236"/>
      <c r="BE20" s="236"/>
      <c r="BF20" s="268"/>
      <c r="BG20" s="268"/>
      <c r="BH20" s="236"/>
      <c r="BI20" s="236"/>
      <c r="BJ20" s="236"/>
      <c r="BK20" s="268"/>
      <c r="BL20" s="268"/>
      <c r="BM20" s="155"/>
      <c r="BN20" s="155"/>
      <c r="BO20" s="155"/>
      <c r="BP20" s="158"/>
      <c r="BQ20" s="158"/>
      <c r="BR20" s="158"/>
      <c r="BS20" s="155"/>
      <c r="BT20" s="155"/>
      <c r="BU20" s="155"/>
      <c r="BV20" s="158"/>
      <c r="BW20" s="155"/>
      <c r="BX20" s="155"/>
      <c r="BY20" s="158"/>
      <c r="BZ20" s="214"/>
      <c r="CA20" s="214"/>
      <c r="CB20" s="214"/>
    </row>
    <row r="21" spans="1:106" ht="49.5" customHeight="1" x14ac:dyDescent="0.3">
      <c r="A21" s="389"/>
      <c r="B21" s="390"/>
      <c r="C21" s="390"/>
      <c r="D21" s="422"/>
      <c r="E21" s="422"/>
      <c r="F21" s="390"/>
      <c r="G21" s="390"/>
      <c r="H21" s="390"/>
      <c r="I21" s="390"/>
      <c r="J21" s="389"/>
      <c r="K21" s="417"/>
      <c r="L21" s="418"/>
      <c r="M21" s="413"/>
      <c r="N21" s="415"/>
      <c r="O21" s="417"/>
      <c r="P21" s="418"/>
      <c r="Q21" s="419"/>
      <c r="R21" s="235">
        <v>5</v>
      </c>
      <c r="S21" s="237"/>
      <c r="T21" s="157" t="str">
        <f t="shared" si="0"/>
        <v/>
      </c>
      <c r="U21" s="157"/>
      <c r="V21" s="157"/>
      <c r="W21" s="157"/>
      <c r="X21" s="157"/>
      <c r="Y21" s="238"/>
      <c r="Z21" s="238"/>
      <c r="AA21" s="118" t="str">
        <f t="shared" si="1"/>
        <v/>
      </c>
      <c r="AB21" s="238"/>
      <c r="AC21" s="238"/>
      <c r="AD21" s="238"/>
      <c r="AE21" s="184" t="str">
        <f>IFERROR(IF(AND(T20="Probabilidad",T21="Probabilidad"),(AG20-(+AG20*AA21)),IF(AND(T20="Impacto",T21="Probabilidad"),(AG19-(+AG19*AA21)),IF(T21="Impacto",AG20,""))),"")</f>
        <v/>
      </c>
      <c r="AF21" s="154" t="str">
        <f t="shared" si="4"/>
        <v/>
      </c>
      <c r="AG21" s="118" t="str">
        <f t="shared" si="2"/>
        <v/>
      </c>
      <c r="AH21" s="154" t="str">
        <f t="shared" si="5"/>
        <v/>
      </c>
      <c r="AI21" s="118" t="str">
        <f>IFERROR(IF(AND(T20="Impacto",T21="Impacto"),(AI20-(+AI20*AA21)),IF(AND(T20="Probabilidad",T21="Impacto"),(AI19-(+AI19*AA21)),IF(T21="Probabilidad",AI20,""))),"")</f>
        <v/>
      </c>
      <c r="AJ21" s="119" t="str">
        <f t="shared" si="6"/>
        <v/>
      </c>
      <c r="AK21" s="408"/>
      <c r="AL21" s="236"/>
      <c r="AM21" s="236"/>
      <c r="AN21" s="268"/>
      <c r="AO21" s="268"/>
      <c r="AP21" s="236"/>
      <c r="AQ21" s="268"/>
      <c r="AR21" s="236"/>
      <c r="AS21" s="268"/>
      <c r="AT21" s="236"/>
      <c r="AU21" s="268"/>
      <c r="AV21" s="236"/>
      <c r="AW21" s="236"/>
      <c r="AX21" s="236"/>
      <c r="AY21" s="236"/>
      <c r="AZ21" s="236"/>
      <c r="BA21" s="268"/>
      <c r="BB21" s="268"/>
      <c r="BC21" s="236"/>
      <c r="BD21" s="236"/>
      <c r="BE21" s="236"/>
      <c r="BF21" s="268"/>
      <c r="BG21" s="268"/>
      <c r="BH21" s="236"/>
      <c r="BI21" s="236"/>
      <c r="BJ21" s="236"/>
      <c r="BK21" s="268"/>
      <c r="BL21" s="268"/>
      <c r="BM21" s="155"/>
      <c r="BN21" s="155"/>
      <c r="BO21" s="155"/>
      <c r="BP21" s="158"/>
      <c r="BQ21" s="158"/>
      <c r="BR21" s="158"/>
      <c r="BS21" s="155"/>
      <c r="BT21" s="155"/>
      <c r="BU21" s="155"/>
      <c r="BV21" s="158"/>
      <c r="BW21" s="155"/>
      <c r="BX21" s="155"/>
      <c r="BY21" s="158"/>
      <c r="BZ21" s="214"/>
      <c r="CA21" s="214"/>
      <c r="CB21" s="214"/>
    </row>
    <row r="22" spans="1:106" ht="49.5" customHeight="1" x14ac:dyDescent="0.3">
      <c r="A22" s="389"/>
      <c r="B22" s="390"/>
      <c r="C22" s="390"/>
      <c r="D22" s="423"/>
      <c r="E22" s="423"/>
      <c r="F22" s="390"/>
      <c r="G22" s="390"/>
      <c r="H22" s="390"/>
      <c r="I22" s="390"/>
      <c r="J22" s="389"/>
      <c r="K22" s="417"/>
      <c r="L22" s="418"/>
      <c r="M22" s="413"/>
      <c r="N22" s="416"/>
      <c r="O22" s="417"/>
      <c r="P22" s="418"/>
      <c r="Q22" s="419"/>
      <c r="R22" s="235">
        <v>6</v>
      </c>
      <c r="S22" s="237"/>
      <c r="T22" s="157" t="str">
        <f t="shared" si="0"/>
        <v/>
      </c>
      <c r="U22" s="157"/>
      <c r="V22" s="157"/>
      <c r="W22" s="157"/>
      <c r="X22" s="157"/>
      <c r="Y22" s="238"/>
      <c r="Z22" s="238"/>
      <c r="AA22" s="118" t="str">
        <f t="shared" si="1"/>
        <v/>
      </c>
      <c r="AB22" s="238"/>
      <c r="AC22" s="238"/>
      <c r="AD22" s="238"/>
      <c r="AE22" s="184" t="str">
        <f>IFERROR(IF(AND(T21="Probabilidad",T22="Probabilidad"),(AG21-(+AG21*AA22)),IF(AND(T21="Impacto",T22="Probabilidad"),(AG20-(+AG20*AA22)),IF(T22="Impacto",AG21,""))),"")</f>
        <v/>
      </c>
      <c r="AF22" s="154" t="str">
        <f t="shared" si="4"/>
        <v/>
      </c>
      <c r="AG22" s="118" t="str">
        <f t="shared" si="2"/>
        <v/>
      </c>
      <c r="AH22" s="154" t="str">
        <f t="shared" si="5"/>
        <v/>
      </c>
      <c r="AI22" s="118" t="str">
        <f>IFERROR(IF(AND(T21="Impacto",T22="Impacto"),(AI21-(+AI21*AA22)),IF(AND(T21="Probabilidad",T22="Impacto"),(AI20-(+AI20*AA22)),IF(T22="Probabilidad",AI21,""))),"")</f>
        <v/>
      </c>
      <c r="AJ22" s="119" t="str">
        <f t="shared" si="6"/>
        <v/>
      </c>
      <c r="AK22" s="409"/>
      <c r="AL22" s="236"/>
      <c r="AM22" s="236"/>
      <c r="AN22" s="268"/>
      <c r="AO22" s="268"/>
      <c r="AP22" s="236"/>
      <c r="AQ22" s="268"/>
      <c r="AR22" s="236"/>
      <c r="AS22" s="268"/>
      <c r="AT22" s="236"/>
      <c r="AU22" s="268"/>
      <c r="AV22" s="236"/>
      <c r="AW22" s="236"/>
      <c r="AX22" s="236"/>
      <c r="AY22" s="236"/>
      <c r="AZ22" s="236"/>
      <c r="BA22" s="268"/>
      <c r="BB22" s="268"/>
      <c r="BC22" s="236"/>
      <c r="BD22" s="236"/>
      <c r="BE22" s="236"/>
      <c r="BF22" s="268"/>
      <c r="BG22" s="268"/>
      <c r="BH22" s="236"/>
      <c r="BI22" s="236"/>
      <c r="BJ22" s="236"/>
      <c r="BK22" s="268"/>
      <c r="BL22" s="268"/>
      <c r="BM22" s="155"/>
      <c r="BN22" s="155"/>
      <c r="BO22" s="155"/>
      <c r="BP22" s="158"/>
      <c r="BQ22" s="158"/>
      <c r="BR22" s="158"/>
      <c r="BS22" s="155"/>
      <c r="BT22" s="155"/>
      <c r="BU22" s="155"/>
      <c r="BV22" s="158"/>
      <c r="BW22" s="155"/>
      <c r="BX22" s="155"/>
      <c r="BY22" s="158"/>
      <c r="BZ22" s="214"/>
      <c r="CA22" s="214"/>
      <c r="CB22" s="214"/>
    </row>
    <row r="23" spans="1:106" ht="16.5" customHeight="1" x14ac:dyDescent="0.3">
      <c r="A23" s="389">
        <v>4</v>
      </c>
      <c r="B23" s="390"/>
      <c r="C23" s="390"/>
      <c r="D23" s="390"/>
      <c r="E23" s="420"/>
      <c r="F23" s="390"/>
      <c r="G23" s="390"/>
      <c r="H23" s="390"/>
      <c r="I23" s="390"/>
      <c r="J23" s="389"/>
      <c r="K23" s="417" t="str">
        <f>IF(J23&lt;=0,"",IF(J23&lt;=2,"Muy Baja",IF(J23&lt;=24,"Baja",IF(J23&lt;=500,"Media",IF(J23&lt;=5000,"Alta","Muy Alta")))))</f>
        <v/>
      </c>
      <c r="L23" s="418" t="str">
        <f>IF(K23="","",IF(K23="Muy Baja",0.2,IF(K23="Baja",0.4,IF(K23="Media",0.6,IF(K23="Alta",0.8,IF(K23="Muy Alta",1,))))))</f>
        <v/>
      </c>
      <c r="M23" s="413"/>
      <c r="N23" s="414">
        <f>IF(NOT(ISERROR(MATCH(M23,'Tabla Impacto'!$B$221:$B$223,0))),'Tabla Impacto'!$F$223&amp;"Por favor no seleccionar los criterios de impacto(Afectación Económica o presupuestal y Pérdida Reputacional)",M23)</f>
        <v>0</v>
      </c>
      <c r="O23" s="417" t="str">
        <f>IF(OR(N23='Tabla Impacto'!$C$11,N23='Tabla Impacto'!$D$11),"Leve",IF(OR(N23='Tabla Impacto'!$C$12,N23='Tabla Impacto'!$D$12),"Menor",IF(OR(N23='Tabla Impacto'!$C$13,N23='Tabla Impacto'!$D$13),"Moderado",IF(OR(N23='Tabla Impacto'!$C$14,N23='Tabla Impacto'!$D$14),"Mayor",IF(OR(N23='Tabla Impacto'!$C$15,N23='Tabla Impacto'!$D$15),"Catastrófico","")))))</f>
        <v/>
      </c>
      <c r="P23" s="418" t="str">
        <f>IF(O23="","",IF(O23="Leve",0.2,IF(O23="Menor",0.4,IF(O23="Moderado",0.6,IF(O23="Mayor",0.8,IF(O23="Catastrófico",1,))))))</f>
        <v/>
      </c>
      <c r="Q23" s="419"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235">
        <v>1</v>
      </c>
      <c r="S23" s="237"/>
      <c r="T23" s="157" t="str">
        <f t="shared" si="0"/>
        <v/>
      </c>
      <c r="U23" s="157"/>
      <c r="V23" s="157"/>
      <c r="W23" s="157"/>
      <c r="X23" s="157"/>
      <c r="Y23" s="238"/>
      <c r="Z23" s="238"/>
      <c r="AA23" s="118" t="str">
        <f t="shared" si="1"/>
        <v/>
      </c>
      <c r="AB23" s="238"/>
      <c r="AC23" s="238"/>
      <c r="AD23" s="238"/>
      <c r="AE23" s="185" t="str">
        <f>IFERROR(IF(T23="Probabilidad",(L23-(+L23*AA23)),IF(T23="Impacto",L23,"")),"")</f>
        <v/>
      </c>
      <c r="AF23" s="154" t="str">
        <f>IFERROR(IF(AE23="","",IF(AE23&lt;=0.2,"Muy Baja",IF(AE23&lt;=0.4,"Baja",IF(AE23&lt;=0.6,"Media",IF(AE23&lt;=0.8,"Alta","Muy Alta"))))),"")</f>
        <v/>
      </c>
      <c r="AG23" s="118" t="str">
        <f t="shared" si="2"/>
        <v/>
      </c>
      <c r="AH23" s="154" t="str">
        <f>IFERROR(IF(AI23="","",IF(AI23&lt;=0.2,"Leve",IF(AI23&lt;=0.4,"Menor",IF(AI23&lt;=0.6,"Moderado",IF(AI23&lt;=0.8,"Mayor","Catastrófico"))))),"")</f>
        <v/>
      </c>
      <c r="AI23" s="118" t="str">
        <f>IFERROR(IF(T23="Impacto",(P23-(+P23*AA23)),IF(T23="Probabilidad",P23,"")),"")</f>
        <v/>
      </c>
      <c r="AJ23" s="119" t="str">
        <f t="shared" si="6"/>
        <v/>
      </c>
      <c r="AK23" s="397"/>
      <c r="AL23" s="236"/>
      <c r="AM23" s="235"/>
      <c r="AN23" s="239"/>
      <c r="AO23" s="239"/>
      <c r="AP23" s="236"/>
      <c r="AQ23" s="239"/>
      <c r="AR23" s="236"/>
      <c r="AS23" s="239"/>
      <c r="AT23" s="236"/>
      <c r="AU23" s="239"/>
      <c r="AV23" s="236"/>
      <c r="AW23" s="235"/>
      <c r="AX23" s="236"/>
      <c r="AY23" s="236"/>
      <c r="AZ23" s="235"/>
      <c r="BA23" s="239"/>
      <c r="BB23" s="239"/>
      <c r="BC23" s="236"/>
      <c r="BD23" s="236"/>
      <c r="BE23" s="235"/>
      <c r="BF23" s="239"/>
      <c r="BG23" s="239"/>
      <c r="BH23" s="236"/>
      <c r="BI23" s="236"/>
      <c r="BJ23" s="235"/>
      <c r="BK23" s="239"/>
      <c r="BL23" s="239"/>
      <c r="BM23" s="155"/>
      <c r="BN23" s="155"/>
      <c r="BO23" s="156"/>
      <c r="BP23" s="120"/>
      <c r="BQ23" s="120"/>
      <c r="BR23" s="158"/>
      <c r="BS23" s="155"/>
      <c r="BT23" s="155"/>
      <c r="BU23" s="155"/>
      <c r="BV23" s="120"/>
      <c r="BW23" s="155"/>
      <c r="BX23" s="155"/>
      <c r="BY23" s="120"/>
      <c r="BZ23" s="214"/>
      <c r="CA23" s="121"/>
      <c r="CB23" s="214"/>
      <c r="CC23" s="162"/>
      <c r="CD23" s="162"/>
      <c r="CE23" s="162"/>
      <c r="CF23" s="162"/>
      <c r="CG23" s="162"/>
      <c r="CH23" s="162"/>
      <c r="CI23" s="162"/>
      <c r="CJ23" s="162"/>
      <c r="CK23" s="162"/>
      <c r="CL23" s="162"/>
      <c r="CM23" s="162"/>
      <c r="CN23" s="162"/>
      <c r="CO23" s="162"/>
      <c r="CP23" s="162"/>
      <c r="CQ23" s="162"/>
      <c r="CR23" s="162"/>
      <c r="CS23" s="162"/>
      <c r="CT23" s="162"/>
      <c r="CU23" s="162"/>
      <c r="CV23" s="162"/>
      <c r="CW23" s="162"/>
      <c r="CX23" s="162"/>
      <c r="CY23" s="162"/>
      <c r="CZ23" s="162"/>
      <c r="DA23" s="162"/>
      <c r="DB23" s="162"/>
    </row>
    <row r="24" spans="1:106" ht="16.5" customHeight="1" x14ac:dyDescent="0.3">
      <c r="A24" s="389"/>
      <c r="B24" s="390"/>
      <c r="C24" s="390"/>
      <c r="D24" s="390"/>
      <c r="E24" s="420"/>
      <c r="F24" s="390"/>
      <c r="G24" s="390"/>
      <c r="H24" s="390"/>
      <c r="I24" s="390"/>
      <c r="J24" s="389"/>
      <c r="K24" s="417"/>
      <c r="L24" s="418"/>
      <c r="M24" s="413"/>
      <c r="N24" s="415"/>
      <c r="O24" s="417"/>
      <c r="P24" s="418"/>
      <c r="Q24" s="419"/>
      <c r="R24" s="235">
        <v>2</v>
      </c>
      <c r="S24" s="237"/>
      <c r="T24" s="157" t="str">
        <f t="shared" si="0"/>
        <v/>
      </c>
      <c r="U24" s="157"/>
      <c r="V24" s="157"/>
      <c r="W24" s="157"/>
      <c r="X24" s="157"/>
      <c r="Y24" s="238"/>
      <c r="Z24" s="238"/>
      <c r="AA24" s="118" t="str">
        <f t="shared" si="1"/>
        <v/>
      </c>
      <c r="AB24" s="238"/>
      <c r="AC24" s="238"/>
      <c r="AD24" s="238"/>
      <c r="AE24" s="185" t="str">
        <f>IFERROR(IF(AND(T23="Probabilidad",T24="Probabilidad"),(AG23-(+AG23*AA24)),IF(T24="Probabilidad",(L23-(+L23*AA24)),IF(T24="Impacto",AG23,""))),"")</f>
        <v/>
      </c>
      <c r="AF24" s="154" t="str">
        <f t="shared" si="4"/>
        <v/>
      </c>
      <c r="AG24" s="118" t="str">
        <f t="shared" si="2"/>
        <v/>
      </c>
      <c r="AH24" s="154" t="str">
        <f t="shared" si="5"/>
        <v/>
      </c>
      <c r="AI24" s="118" t="str">
        <f>IFERROR(IF(AND(T23="Impacto",T24="Impacto"),(AI17-(+AI17*AA24)),IF(T24="Impacto",($P$23-(+$P$23*AA24)),IF(T24="Probabilidad",AI17,""))),"")</f>
        <v/>
      </c>
      <c r="AJ24" s="119" t="str">
        <f t="shared" si="6"/>
        <v/>
      </c>
      <c r="AK24" s="398"/>
      <c r="AL24" s="236"/>
      <c r="AM24" s="235"/>
      <c r="AN24" s="239"/>
      <c r="AO24" s="239"/>
      <c r="AP24" s="236"/>
      <c r="AQ24" s="239"/>
      <c r="AR24" s="236"/>
      <c r="AS24" s="239"/>
      <c r="AT24" s="236"/>
      <c r="AU24" s="239"/>
      <c r="AV24" s="236"/>
      <c r="AW24" s="235"/>
      <c r="AX24" s="236"/>
      <c r="AY24" s="236"/>
      <c r="AZ24" s="235"/>
      <c r="BA24" s="239"/>
      <c r="BB24" s="239"/>
      <c r="BC24" s="236"/>
      <c r="BD24" s="236"/>
      <c r="BE24" s="235"/>
      <c r="BF24" s="239"/>
      <c r="BG24" s="239"/>
      <c r="BH24" s="236"/>
      <c r="BI24" s="236"/>
      <c r="BJ24" s="235"/>
      <c r="BK24" s="239"/>
      <c r="BL24" s="239"/>
      <c r="BM24" s="155"/>
      <c r="BN24" s="155"/>
      <c r="BO24" s="156"/>
      <c r="BP24" s="120"/>
      <c r="BQ24" s="120"/>
      <c r="BR24" s="158"/>
      <c r="BS24" s="155"/>
      <c r="BT24" s="155"/>
      <c r="BU24" s="155"/>
      <c r="BV24" s="120"/>
      <c r="BW24" s="155"/>
      <c r="BX24" s="155"/>
      <c r="BY24" s="120"/>
      <c r="BZ24" s="214"/>
      <c r="CA24" s="121"/>
      <c r="CB24" s="214"/>
      <c r="CC24" s="162"/>
      <c r="CD24" s="162"/>
      <c r="CE24" s="162"/>
      <c r="CF24" s="162"/>
      <c r="CG24" s="162"/>
      <c r="CH24" s="162"/>
      <c r="CI24" s="162"/>
      <c r="CJ24" s="162"/>
      <c r="CK24" s="162"/>
      <c r="CL24" s="162"/>
      <c r="CM24" s="162"/>
      <c r="CN24" s="162"/>
      <c r="CO24" s="162"/>
      <c r="CP24" s="162"/>
      <c r="CQ24" s="162"/>
      <c r="CR24" s="162"/>
      <c r="CS24" s="162"/>
      <c r="CT24" s="162"/>
      <c r="CU24" s="162"/>
      <c r="CV24" s="162"/>
      <c r="CW24" s="162"/>
      <c r="CX24" s="162"/>
      <c r="CY24" s="162"/>
      <c r="CZ24" s="162"/>
      <c r="DA24" s="162"/>
      <c r="DB24" s="162"/>
    </row>
    <row r="25" spans="1:106" ht="16.5" customHeight="1" x14ac:dyDescent="0.3">
      <c r="A25" s="389"/>
      <c r="B25" s="390"/>
      <c r="C25" s="390"/>
      <c r="D25" s="390"/>
      <c r="E25" s="420"/>
      <c r="F25" s="390"/>
      <c r="G25" s="390"/>
      <c r="H25" s="390"/>
      <c r="I25" s="390"/>
      <c r="J25" s="389"/>
      <c r="K25" s="417"/>
      <c r="L25" s="418"/>
      <c r="M25" s="413"/>
      <c r="N25" s="415"/>
      <c r="O25" s="417"/>
      <c r="P25" s="418"/>
      <c r="Q25" s="419"/>
      <c r="R25" s="235">
        <v>3</v>
      </c>
      <c r="S25" s="289"/>
      <c r="T25" s="157" t="str">
        <f t="shared" si="0"/>
        <v/>
      </c>
      <c r="U25" s="157"/>
      <c r="V25" s="157"/>
      <c r="W25" s="157"/>
      <c r="X25" s="157"/>
      <c r="Y25" s="238"/>
      <c r="Z25" s="238"/>
      <c r="AA25" s="118" t="str">
        <f t="shared" si="1"/>
        <v/>
      </c>
      <c r="AB25" s="238"/>
      <c r="AC25" s="238"/>
      <c r="AD25" s="238"/>
      <c r="AE25" s="185" t="str">
        <f>IFERROR(IF(AND(T24="Probabilidad",T25="Probabilidad"),(AG24-(+AG24*AA25)),IF(AND(T24="Impacto",T25="Probabilidad"),(AG23-(+AG23*AA25)),IF(T25="Impacto",AG24,""))),"")</f>
        <v/>
      </c>
      <c r="AF25" s="154" t="str">
        <f t="shared" si="4"/>
        <v/>
      </c>
      <c r="AG25" s="118" t="str">
        <f t="shared" si="2"/>
        <v/>
      </c>
      <c r="AH25" s="154" t="str">
        <f t="shared" si="5"/>
        <v/>
      </c>
      <c r="AI25" s="118" t="str">
        <f>IFERROR(IF(AND(T24="Impacto",T25="Impacto"),(AI24-(+AI24*AA25)),IF(AND(T24="Probabilidad",T25="Impacto"),(AI23-(+AI23*AA25)),IF(T25="Probabilidad",AI24,""))),"")</f>
        <v/>
      </c>
      <c r="AJ25" s="119" t="str">
        <f t="shared" si="6"/>
        <v/>
      </c>
      <c r="AK25" s="398"/>
      <c r="AL25" s="236"/>
      <c r="AM25" s="235"/>
      <c r="AN25" s="239"/>
      <c r="AO25" s="239"/>
      <c r="AP25" s="236"/>
      <c r="AQ25" s="239"/>
      <c r="AR25" s="236"/>
      <c r="AS25" s="239"/>
      <c r="AT25" s="236"/>
      <c r="AU25" s="239"/>
      <c r="AV25" s="236"/>
      <c r="AW25" s="235"/>
      <c r="AX25" s="236"/>
      <c r="AY25" s="236"/>
      <c r="AZ25" s="235"/>
      <c r="BA25" s="239"/>
      <c r="BB25" s="239"/>
      <c r="BC25" s="236"/>
      <c r="BD25" s="236"/>
      <c r="BE25" s="235"/>
      <c r="BF25" s="239"/>
      <c r="BG25" s="239"/>
      <c r="BH25" s="236"/>
      <c r="BI25" s="236"/>
      <c r="BJ25" s="235"/>
      <c r="BK25" s="239"/>
      <c r="BL25" s="239"/>
      <c r="BM25" s="155"/>
      <c r="BN25" s="155"/>
      <c r="BO25" s="156"/>
      <c r="BP25" s="120"/>
      <c r="BQ25" s="120"/>
      <c r="BR25" s="158"/>
      <c r="BS25" s="155"/>
      <c r="BT25" s="155"/>
      <c r="BU25" s="155"/>
      <c r="BV25" s="120"/>
      <c r="BW25" s="155"/>
      <c r="BX25" s="155"/>
      <c r="BY25" s="120"/>
      <c r="BZ25" s="214"/>
      <c r="CA25" s="121"/>
      <c r="CB25" s="214"/>
      <c r="CC25" s="162"/>
      <c r="CD25" s="162"/>
      <c r="CE25" s="162"/>
      <c r="CF25" s="162"/>
      <c r="CG25" s="162"/>
      <c r="CH25" s="162"/>
      <c r="CI25" s="162"/>
      <c r="CJ25" s="162"/>
      <c r="CK25" s="162"/>
      <c r="CL25" s="162"/>
      <c r="CM25" s="162"/>
      <c r="CN25" s="162"/>
      <c r="CO25" s="162"/>
      <c r="CP25" s="162"/>
      <c r="CQ25" s="162"/>
      <c r="CR25" s="162"/>
      <c r="CS25" s="162"/>
      <c r="CT25" s="162"/>
      <c r="CU25" s="162"/>
      <c r="CV25" s="162"/>
      <c r="CW25" s="162"/>
      <c r="CX25" s="162"/>
      <c r="CY25" s="162"/>
      <c r="CZ25" s="162"/>
      <c r="DA25" s="162"/>
      <c r="DB25" s="162"/>
    </row>
    <row r="26" spans="1:106" ht="16.5" customHeight="1" x14ac:dyDescent="0.3">
      <c r="A26" s="389"/>
      <c r="B26" s="390"/>
      <c r="C26" s="390"/>
      <c r="D26" s="390"/>
      <c r="E26" s="420"/>
      <c r="F26" s="390"/>
      <c r="G26" s="390"/>
      <c r="H26" s="390"/>
      <c r="I26" s="390"/>
      <c r="J26" s="389"/>
      <c r="K26" s="417"/>
      <c r="L26" s="418"/>
      <c r="M26" s="413"/>
      <c r="N26" s="415"/>
      <c r="O26" s="417"/>
      <c r="P26" s="418"/>
      <c r="Q26" s="419"/>
      <c r="R26" s="235">
        <v>4</v>
      </c>
      <c r="S26" s="237"/>
      <c r="T26" s="157" t="str">
        <f t="shared" si="0"/>
        <v/>
      </c>
      <c r="U26" s="157"/>
      <c r="V26" s="157"/>
      <c r="W26" s="157"/>
      <c r="X26" s="157"/>
      <c r="Y26" s="238"/>
      <c r="Z26" s="238"/>
      <c r="AA26" s="118" t="str">
        <f t="shared" si="1"/>
        <v/>
      </c>
      <c r="AB26" s="238"/>
      <c r="AC26" s="238"/>
      <c r="AD26" s="238"/>
      <c r="AE26" s="185" t="str">
        <f>IFERROR(IF(AND(T25="Probabilidad",T26="Probabilidad"),(AG25-(+AG25*AA26)),IF(AND(T25="Impacto",T26="Probabilidad"),(AG24-(+AG24*AA26)),IF(T26="Impacto",AG25,""))),"")</f>
        <v/>
      </c>
      <c r="AF26" s="154" t="str">
        <f t="shared" si="4"/>
        <v/>
      </c>
      <c r="AG26" s="118" t="str">
        <f t="shared" si="2"/>
        <v/>
      </c>
      <c r="AH26" s="154" t="str">
        <f t="shared" si="5"/>
        <v/>
      </c>
      <c r="AI26" s="118" t="str">
        <f>IFERROR(IF(AND(T25="Impacto",T26="Impacto"),(AI25-(+AI25*AA26)),IF(AND(T25="Probabilidad",T26="Impacto"),(AI24-(+AI24*AA26)),IF(T26="Probabilidad",AI25,""))),"")</f>
        <v/>
      </c>
      <c r="AJ26" s="119" t="str">
        <f t="shared" si="6"/>
        <v/>
      </c>
      <c r="AK26" s="398"/>
      <c r="AL26" s="236"/>
      <c r="AM26" s="235"/>
      <c r="AN26" s="239"/>
      <c r="AO26" s="239"/>
      <c r="AP26" s="236"/>
      <c r="AQ26" s="239"/>
      <c r="AR26" s="236"/>
      <c r="AS26" s="239"/>
      <c r="AT26" s="236"/>
      <c r="AU26" s="239"/>
      <c r="AV26" s="236"/>
      <c r="AW26" s="235"/>
      <c r="AX26" s="236"/>
      <c r="AY26" s="236"/>
      <c r="AZ26" s="235"/>
      <c r="BA26" s="239"/>
      <c r="BB26" s="239"/>
      <c r="BC26" s="236"/>
      <c r="BD26" s="236"/>
      <c r="BE26" s="235"/>
      <c r="BF26" s="239"/>
      <c r="BG26" s="239"/>
      <c r="BH26" s="236"/>
      <c r="BI26" s="236"/>
      <c r="BJ26" s="235"/>
      <c r="BK26" s="239"/>
      <c r="BL26" s="239"/>
      <c r="BM26" s="155"/>
      <c r="BN26" s="155"/>
      <c r="BO26" s="156"/>
      <c r="BP26" s="120"/>
      <c r="BQ26" s="120"/>
      <c r="BR26" s="158"/>
      <c r="BS26" s="155"/>
      <c r="BT26" s="155"/>
      <c r="BU26" s="155"/>
      <c r="BV26" s="120"/>
      <c r="BW26" s="155"/>
      <c r="BX26" s="155"/>
      <c r="BY26" s="120"/>
      <c r="BZ26" s="214"/>
      <c r="CA26" s="121"/>
      <c r="CB26" s="214"/>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62"/>
      <c r="CZ26" s="162"/>
      <c r="DA26" s="162"/>
      <c r="DB26" s="162"/>
    </row>
    <row r="27" spans="1:106" ht="16.5" customHeight="1" x14ac:dyDescent="0.3">
      <c r="A27" s="389"/>
      <c r="B27" s="390"/>
      <c r="C27" s="390"/>
      <c r="D27" s="390"/>
      <c r="E27" s="420"/>
      <c r="F27" s="390"/>
      <c r="G27" s="390"/>
      <c r="H27" s="390"/>
      <c r="I27" s="390"/>
      <c r="J27" s="389"/>
      <c r="K27" s="417"/>
      <c r="L27" s="418"/>
      <c r="M27" s="413"/>
      <c r="N27" s="415"/>
      <c r="O27" s="417"/>
      <c r="P27" s="418"/>
      <c r="Q27" s="419"/>
      <c r="R27" s="235">
        <v>5</v>
      </c>
      <c r="S27" s="237"/>
      <c r="T27" s="157" t="str">
        <f t="shared" si="0"/>
        <v/>
      </c>
      <c r="U27" s="157"/>
      <c r="V27" s="157"/>
      <c r="W27" s="157"/>
      <c r="X27" s="157"/>
      <c r="Y27" s="238"/>
      <c r="Z27" s="238"/>
      <c r="AA27" s="118" t="str">
        <f t="shared" si="1"/>
        <v/>
      </c>
      <c r="AB27" s="238"/>
      <c r="AC27" s="238"/>
      <c r="AD27" s="238"/>
      <c r="AE27" s="184" t="str">
        <f>IFERROR(IF(AND(T26="Probabilidad",T27="Probabilidad"),(AG26-(+AG26*AA27)),IF(AND(T26="Impacto",T27="Probabilidad"),(AG25-(+AG25*AA27)),IF(T27="Impacto",AG26,""))),"")</f>
        <v/>
      </c>
      <c r="AF27" s="154" t="str">
        <f>IFERROR(IF(AE27="","",IF(AE27&lt;=0.2,"Muy Baja",IF(AE27&lt;=0.4,"Baja",IF(AE27&lt;=0.6,"Media",IF(AE27&lt;=0.8,"Alta","Muy Alta"))))),"")</f>
        <v/>
      </c>
      <c r="AG27" s="118" t="str">
        <f t="shared" si="2"/>
        <v/>
      </c>
      <c r="AH27" s="154" t="str">
        <f t="shared" si="5"/>
        <v/>
      </c>
      <c r="AI27" s="118" t="str">
        <f>IFERROR(IF(AND(T26="Impacto",T27="Impacto"),(AI26-(+AI26*AA27)),IF(AND(T26="Probabilidad",T27="Impacto"),(AI25-(+AI25*AA27)),IF(T27="Probabilidad",AI26,""))),"")</f>
        <v/>
      </c>
      <c r="AJ27" s="119" t="str">
        <f t="shared" si="6"/>
        <v/>
      </c>
      <c r="AK27" s="398"/>
      <c r="AL27" s="236"/>
      <c r="AM27" s="235"/>
      <c r="AN27" s="239"/>
      <c r="AO27" s="239"/>
      <c r="AP27" s="236"/>
      <c r="AQ27" s="239"/>
      <c r="AR27" s="236"/>
      <c r="AS27" s="239"/>
      <c r="AT27" s="236"/>
      <c r="AU27" s="239"/>
      <c r="AV27" s="236"/>
      <c r="AW27" s="235"/>
      <c r="AX27" s="236"/>
      <c r="AY27" s="236"/>
      <c r="AZ27" s="235"/>
      <c r="BA27" s="239"/>
      <c r="BB27" s="239"/>
      <c r="BC27" s="236"/>
      <c r="BD27" s="236"/>
      <c r="BE27" s="235"/>
      <c r="BF27" s="239"/>
      <c r="BG27" s="239"/>
      <c r="BH27" s="236"/>
      <c r="BI27" s="236"/>
      <c r="BJ27" s="235"/>
      <c r="BK27" s="239"/>
      <c r="BL27" s="239"/>
      <c r="BM27" s="155"/>
      <c r="BN27" s="155"/>
      <c r="BO27" s="156"/>
      <c r="BP27" s="120"/>
      <c r="BQ27" s="120"/>
      <c r="BR27" s="158"/>
      <c r="BS27" s="155"/>
      <c r="BT27" s="155"/>
      <c r="BU27" s="155"/>
      <c r="BV27" s="120"/>
      <c r="BW27" s="155"/>
      <c r="BX27" s="155"/>
      <c r="BY27" s="120"/>
      <c r="BZ27" s="214"/>
      <c r="CA27" s="121"/>
      <c r="CB27" s="214"/>
      <c r="CC27" s="162"/>
      <c r="CD27" s="162"/>
      <c r="CE27" s="162"/>
      <c r="CF27" s="162"/>
      <c r="CG27" s="162"/>
      <c r="CH27" s="162"/>
      <c r="CI27" s="162"/>
      <c r="CJ27" s="162"/>
      <c r="CK27" s="162"/>
      <c r="CL27" s="162"/>
      <c r="CM27" s="162"/>
      <c r="CN27" s="162"/>
      <c r="CO27" s="162"/>
      <c r="CP27" s="162"/>
      <c r="CQ27" s="162"/>
      <c r="CR27" s="162"/>
      <c r="CS27" s="162"/>
      <c r="CT27" s="162"/>
      <c r="CU27" s="162"/>
      <c r="CV27" s="162"/>
      <c r="CW27" s="162"/>
      <c r="CX27" s="162"/>
      <c r="CY27" s="162"/>
      <c r="CZ27" s="162"/>
      <c r="DA27" s="162"/>
      <c r="DB27" s="162"/>
    </row>
    <row r="28" spans="1:106" ht="16.5" customHeight="1" x14ac:dyDescent="0.3">
      <c r="A28" s="389"/>
      <c r="B28" s="390"/>
      <c r="C28" s="390"/>
      <c r="D28" s="390"/>
      <c r="E28" s="420"/>
      <c r="F28" s="390"/>
      <c r="G28" s="390"/>
      <c r="H28" s="390"/>
      <c r="I28" s="390"/>
      <c r="J28" s="389"/>
      <c r="K28" s="417"/>
      <c r="L28" s="418"/>
      <c r="M28" s="413"/>
      <c r="N28" s="416"/>
      <c r="O28" s="417"/>
      <c r="P28" s="418"/>
      <c r="Q28" s="419"/>
      <c r="R28" s="235">
        <v>6</v>
      </c>
      <c r="S28" s="237"/>
      <c r="T28" s="157" t="str">
        <f t="shared" si="0"/>
        <v/>
      </c>
      <c r="U28" s="157"/>
      <c r="V28" s="157"/>
      <c r="W28" s="157"/>
      <c r="X28" s="157"/>
      <c r="Y28" s="238"/>
      <c r="Z28" s="238"/>
      <c r="AA28" s="118" t="str">
        <f t="shared" si="1"/>
        <v/>
      </c>
      <c r="AB28" s="238"/>
      <c r="AC28" s="238"/>
      <c r="AD28" s="238"/>
      <c r="AE28" s="185" t="str">
        <f>IFERROR(IF(AND(T27="Probabilidad",T28="Probabilidad"),(AG27-(+AG27*AA28)),IF(AND(T27="Impacto",T28="Probabilidad"),(AG26-(+AG26*AA28)),IF(T28="Impacto",AG27,""))),"")</f>
        <v/>
      </c>
      <c r="AF28" s="154" t="str">
        <f t="shared" si="4"/>
        <v/>
      </c>
      <c r="AG28" s="118" t="str">
        <f t="shared" si="2"/>
        <v/>
      </c>
      <c r="AH28" s="154" t="str">
        <f t="shared" si="5"/>
        <v/>
      </c>
      <c r="AI28" s="118" t="str">
        <f>IFERROR(IF(AND(T27="Impacto",T28="Impacto"),(AI27-(+AI27*AA28)),IF(AND(T27="Probabilidad",T28="Impacto"),(AI26-(+AI26*AA28)),IF(T28="Probabilidad",AI27,""))),"")</f>
        <v/>
      </c>
      <c r="AJ28" s="119" t="str">
        <f t="shared" si="6"/>
        <v/>
      </c>
      <c r="AK28" s="399"/>
      <c r="AL28" s="236"/>
      <c r="AM28" s="235"/>
      <c r="AN28" s="239"/>
      <c r="AO28" s="239"/>
      <c r="AP28" s="236"/>
      <c r="AQ28" s="239"/>
      <c r="AR28" s="236"/>
      <c r="AS28" s="239"/>
      <c r="AT28" s="236"/>
      <c r="AU28" s="239"/>
      <c r="AV28" s="236"/>
      <c r="AW28" s="235"/>
      <c r="AX28" s="236"/>
      <c r="AY28" s="236"/>
      <c r="AZ28" s="235"/>
      <c r="BA28" s="239"/>
      <c r="BB28" s="239"/>
      <c r="BC28" s="236"/>
      <c r="BD28" s="236"/>
      <c r="BE28" s="235"/>
      <c r="BF28" s="239"/>
      <c r="BG28" s="239"/>
      <c r="BH28" s="236"/>
      <c r="BI28" s="236"/>
      <c r="BJ28" s="235"/>
      <c r="BK28" s="239"/>
      <c r="BL28" s="239"/>
      <c r="BM28" s="155"/>
      <c r="BN28" s="155"/>
      <c r="BO28" s="156"/>
      <c r="BP28" s="120"/>
      <c r="BQ28" s="120"/>
      <c r="BR28" s="158"/>
      <c r="BS28" s="155"/>
      <c r="BT28" s="155"/>
      <c r="BU28" s="155"/>
      <c r="BV28" s="120"/>
      <c r="BW28" s="155"/>
      <c r="BX28" s="155"/>
      <c r="BY28" s="120"/>
      <c r="BZ28" s="214"/>
      <c r="CA28" s="121"/>
      <c r="CB28" s="214"/>
      <c r="CC28" s="162"/>
      <c r="CD28" s="162"/>
      <c r="CE28" s="162"/>
      <c r="CF28" s="162"/>
      <c r="CG28" s="162"/>
      <c r="CH28" s="162"/>
      <c r="CI28" s="162"/>
      <c r="CJ28" s="162"/>
      <c r="CK28" s="162"/>
      <c r="CL28" s="162"/>
      <c r="CM28" s="162"/>
      <c r="CN28" s="162"/>
      <c r="CO28" s="162"/>
      <c r="CP28" s="162"/>
      <c r="CQ28" s="162"/>
      <c r="CR28" s="162"/>
      <c r="CS28" s="162"/>
      <c r="CT28" s="162"/>
      <c r="CU28" s="162"/>
      <c r="CV28" s="162"/>
      <c r="CW28" s="162"/>
      <c r="CX28" s="162"/>
      <c r="CY28" s="162"/>
      <c r="CZ28" s="162"/>
      <c r="DA28" s="162"/>
      <c r="DB28" s="162"/>
    </row>
    <row r="29" spans="1:106" ht="16.5" customHeight="1" x14ac:dyDescent="0.3">
      <c r="A29" s="389">
        <v>5</v>
      </c>
      <c r="B29" s="390"/>
      <c r="C29" s="390"/>
      <c r="D29" s="390"/>
      <c r="E29" s="420"/>
      <c r="F29" s="390"/>
      <c r="G29" s="390"/>
      <c r="H29" s="390"/>
      <c r="I29" s="390"/>
      <c r="J29" s="389"/>
      <c r="K29" s="417" t="str">
        <f>IF(J29&lt;=0,"",IF(J29&lt;=2,"Muy Baja",IF(J29&lt;=24,"Baja",IF(J29&lt;=500,"Media",IF(J29&lt;=5000,"Alta","Muy Alta")))))</f>
        <v/>
      </c>
      <c r="L29" s="418" t="str">
        <f>IF(K29="","",IF(K29="Muy Baja",0.2,IF(K29="Baja",0.4,IF(K29="Media",0.6,IF(K29="Alta",0.8,IF(K29="Muy Alta",1,))))))</f>
        <v/>
      </c>
      <c r="M29" s="413"/>
      <c r="N29" s="414">
        <f>IF(NOT(ISERROR(MATCH(M29,'Tabla Impacto'!$B$221:$B$223,0))),'Tabla Impacto'!$F$223&amp;"Por favor no seleccionar los criterios de impacto(Afectación Económica o presupuestal y Pérdida Reputacional)",M29)</f>
        <v>0</v>
      </c>
      <c r="O29" s="417" t="str">
        <f>IF(OR(N29='Tabla Impacto'!$C$11,N29='Tabla Impacto'!$D$11),"Leve",IF(OR(N29='Tabla Impacto'!$C$12,N29='Tabla Impacto'!$D$12),"Menor",IF(OR(N29='Tabla Impacto'!$C$13,N29='Tabla Impacto'!$D$13),"Moderado",IF(OR(N29='Tabla Impacto'!$C$14,N29='Tabla Impacto'!$D$14),"Mayor",IF(OR(N29='Tabla Impacto'!$C$15,N29='Tabla Impacto'!$D$15),"Catastrófico","")))))</f>
        <v/>
      </c>
      <c r="P29" s="418" t="str">
        <f>IF(O29="","",IF(O29="Leve",0.2,IF(O29="Menor",0.4,IF(O29="Moderado",0.6,IF(O29="Mayor",0.8,IF(O29="Catastrófico",1,))))))</f>
        <v/>
      </c>
      <c r="Q29" s="419"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235">
        <v>1</v>
      </c>
      <c r="S29" s="237"/>
      <c r="T29" s="157" t="str">
        <f t="shared" si="0"/>
        <v/>
      </c>
      <c r="U29" s="157"/>
      <c r="V29" s="157"/>
      <c r="W29" s="157"/>
      <c r="X29" s="157"/>
      <c r="Y29" s="238"/>
      <c r="Z29" s="238"/>
      <c r="AA29" s="118" t="str">
        <f t="shared" si="1"/>
        <v/>
      </c>
      <c r="AB29" s="238"/>
      <c r="AC29" s="238"/>
      <c r="AD29" s="238"/>
      <c r="AE29" s="185" t="str">
        <f>IFERROR(IF(T29="Probabilidad",(L29-(+L29*AA29)),IF(T29="Impacto",L29,"")),"")</f>
        <v/>
      </c>
      <c r="AF29" s="154" t="str">
        <f>IFERROR(IF(AE29="","",IF(AE29&lt;=0.2,"Muy Baja",IF(AE29&lt;=0.4,"Baja",IF(AE29&lt;=0.6,"Media",IF(AE29&lt;=0.8,"Alta","Muy Alta"))))),"")</f>
        <v/>
      </c>
      <c r="AG29" s="118" t="str">
        <f t="shared" si="2"/>
        <v/>
      </c>
      <c r="AH29" s="154" t="str">
        <f>IFERROR(IF(AI29="","",IF(AI29&lt;=0.2,"Leve",IF(AI29&lt;=0.4,"Menor",IF(AI29&lt;=0.6,"Moderado",IF(AI29&lt;=0.8,"Mayor","Catastrófico"))))),"")</f>
        <v/>
      </c>
      <c r="AI29" s="118" t="str">
        <f>IFERROR(IF(T29="Impacto",(P29-(+P29*AA29)),IF(T29="Probabilidad",P29,"")),"")</f>
        <v/>
      </c>
      <c r="AJ29" s="119" t="str">
        <f t="shared" si="6"/>
        <v/>
      </c>
      <c r="AK29" s="397"/>
      <c r="AL29" s="236"/>
      <c r="AM29" s="235"/>
      <c r="AN29" s="239"/>
      <c r="AO29" s="239"/>
      <c r="AP29" s="236"/>
      <c r="AQ29" s="239"/>
      <c r="AR29" s="236"/>
      <c r="AS29" s="239"/>
      <c r="AT29" s="236"/>
      <c r="AU29" s="239"/>
      <c r="AV29" s="236"/>
      <c r="AW29" s="235"/>
      <c r="AX29" s="236"/>
      <c r="AY29" s="236"/>
      <c r="AZ29" s="235"/>
      <c r="BA29" s="239"/>
      <c r="BB29" s="239"/>
      <c r="BC29" s="236"/>
      <c r="BD29" s="236"/>
      <c r="BE29" s="235"/>
      <c r="BF29" s="239"/>
      <c r="BG29" s="239"/>
      <c r="BH29" s="236"/>
      <c r="BI29" s="236"/>
      <c r="BJ29" s="235"/>
      <c r="BK29" s="239"/>
      <c r="BL29" s="239"/>
      <c r="BM29" s="155"/>
      <c r="BN29" s="155"/>
      <c r="BO29" s="156"/>
      <c r="BP29" s="120"/>
      <c r="BQ29" s="120"/>
      <c r="BR29" s="158"/>
      <c r="BS29" s="155"/>
      <c r="BT29" s="155"/>
      <c r="BU29" s="155"/>
      <c r="BV29" s="120"/>
      <c r="BW29" s="155"/>
      <c r="BX29" s="155"/>
      <c r="BY29" s="120"/>
      <c r="BZ29" s="214"/>
      <c r="CA29" s="121"/>
      <c r="CB29" s="214"/>
      <c r="CC29" s="162"/>
      <c r="CD29" s="162"/>
      <c r="CE29" s="162"/>
      <c r="CF29" s="162"/>
      <c r="CG29" s="162"/>
      <c r="CH29" s="162"/>
      <c r="CI29" s="162"/>
      <c r="CJ29" s="162"/>
      <c r="CK29" s="162"/>
      <c r="CL29" s="162"/>
      <c r="CM29" s="162"/>
      <c r="CN29" s="162"/>
      <c r="CO29" s="162"/>
      <c r="CP29" s="162"/>
      <c r="CQ29" s="162"/>
      <c r="CR29" s="162"/>
      <c r="CS29" s="162"/>
      <c r="CT29" s="162"/>
      <c r="CU29" s="162"/>
      <c r="CV29" s="162"/>
      <c r="CW29" s="162"/>
      <c r="CX29" s="162"/>
      <c r="CY29" s="162"/>
      <c r="CZ29" s="162"/>
      <c r="DA29" s="162"/>
      <c r="DB29" s="162"/>
    </row>
    <row r="30" spans="1:106" ht="16.5" customHeight="1" x14ac:dyDescent="0.3">
      <c r="A30" s="389"/>
      <c r="B30" s="390"/>
      <c r="C30" s="390"/>
      <c r="D30" s="390"/>
      <c r="E30" s="420"/>
      <c r="F30" s="390"/>
      <c r="G30" s="390"/>
      <c r="H30" s="390"/>
      <c r="I30" s="390"/>
      <c r="J30" s="389"/>
      <c r="K30" s="417"/>
      <c r="L30" s="418"/>
      <c r="M30" s="413"/>
      <c r="N30" s="415"/>
      <c r="O30" s="417"/>
      <c r="P30" s="418"/>
      <c r="Q30" s="419"/>
      <c r="R30" s="235">
        <v>2</v>
      </c>
      <c r="S30" s="237"/>
      <c r="T30" s="157" t="str">
        <f t="shared" si="0"/>
        <v/>
      </c>
      <c r="U30" s="157"/>
      <c r="V30" s="157"/>
      <c r="W30" s="157"/>
      <c r="X30" s="157"/>
      <c r="Y30" s="238"/>
      <c r="Z30" s="238"/>
      <c r="AA30" s="118" t="str">
        <f t="shared" si="1"/>
        <v/>
      </c>
      <c r="AB30" s="238"/>
      <c r="AC30" s="238"/>
      <c r="AD30" s="238"/>
      <c r="AE30" s="185" t="str">
        <f>IFERROR(IF(AND(T29="Probabilidad",T30="Probabilidad"),(AG29-(+AG29*AA30)),IF(T30="Probabilidad",(L29-(+L29*AA30)),IF(T30="Impacto",AG29,""))),"")</f>
        <v/>
      </c>
      <c r="AF30" s="154" t="str">
        <f t="shared" si="4"/>
        <v/>
      </c>
      <c r="AG30" s="118" t="str">
        <f t="shared" si="2"/>
        <v/>
      </c>
      <c r="AH30" s="154" t="str">
        <f t="shared" si="5"/>
        <v/>
      </c>
      <c r="AI30" s="118" t="str">
        <f>IFERROR(IF(AND(T29="Impacto",T30="Impacto"),(AI23-(+AI23*AA30)),IF(T30="Impacto",($P$29-(+$P$29*AA30)),IF(T30="Probabilidad",AI23,""))),"")</f>
        <v/>
      </c>
      <c r="AJ30" s="119" t="str">
        <f t="shared" si="6"/>
        <v/>
      </c>
      <c r="AK30" s="398"/>
      <c r="AL30" s="236"/>
      <c r="AM30" s="235"/>
      <c r="AN30" s="239"/>
      <c r="AO30" s="239"/>
      <c r="AP30" s="236"/>
      <c r="AQ30" s="239"/>
      <c r="AR30" s="236"/>
      <c r="AS30" s="239"/>
      <c r="AT30" s="236"/>
      <c r="AU30" s="239"/>
      <c r="AV30" s="236"/>
      <c r="AW30" s="235"/>
      <c r="AX30" s="236"/>
      <c r="AY30" s="236"/>
      <c r="AZ30" s="235"/>
      <c r="BA30" s="239"/>
      <c r="BB30" s="239"/>
      <c r="BC30" s="236"/>
      <c r="BD30" s="236"/>
      <c r="BE30" s="235"/>
      <c r="BF30" s="239"/>
      <c r="BG30" s="239"/>
      <c r="BH30" s="236"/>
      <c r="BI30" s="236"/>
      <c r="BJ30" s="235"/>
      <c r="BK30" s="239"/>
      <c r="BL30" s="239"/>
      <c r="BM30" s="155"/>
      <c r="BN30" s="155"/>
      <c r="BO30" s="156"/>
      <c r="BP30" s="120"/>
      <c r="BQ30" s="120"/>
      <c r="BR30" s="158"/>
      <c r="BS30" s="155"/>
      <c r="BT30" s="155"/>
      <c r="BU30" s="155"/>
      <c r="BV30" s="120"/>
      <c r="BW30" s="155"/>
      <c r="BX30" s="155"/>
      <c r="BY30" s="120"/>
      <c r="BZ30" s="214"/>
      <c r="CA30" s="121"/>
      <c r="CB30" s="214"/>
      <c r="CC30" s="162"/>
      <c r="CD30" s="162"/>
      <c r="CE30" s="162"/>
      <c r="CF30" s="162"/>
      <c r="CG30" s="162"/>
      <c r="CH30" s="162"/>
      <c r="CI30" s="162"/>
      <c r="CJ30" s="162"/>
      <c r="CK30" s="162"/>
      <c r="CL30" s="162"/>
      <c r="CM30" s="162"/>
      <c r="CN30" s="162"/>
      <c r="CO30" s="162"/>
      <c r="CP30" s="162"/>
      <c r="CQ30" s="162"/>
      <c r="CR30" s="162"/>
      <c r="CS30" s="162"/>
      <c r="CT30" s="162"/>
      <c r="CU30" s="162"/>
      <c r="CV30" s="162"/>
      <c r="CW30" s="162"/>
      <c r="CX30" s="162"/>
      <c r="CY30" s="162"/>
      <c r="CZ30" s="162"/>
      <c r="DA30" s="162"/>
      <c r="DB30" s="162"/>
    </row>
    <row r="31" spans="1:106" ht="16.5" customHeight="1" x14ac:dyDescent="0.3">
      <c r="A31" s="389"/>
      <c r="B31" s="390"/>
      <c r="C31" s="390"/>
      <c r="D31" s="390"/>
      <c r="E31" s="420"/>
      <c r="F31" s="390"/>
      <c r="G31" s="390"/>
      <c r="H31" s="390"/>
      <c r="I31" s="390"/>
      <c r="J31" s="389"/>
      <c r="K31" s="417"/>
      <c r="L31" s="418"/>
      <c r="M31" s="413"/>
      <c r="N31" s="415"/>
      <c r="O31" s="417"/>
      <c r="P31" s="418"/>
      <c r="Q31" s="419"/>
      <c r="R31" s="235">
        <v>3</v>
      </c>
      <c r="S31" s="289"/>
      <c r="T31" s="157" t="str">
        <f t="shared" si="0"/>
        <v/>
      </c>
      <c r="U31" s="157"/>
      <c r="V31" s="157"/>
      <c r="W31" s="157"/>
      <c r="X31" s="157"/>
      <c r="Y31" s="238"/>
      <c r="Z31" s="238"/>
      <c r="AA31" s="118" t="str">
        <f t="shared" si="1"/>
        <v/>
      </c>
      <c r="AB31" s="238"/>
      <c r="AC31" s="238"/>
      <c r="AD31" s="238"/>
      <c r="AE31" s="185" t="str">
        <f>IFERROR(IF(AND(T30="Probabilidad",T31="Probabilidad"),(AG30-(+AG30*AA31)),IF(AND(T30="Impacto",T31="Probabilidad"),(AG29-(+AG29*AA31)),IF(T31="Impacto",AG30,""))),"")</f>
        <v/>
      </c>
      <c r="AF31" s="154" t="str">
        <f t="shared" si="4"/>
        <v/>
      </c>
      <c r="AG31" s="118" t="str">
        <f t="shared" si="2"/>
        <v/>
      </c>
      <c r="AH31" s="154" t="str">
        <f t="shared" si="5"/>
        <v/>
      </c>
      <c r="AI31" s="118" t="str">
        <f>IFERROR(IF(AND(T30="Impacto",T31="Impacto"),(AI30-(+AI30*AA31)),IF(AND(T30="Probabilidad",T31="Impacto"),(AI29-(+AI29*AA31)),IF(T31="Probabilidad",AI30,""))),"")</f>
        <v/>
      </c>
      <c r="AJ31" s="119" t="str">
        <f t="shared" si="6"/>
        <v/>
      </c>
      <c r="AK31" s="398"/>
      <c r="AL31" s="236"/>
      <c r="AM31" s="235"/>
      <c r="AN31" s="239"/>
      <c r="AO31" s="239"/>
      <c r="AP31" s="236"/>
      <c r="AQ31" s="239"/>
      <c r="AR31" s="236"/>
      <c r="AS31" s="239"/>
      <c r="AT31" s="236"/>
      <c r="AU31" s="239"/>
      <c r="AV31" s="236"/>
      <c r="AW31" s="235"/>
      <c r="AX31" s="236"/>
      <c r="AY31" s="236"/>
      <c r="AZ31" s="235"/>
      <c r="BA31" s="239"/>
      <c r="BB31" s="239"/>
      <c r="BC31" s="236"/>
      <c r="BD31" s="236"/>
      <c r="BE31" s="235"/>
      <c r="BF31" s="239"/>
      <c r="BG31" s="239"/>
      <c r="BH31" s="236"/>
      <c r="BI31" s="236"/>
      <c r="BJ31" s="235"/>
      <c r="BK31" s="239"/>
      <c r="BL31" s="239"/>
      <c r="BM31" s="155"/>
      <c r="BN31" s="155"/>
      <c r="BO31" s="156"/>
      <c r="BP31" s="120"/>
      <c r="BQ31" s="120"/>
      <c r="BR31" s="158"/>
      <c r="BS31" s="155"/>
      <c r="BT31" s="155"/>
      <c r="BU31" s="155"/>
      <c r="BV31" s="120"/>
      <c r="BW31" s="155"/>
      <c r="BX31" s="155"/>
      <c r="BY31" s="120"/>
      <c r="BZ31" s="214"/>
      <c r="CA31" s="121"/>
      <c r="CB31" s="214"/>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row>
    <row r="32" spans="1:106" ht="16.5" customHeight="1" x14ac:dyDescent="0.3">
      <c r="A32" s="389"/>
      <c r="B32" s="390"/>
      <c r="C32" s="390"/>
      <c r="D32" s="390"/>
      <c r="E32" s="420"/>
      <c r="F32" s="390"/>
      <c r="G32" s="390"/>
      <c r="H32" s="390"/>
      <c r="I32" s="390"/>
      <c r="J32" s="389"/>
      <c r="K32" s="417"/>
      <c r="L32" s="418"/>
      <c r="M32" s="413"/>
      <c r="N32" s="415"/>
      <c r="O32" s="417"/>
      <c r="P32" s="418"/>
      <c r="Q32" s="419"/>
      <c r="R32" s="235">
        <v>4</v>
      </c>
      <c r="S32" s="237"/>
      <c r="T32" s="157" t="str">
        <f t="shared" si="0"/>
        <v/>
      </c>
      <c r="U32" s="157"/>
      <c r="V32" s="157"/>
      <c r="W32" s="157"/>
      <c r="X32" s="157"/>
      <c r="Y32" s="238"/>
      <c r="Z32" s="238"/>
      <c r="AA32" s="118" t="str">
        <f t="shared" si="1"/>
        <v/>
      </c>
      <c r="AB32" s="238"/>
      <c r="AC32" s="238"/>
      <c r="AD32" s="238"/>
      <c r="AE32" s="185" t="str">
        <f>IFERROR(IF(AND(T31="Probabilidad",T32="Probabilidad"),(AG31-(+AG31*AA32)),IF(AND(T31="Impacto",T32="Probabilidad"),(AG30-(+AG30*AA32)),IF(T32="Impacto",AG31,""))),"")</f>
        <v/>
      </c>
      <c r="AF32" s="154" t="str">
        <f t="shared" si="4"/>
        <v/>
      </c>
      <c r="AG32" s="118" t="str">
        <f t="shared" si="2"/>
        <v/>
      </c>
      <c r="AH32" s="154" t="str">
        <f t="shared" si="5"/>
        <v/>
      </c>
      <c r="AI32" s="118" t="str">
        <f>IFERROR(IF(AND(T31="Impacto",T32="Impacto"),(AI31-(+AI31*AA32)),IF(AND(T31="Probabilidad",T32="Impacto"),(AI30-(+AI30*AA32)),IF(T32="Probabilidad",AI31,""))),"")</f>
        <v/>
      </c>
      <c r="AJ32" s="119" t="str">
        <f t="shared" si="6"/>
        <v/>
      </c>
      <c r="AK32" s="398"/>
      <c r="AL32" s="236"/>
      <c r="AM32" s="235"/>
      <c r="AN32" s="239"/>
      <c r="AO32" s="239"/>
      <c r="AP32" s="236"/>
      <c r="AQ32" s="239"/>
      <c r="AR32" s="236"/>
      <c r="AS32" s="239"/>
      <c r="AT32" s="236"/>
      <c r="AU32" s="239"/>
      <c r="AV32" s="236"/>
      <c r="AW32" s="235"/>
      <c r="AX32" s="236"/>
      <c r="AY32" s="236"/>
      <c r="AZ32" s="235"/>
      <c r="BA32" s="239"/>
      <c r="BB32" s="239"/>
      <c r="BC32" s="236"/>
      <c r="BD32" s="236"/>
      <c r="BE32" s="235"/>
      <c r="BF32" s="239"/>
      <c r="BG32" s="239"/>
      <c r="BH32" s="236"/>
      <c r="BI32" s="236"/>
      <c r="BJ32" s="235"/>
      <c r="BK32" s="239"/>
      <c r="BL32" s="239"/>
      <c r="BM32" s="155"/>
      <c r="BN32" s="155"/>
      <c r="BO32" s="156"/>
      <c r="BP32" s="120"/>
      <c r="BQ32" s="120"/>
      <c r="BR32" s="158"/>
      <c r="BS32" s="155"/>
      <c r="BT32" s="155"/>
      <c r="BU32" s="155"/>
      <c r="BV32" s="120"/>
      <c r="BW32" s="155"/>
      <c r="BX32" s="155"/>
      <c r="BY32" s="120"/>
      <c r="BZ32" s="214"/>
      <c r="CA32" s="121"/>
      <c r="CB32" s="214"/>
      <c r="CC32" s="162"/>
      <c r="CD32" s="162"/>
      <c r="CE32" s="162"/>
      <c r="CF32" s="162"/>
      <c r="CG32" s="162"/>
      <c r="CH32" s="162"/>
      <c r="CI32" s="162"/>
      <c r="CJ32" s="162"/>
      <c r="CK32" s="162"/>
      <c r="CL32" s="162"/>
      <c r="CM32" s="162"/>
      <c r="CN32" s="162"/>
      <c r="CO32" s="162"/>
      <c r="CP32" s="162"/>
      <c r="CQ32" s="162"/>
      <c r="CR32" s="162"/>
      <c r="CS32" s="162"/>
      <c r="CT32" s="162"/>
      <c r="CU32" s="162"/>
      <c r="CV32" s="162"/>
      <c r="CW32" s="162"/>
      <c r="CX32" s="162"/>
      <c r="CY32" s="162"/>
      <c r="CZ32" s="162"/>
      <c r="DA32" s="162"/>
      <c r="DB32" s="162"/>
    </row>
    <row r="33" spans="1:106" ht="16.5" customHeight="1" x14ac:dyDescent="0.3">
      <c r="A33" s="389"/>
      <c r="B33" s="390"/>
      <c r="C33" s="390"/>
      <c r="D33" s="390"/>
      <c r="E33" s="420"/>
      <c r="F33" s="390"/>
      <c r="G33" s="390"/>
      <c r="H33" s="390"/>
      <c r="I33" s="390"/>
      <c r="J33" s="389"/>
      <c r="K33" s="417"/>
      <c r="L33" s="418"/>
      <c r="M33" s="413"/>
      <c r="N33" s="415"/>
      <c r="O33" s="417"/>
      <c r="P33" s="418"/>
      <c r="Q33" s="419"/>
      <c r="R33" s="235">
        <v>5</v>
      </c>
      <c r="S33" s="237"/>
      <c r="T33" s="157" t="str">
        <f t="shared" si="0"/>
        <v/>
      </c>
      <c r="U33" s="157"/>
      <c r="V33" s="157"/>
      <c r="W33" s="157"/>
      <c r="X33" s="157"/>
      <c r="Y33" s="238"/>
      <c r="Z33" s="238"/>
      <c r="AA33" s="118" t="str">
        <f t="shared" si="1"/>
        <v/>
      </c>
      <c r="AB33" s="238"/>
      <c r="AC33" s="238"/>
      <c r="AD33" s="238"/>
      <c r="AE33" s="185" t="str">
        <f>IFERROR(IF(AND(T32="Probabilidad",T33="Probabilidad"),(AG32-(+AG32*AA33)),IF(AND(T32="Impacto",T33="Probabilidad"),(AG31-(+AG31*AA33)),IF(T33="Impacto",AG32,""))),"")</f>
        <v/>
      </c>
      <c r="AF33" s="154" t="str">
        <f t="shared" si="4"/>
        <v/>
      </c>
      <c r="AG33" s="118" t="str">
        <f t="shared" si="2"/>
        <v/>
      </c>
      <c r="AH33" s="154" t="str">
        <f t="shared" si="5"/>
        <v/>
      </c>
      <c r="AI33" s="118" t="str">
        <f>IFERROR(IF(AND(T32="Impacto",T33="Impacto"),(AI32-(+AI32*AA33)),IF(AND(T32="Probabilidad",T33="Impacto"),(AI31-(+AI31*AA33)),IF(T33="Probabilidad",AI32,""))),"")</f>
        <v/>
      </c>
      <c r="AJ33" s="119" t="str">
        <f t="shared" si="6"/>
        <v/>
      </c>
      <c r="AK33" s="398"/>
      <c r="AL33" s="236"/>
      <c r="AM33" s="235"/>
      <c r="AN33" s="239"/>
      <c r="AO33" s="239"/>
      <c r="AP33" s="236"/>
      <c r="AQ33" s="239"/>
      <c r="AR33" s="236"/>
      <c r="AS33" s="239"/>
      <c r="AT33" s="236"/>
      <c r="AU33" s="239"/>
      <c r="AV33" s="236"/>
      <c r="AW33" s="235"/>
      <c r="AX33" s="236"/>
      <c r="AY33" s="236"/>
      <c r="AZ33" s="235"/>
      <c r="BA33" s="239"/>
      <c r="BB33" s="239"/>
      <c r="BC33" s="236"/>
      <c r="BD33" s="236"/>
      <c r="BE33" s="235"/>
      <c r="BF33" s="239"/>
      <c r="BG33" s="239"/>
      <c r="BH33" s="236"/>
      <c r="BI33" s="236"/>
      <c r="BJ33" s="235"/>
      <c r="BK33" s="239"/>
      <c r="BL33" s="239"/>
      <c r="BM33" s="155"/>
      <c r="BN33" s="155"/>
      <c r="BO33" s="156"/>
      <c r="BP33" s="120"/>
      <c r="BQ33" s="120"/>
      <c r="BR33" s="158"/>
      <c r="BS33" s="155"/>
      <c r="BT33" s="155"/>
      <c r="BU33" s="155"/>
      <c r="BV33" s="120"/>
      <c r="BW33" s="155"/>
      <c r="BX33" s="155"/>
      <c r="BY33" s="120"/>
      <c r="BZ33" s="214"/>
      <c r="CA33" s="121"/>
      <c r="CB33" s="214"/>
      <c r="CC33" s="162"/>
      <c r="CD33" s="162"/>
      <c r="CE33" s="162"/>
      <c r="CF33" s="162"/>
      <c r="CG33" s="162"/>
      <c r="CH33" s="162"/>
      <c r="CI33" s="162"/>
      <c r="CJ33" s="162"/>
      <c r="CK33" s="162"/>
      <c r="CL33" s="162"/>
      <c r="CM33" s="162"/>
      <c r="CN33" s="162"/>
      <c r="CO33" s="162"/>
      <c r="CP33" s="162"/>
      <c r="CQ33" s="162"/>
      <c r="CR33" s="162"/>
      <c r="CS33" s="162"/>
      <c r="CT33" s="162"/>
      <c r="CU33" s="162"/>
      <c r="CV33" s="162"/>
      <c r="CW33" s="162"/>
      <c r="CX33" s="162"/>
      <c r="CY33" s="162"/>
      <c r="CZ33" s="162"/>
      <c r="DA33" s="162"/>
      <c r="DB33" s="162"/>
    </row>
    <row r="34" spans="1:106" ht="16.5" customHeight="1" x14ac:dyDescent="0.3">
      <c r="A34" s="389"/>
      <c r="B34" s="390"/>
      <c r="C34" s="390"/>
      <c r="D34" s="390"/>
      <c r="E34" s="420"/>
      <c r="F34" s="390"/>
      <c r="G34" s="390"/>
      <c r="H34" s="390"/>
      <c r="I34" s="390"/>
      <c r="J34" s="389"/>
      <c r="K34" s="417"/>
      <c r="L34" s="418"/>
      <c r="M34" s="413"/>
      <c r="N34" s="416"/>
      <c r="O34" s="417"/>
      <c r="P34" s="418"/>
      <c r="Q34" s="419"/>
      <c r="R34" s="235">
        <v>6</v>
      </c>
      <c r="S34" s="237"/>
      <c r="T34" s="157" t="str">
        <f t="shared" si="0"/>
        <v/>
      </c>
      <c r="U34" s="157"/>
      <c r="V34" s="157"/>
      <c r="W34" s="157"/>
      <c r="X34" s="157"/>
      <c r="Y34" s="238"/>
      <c r="Z34" s="238"/>
      <c r="AA34" s="118" t="str">
        <f t="shared" si="1"/>
        <v/>
      </c>
      <c r="AB34" s="238"/>
      <c r="AC34" s="238"/>
      <c r="AD34" s="238"/>
      <c r="AE34" s="185" t="str">
        <f>IFERROR(IF(AND(T33="Probabilidad",T34="Probabilidad"),(AG33-(+AG33*AA34)),IF(AND(T33="Impacto",T34="Probabilidad"),(AG32-(+AG32*AA34)),IF(T34="Impacto",AG33,""))),"")</f>
        <v/>
      </c>
      <c r="AF34" s="154" t="str">
        <f t="shared" si="4"/>
        <v/>
      </c>
      <c r="AG34" s="118" t="str">
        <f t="shared" si="2"/>
        <v/>
      </c>
      <c r="AH34" s="154" t="str">
        <f t="shared" si="5"/>
        <v/>
      </c>
      <c r="AI34" s="118" t="str">
        <f>IFERROR(IF(AND(T33="Impacto",T34="Impacto"),(AI33-(+AI33*AA34)),IF(AND(T33="Probabilidad",T34="Impacto"),(AI32-(+AI32*AA34)),IF(T34="Probabilidad",AI33,""))),"")</f>
        <v/>
      </c>
      <c r="AJ34" s="119" t="str">
        <f t="shared" si="6"/>
        <v/>
      </c>
      <c r="AK34" s="399"/>
      <c r="AL34" s="236"/>
      <c r="AM34" s="235"/>
      <c r="AN34" s="239"/>
      <c r="AO34" s="239"/>
      <c r="AP34" s="236"/>
      <c r="AQ34" s="239"/>
      <c r="AR34" s="236"/>
      <c r="AS34" s="239"/>
      <c r="AT34" s="236"/>
      <c r="AU34" s="239"/>
      <c r="AV34" s="236"/>
      <c r="AW34" s="235"/>
      <c r="AX34" s="236"/>
      <c r="AY34" s="236"/>
      <c r="AZ34" s="235"/>
      <c r="BA34" s="239"/>
      <c r="BB34" s="239"/>
      <c r="BC34" s="236"/>
      <c r="BD34" s="236"/>
      <c r="BE34" s="235"/>
      <c r="BF34" s="239"/>
      <c r="BG34" s="239"/>
      <c r="BH34" s="236"/>
      <c r="BI34" s="236"/>
      <c r="BJ34" s="235"/>
      <c r="BK34" s="239"/>
      <c r="BL34" s="239"/>
      <c r="BM34" s="155"/>
      <c r="BN34" s="155"/>
      <c r="BO34" s="156"/>
      <c r="BP34" s="120"/>
      <c r="BQ34" s="120"/>
      <c r="BR34" s="158"/>
      <c r="BS34" s="155"/>
      <c r="BT34" s="155"/>
      <c r="BU34" s="155"/>
      <c r="BV34" s="120"/>
      <c r="BW34" s="155"/>
      <c r="BX34" s="155"/>
      <c r="BY34" s="120"/>
      <c r="BZ34" s="214"/>
      <c r="CA34" s="121"/>
      <c r="CB34" s="214"/>
      <c r="CC34" s="162"/>
      <c r="CD34" s="162"/>
      <c r="CE34" s="162"/>
      <c r="CF34" s="162"/>
      <c r="CG34" s="162"/>
      <c r="CH34" s="162"/>
      <c r="CI34" s="162"/>
      <c r="CJ34" s="162"/>
      <c r="CK34" s="162"/>
      <c r="CL34" s="162"/>
      <c r="CM34" s="162"/>
      <c r="CN34" s="162"/>
      <c r="CO34" s="162"/>
      <c r="CP34" s="162"/>
      <c r="CQ34" s="162"/>
      <c r="CR34" s="162"/>
      <c r="CS34" s="162"/>
      <c r="CT34" s="162"/>
      <c r="CU34" s="162"/>
      <c r="CV34" s="162"/>
      <c r="CW34" s="162"/>
      <c r="CX34" s="162"/>
      <c r="CY34" s="162"/>
      <c r="CZ34" s="162"/>
      <c r="DA34" s="162"/>
      <c r="DB34" s="162"/>
    </row>
    <row r="35" spans="1:106" ht="16.5" customHeight="1" x14ac:dyDescent="0.3">
      <c r="A35" s="389">
        <v>6</v>
      </c>
      <c r="B35" s="390"/>
      <c r="C35" s="390"/>
      <c r="D35" s="390"/>
      <c r="E35" s="420"/>
      <c r="F35" s="390"/>
      <c r="G35" s="390"/>
      <c r="H35" s="390"/>
      <c r="I35" s="390"/>
      <c r="J35" s="389"/>
      <c r="K35" s="417" t="str">
        <f>IF(J35&lt;=0,"",IF(J35&lt;=2,"Muy Baja",IF(J35&lt;=24,"Baja",IF(J35&lt;=500,"Media",IF(J35&lt;=5000,"Alta","Muy Alta")))))</f>
        <v/>
      </c>
      <c r="L35" s="418" t="str">
        <f>IF(K35="","",IF(K35="Muy Baja",0.2,IF(K35="Baja",0.4,IF(K35="Media",0.6,IF(K35="Alta",0.8,IF(K35="Muy Alta",1,))))))</f>
        <v/>
      </c>
      <c r="M35" s="413"/>
      <c r="N35" s="414">
        <f>IF(NOT(ISERROR(MATCH(M35,'Tabla Impacto'!$B$221:$B$223,0))),'Tabla Impacto'!$F$223&amp;"Por favor no seleccionar los criterios de impacto(Afectación Económica o presupuestal y Pérdida Reputacional)",M35)</f>
        <v>0</v>
      </c>
      <c r="O35" s="417" t="str">
        <f>IF(OR(N35='Tabla Impacto'!$C$11,N35='Tabla Impacto'!$D$11),"Leve",IF(OR(N35='Tabla Impacto'!$C$12,N35='Tabla Impacto'!$D$12),"Menor",IF(OR(N35='Tabla Impacto'!$C$13,N35='Tabla Impacto'!$D$13),"Moderado",IF(OR(N35='Tabla Impacto'!$C$14,N35='Tabla Impacto'!$D$14),"Mayor",IF(OR(N35='Tabla Impacto'!$C$15,N35='Tabla Impacto'!$D$15),"Catastrófico","")))))</f>
        <v/>
      </c>
      <c r="P35" s="418" t="str">
        <f>IF(O35="","",IF(O35="Leve",0.2,IF(O35="Menor",0.4,IF(O35="Moderado",0.6,IF(O35="Mayor",0.8,IF(O35="Catastrófico",1,))))))</f>
        <v/>
      </c>
      <c r="Q35" s="419"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235">
        <v>1</v>
      </c>
      <c r="S35" s="237"/>
      <c r="T35" s="157" t="str">
        <f t="shared" si="0"/>
        <v/>
      </c>
      <c r="U35" s="157"/>
      <c r="V35" s="157"/>
      <c r="W35" s="157"/>
      <c r="X35" s="157"/>
      <c r="Y35" s="238"/>
      <c r="Z35" s="238"/>
      <c r="AA35" s="118" t="str">
        <f t="shared" si="1"/>
        <v/>
      </c>
      <c r="AB35" s="238"/>
      <c r="AC35" s="238"/>
      <c r="AD35" s="238"/>
      <c r="AE35" s="185" t="str">
        <f>IFERROR(IF(T35="Probabilidad",(L35-(+L35*AA35)),IF(T35="Impacto",L35,"")),"")</f>
        <v/>
      </c>
      <c r="AF35" s="154" t="str">
        <f>IFERROR(IF(AE35="","",IF(AE35&lt;=0.2,"Muy Baja",IF(AE35&lt;=0.4,"Baja",IF(AE35&lt;=0.6,"Media",IF(AE35&lt;=0.8,"Alta","Muy Alta"))))),"")</f>
        <v/>
      </c>
      <c r="AG35" s="118" t="str">
        <f t="shared" si="2"/>
        <v/>
      </c>
      <c r="AH35" s="154" t="str">
        <f>IFERROR(IF(AI35="","",IF(AI35&lt;=0.2,"Leve",IF(AI35&lt;=0.4,"Menor",IF(AI35&lt;=0.6,"Moderado",IF(AI35&lt;=0.8,"Mayor","Catastrófico"))))),"")</f>
        <v/>
      </c>
      <c r="AI35" s="118" t="str">
        <f>IFERROR(IF(T35="Impacto",(P35-(+P35*AA35)),IF(T35="Probabilidad",P35,"")),"")</f>
        <v/>
      </c>
      <c r="AJ35" s="119" t="str">
        <f t="shared" si="6"/>
        <v/>
      </c>
      <c r="AK35" s="397"/>
      <c r="AL35" s="236"/>
      <c r="AM35" s="235"/>
      <c r="AN35" s="239"/>
      <c r="AO35" s="239"/>
      <c r="AP35" s="236"/>
      <c r="AQ35" s="239"/>
      <c r="AR35" s="236"/>
      <c r="AS35" s="239"/>
      <c r="AT35" s="236"/>
      <c r="AU35" s="239"/>
      <c r="AV35" s="236"/>
      <c r="AW35" s="235"/>
      <c r="AX35" s="236"/>
      <c r="AY35" s="236"/>
      <c r="AZ35" s="235"/>
      <c r="BA35" s="239"/>
      <c r="BB35" s="239"/>
      <c r="BC35" s="236"/>
      <c r="BD35" s="236"/>
      <c r="BE35" s="235"/>
      <c r="BF35" s="239"/>
      <c r="BG35" s="239"/>
      <c r="BH35" s="236"/>
      <c r="BI35" s="236"/>
      <c r="BJ35" s="235"/>
      <c r="BK35" s="239"/>
      <c r="BL35" s="239"/>
      <c r="BM35" s="155"/>
      <c r="BN35" s="155"/>
      <c r="BO35" s="156"/>
      <c r="BP35" s="120"/>
      <c r="BQ35" s="120"/>
      <c r="BR35" s="158"/>
      <c r="BS35" s="155"/>
      <c r="BT35" s="155"/>
      <c r="BU35" s="155"/>
      <c r="BV35" s="120"/>
      <c r="BW35" s="155"/>
      <c r="BX35" s="155"/>
      <c r="BY35" s="120"/>
      <c r="BZ35" s="214"/>
      <c r="CA35" s="121"/>
      <c r="CB35" s="214"/>
      <c r="CC35" s="162"/>
      <c r="CD35" s="162"/>
      <c r="CE35" s="162"/>
      <c r="CF35" s="162"/>
      <c r="CG35" s="162"/>
      <c r="CH35" s="162"/>
      <c r="CI35" s="162"/>
      <c r="CJ35" s="162"/>
      <c r="CK35" s="162"/>
      <c r="CL35" s="162"/>
      <c r="CM35" s="162"/>
      <c r="CN35" s="162"/>
      <c r="CO35" s="162"/>
      <c r="CP35" s="162"/>
      <c r="CQ35" s="162"/>
      <c r="CR35" s="162"/>
      <c r="CS35" s="162"/>
      <c r="CT35" s="162"/>
      <c r="CU35" s="162"/>
      <c r="CV35" s="162"/>
      <c r="CW35" s="162"/>
      <c r="CX35" s="162"/>
      <c r="CY35" s="162"/>
      <c r="CZ35" s="162"/>
      <c r="DA35" s="162"/>
      <c r="DB35" s="162"/>
    </row>
    <row r="36" spans="1:106" ht="16.5" customHeight="1" x14ac:dyDescent="0.3">
      <c r="A36" s="389"/>
      <c r="B36" s="390"/>
      <c r="C36" s="390"/>
      <c r="D36" s="390"/>
      <c r="E36" s="420"/>
      <c r="F36" s="390"/>
      <c r="G36" s="390"/>
      <c r="H36" s="390"/>
      <c r="I36" s="390"/>
      <c r="J36" s="389"/>
      <c r="K36" s="417"/>
      <c r="L36" s="418"/>
      <c r="M36" s="413"/>
      <c r="N36" s="415"/>
      <c r="O36" s="417"/>
      <c r="P36" s="418"/>
      <c r="Q36" s="419"/>
      <c r="R36" s="235">
        <v>2</v>
      </c>
      <c r="S36" s="237"/>
      <c r="T36" s="157" t="str">
        <f t="shared" si="0"/>
        <v/>
      </c>
      <c r="U36" s="157"/>
      <c r="V36" s="157"/>
      <c r="W36" s="157"/>
      <c r="X36" s="157"/>
      <c r="Y36" s="238"/>
      <c r="Z36" s="238"/>
      <c r="AA36" s="118" t="str">
        <f t="shared" si="1"/>
        <v/>
      </c>
      <c r="AB36" s="238"/>
      <c r="AC36" s="238"/>
      <c r="AD36" s="238"/>
      <c r="AE36" s="185" t="str">
        <f>IFERROR(IF(AND(T35="Probabilidad",T36="Probabilidad"),(AG35-(+AG35*AA36)),IF(T36="Probabilidad",(L35-(+L35*AA36)),IF(T36="Impacto",AG35,""))),"")</f>
        <v/>
      </c>
      <c r="AF36" s="154" t="str">
        <f t="shared" si="4"/>
        <v/>
      </c>
      <c r="AG36" s="118" t="str">
        <f t="shared" si="2"/>
        <v/>
      </c>
      <c r="AH36" s="154" t="str">
        <f t="shared" si="5"/>
        <v/>
      </c>
      <c r="AI36" s="118" t="str">
        <f>IFERROR(IF(AND(T35="Impacto",T36="Impacto"),(AI29-(+AI29*AA36)),IF(T36="Impacto",($P$35-(+$P$35*AA36)),IF(T36="Probabilidad",AI29,""))),"")</f>
        <v/>
      </c>
      <c r="AJ36" s="119" t="str">
        <f t="shared" si="6"/>
        <v/>
      </c>
      <c r="AK36" s="398"/>
      <c r="AL36" s="236"/>
      <c r="AM36" s="235"/>
      <c r="AN36" s="239"/>
      <c r="AO36" s="239"/>
      <c r="AP36" s="236"/>
      <c r="AQ36" s="239"/>
      <c r="AR36" s="236"/>
      <c r="AS36" s="239"/>
      <c r="AT36" s="236"/>
      <c r="AU36" s="239"/>
      <c r="AV36" s="236"/>
      <c r="AW36" s="235"/>
      <c r="AX36" s="236"/>
      <c r="AY36" s="236"/>
      <c r="AZ36" s="235"/>
      <c r="BA36" s="239"/>
      <c r="BB36" s="239"/>
      <c r="BC36" s="236"/>
      <c r="BD36" s="236"/>
      <c r="BE36" s="235"/>
      <c r="BF36" s="239"/>
      <c r="BG36" s="239"/>
      <c r="BH36" s="236"/>
      <c r="BI36" s="236"/>
      <c r="BJ36" s="235"/>
      <c r="BK36" s="239"/>
      <c r="BL36" s="239"/>
      <c r="BM36" s="155"/>
      <c r="BN36" s="155"/>
      <c r="BO36" s="156"/>
      <c r="BP36" s="120"/>
      <c r="BQ36" s="120"/>
      <c r="BR36" s="158"/>
      <c r="BS36" s="155"/>
      <c r="BT36" s="155"/>
      <c r="BU36" s="155"/>
      <c r="BV36" s="120"/>
      <c r="BW36" s="155"/>
      <c r="BX36" s="155"/>
      <c r="BY36" s="120"/>
      <c r="BZ36" s="214"/>
      <c r="CA36" s="121"/>
      <c r="CB36" s="214"/>
      <c r="CC36" s="162"/>
      <c r="CD36" s="162"/>
      <c r="CE36" s="162"/>
      <c r="CF36" s="162"/>
      <c r="CG36" s="162"/>
      <c r="CH36" s="162"/>
      <c r="CI36" s="162"/>
      <c r="CJ36" s="162"/>
      <c r="CK36" s="162"/>
      <c r="CL36" s="162"/>
      <c r="CM36" s="162"/>
      <c r="CN36" s="162"/>
      <c r="CO36" s="162"/>
      <c r="CP36" s="162"/>
      <c r="CQ36" s="162"/>
      <c r="CR36" s="162"/>
      <c r="CS36" s="162"/>
      <c r="CT36" s="162"/>
      <c r="CU36" s="162"/>
      <c r="CV36" s="162"/>
      <c r="CW36" s="162"/>
      <c r="CX36" s="162"/>
      <c r="CY36" s="162"/>
      <c r="CZ36" s="162"/>
      <c r="DA36" s="162"/>
      <c r="DB36" s="162"/>
    </row>
    <row r="37" spans="1:106" ht="16.5" customHeight="1" x14ac:dyDescent="0.3">
      <c r="A37" s="389"/>
      <c r="B37" s="390"/>
      <c r="C37" s="390"/>
      <c r="D37" s="390"/>
      <c r="E37" s="420"/>
      <c r="F37" s="390"/>
      <c r="G37" s="390"/>
      <c r="H37" s="390"/>
      <c r="I37" s="390"/>
      <c r="J37" s="389"/>
      <c r="K37" s="417"/>
      <c r="L37" s="418"/>
      <c r="M37" s="413"/>
      <c r="N37" s="415"/>
      <c r="O37" s="417"/>
      <c r="P37" s="418"/>
      <c r="Q37" s="419"/>
      <c r="R37" s="235">
        <v>3</v>
      </c>
      <c r="S37" s="289"/>
      <c r="T37" s="157" t="str">
        <f t="shared" si="0"/>
        <v/>
      </c>
      <c r="U37" s="157"/>
      <c r="V37" s="157"/>
      <c r="W37" s="157"/>
      <c r="X37" s="157"/>
      <c r="Y37" s="238"/>
      <c r="Z37" s="238"/>
      <c r="AA37" s="118" t="str">
        <f t="shared" ref="AA37:AA64" si="7">IF(AND(Y37="Preventivo",Z37="Automático"),"50%",IF(AND(Y37="Preventivo",Z37="Manual"),"40%",IF(AND(Y37="Detectivo",Z37="Automático"),"40%",IF(AND(Y37="Detectivo",Z37="Manual"),"30%",IF(AND(Y37="Correctivo",Z37="Automático"),"35%",IF(AND(Y37="Correctivo",Z37="Manual"),"25%",""))))))</f>
        <v/>
      </c>
      <c r="AB37" s="238"/>
      <c r="AC37" s="238"/>
      <c r="AD37" s="238"/>
      <c r="AE37" s="185" t="str">
        <f>IFERROR(IF(AND(T36="Probabilidad",T37="Probabilidad"),(AG36-(+AG36*AA37)),IF(AND(T36="Impacto",T37="Probabilidad"),(AG35-(+AG35*AA37)),IF(T37="Impacto",AG36,""))),"")</f>
        <v/>
      </c>
      <c r="AF37" s="154" t="str">
        <f t="shared" si="4"/>
        <v/>
      </c>
      <c r="AG37" s="118" t="str">
        <f t="shared" ref="AG37:AG64" si="8">+AE37</f>
        <v/>
      </c>
      <c r="AH37" s="154" t="str">
        <f t="shared" si="5"/>
        <v/>
      </c>
      <c r="AI37" s="118" t="str">
        <f>IFERROR(IF(AND(T36="Impacto",T37="Impacto"),(AI36-(+AI36*AA37)),IF(AND(T36="Probabilidad",T37="Impacto"),(AI35-(+AI35*AA37)),IF(T37="Probabilidad",AI36,""))),"")</f>
        <v/>
      </c>
      <c r="AJ37" s="119" t="str">
        <f t="shared" ref="AJ37:AJ64" si="9">IFERROR(IF(OR(AND(AF37="Muy Baja",AH37="Leve"),AND(AF37="Muy Baja",AH37="Menor"),AND(AF37="Baja",AH37="Leve")),"Bajo",IF(OR(AND(AF37="Muy baja",AH37="Moderado"),AND(AF37="Baja",AH37="Menor"),AND(AF37="Baja",AH37="Moderado"),AND(AF37="Media",AH37="Leve"),AND(AF37="Media",AH37="Menor"),AND(AF37="Media",AH37="Moderado"),AND(AF37="Alta",AH37="Leve"),AND(AF37="Alta",AH37="Menor")),"Moderado",IF(OR(AND(AF37="Muy Baja",AH37="Mayor"),AND(AF37="Baja",AH37="Mayor"),AND(AF37="Media",AH37="Mayor"),AND(AF37="Alta",AH37="Moderado"),AND(AF37="Alta",AH37="Mayor"),AND(AF37="Muy Alta",AH37="Leve"),AND(AF37="Muy Alta",AH37="Menor"),AND(AF37="Muy Alta",AH37="Moderado"),AND(AF37="Muy Alta",AH37="Mayor")),"Alto",IF(OR(AND(AF37="Muy Baja",AH37="Catastrófico"),AND(AF37="Baja",AH37="Catastrófico"),AND(AF37="Media",AH37="Catastrófico"),AND(AF37="Alta",AH37="Catastrófico"),AND(AF37="Muy Alta",AH37="Catastrófico")),"Extremo","")))),"")</f>
        <v/>
      </c>
      <c r="AK37" s="398"/>
      <c r="AL37" s="236"/>
      <c r="AM37" s="235"/>
      <c r="AN37" s="239"/>
      <c r="AO37" s="239"/>
      <c r="AP37" s="236"/>
      <c r="AQ37" s="239"/>
      <c r="AR37" s="236"/>
      <c r="AS37" s="239"/>
      <c r="AT37" s="236"/>
      <c r="AU37" s="239"/>
      <c r="AV37" s="236"/>
      <c r="AW37" s="235"/>
      <c r="AX37" s="236"/>
      <c r="AY37" s="236"/>
      <c r="AZ37" s="235"/>
      <c r="BA37" s="239"/>
      <c r="BB37" s="239"/>
      <c r="BC37" s="236"/>
      <c r="BD37" s="236"/>
      <c r="BE37" s="235"/>
      <c r="BF37" s="239"/>
      <c r="BG37" s="239"/>
      <c r="BH37" s="236"/>
      <c r="BI37" s="236"/>
      <c r="BJ37" s="235"/>
      <c r="BK37" s="239"/>
      <c r="BL37" s="239"/>
      <c r="BM37" s="155"/>
      <c r="BN37" s="155"/>
      <c r="BO37" s="156"/>
      <c r="BP37" s="120"/>
      <c r="BQ37" s="120"/>
      <c r="BR37" s="158"/>
      <c r="BS37" s="155"/>
      <c r="BT37" s="155"/>
      <c r="BU37" s="155"/>
      <c r="BV37" s="120"/>
      <c r="BW37" s="155"/>
      <c r="BX37" s="155"/>
      <c r="BY37" s="120"/>
      <c r="BZ37" s="214"/>
      <c r="CA37" s="121"/>
      <c r="CB37" s="214"/>
      <c r="CC37" s="162"/>
      <c r="CD37" s="162"/>
      <c r="CE37" s="162"/>
      <c r="CF37" s="162"/>
      <c r="CG37" s="162"/>
      <c r="CH37" s="162"/>
      <c r="CI37" s="162"/>
      <c r="CJ37" s="162"/>
      <c r="CK37" s="162"/>
      <c r="CL37" s="162"/>
      <c r="CM37" s="162"/>
      <c r="CN37" s="162"/>
      <c r="CO37" s="162"/>
      <c r="CP37" s="162"/>
      <c r="CQ37" s="162"/>
      <c r="CR37" s="162"/>
      <c r="CS37" s="162"/>
      <c r="CT37" s="162"/>
      <c r="CU37" s="162"/>
      <c r="CV37" s="162"/>
      <c r="CW37" s="162"/>
      <c r="CX37" s="162"/>
      <c r="CY37" s="162"/>
      <c r="CZ37" s="162"/>
      <c r="DA37" s="162"/>
      <c r="DB37" s="162"/>
    </row>
    <row r="38" spans="1:106" ht="16.5" customHeight="1" x14ac:dyDescent="0.3">
      <c r="A38" s="389"/>
      <c r="B38" s="390"/>
      <c r="C38" s="390"/>
      <c r="D38" s="390"/>
      <c r="E38" s="420"/>
      <c r="F38" s="390"/>
      <c r="G38" s="390"/>
      <c r="H38" s="390"/>
      <c r="I38" s="390"/>
      <c r="J38" s="389"/>
      <c r="K38" s="417"/>
      <c r="L38" s="418"/>
      <c r="M38" s="413"/>
      <c r="N38" s="415"/>
      <c r="O38" s="417"/>
      <c r="P38" s="418"/>
      <c r="Q38" s="419"/>
      <c r="R38" s="235">
        <v>4</v>
      </c>
      <c r="S38" s="237"/>
      <c r="T38" s="157" t="str">
        <f t="shared" ref="T38:T64" si="10">IF(OR(Y38="Preventivo",Y38="Detectivo"),"Probabilidad",IF(Y38="Correctivo","Impacto",""))</f>
        <v/>
      </c>
      <c r="U38" s="157"/>
      <c r="V38" s="157"/>
      <c r="W38" s="157"/>
      <c r="X38" s="157"/>
      <c r="Y38" s="238"/>
      <c r="Z38" s="238"/>
      <c r="AA38" s="118" t="str">
        <f t="shared" si="7"/>
        <v/>
      </c>
      <c r="AB38" s="238"/>
      <c r="AC38" s="238"/>
      <c r="AD38" s="238"/>
      <c r="AE38" s="185" t="str">
        <f>IFERROR(IF(AND(T37="Probabilidad",T38="Probabilidad"),(AG37-(+AG37*AA38)),IF(AND(T37="Impacto",T38="Probabilidad"),(AG36-(+AG36*AA38)),IF(T38="Impacto",AG37,""))),"")</f>
        <v/>
      </c>
      <c r="AF38" s="154" t="str">
        <f t="shared" si="4"/>
        <v/>
      </c>
      <c r="AG38" s="118" t="str">
        <f t="shared" si="8"/>
        <v/>
      </c>
      <c r="AH38" s="154" t="str">
        <f t="shared" si="5"/>
        <v/>
      </c>
      <c r="AI38" s="118" t="str">
        <f>IFERROR(IF(AND(T37="Impacto",T38="Impacto"),(AI37-(+AI37*AA38)),IF(AND(T37="Probabilidad",T38="Impacto"),(AI36-(+AI36*AA38)),IF(T38="Probabilidad",AI37,""))),"")</f>
        <v/>
      </c>
      <c r="AJ38" s="119" t="str">
        <f t="shared" si="9"/>
        <v/>
      </c>
      <c r="AK38" s="398"/>
      <c r="AL38" s="236"/>
      <c r="AM38" s="235"/>
      <c r="AN38" s="239"/>
      <c r="AO38" s="239"/>
      <c r="AP38" s="236"/>
      <c r="AQ38" s="239"/>
      <c r="AR38" s="236"/>
      <c r="AS38" s="239"/>
      <c r="AT38" s="236"/>
      <c r="AU38" s="239"/>
      <c r="AV38" s="236"/>
      <c r="AW38" s="235"/>
      <c r="AX38" s="236"/>
      <c r="AY38" s="236"/>
      <c r="AZ38" s="235"/>
      <c r="BA38" s="239"/>
      <c r="BB38" s="239"/>
      <c r="BC38" s="236"/>
      <c r="BD38" s="236"/>
      <c r="BE38" s="235"/>
      <c r="BF38" s="239"/>
      <c r="BG38" s="239"/>
      <c r="BH38" s="236"/>
      <c r="BI38" s="236"/>
      <c r="BJ38" s="235"/>
      <c r="BK38" s="239"/>
      <c r="BL38" s="239"/>
      <c r="BM38" s="155"/>
      <c r="BN38" s="155"/>
      <c r="BO38" s="156"/>
      <c r="BP38" s="120"/>
      <c r="BQ38" s="120"/>
      <c r="BR38" s="158"/>
      <c r="BS38" s="155"/>
      <c r="BT38" s="155"/>
      <c r="BU38" s="155"/>
      <c r="BV38" s="120"/>
      <c r="BW38" s="155"/>
      <c r="BX38" s="155"/>
      <c r="BY38" s="120"/>
      <c r="BZ38" s="155"/>
      <c r="CA38" s="156"/>
      <c r="CB38" s="155"/>
      <c r="CC38" s="162"/>
      <c r="CD38" s="162"/>
      <c r="CE38" s="162"/>
      <c r="CF38" s="162"/>
      <c r="CG38" s="162"/>
      <c r="CH38" s="162"/>
      <c r="CI38" s="162"/>
      <c r="CJ38" s="162"/>
      <c r="CK38" s="162"/>
      <c r="CL38" s="162"/>
      <c r="CM38" s="162"/>
      <c r="CN38" s="162"/>
      <c r="CO38" s="162"/>
      <c r="CP38" s="162"/>
      <c r="CQ38" s="162"/>
      <c r="CR38" s="162"/>
      <c r="CS38" s="162"/>
      <c r="CT38" s="162"/>
      <c r="CU38" s="162"/>
      <c r="CV38" s="162"/>
      <c r="CW38" s="162"/>
      <c r="CX38" s="162"/>
      <c r="CY38" s="162"/>
      <c r="CZ38" s="162"/>
      <c r="DA38" s="162"/>
      <c r="DB38" s="162"/>
    </row>
    <row r="39" spans="1:106" ht="16.5" customHeight="1" x14ac:dyDescent="0.3">
      <c r="A39" s="389"/>
      <c r="B39" s="390"/>
      <c r="C39" s="390"/>
      <c r="D39" s="390"/>
      <c r="E39" s="420"/>
      <c r="F39" s="390"/>
      <c r="G39" s="390"/>
      <c r="H39" s="390"/>
      <c r="I39" s="390"/>
      <c r="J39" s="389"/>
      <c r="K39" s="417"/>
      <c r="L39" s="418"/>
      <c r="M39" s="413"/>
      <c r="N39" s="415"/>
      <c r="O39" s="417"/>
      <c r="P39" s="418"/>
      <c r="Q39" s="419"/>
      <c r="R39" s="235">
        <v>5</v>
      </c>
      <c r="S39" s="237"/>
      <c r="T39" s="157" t="str">
        <f t="shared" si="10"/>
        <v/>
      </c>
      <c r="U39" s="157"/>
      <c r="V39" s="157"/>
      <c r="W39" s="157"/>
      <c r="X39" s="157"/>
      <c r="Y39" s="238"/>
      <c r="Z39" s="238"/>
      <c r="AA39" s="118" t="str">
        <f t="shared" si="7"/>
        <v/>
      </c>
      <c r="AB39" s="238"/>
      <c r="AC39" s="238"/>
      <c r="AD39" s="238"/>
      <c r="AE39" s="185" t="str">
        <f>IFERROR(IF(AND(T38="Probabilidad",T39="Probabilidad"),(AG38-(+AG38*AA39)),IF(AND(T38="Impacto",T39="Probabilidad"),(AG37-(+AG37*AA39)),IF(T39="Impacto",AG38,""))),"")</f>
        <v/>
      </c>
      <c r="AF39" s="154" t="str">
        <f t="shared" si="4"/>
        <v/>
      </c>
      <c r="AG39" s="118" t="str">
        <f t="shared" si="8"/>
        <v/>
      </c>
      <c r="AH39" s="154" t="str">
        <f t="shared" si="5"/>
        <v/>
      </c>
      <c r="AI39" s="118" t="str">
        <f>IFERROR(IF(AND(T38="Impacto",T39="Impacto"),(AI38-(+AI38*AA39)),IF(AND(T38="Probabilidad",T39="Impacto"),(AI37-(+AI37*AA39)),IF(T39="Probabilidad",AI38,""))),"")</f>
        <v/>
      </c>
      <c r="AJ39" s="119" t="str">
        <f t="shared" si="9"/>
        <v/>
      </c>
      <c r="AK39" s="398"/>
      <c r="AL39" s="236"/>
      <c r="AM39" s="235"/>
      <c r="AN39" s="239"/>
      <c r="AO39" s="239"/>
      <c r="AP39" s="236"/>
      <c r="AQ39" s="239"/>
      <c r="AR39" s="236"/>
      <c r="AS39" s="239"/>
      <c r="AT39" s="236"/>
      <c r="AU39" s="239"/>
      <c r="AV39" s="236"/>
      <c r="AW39" s="235"/>
      <c r="AX39" s="236"/>
      <c r="AY39" s="236"/>
      <c r="AZ39" s="235"/>
      <c r="BA39" s="239"/>
      <c r="BB39" s="239"/>
      <c r="BC39" s="236"/>
      <c r="BD39" s="236"/>
      <c r="BE39" s="235"/>
      <c r="BF39" s="239"/>
      <c r="BG39" s="239"/>
      <c r="BH39" s="236"/>
      <c r="BI39" s="236"/>
      <c r="BJ39" s="235"/>
      <c r="BK39" s="239"/>
      <c r="BL39" s="239"/>
      <c r="BM39" s="155"/>
      <c r="BN39" s="155"/>
      <c r="BO39" s="156"/>
      <c r="BP39" s="120"/>
      <c r="BQ39" s="120"/>
      <c r="BR39" s="158"/>
      <c r="BS39" s="155"/>
      <c r="BT39" s="155"/>
      <c r="BU39" s="155"/>
      <c r="BV39" s="120"/>
      <c r="BW39" s="155"/>
      <c r="BX39" s="155"/>
      <c r="BY39" s="120"/>
      <c r="BZ39" s="155"/>
      <c r="CA39" s="156"/>
      <c r="CB39" s="155"/>
      <c r="CC39" s="162"/>
      <c r="CD39" s="162"/>
      <c r="CE39" s="162"/>
      <c r="CF39" s="162"/>
      <c r="CG39" s="162"/>
      <c r="CH39" s="162"/>
      <c r="CI39" s="162"/>
      <c r="CJ39" s="162"/>
      <c r="CK39" s="162"/>
      <c r="CL39" s="162"/>
      <c r="CM39" s="162"/>
      <c r="CN39" s="162"/>
      <c r="CO39" s="162"/>
      <c r="CP39" s="162"/>
      <c r="CQ39" s="162"/>
      <c r="CR39" s="162"/>
      <c r="CS39" s="162"/>
      <c r="CT39" s="162"/>
      <c r="CU39" s="162"/>
      <c r="CV39" s="162"/>
      <c r="CW39" s="162"/>
      <c r="CX39" s="162"/>
      <c r="CY39" s="162"/>
      <c r="CZ39" s="162"/>
      <c r="DA39" s="162"/>
      <c r="DB39" s="162"/>
    </row>
    <row r="40" spans="1:106" ht="16.5" customHeight="1" x14ac:dyDescent="0.3">
      <c r="A40" s="389"/>
      <c r="B40" s="390"/>
      <c r="C40" s="390"/>
      <c r="D40" s="390"/>
      <c r="E40" s="420"/>
      <c r="F40" s="390"/>
      <c r="G40" s="390"/>
      <c r="H40" s="390"/>
      <c r="I40" s="390"/>
      <c r="J40" s="389"/>
      <c r="K40" s="417"/>
      <c r="L40" s="418"/>
      <c r="M40" s="413"/>
      <c r="N40" s="416"/>
      <c r="O40" s="417"/>
      <c r="P40" s="418"/>
      <c r="Q40" s="419"/>
      <c r="R40" s="235">
        <v>6</v>
      </c>
      <c r="S40" s="237"/>
      <c r="T40" s="157" t="str">
        <f t="shared" si="10"/>
        <v/>
      </c>
      <c r="U40" s="157"/>
      <c r="V40" s="157"/>
      <c r="W40" s="157"/>
      <c r="X40" s="157"/>
      <c r="Y40" s="238"/>
      <c r="Z40" s="238"/>
      <c r="AA40" s="118" t="str">
        <f t="shared" si="7"/>
        <v/>
      </c>
      <c r="AB40" s="238"/>
      <c r="AC40" s="238"/>
      <c r="AD40" s="238"/>
      <c r="AE40" s="185" t="str">
        <f>IFERROR(IF(AND(T39="Probabilidad",T40="Probabilidad"),(AG39-(+AG39*AA40)),IF(AND(T39="Impacto",T40="Probabilidad"),(AG38-(+AG38*AA40)),IF(T40="Impacto",AG39,""))),"")</f>
        <v/>
      </c>
      <c r="AF40" s="154" t="str">
        <f t="shared" si="4"/>
        <v/>
      </c>
      <c r="AG40" s="118" t="str">
        <f t="shared" si="8"/>
        <v/>
      </c>
      <c r="AH40" s="154" t="str">
        <f>IFERROR(IF(AI40="","",IF(AI40&lt;=0.2,"Leve",IF(AI40&lt;=0.4,"Menor",IF(AI40&lt;=0.6,"Moderado",IF(AI40&lt;=0.8,"Mayor","Catastrófico"))))),"")</f>
        <v/>
      </c>
      <c r="AI40" s="118" t="str">
        <f>IFERROR(IF(AND(T39="Impacto",T40="Impacto"),(AI39-(+AI39*AA40)),IF(AND(T39="Probabilidad",T40="Impacto"),(AI38-(+AI38*AA40)),IF(T40="Probabilidad",AI39,""))),"")</f>
        <v/>
      </c>
      <c r="AJ40" s="119" t="str">
        <f t="shared" si="9"/>
        <v/>
      </c>
      <c r="AK40" s="399"/>
      <c r="AL40" s="236"/>
      <c r="AM40" s="235"/>
      <c r="AN40" s="239"/>
      <c r="AO40" s="239"/>
      <c r="AP40" s="236"/>
      <c r="AQ40" s="239"/>
      <c r="AR40" s="236"/>
      <c r="AS40" s="239"/>
      <c r="AT40" s="236"/>
      <c r="AU40" s="239"/>
      <c r="AV40" s="236"/>
      <c r="AW40" s="235"/>
      <c r="AX40" s="236"/>
      <c r="AY40" s="236"/>
      <c r="AZ40" s="235"/>
      <c r="BA40" s="239"/>
      <c r="BB40" s="239"/>
      <c r="BC40" s="236"/>
      <c r="BD40" s="236"/>
      <c r="BE40" s="235"/>
      <c r="BF40" s="239"/>
      <c r="BG40" s="239"/>
      <c r="BH40" s="236"/>
      <c r="BI40" s="236"/>
      <c r="BJ40" s="235"/>
      <c r="BK40" s="239"/>
      <c r="BL40" s="239"/>
      <c r="BM40" s="155"/>
      <c r="BN40" s="155"/>
      <c r="BO40" s="156"/>
      <c r="BP40" s="120"/>
      <c r="BQ40" s="120"/>
      <c r="BR40" s="158"/>
      <c r="BS40" s="155"/>
      <c r="BT40" s="155"/>
      <c r="BU40" s="155"/>
      <c r="BV40" s="120"/>
      <c r="BW40" s="155"/>
      <c r="BX40" s="155"/>
      <c r="BY40" s="120"/>
      <c r="BZ40" s="155"/>
      <c r="CA40" s="156"/>
      <c r="CB40" s="155"/>
      <c r="CC40" s="162"/>
      <c r="CD40" s="162"/>
      <c r="CE40" s="162"/>
      <c r="CF40" s="162"/>
      <c r="CG40" s="162"/>
      <c r="CH40" s="162"/>
      <c r="CI40" s="162"/>
      <c r="CJ40" s="162"/>
      <c r="CK40" s="162"/>
      <c r="CL40" s="162"/>
      <c r="CM40" s="162"/>
      <c r="CN40" s="162"/>
      <c r="CO40" s="162"/>
      <c r="CP40" s="162"/>
      <c r="CQ40" s="162"/>
      <c r="CR40" s="162"/>
      <c r="CS40" s="162"/>
      <c r="CT40" s="162"/>
      <c r="CU40" s="162"/>
      <c r="CV40" s="162"/>
      <c r="CW40" s="162"/>
      <c r="CX40" s="162"/>
      <c r="CY40" s="162"/>
      <c r="CZ40" s="162"/>
      <c r="DA40" s="162"/>
      <c r="DB40" s="162"/>
    </row>
    <row r="41" spans="1:106" ht="16.5" customHeight="1" x14ac:dyDescent="0.3">
      <c r="A41" s="389">
        <v>7</v>
      </c>
      <c r="B41" s="390"/>
      <c r="C41" s="390"/>
      <c r="D41" s="390"/>
      <c r="E41" s="420"/>
      <c r="F41" s="390"/>
      <c r="G41" s="390"/>
      <c r="H41" s="390"/>
      <c r="I41" s="390"/>
      <c r="J41" s="389"/>
      <c r="K41" s="417" t="str">
        <f>IF(J41&lt;=0,"",IF(J41&lt;=2,"Muy Baja",IF(J41&lt;=24,"Baja",IF(J41&lt;=500,"Media",IF(J41&lt;=5000,"Alta","Muy Alta")))))</f>
        <v/>
      </c>
      <c r="L41" s="418" t="str">
        <f>IF(K41="","",IF(K41="Muy Baja",0.2,IF(K41="Baja",0.4,IF(K41="Media",0.6,IF(K41="Alta",0.8,IF(K41="Muy Alta",1,))))))</f>
        <v/>
      </c>
      <c r="M41" s="413"/>
      <c r="N41" s="414">
        <f>IF(NOT(ISERROR(MATCH(M41,'Tabla Impacto'!$B$221:$B$223,0))),'Tabla Impacto'!$F$223&amp;"Por favor no seleccionar los criterios de impacto(Afectación Económica o presupuestal y Pérdida Reputacional)",M41)</f>
        <v>0</v>
      </c>
      <c r="O41" s="417" t="str">
        <f>IF(OR(N41='Tabla Impacto'!$C$11,N41='Tabla Impacto'!$D$11),"Leve",IF(OR(N41='Tabla Impacto'!$C$12,N41='Tabla Impacto'!$D$12),"Menor",IF(OR(N41='Tabla Impacto'!$C$13,N41='Tabla Impacto'!$D$13),"Moderado",IF(OR(N41='Tabla Impacto'!$C$14,N41='Tabla Impacto'!$D$14),"Mayor",IF(OR(N41='Tabla Impacto'!$C$15,N41='Tabla Impacto'!$D$15),"Catastrófico","")))))</f>
        <v/>
      </c>
      <c r="P41" s="418" t="str">
        <f>IF(O41="","",IF(O41="Leve",0.2,IF(O41="Menor",0.4,IF(O41="Moderado",0.6,IF(O41="Mayor",0.8,IF(O41="Catastrófico",1,))))))</f>
        <v/>
      </c>
      <c r="Q41" s="419"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235">
        <v>1</v>
      </c>
      <c r="S41" s="237"/>
      <c r="T41" s="157" t="str">
        <f t="shared" si="10"/>
        <v/>
      </c>
      <c r="U41" s="157"/>
      <c r="V41" s="157"/>
      <c r="W41" s="157"/>
      <c r="X41" s="157"/>
      <c r="Y41" s="238"/>
      <c r="Z41" s="238"/>
      <c r="AA41" s="118" t="str">
        <f t="shared" si="7"/>
        <v/>
      </c>
      <c r="AB41" s="238"/>
      <c r="AC41" s="238"/>
      <c r="AD41" s="238"/>
      <c r="AE41" s="185" t="str">
        <f>IFERROR(IF(T41="Probabilidad",(L41-(+L41*AA41)),IF(T41="Impacto",L41,"")),"")</f>
        <v/>
      </c>
      <c r="AF41" s="154" t="str">
        <f>IFERROR(IF(AE41="","",IF(AE41&lt;=0.2,"Muy Baja",IF(AE41&lt;=0.4,"Baja",IF(AE41&lt;=0.6,"Media",IF(AE41&lt;=0.8,"Alta","Muy Alta"))))),"")</f>
        <v/>
      </c>
      <c r="AG41" s="118" t="str">
        <f t="shared" si="8"/>
        <v/>
      </c>
      <c r="AH41" s="154" t="str">
        <f>IFERROR(IF(AI41="","",IF(AI41&lt;=0.2,"Leve",IF(AI41&lt;=0.4,"Menor",IF(AI41&lt;=0.6,"Moderado",IF(AI41&lt;=0.8,"Mayor","Catastrófico"))))),"")</f>
        <v/>
      </c>
      <c r="AI41" s="118" t="str">
        <f>IFERROR(IF(T41="Impacto",(P41-(+P41*AA41)),IF(T41="Probabilidad",P41,"")),"")</f>
        <v/>
      </c>
      <c r="AJ41" s="119" t="str">
        <f t="shared" si="9"/>
        <v/>
      </c>
      <c r="AK41" s="397"/>
      <c r="AL41" s="236"/>
      <c r="AM41" s="235"/>
      <c r="AN41" s="239"/>
      <c r="AO41" s="239"/>
      <c r="AP41" s="236"/>
      <c r="AQ41" s="239"/>
      <c r="AR41" s="236"/>
      <c r="AS41" s="239"/>
      <c r="AT41" s="236"/>
      <c r="AU41" s="239"/>
      <c r="AV41" s="236"/>
      <c r="AW41" s="235"/>
      <c r="AX41" s="236"/>
      <c r="AY41" s="236"/>
      <c r="AZ41" s="235"/>
      <c r="BA41" s="239"/>
      <c r="BB41" s="239"/>
      <c r="BC41" s="236"/>
      <c r="BD41" s="236"/>
      <c r="BE41" s="235"/>
      <c r="BF41" s="239"/>
      <c r="BG41" s="239"/>
      <c r="BH41" s="236"/>
      <c r="BI41" s="236"/>
      <c r="BJ41" s="235"/>
      <c r="BK41" s="239"/>
      <c r="BL41" s="239"/>
      <c r="BM41" s="155"/>
      <c r="BN41" s="155"/>
      <c r="BO41" s="156"/>
      <c r="BP41" s="120"/>
      <c r="BQ41" s="120"/>
      <c r="BR41" s="158"/>
      <c r="BS41" s="155"/>
      <c r="BT41" s="155"/>
      <c r="BU41" s="155"/>
      <c r="BV41" s="120"/>
      <c r="BW41" s="155"/>
      <c r="BX41" s="155"/>
      <c r="BY41" s="120"/>
      <c r="BZ41" s="155"/>
      <c r="CA41" s="156"/>
      <c r="CB41" s="155"/>
      <c r="CC41" s="162"/>
      <c r="CD41" s="162"/>
      <c r="CE41" s="162"/>
      <c r="CF41" s="162"/>
      <c r="CG41" s="162"/>
      <c r="CH41" s="162"/>
      <c r="CI41" s="162"/>
      <c r="CJ41" s="162"/>
      <c r="CK41" s="162"/>
      <c r="CL41" s="162"/>
      <c r="CM41" s="162"/>
      <c r="CN41" s="162"/>
      <c r="CO41" s="162"/>
      <c r="CP41" s="162"/>
      <c r="CQ41" s="162"/>
      <c r="CR41" s="162"/>
      <c r="CS41" s="162"/>
      <c r="CT41" s="162"/>
      <c r="CU41" s="162"/>
      <c r="CV41" s="162"/>
      <c r="CW41" s="162"/>
      <c r="CX41" s="162"/>
      <c r="CY41" s="162"/>
      <c r="CZ41" s="162"/>
      <c r="DA41" s="162"/>
      <c r="DB41" s="162"/>
    </row>
    <row r="42" spans="1:106" ht="16.5" customHeight="1" x14ac:dyDescent="0.3">
      <c r="A42" s="389"/>
      <c r="B42" s="390"/>
      <c r="C42" s="390"/>
      <c r="D42" s="390"/>
      <c r="E42" s="420"/>
      <c r="F42" s="390"/>
      <c r="G42" s="390"/>
      <c r="H42" s="390"/>
      <c r="I42" s="390"/>
      <c r="J42" s="389"/>
      <c r="K42" s="417"/>
      <c r="L42" s="418"/>
      <c r="M42" s="413"/>
      <c r="N42" s="415"/>
      <c r="O42" s="417"/>
      <c r="P42" s="418"/>
      <c r="Q42" s="419"/>
      <c r="R42" s="235">
        <v>2</v>
      </c>
      <c r="S42" s="237"/>
      <c r="T42" s="157" t="str">
        <f t="shared" si="10"/>
        <v/>
      </c>
      <c r="U42" s="157"/>
      <c r="V42" s="157"/>
      <c r="W42" s="157"/>
      <c r="X42" s="157"/>
      <c r="Y42" s="238"/>
      <c r="Z42" s="238"/>
      <c r="AA42" s="118" t="str">
        <f t="shared" si="7"/>
        <v/>
      </c>
      <c r="AB42" s="238"/>
      <c r="AC42" s="238"/>
      <c r="AD42" s="238"/>
      <c r="AE42" s="185" t="str">
        <f>IFERROR(IF(AND(T41="Probabilidad",T42="Probabilidad"),(AG41-(+AG41*AA42)),IF(T42="Probabilidad",(L41-(+L41*AA42)),IF(T42="Impacto",AG41,""))),"")</f>
        <v/>
      </c>
      <c r="AF42" s="154" t="str">
        <f t="shared" si="4"/>
        <v/>
      </c>
      <c r="AG42" s="118" t="str">
        <f t="shared" si="8"/>
        <v/>
      </c>
      <c r="AH42" s="154" t="str">
        <f t="shared" si="5"/>
        <v/>
      </c>
      <c r="AI42" s="118" t="str">
        <f>IFERROR(IF(AND(T41="Impacto",T42="Impacto"),(AI35-(+AI35*AA42)),IF(T42="Impacto",($P$41-(+$P$41*AA42)),IF(T42="Probabilidad",AI35,""))),"")</f>
        <v/>
      </c>
      <c r="AJ42" s="119" t="str">
        <f t="shared" si="9"/>
        <v/>
      </c>
      <c r="AK42" s="398"/>
      <c r="AL42" s="236"/>
      <c r="AM42" s="235"/>
      <c r="AN42" s="239"/>
      <c r="AO42" s="239"/>
      <c r="AP42" s="236"/>
      <c r="AQ42" s="239"/>
      <c r="AR42" s="236"/>
      <c r="AS42" s="239"/>
      <c r="AT42" s="236"/>
      <c r="AU42" s="239"/>
      <c r="AV42" s="236"/>
      <c r="AW42" s="235"/>
      <c r="AX42" s="236"/>
      <c r="AY42" s="236"/>
      <c r="AZ42" s="235"/>
      <c r="BA42" s="239"/>
      <c r="BB42" s="239"/>
      <c r="BC42" s="236"/>
      <c r="BD42" s="236"/>
      <c r="BE42" s="235"/>
      <c r="BF42" s="239"/>
      <c r="BG42" s="239"/>
      <c r="BH42" s="236"/>
      <c r="BI42" s="236"/>
      <c r="BJ42" s="235"/>
      <c r="BK42" s="239"/>
      <c r="BL42" s="239"/>
      <c r="BM42" s="155"/>
      <c r="BN42" s="155"/>
      <c r="BO42" s="156"/>
      <c r="BP42" s="120"/>
      <c r="BQ42" s="120"/>
      <c r="BR42" s="158"/>
      <c r="BS42" s="155"/>
      <c r="BT42" s="155"/>
      <c r="BU42" s="155"/>
      <c r="BV42" s="120"/>
      <c r="BW42" s="155"/>
      <c r="BX42" s="155"/>
      <c r="BY42" s="120"/>
      <c r="BZ42" s="155"/>
      <c r="CA42" s="156"/>
      <c r="CB42" s="155"/>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c r="CZ42" s="162"/>
      <c r="DA42" s="162"/>
      <c r="DB42" s="162"/>
    </row>
    <row r="43" spans="1:106" ht="16.5" customHeight="1" x14ac:dyDescent="0.3">
      <c r="A43" s="389"/>
      <c r="B43" s="390"/>
      <c r="C43" s="390"/>
      <c r="D43" s="390"/>
      <c r="E43" s="420"/>
      <c r="F43" s="390"/>
      <c r="G43" s="390"/>
      <c r="H43" s="390"/>
      <c r="I43" s="390"/>
      <c r="J43" s="389"/>
      <c r="K43" s="417"/>
      <c r="L43" s="418"/>
      <c r="M43" s="413"/>
      <c r="N43" s="415"/>
      <c r="O43" s="417"/>
      <c r="P43" s="418"/>
      <c r="Q43" s="419"/>
      <c r="R43" s="235">
        <v>3</v>
      </c>
      <c r="S43" s="289"/>
      <c r="T43" s="157" t="str">
        <f t="shared" si="10"/>
        <v/>
      </c>
      <c r="U43" s="157"/>
      <c r="V43" s="157"/>
      <c r="W43" s="157"/>
      <c r="X43" s="157"/>
      <c r="Y43" s="238"/>
      <c r="Z43" s="238"/>
      <c r="AA43" s="118" t="str">
        <f t="shared" si="7"/>
        <v/>
      </c>
      <c r="AB43" s="238"/>
      <c r="AC43" s="238"/>
      <c r="AD43" s="238"/>
      <c r="AE43" s="185" t="str">
        <f>IFERROR(IF(AND(T42="Probabilidad",T43="Probabilidad"),(AG42-(+AG42*AA43)),IF(AND(T42="Impacto",T43="Probabilidad"),(AG41-(+AG41*AA43)),IF(T43="Impacto",AG42,""))),"")</f>
        <v/>
      </c>
      <c r="AF43" s="154" t="str">
        <f t="shared" si="4"/>
        <v/>
      </c>
      <c r="AG43" s="118" t="str">
        <f t="shared" si="8"/>
        <v/>
      </c>
      <c r="AH43" s="154" t="str">
        <f t="shared" si="5"/>
        <v/>
      </c>
      <c r="AI43" s="118" t="str">
        <f>IFERROR(IF(AND(T42="Impacto",T43="Impacto"),(AI42-(+AI42*AA43)),IF(AND(T42="Probabilidad",T43="Impacto"),(AI41-(+AI41*AA43)),IF(T43="Probabilidad",AI42,""))),"")</f>
        <v/>
      </c>
      <c r="AJ43" s="119" t="str">
        <f t="shared" si="9"/>
        <v/>
      </c>
      <c r="AK43" s="398"/>
      <c r="AL43" s="236"/>
      <c r="AM43" s="235"/>
      <c r="AN43" s="239"/>
      <c r="AO43" s="239"/>
      <c r="AP43" s="236"/>
      <c r="AQ43" s="239"/>
      <c r="AR43" s="236"/>
      <c r="AS43" s="239"/>
      <c r="AT43" s="236"/>
      <c r="AU43" s="239"/>
      <c r="AV43" s="236"/>
      <c r="AW43" s="235"/>
      <c r="AX43" s="236"/>
      <c r="AY43" s="236"/>
      <c r="AZ43" s="235"/>
      <c r="BA43" s="239"/>
      <c r="BB43" s="239"/>
      <c r="BC43" s="236"/>
      <c r="BD43" s="236"/>
      <c r="BE43" s="235"/>
      <c r="BF43" s="239"/>
      <c r="BG43" s="239"/>
      <c r="BH43" s="236"/>
      <c r="BI43" s="236"/>
      <c r="BJ43" s="235"/>
      <c r="BK43" s="239"/>
      <c r="BL43" s="239"/>
      <c r="BM43" s="155"/>
      <c r="BN43" s="155"/>
      <c r="BO43" s="156"/>
      <c r="BP43" s="120"/>
      <c r="BQ43" s="120"/>
      <c r="BR43" s="158"/>
      <c r="BS43" s="155"/>
      <c r="BT43" s="155"/>
      <c r="BU43" s="155"/>
      <c r="BV43" s="120"/>
      <c r="BW43" s="155"/>
      <c r="BX43" s="155"/>
      <c r="BY43" s="120"/>
      <c r="BZ43" s="155"/>
      <c r="CA43" s="156"/>
      <c r="CB43" s="155"/>
      <c r="CC43" s="162"/>
      <c r="CD43" s="162"/>
      <c r="CE43" s="162"/>
      <c r="CF43" s="162"/>
      <c r="CG43" s="162"/>
      <c r="CH43" s="162"/>
      <c r="CI43" s="162"/>
      <c r="CJ43" s="162"/>
      <c r="CK43" s="162"/>
      <c r="CL43" s="162"/>
      <c r="CM43" s="162"/>
      <c r="CN43" s="162"/>
      <c r="CO43" s="162"/>
      <c r="CP43" s="162"/>
      <c r="CQ43" s="162"/>
      <c r="CR43" s="162"/>
      <c r="CS43" s="162"/>
      <c r="CT43" s="162"/>
      <c r="CU43" s="162"/>
      <c r="CV43" s="162"/>
      <c r="CW43" s="162"/>
      <c r="CX43" s="162"/>
      <c r="CY43" s="162"/>
      <c r="CZ43" s="162"/>
      <c r="DA43" s="162"/>
      <c r="DB43" s="162"/>
    </row>
    <row r="44" spans="1:106" ht="16.5" customHeight="1" x14ac:dyDescent="0.3">
      <c r="A44" s="389"/>
      <c r="B44" s="390"/>
      <c r="C44" s="390"/>
      <c r="D44" s="390"/>
      <c r="E44" s="420"/>
      <c r="F44" s="390"/>
      <c r="G44" s="390"/>
      <c r="H44" s="390"/>
      <c r="I44" s="390"/>
      <c r="J44" s="389"/>
      <c r="K44" s="417"/>
      <c r="L44" s="418"/>
      <c r="M44" s="413"/>
      <c r="N44" s="415"/>
      <c r="O44" s="417"/>
      <c r="P44" s="418"/>
      <c r="Q44" s="419"/>
      <c r="R44" s="235">
        <v>4</v>
      </c>
      <c r="S44" s="237"/>
      <c r="T44" s="157" t="str">
        <f t="shared" si="10"/>
        <v/>
      </c>
      <c r="U44" s="157"/>
      <c r="V44" s="157"/>
      <c r="W44" s="157"/>
      <c r="X44" s="157"/>
      <c r="Y44" s="238"/>
      <c r="Z44" s="238"/>
      <c r="AA44" s="118" t="str">
        <f t="shared" si="7"/>
        <v/>
      </c>
      <c r="AB44" s="238"/>
      <c r="AC44" s="238"/>
      <c r="AD44" s="238"/>
      <c r="AE44" s="185" t="str">
        <f>IFERROR(IF(AND(T43="Probabilidad",T44="Probabilidad"),(AG43-(+AG43*AA44)),IF(AND(T43="Impacto",T44="Probabilidad"),(AG42-(+AG42*AA44)),IF(T44="Impacto",AG43,""))),"")</f>
        <v/>
      </c>
      <c r="AF44" s="154" t="str">
        <f t="shared" si="4"/>
        <v/>
      </c>
      <c r="AG44" s="118" t="str">
        <f t="shared" si="8"/>
        <v/>
      </c>
      <c r="AH44" s="154" t="str">
        <f t="shared" si="5"/>
        <v/>
      </c>
      <c r="AI44" s="118" t="str">
        <f>IFERROR(IF(AND(T43="Impacto",T44="Impacto"),(AI43-(+AI43*AA44)),IF(AND(T43="Probabilidad",T44="Impacto"),(AI42-(+AI42*AA44)),IF(T44="Probabilidad",AI43,""))),"")</f>
        <v/>
      </c>
      <c r="AJ44" s="119" t="str">
        <f t="shared" si="9"/>
        <v/>
      </c>
      <c r="AK44" s="398"/>
      <c r="AL44" s="236"/>
      <c r="AM44" s="235"/>
      <c r="AN44" s="239"/>
      <c r="AO44" s="239"/>
      <c r="AP44" s="236"/>
      <c r="AQ44" s="239"/>
      <c r="AR44" s="236"/>
      <c r="AS44" s="239"/>
      <c r="AT44" s="236"/>
      <c r="AU44" s="239"/>
      <c r="AV44" s="236"/>
      <c r="AW44" s="235"/>
      <c r="AX44" s="236"/>
      <c r="AY44" s="236"/>
      <c r="AZ44" s="235"/>
      <c r="BA44" s="239"/>
      <c r="BB44" s="239"/>
      <c r="BC44" s="236"/>
      <c r="BD44" s="236"/>
      <c r="BE44" s="235"/>
      <c r="BF44" s="239"/>
      <c r="BG44" s="239"/>
      <c r="BH44" s="236"/>
      <c r="BI44" s="236"/>
      <c r="BJ44" s="235"/>
      <c r="BK44" s="239"/>
      <c r="BL44" s="239"/>
      <c r="BM44" s="155"/>
      <c r="BN44" s="155"/>
      <c r="BO44" s="156"/>
      <c r="BP44" s="120"/>
      <c r="BQ44" s="120"/>
      <c r="BR44" s="158"/>
      <c r="BS44" s="155"/>
      <c r="BT44" s="155"/>
      <c r="BU44" s="155"/>
      <c r="BV44" s="120"/>
      <c r="BW44" s="155"/>
      <c r="BX44" s="155"/>
      <c r="BY44" s="120"/>
      <c r="BZ44" s="155"/>
      <c r="CA44" s="156"/>
      <c r="CB44" s="155"/>
      <c r="CC44" s="162"/>
      <c r="CD44" s="162"/>
      <c r="CE44" s="162"/>
      <c r="CF44" s="162"/>
      <c r="CG44" s="162"/>
      <c r="CH44" s="162"/>
      <c r="CI44" s="162"/>
      <c r="CJ44" s="162"/>
      <c r="CK44" s="162"/>
      <c r="CL44" s="162"/>
      <c r="CM44" s="162"/>
      <c r="CN44" s="162"/>
      <c r="CO44" s="162"/>
      <c r="CP44" s="162"/>
      <c r="CQ44" s="162"/>
      <c r="CR44" s="162"/>
      <c r="CS44" s="162"/>
      <c r="CT44" s="162"/>
      <c r="CU44" s="162"/>
      <c r="CV44" s="162"/>
      <c r="CW44" s="162"/>
      <c r="CX44" s="162"/>
      <c r="CY44" s="162"/>
      <c r="CZ44" s="162"/>
      <c r="DA44" s="162"/>
      <c r="DB44" s="162"/>
    </row>
    <row r="45" spans="1:106" ht="16.5" customHeight="1" x14ac:dyDescent="0.3">
      <c r="A45" s="389"/>
      <c r="B45" s="390"/>
      <c r="C45" s="390"/>
      <c r="D45" s="390"/>
      <c r="E45" s="420"/>
      <c r="F45" s="390"/>
      <c r="G45" s="390"/>
      <c r="H45" s="390"/>
      <c r="I45" s="390"/>
      <c r="J45" s="389"/>
      <c r="K45" s="417"/>
      <c r="L45" s="418"/>
      <c r="M45" s="413"/>
      <c r="N45" s="415"/>
      <c r="O45" s="417"/>
      <c r="P45" s="418"/>
      <c r="Q45" s="419"/>
      <c r="R45" s="235">
        <v>5</v>
      </c>
      <c r="S45" s="237"/>
      <c r="T45" s="157" t="str">
        <f t="shared" si="10"/>
        <v/>
      </c>
      <c r="U45" s="157"/>
      <c r="V45" s="157"/>
      <c r="W45" s="157"/>
      <c r="X45" s="157"/>
      <c r="Y45" s="238"/>
      <c r="Z45" s="238"/>
      <c r="AA45" s="118" t="str">
        <f t="shared" si="7"/>
        <v/>
      </c>
      <c r="AB45" s="238"/>
      <c r="AC45" s="238"/>
      <c r="AD45" s="238"/>
      <c r="AE45" s="185" t="str">
        <f>IFERROR(IF(AND(T44="Probabilidad",T45="Probabilidad"),(AG44-(+AG44*AA45)),IF(AND(T44="Impacto",T45="Probabilidad"),(AG43-(+AG43*AA45)),IF(T45="Impacto",AG44,""))),"")</f>
        <v/>
      </c>
      <c r="AF45" s="154" t="str">
        <f t="shared" si="4"/>
        <v/>
      </c>
      <c r="AG45" s="118" t="str">
        <f t="shared" si="8"/>
        <v/>
      </c>
      <c r="AH45" s="154" t="str">
        <f t="shared" si="5"/>
        <v/>
      </c>
      <c r="AI45" s="118" t="str">
        <f>IFERROR(IF(AND(T44="Impacto",T45="Impacto"),(AI44-(+AI44*AA45)),IF(AND(T44="Probabilidad",T45="Impacto"),(AI43-(+AI43*AA45)),IF(T45="Probabilidad",AI44,""))),"")</f>
        <v/>
      </c>
      <c r="AJ45" s="119" t="str">
        <f t="shared" si="9"/>
        <v/>
      </c>
      <c r="AK45" s="398"/>
      <c r="AL45" s="236"/>
      <c r="AM45" s="235"/>
      <c r="AN45" s="239"/>
      <c r="AO45" s="239"/>
      <c r="AP45" s="236"/>
      <c r="AQ45" s="239"/>
      <c r="AR45" s="236"/>
      <c r="AS45" s="239"/>
      <c r="AT45" s="236"/>
      <c r="AU45" s="239"/>
      <c r="AV45" s="236"/>
      <c r="AW45" s="235"/>
      <c r="AX45" s="236"/>
      <c r="AY45" s="236"/>
      <c r="AZ45" s="235"/>
      <c r="BA45" s="239"/>
      <c r="BB45" s="239"/>
      <c r="BC45" s="236"/>
      <c r="BD45" s="236"/>
      <c r="BE45" s="235"/>
      <c r="BF45" s="239"/>
      <c r="BG45" s="239"/>
      <c r="BH45" s="236"/>
      <c r="BI45" s="236"/>
      <c r="BJ45" s="235"/>
      <c r="BK45" s="239"/>
      <c r="BL45" s="239"/>
      <c r="BM45" s="155"/>
      <c r="BN45" s="155"/>
      <c r="BO45" s="156"/>
      <c r="BP45" s="120"/>
      <c r="BQ45" s="120"/>
      <c r="BR45" s="158"/>
      <c r="BS45" s="155"/>
      <c r="BT45" s="155"/>
      <c r="BU45" s="155"/>
      <c r="BV45" s="120"/>
      <c r="BW45" s="155"/>
      <c r="BX45" s="155"/>
      <c r="BY45" s="120"/>
      <c r="BZ45" s="155"/>
      <c r="CA45" s="156"/>
      <c r="CB45" s="155"/>
      <c r="CC45" s="162"/>
      <c r="CD45" s="162"/>
      <c r="CE45" s="162"/>
      <c r="CF45" s="162"/>
      <c r="CG45" s="162"/>
      <c r="CH45" s="162"/>
      <c r="CI45" s="162"/>
      <c r="CJ45" s="162"/>
      <c r="CK45" s="162"/>
      <c r="CL45" s="162"/>
      <c r="CM45" s="162"/>
      <c r="CN45" s="162"/>
      <c r="CO45" s="162"/>
      <c r="CP45" s="162"/>
      <c r="CQ45" s="162"/>
      <c r="CR45" s="162"/>
      <c r="CS45" s="162"/>
      <c r="CT45" s="162"/>
      <c r="CU45" s="162"/>
      <c r="CV45" s="162"/>
      <c r="CW45" s="162"/>
      <c r="CX45" s="162"/>
      <c r="CY45" s="162"/>
      <c r="CZ45" s="162"/>
      <c r="DA45" s="162"/>
      <c r="DB45" s="162"/>
    </row>
    <row r="46" spans="1:106" ht="16.5" customHeight="1" x14ac:dyDescent="0.3">
      <c r="A46" s="389"/>
      <c r="B46" s="390"/>
      <c r="C46" s="390"/>
      <c r="D46" s="390"/>
      <c r="E46" s="420"/>
      <c r="F46" s="390"/>
      <c r="G46" s="390"/>
      <c r="H46" s="390"/>
      <c r="I46" s="390"/>
      <c r="J46" s="389"/>
      <c r="K46" s="417"/>
      <c r="L46" s="418"/>
      <c r="M46" s="413"/>
      <c r="N46" s="416"/>
      <c r="O46" s="417"/>
      <c r="P46" s="418"/>
      <c r="Q46" s="419"/>
      <c r="R46" s="235">
        <v>6</v>
      </c>
      <c r="S46" s="237"/>
      <c r="T46" s="157" t="str">
        <f t="shared" si="10"/>
        <v/>
      </c>
      <c r="U46" s="157"/>
      <c r="V46" s="157"/>
      <c r="W46" s="157"/>
      <c r="X46" s="157"/>
      <c r="Y46" s="238"/>
      <c r="Z46" s="238"/>
      <c r="AA46" s="118" t="str">
        <f t="shared" si="7"/>
        <v/>
      </c>
      <c r="AB46" s="238"/>
      <c r="AC46" s="238"/>
      <c r="AD46" s="238"/>
      <c r="AE46" s="185" t="str">
        <f>IFERROR(IF(AND(T45="Probabilidad",T46="Probabilidad"),(AG45-(+AG45*AA46)),IF(AND(T45="Impacto",T46="Probabilidad"),(AG44-(+AG44*AA46)),IF(T46="Impacto",AG45,""))),"")</f>
        <v/>
      </c>
      <c r="AF46" s="154" t="str">
        <f t="shared" si="4"/>
        <v/>
      </c>
      <c r="AG46" s="118" t="str">
        <f t="shared" si="8"/>
        <v/>
      </c>
      <c r="AH46" s="154" t="str">
        <f t="shared" si="5"/>
        <v/>
      </c>
      <c r="AI46" s="118" t="str">
        <f>IFERROR(IF(AND(T45="Impacto",T46="Impacto"),(AI45-(+AI45*AA46)),IF(AND(T45="Probabilidad",T46="Impacto"),(AI44-(+AI44*AA46)),IF(T46="Probabilidad",AI45,""))),"")</f>
        <v/>
      </c>
      <c r="AJ46" s="119" t="str">
        <f t="shared" si="9"/>
        <v/>
      </c>
      <c r="AK46" s="399"/>
      <c r="AL46" s="236"/>
      <c r="AM46" s="235"/>
      <c r="AN46" s="239"/>
      <c r="AO46" s="239"/>
      <c r="AP46" s="236"/>
      <c r="AQ46" s="239"/>
      <c r="AR46" s="236"/>
      <c r="AS46" s="239"/>
      <c r="AT46" s="236"/>
      <c r="AU46" s="239"/>
      <c r="AV46" s="236"/>
      <c r="AW46" s="235"/>
      <c r="AX46" s="236"/>
      <c r="AY46" s="236"/>
      <c r="AZ46" s="235"/>
      <c r="BA46" s="239"/>
      <c r="BB46" s="239"/>
      <c r="BC46" s="236"/>
      <c r="BD46" s="236"/>
      <c r="BE46" s="235"/>
      <c r="BF46" s="239"/>
      <c r="BG46" s="239"/>
      <c r="BH46" s="236"/>
      <c r="BI46" s="236"/>
      <c r="BJ46" s="235"/>
      <c r="BK46" s="239"/>
      <c r="BL46" s="239"/>
      <c r="BM46" s="155"/>
      <c r="BN46" s="155"/>
      <c r="BO46" s="156"/>
      <c r="BP46" s="120"/>
      <c r="BQ46" s="120"/>
      <c r="BR46" s="158"/>
      <c r="BS46" s="155"/>
      <c r="BT46" s="155"/>
      <c r="BU46" s="155"/>
      <c r="BV46" s="120"/>
      <c r="BW46" s="155"/>
      <c r="BX46" s="155"/>
      <c r="BY46" s="120"/>
      <c r="BZ46" s="155"/>
      <c r="CA46" s="156"/>
      <c r="CB46" s="155"/>
      <c r="CC46" s="162"/>
      <c r="CD46" s="162"/>
      <c r="CE46" s="162"/>
      <c r="CF46" s="162"/>
      <c r="CG46" s="162"/>
      <c r="CH46" s="162"/>
      <c r="CI46" s="162"/>
      <c r="CJ46" s="162"/>
      <c r="CK46" s="162"/>
      <c r="CL46" s="162"/>
      <c r="CM46" s="162"/>
      <c r="CN46" s="162"/>
      <c r="CO46" s="162"/>
      <c r="CP46" s="162"/>
      <c r="CQ46" s="162"/>
      <c r="CR46" s="162"/>
      <c r="CS46" s="162"/>
      <c r="CT46" s="162"/>
      <c r="CU46" s="162"/>
      <c r="CV46" s="162"/>
      <c r="CW46" s="162"/>
      <c r="CX46" s="162"/>
      <c r="CY46" s="162"/>
      <c r="CZ46" s="162"/>
      <c r="DA46" s="162"/>
      <c r="DB46" s="162"/>
    </row>
    <row r="47" spans="1:106" ht="16.5" customHeight="1" x14ac:dyDescent="0.3">
      <c r="A47" s="389">
        <v>8</v>
      </c>
      <c r="B47" s="390"/>
      <c r="C47" s="390"/>
      <c r="D47" s="390"/>
      <c r="E47" s="420"/>
      <c r="F47" s="390"/>
      <c r="G47" s="390"/>
      <c r="H47" s="390"/>
      <c r="I47" s="390"/>
      <c r="J47" s="389"/>
      <c r="K47" s="417" t="str">
        <f>IF(J47&lt;=0,"",IF(J47&lt;=2,"Muy Baja",IF(J47&lt;=24,"Baja",IF(J47&lt;=500,"Media",IF(J47&lt;=5000,"Alta","Muy Alta")))))</f>
        <v/>
      </c>
      <c r="L47" s="418" t="str">
        <f>IF(K47="","",IF(K47="Muy Baja",0.2,IF(K47="Baja",0.4,IF(K47="Media",0.6,IF(K47="Alta",0.8,IF(K47="Muy Alta",1,))))))</f>
        <v/>
      </c>
      <c r="M47" s="413"/>
      <c r="N47" s="414">
        <f>IF(NOT(ISERROR(MATCH(M47,'Tabla Impacto'!$B$221:$B$223,0))),'Tabla Impacto'!$F$223&amp;"Por favor no seleccionar los criterios de impacto(Afectación Económica o presupuestal y Pérdida Reputacional)",M47)</f>
        <v>0</v>
      </c>
      <c r="O47" s="417" t="str">
        <f>IF(OR(N47='Tabla Impacto'!$C$11,N47='Tabla Impacto'!$D$11),"Leve",IF(OR(N47='Tabla Impacto'!$C$12,N47='Tabla Impacto'!$D$12),"Menor",IF(OR(N47='Tabla Impacto'!$C$13,N47='Tabla Impacto'!$D$13),"Moderado",IF(OR(N47='Tabla Impacto'!$C$14,N47='Tabla Impacto'!$D$14),"Mayor",IF(OR(N47='Tabla Impacto'!$C$15,N47='Tabla Impacto'!$D$15),"Catastrófico","")))))</f>
        <v/>
      </c>
      <c r="P47" s="418" t="str">
        <f>IF(O47="","",IF(O47="Leve",0.2,IF(O47="Menor",0.4,IF(O47="Moderado",0.6,IF(O47="Mayor",0.8,IF(O47="Catastrófico",1,))))))</f>
        <v/>
      </c>
      <c r="Q47" s="419"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235">
        <v>1</v>
      </c>
      <c r="S47" s="237"/>
      <c r="T47" s="157" t="str">
        <f t="shared" si="10"/>
        <v/>
      </c>
      <c r="U47" s="157"/>
      <c r="V47" s="157"/>
      <c r="W47" s="157"/>
      <c r="X47" s="157"/>
      <c r="Y47" s="238"/>
      <c r="Z47" s="238"/>
      <c r="AA47" s="118" t="str">
        <f t="shared" si="7"/>
        <v/>
      </c>
      <c r="AB47" s="238"/>
      <c r="AC47" s="238"/>
      <c r="AD47" s="238"/>
      <c r="AE47" s="185" t="str">
        <f>IFERROR(IF(T47="Probabilidad",(L47-(+L47*AA47)),IF(T47="Impacto",L47,"")),"")</f>
        <v/>
      </c>
      <c r="AF47" s="154" t="str">
        <f>IFERROR(IF(AE47="","",IF(AE47&lt;=0.2,"Muy Baja",IF(AE47&lt;=0.4,"Baja",IF(AE47&lt;=0.6,"Media",IF(AE47&lt;=0.8,"Alta","Muy Alta"))))),"")</f>
        <v/>
      </c>
      <c r="AG47" s="118" t="str">
        <f t="shared" si="8"/>
        <v/>
      </c>
      <c r="AH47" s="154" t="str">
        <f>IFERROR(IF(AI47="","",IF(AI47&lt;=0.2,"Leve",IF(AI47&lt;=0.4,"Menor",IF(AI47&lt;=0.6,"Moderado",IF(AI47&lt;=0.8,"Mayor","Catastrófico"))))),"")</f>
        <v/>
      </c>
      <c r="AI47" s="118" t="str">
        <f>IFERROR(IF(T47="Impacto",(P47-(+P47*AA47)),IF(T47="Probabilidad",P47,"")),"")</f>
        <v/>
      </c>
      <c r="AJ47" s="119" t="str">
        <f t="shared" si="9"/>
        <v/>
      </c>
      <c r="AK47" s="397"/>
      <c r="AL47" s="236"/>
      <c r="AM47" s="235"/>
      <c r="AN47" s="239"/>
      <c r="AO47" s="239"/>
      <c r="AP47" s="236"/>
      <c r="AQ47" s="239"/>
      <c r="AR47" s="236"/>
      <c r="AS47" s="239"/>
      <c r="AT47" s="236"/>
      <c r="AU47" s="239"/>
      <c r="AV47" s="236"/>
      <c r="AW47" s="235"/>
      <c r="AX47" s="236"/>
      <c r="AY47" s="236"/>
      <c r="AZ47" s="235"/>
      <c r="BA47" s="239"/>
      <c r="BB47" s="239"/>
      <c r="BC47" s="236"/>
      <c r="BD47" s="236"/>
      <c r="BE47" s="235"/>
      <c r="BF47" s="239"/>
      <c r="BG47" s="239"/>
      <c r="BH47" s="236"/>
      <c r="BI47" s="236"/>
      <c r="BJ47" s="235"/>
      <c r="BK47" s="239"/>
      <c r="BL47" s="239"/>
      <c r="BM47" s="155"/>
      <c r="BN47" s="155"/>
      <c r="BO47" s="156"/>
      <c r="BP47" s="120"/>
      <c r="BQ47" s="120"/>
      <c r="BR47" s="158"/>
      <c r="BS47" s="155"/>
      <c r="BT47" s="155"/>
      <c r="BU47" s="155"/>
      <c r="BV47" s="120"/>
      <c r="BW47" s="155"/>
      <c r="BX47" s="155"/>
      <c r="BY47" s="120"/>
      <c r="BZ47" s="155"/>
      <c r="CA47" s="156"/>
      <c r="CB47" s="155"/>
      <c r="CC47" s="162"/>
      <c r="CD47" s="162"/>
      <c r="CE47" s="162"/>
      <c r="CF47" s="162"/>
      <c r="CG47" s="162"/>
      <c r="CH47" s="162"/>
      <c r="CI47" s="162"/>
      <c r="CJ47" s="162"/>
      <c r="CK47" s="162"/>
      <c r="CL47" s="162"/>
      <c r="CM47" s="162"/>
      <c r="CN47" s="162"/>
      <c r="CO47" s="162"/>
      <c r="CP47" s="162"/>
      <c r="CQ47" s="162"/>
      <c r="CR47" s="162"/>
      <c r="CS47" s="162"/>
      <c r="CT47" s="162"/>
      <c r="CU47" s="162"/>
      <c r="CV47" s="162"/>
      <c r="CW47" s="162"/>
      <c r="CX47" s="162"/>
      <c r="CY47" s="162"/>
      <c r="CZ47" s="162"/>
      <c r="DA47" s="162"/>
      <c r="DB47" s="162"/>
    </row>
    <row r="48" spans="1:106" ht="16.5" customHeight="1" x14ac:dyDescent="0.3">
      <c r="A48" s="389"/>
      <c r="B48" s="390"/>
      <c r="C48" s="390"/>
      <c r="D48" s="390"/>
      <c r="E48" s="420"/>
      <c r="F48" s="390"/>
      <c r="G48" s="390"/>
      <c r="H48" s="390"/>
      <c r="I48" s="390"/>
      <c r="J48" s="389"/>
      <c r="K48" s="417"/>
      <c r="L48" s="418"/>
      <c r="M48" s="413"/>
      <c r="N48" s="415"/>
      <c r="O48" s="417"/>
      <c r="P48" s="418"/>
      <c r="Q48" s="419"/>
      <c r="R48" s="235">
        <v>2</v>
      </c>
      <c r="S48" s="237"/>
      <c r="T48" s="157" t="str">
        <f t="shared" si="10"/>
        <v/>
      </c>
      <c r="U48" s="157"/>
      <c r="V48" s="157"/>
      <c r="W48" s="157"/>
      <c r="X48" s="157"/>
      <c r="Y48" s="238"/>
      <c r="Z48" s="238"/>
      <c r="AA48" s="118" t="str">
        <f t="shared" si="7"/>
        <v/>
      </c>
      <c r="AB48" s="238"/>
      <c r="AC48" s="238"/>
      <c r="AD48" s="238"/>
      <c r="AE48" s="185" t="str">
        <f>IFERROR(IF(AND(T47="Probabilidad",T48="Probabilidad"),(AG47-(+AG47*AA48)),IF(T48="Probabilidad",(L47-(+L47*AA48)),IF(T48="Impacto",AG47,""))),"")</f>
        <v/>
      </c>
      <c r="AF48" s="154" t="str">
        <f t="shared" si="4"/>
        <v/>
      </c>
      <c r="AG48" s="118" t="str">
        <f t="shared" si="8"/>
        <v/>
      </c>
      <c r="AH48" s="154" t="str">
        <f t="shared" si="5"/>
        <v/>
      </c>
      <c r="AI48" s="118" t="str">
        <f>IFERROR(IF(AND(T47="Impacto",T48="Impacto"),(AI41-(+AI41*AA48)),IF(T48="Impacto",($P$47-(+$P$47*AA48)),IF(T48="Probabilidad",AI41,""))),"")</f>
        <v/>
      </c>
      <c r="AJ48" s="119" t="str">
        <f t="shared" si="9"/>
        <v/>
      </c>
      <c r="AK48" s="398"/>
      <c r="AL48" s="236"/>
      <c r="AM48" s="235"/>
      <c r="AN48" s="239"/>
      <c r="AO48" s="239"/>
      <c r="AP48" s="236"/>
      <c r="AQ48" s="239"/>
      <c r="AR48" s="236"/>
      <c r="AS48" s="239"/>
      <c r="AT48" s="236"/>
      <c r="AU48" s="239"/>
      <c r="AV48" s="236"/>
      <c r="AW48" s="235"/>
      <c r="AX48" s="236"/>
      <c r="AY48" s="236"/>
      <c r="AZ48" s="235"/>
      <c r="BA48" s="239"/>
      <c r="BB48" s="239"/>
      <c r="BC48" s="236"/>
      <c r="BD48" s="236"/>
      <c r="BE48" s="235"/>
      <c r="BF48" s="239"/>
      <c r="BG48" s="239"/>
      <c r="BH48" s="236"/>
      <c r="BI48" s="236"/>
      <c r="BJ48" s="235"/>
      <c r="BK48" s="239"/>
      <c r="BL48" s="239"/>
      <c r="BM48" s="155"/>
      <c r="BN48" s="155"/>
      <c r="BO48" s="156"/>
      <c r="BP48" s="120"/>
      <c r="BQ48" s="120"/>
      <c r="BR48" s="158"/>
      <c r="BS48" s="155"/>
      <c r="BT48" s="155"/>
      <c r="BU48" s="155"/>
      <c r="BV48" s="120"/>
      <c r="BW48" s="155"/>
      <c r="BX48" s="155"/>
      <c r="BY48" s="120"/>
      <c r="BZ48" s="155"/>
      <c r="CA48" s="156"/>
      <c r="CB48" s="155"/>
      <c r="CC48" s="162"/>
      <c r="CD48" s="162"/>
      <c r="CE48" s="162"/>
      <c r="CF48" s="162"/>
      <c r="CG48" s="162"/>
      <c r="CH48" s="162"/>
      <c r="CI48" s="162"/>
      <c r="CJ48" s="162"/>
      <c r="CK48" s="162"/>
      <c r="CL48" s="162"/>
      <c r="CM48" s="162"/>
      <c r="CN48" s="162"/>
      <c r="CO48" s="162"/>
      <c r="CP48" s="162"/>
      <c r="CQ48" s="162"/>
      <c r="CR48" s="162"/>
      <c r="CS48" s="162"/>
      <c r="CT48" s="162"/>
      <c r="CU48" s="162"/>
      <c r="CV48" s="162"/>
      <c r="CW48" s="162"/>
      <c r="CX48" s="162"/>
      <c r="CY48" s="162"/>
      <c r="CZ48" s="162"/>
      <c r="DA48" s="162"/>
      <c r="DB48" s="162"/>
    </row>
    <row r="49" spans="1:106" ht="16.5" customHeight="1" x14ac:dyDescent="0.3">
      <c r="A49" s="389"/>
      <c r="B49" s="390"/>
      <c r="C49" s="390"/>
      <c r="D49" s="390"/>
      <c r="E49" s="420"/>
      <c r="F49" s="390"/>
      <c r="G49" s="390"/>
      <c r="H49" s="390"/>
      <c r="I49" s="390"/>
      <c r="J49" s="389"/>
      <c r="K49" s="417"/>
      <c r="L49" s="418"/>
      <c r="M49" s="413"/>
      <c r="N49" s="415"/>
      <c r="O49" s="417"/>
      <c r="P49" s="418"/>
      <c r="Q49" s="419"/>
      <c r="R49" s="235">
        <v>3</v>
      </c>
      <c r="S49" s="289"/>
      <c r="T49" s="157" t="str">
        <f t="shared" si="10"/>
        <v/>
      </c>
      <c r="U49" s="157"/>
      <c r="V49" s="157"/>
      <c r="W49" s="157"/>
      <c r="X49" s="157"/>
      <c r="Y49" s="238"/>
      <c r="Z49" s="238"/>
      <c r="AA49" s="118" t="str">
        <f t="shared" si="7"/>
        <v/>
      </c>
      <c r="AB49" s="238"/>
      <c r="AC49" s="238"/>
      <c r="AD49" s="238"/>
      <c r="AE49" s="185" t="str">
        <f>IFERROR(IF(AND(T48="Probabilidad",T49="Probabilidad"),(AG48-(+AG48*AA49)),IF(AND(T48="Impacto",T49="Probabilidad"),(AG47-(+AG47*AA49)),IF(T49="Impacto",AG48,""))),"")</f>
        <v/>
      </c>
      <c r="AF49" s="154" t="str">
        <f t="shared" si="4"/>
        <v/>
      </c>
      <c r="AG49" s="118" t="str">
        <f t="shared" si="8"/>
        <v/>
      </c>
      <c r="AH49" s="154" t="str">
        <f t="shared" si="5"/>
        <v/>
      </c>
      <c r="AI49" s="118" t="str">
        <f>IFERROR(IF(AND(T48="Impacto",T49="Impacto"),(AI48-(+AI48*AA49)),IF(AND(T48="Probabilidad",T49="Impacto"),(AI47-(+AI47*AA49)),IF(T49="Probabilidad",AI48,""))),"")</f>
        <v/>
      </c>
      <c r="AJ49" s="119" t="str">
        <f t="shared" si="9"/>
        <v/>
      </c>
      <c r="AK49" s="398"/>
      <c r="AL49" s="236"/>
      <c r="AM49" s="235"/>
      <c r="AN49" s="239"/>
      <c r="AO49" s="239"/>
      <c r="AP49" s="236"/>
      <c r="AQ49" s="239"/>
      <c r="AR49" s="236"/>
      <c r="AS49" s="239"/>
      <c r="AT49" s="236"/>
      <c r="AU49" s="239"/>
      <c r="AV49" s="236"/>
      <c r="AW49" s="235"/>
      <c r="AX49" s="236"/>
      <c r="AY49" s="236"/>
      <c r="AZ49" s="235"/>
      <c r="BA49" s="239"/>
      <c r="BB49" s="239"/>
      <c r="BC49" s="236"/>
      <c r="BD49" s="236"/>
      <c r="BE49" s="235"/>
      <c r="BF49" s="239"/>
      <c r="BG49" s="239"/>
      <c r="BH49" s="236"/>
      <c r="BI49" s="236"/>
      <c r="BJ49" s="235"/>
      <c r="BK49" s="239"/>
      <c r="BL49" s="239"/>
      <c r="BM49" s="155"/>
      <c r="BN49" s="155"/>
      <c r="BO49" s="156"/>
      <c r="BP49" s="120"/>
      <c r="BQ49" s="120"/>
      <c r="BR49" s="158"/>
      <c r="BS49" s="155"/>
      <c r="BT49" s="155"/>
      <c r="BU49" s="155"/>
      <c r="BV49" s="120"/>
      <c r="BW49" s="155"/>
      <c r="BX49" s="155"/>
      <c r="BY49" s="120"/>
      <c r="BZ49" s="155"/>
      <c r="CA49" s="156"/>
      <c r="CB49" s="155"/>
      <c r="CC49" s="162"/>
      <c r="CD49" s="162"/>
      <c r="CE49" s="162"/>
      <c r="CF49" s="162"/>
      <c r="CG49" s="162"/>
      <c r="CH49" s="162"/>
      <c r="CI49" s="162"/>
      <c r="CJ49" s="162"/>
      <c r="CK49" s="162"/>
      <c r="CL49" s="162"/>
      <c r="CM49" s="162"/>
      <c r="CN49" s="162"/>
      <c r="CO49" s="162"/>
      <c r="CP49" s="162"/>
      <c r="CQ49" s="162"/>
      <c r="CR49" s="162"/>
      <c r="CS49" s="162"/>
      <c r="CT49" s="162"/>
      <c r="CU49" s="162"/>
      <c r="CV49" s="162"/>
      <c r="CW49" s="162"/>
      <c r="CX49" s="162"/>
      <c r="CY49" s="162"/>
      <c r="CZ49" s="162"/>
      <c r="DA49" s="162"/>
      <c r="DB49" s="162"/>
    </row>
    <row r="50" spans="1:106" ht="16.5" customHeight="1" x14ac:dyDescent="0.3">
      <c r="A50" s="389"/>
      <c r="B50" s="390"/>
      <c r="C50" s="390"/>
      <c r="D50" s="390"/>
      <c r="E50" s="420"/>
      <c r="F50" s="390"/>
      <c r="G50" s="390"/>
      <c r="H50" s="390"/>
      <c r="I50" s="390"/>
      <c r="J50" s="389"/>
      <c r="K50" s="417"/>
      <c r="L50" s="418"/>
      <c r="M50" s="413"/>
      <c r="N50" s="415"/>
      <c r="O50" s="417"/>
      <c r="P50" s="418"/>
      <c r="Q50" s="419"/>
      <c r="R50" s="235">
        <v>4</v>
      </c>
      <c r="S50" s="237"/>
      <c r="T50" s="157" t="str">
        <f t="shared" si="10"/>
        <v/>
      </c>
      <c r="U50" s="157"/>
      <c r="V50" s="157"/>
      <c r="W50" s="157"/>
      <c r="X50" s="157"/>
      <c r="Y50" s="238"/>
      <c r="Z50" s="238"/>
      <c r="AA50" s="118" t="str">
        <f t="shared" si="7"/>
        <v/>
      </c>
      <c r="AB50" s="238"/>
      <c r="AC50" s="238"/>
      <c r="AD50" s="238"/>
      <c r="AE50" s="185" t="str">
        <f>IFERROR(IF(AND(T49="Probabilidad",T50="Probabilidad"),(AG49-(+AG49*AA50)),IF(AND(T49="Impacto",T50="Probabilidad"),(AG48-(+AG48*AA50)),IF(T50="Impacto",AG49,""))),"")</f>
        <v/>
      </c>
      <c r="AF50" s="154" t="str">
        <f t="shared" si="4"/>
        <v/>
      </c>
      <c r="AG50" s="118" t="str">
        <f t="shared" si="8"/>
        <v/>
      </c>
      <c r="AH50" s="154" t="str">
        <f t="shared" si="5"/>
        <v/>
      </c>
      <c r="AI50" s="118" t="str">
        <f>IFERROR(IF(AND(T49="Impacto",T50="Impacto"),(AI49-(+AI49*AA50)),IF(AND(T49="Probabilidad",T50="Impacto"),(AI48-(+AI48*AA50)),IF(T50="Probabilidad",AI49,""))),"")</f>
        <v/>
      </c>
      <c r="AJ50" s="119" t="str">
        <f t="shared" si="9"/>
        <v/>
      </c>
      <c r="AK50" s="398"/>
      <c r="AL50" s="236"/>
      <c r="AM50" s="235"/>
      <c r="AN50" s="239"/>
      <c r="AO50" s="239"/>
      <c r="AP50" s="236"/>
      <c r="AQ50" s="239"/>
      <c r="AR50" s="236"/>
      <c r="AS50" s="239"/>
      <c r="AT50" s="236"/>
      <c r="AU50" s="239"/>
      <c r="AV50" s="236"/>
      <c r="AW50" s="235"/>
      <c r="AX50" s="236"/>
      <c r="AY50" s="236"/>
      <c r="AZ50" s="235"/>
      <c r="BA50" s="239"/>
      <c r="BB50" s="239"/>
      <c r="BC50" s="236"/>
      <c r="BD50" s="236"/>
      <c r="BE50" s="235"/>
      <c r="BF50" s="239"/>
      <c r="BG50" s="239"/>
      <c r="BH50" s="236"/>
      <c r="BI50" s="236"/>
      <c r="BJ50" s="235"/>
      <c r="BK50" s="239"/>
      <c r="BL50" s="239"/>
      <c r="BM50" s="155"/>
      <c r="BN50" s="155"/>
      <c r="BO50" s="156"/>
      <c r="BP50" s="120"/>
      <c r="BQ50" s="120"/>
      <c r="BR50" s="158"/>
      <c r="BS50" s="155"/>
      <c r="BT50" s="155"/>
      <c r="BU50" s="155"/>
      <c r="BV50" s="120"/>
      <c r="BW50" s="155"/>
      <c r="BX50" s="155"/>
      <c r="BY50" s="120"/>
      <c r="BZ50" s="155"/>
      <c r="CA50" s="156"/>
      <c r="CB50" s="155"/>
      <c r="CC50" s="162"/>
      <c r="CD50" s="162"/>
      <c r="CE50" s="162"/>
      <c r="CF50" s="162"/>
      <c r="CG50" s="162"/>
      <c r="CH50" s="162"/>
      <c r="CI50" s="162"/>
      <c r="CJ50" s="162"/>
      <c r="CK50" s="162"/>
      <c r="CL50" s="162"/>
      <c r="CM50" s="162"/>
      <c r="CN50" s="162"/>
      <c r="CO50" s="162"/>
      <c r="CP50" s="162"/>
      <c r="CQ50" s="162"/>
      <c r="CR50" s="162"/>
      <c r="CS50" s="162"/>
      <c r="CT50" s="162"/>
      <c r="CU50" s="162"/>
      <c r="CV50" s="162"/>
      <c r="CW50" s="162"/>
      <c r="CX50" s="162"/>
      <c r="CY50" s="162"/>
      <c r="CZ50" s="162"/>
      <c r="DA50" s="162"/>
      <c r="DB50" s="162"/>
    </row>
    <row r="51" spans="1:106" ht="16.5" customHeight="1" x14ac:dyDescent="0.3">
      <c r="A51" s="389"/>
      <c r="B51" s="390"/>
      <c r="C51" s="390"/>
      <c r="D51" s="390"/>
      <c r="E51" s="420"/>
      <c r="F51" s="390"/>
      <c r="G51" s="390"/>
      <c r="H51" s="390"/>
      <c r="I51" s="390"/>
      <c r="J51" s="389"/>
      <c r="K51" s="417"/>
      <c r="L51" s="418"/>
      <c r="M51" s="413"/>
      <c r="N51" s="415"/>
      <c r="O51" s="417"/>
      <c r="P51" s="418"/>
      <c r="Q51" s="419"/>
      <c r="R51" s="235">
        <v>5</v>
      </c>
      <c r="S51" s="237"/>
      <c r="T51" s="157" t="str">
        <f t="shared" si="10"/>
        <v/>
      </c>
      <c r="U51" s="157"/>
      <c r="V51" s="157"/>
      <c r="W51" s="157"/>
      <c r="X51" s="157"/>
      <c r="Y51" s="238"/>
      <c r="Z51" s="238"/>
      <c r="AA51" s="118" t="str">
        <f t="shared" si="7"/>
        <v/>
      </c>
      <c r="AB51" s="238"/>
      <c r="AC51" s="238"/>
      <c r="AD51" s="238"/>
      <c r="AE51" s="185" t="str">
        <f>IFERROR(IF(AND(T50="Probabilidad",T51="Probabilidad"),(AG50-(+AG50*AA51)),IF(AND(T50="Impacto",T51="Probabilidad"),(AG49-(+AG49*AA51)),IF(T51="Impacto",AG50,""))),"")</f>
        <v/>
      </c>
      <c r="AF51" s="154" t="str">
        <f t="shared" si="4"/>
        <v/>
      </c>
      <c r="AG51" s="118" t="str">
        <f t="shared" si="8"/>
        <v/>
      </c>
      <c r="AH51" s="154" t="str">
        <f t="shared" si="5"/>
        <v/>
      </c>
      <c r="AI51" s="118" t="str">
        <f>IFERROR(IF(AND(T50="Impacto",T51="Impacto"),(AI50-(+AI50*AA51)),IF(AND(T50="Probabilidad",T51="Impacto"),(AI49-(+AI49*AA51)),IF(T51="Probabilidad",AI50,""))),"")</f>
        <v/>
      </c>
      <c r="AJ51" s="119" t="str">
        <f t="shared" si="9"/>
        <v/>
      </c>
      <c r="AK51" s="398"/>
      <c r="AL51" s="236"/>
      <c r="AM51" s="235"/>
      <c r="AN51" s="239"/>
      <c r="AO51" s="239"/>
      <c r="AP51" s="236"/>
      <c r="AQ51" s="239"/>
      <c r="AR51" s="236"/>
      <c r="AS51" s="239"/>
      <c r="AT51" s="236"/>
      <c r="AU51" s="239"/>
      <c r="AV51" s="236"/>
      <c r="AW51" s="235"/>
      <c r="AX51" s="236"/>
      <c r="AY51" s="236"/>
      <c r="AZ51" s="235"/>
      <c r="BA51" s="239"/>
      <c r="BB51" s="239"/>
      <c r="BC51" s="236"/>
      <c r="BD51" s="236"/>
      <c r="BE51" s="235"/>
      <c r="BF51" s="239"/>
      <c r="BG51" s="239"/>
      <c r="BH51" s="236"/>
      <c r="BI51" s="236"/>
      <c r="BJ51" s="235"/>
      <c r="BK51" s="239"/>
      <c r="BL51" s="239"/>
      <c r="BM51" s="155"/>
      <c r="BN51" s="155"/>
      <c r="BO51" s="156"/>
      <c r="BP51" s="120"/>
      <c r="BQ51" s="120"/>
      <c r="BR51" s="158"/>
      <c r="BS51" s="155"/>
      <c r="BT51" s="155"/>
      <c r="BU51" s="155"/>
      <c r="BV51" s="120"/>
      <c r="BW51" s="155"/>
      <c r="BX51" s="155"/>
      <c r="BY51" s="120"/>
      <c r="BZ51" s="155"/>
      <c r="CA51" s="156"/>
      <c r="CB51" s="155"/>
      <c r="CC51" s="162"/>
      <c r="CD51" s="162"/>
      <c r="CE51" s="162"/>
      <c r="CF51" s="162"/>
      <c r="CG51" s="162"/>
      <c r="CH51" s="162"/>
      <c r="CI51" s="162"/>
      <c r="CJ51" s="162"/>
      <c r="CK51" s="162"/>
      <c r="CL51" s="162"/>
      <c r="CM51" s="162"/>
      <c r="CN51" s="162"/>
      <c r="CO51" s="162"/>
      <c r="CP51" s="162"/>
      <c r="CQ51" s="162"/>
      <c r="CR51" s="162"/>
      <c r="CS51" s="162"/>
      <c r="CT51" s="162"/>
      <c r="CU51" s="162"/>
      <c r="CV51" s="162"/>
      <c r="CW51" s="162"/>
      <c r="CX51" s="162"/>
      <c r="CY51" s="162"/>
      <c r="CZ51" s="162"/>
      <c r="DA51" s="162"/>
      <c r="DB51" s="162"/>
    </row>
    <row r="52" spans="1:106" ht="16.5" customHeight="1" x14ac:dyDescent="0.3">
      <c r="A52" s="389"/>
      <c r="B52" s="390"/>
      <c r="C52" s="390"/>
      <c r="D52" s="390"/>
      <c r="E52" s="420"/>
      <c r="F52" s="390"/>
      <c r="G52" s="390"/>
      <c r="H52" s="390"/>
      <c r="I52" s="390"/>
      <c r="J52" s="389"/>
      <c r="K52" s="417"/>
      <c r="L52" s="418"/>
      <c r="M52" s="413"/>
      <c r="N52" s="416"/>
      <c r="O52" s="417"/>
      <c r="P52" s="418"/>
      <c r="Q52" s="419"/>
      <c r="R52" s="235">
        <v>6</v>
      </c>
      <c r="S52" s="237"/>
      <c r="T52" s="157" t="str">
        <f t="shared" si="10"/>
        <v/>
      </c>
      <c r="U52" s="157"/>
      <c r="V52" s="157"/>
      <c r="W52" s="157"/>
      <c r="X52" s="157"/>
      <c r="Y52" s="238"/>
      <c r="Z52" s="238"/>
      <c r="AA52" s="118" t="str">
        <f t="shared" si="7"/>
        <v/>
      </c>
      <c r="AB52" s="238"/>
      <c r="AC52" s="238"/>
      <c r="AD52" s="238"/>
      <c r="AE52" s="185" t="str">
        <f>IFERROR(IF(AND(T51="Probabilidad",T52="Probabilidad"),(AG51-(+AG51*AA52)),IF(AND(T51="Impacto",T52="Probabilidad"),(AG50-(+AG50*AA52)),IF(T52="Impacto",AG51,""))),"")</f>
        <v/>
      </c>
      <c r="AF52" s="154" t="str">
        <f t="shared" si="4"/>
        <v/>
      </c>
      <c r="AG52" s="118" t="str">
        <f t="shared" si="8"/>
        <v/>
      </c>
      <c r="AH52" s="154" t="str">
        <f t="shared" si="5"/>
        <v/>
      </c>
      <c r="AI52" s="118" t="str">
        <f>IFERROR(IF(AND(T51="Impacto",T52="Impacto"),(AI51-(+AI51*AA52)),IF(AND(T51="Probabilidad",T52="Impacto"),(AI50-(+AI50*AA52)),IF(T52="Probabilidad",AI51,""))),"")</f>
        <v/>
      </c>
      <c r="AJ52" s="119" t="str">
        <f t="shared" si="9"/>
        <v/>
      </c>
      <c r="AK52" s="399"/>
      <c r="AL52" s="236"/>
      <c r="AM52" s="235"/>
      <c r="AN52" s="239"/>
      <c r="AO52" s="239"/>
      <c r="AP52" s="236"/>
      <c r="AQ52" s="239"/>
      <c r="AR52" s="236"/>
      <c r="AS52" s="239"/>
      <c r="AT52" s="236"/>
      <c r="AU52" s="239"/>
      <c r="AV52" s="236"/>
      <c r="AW52" s="235"/>
      <c r="AX52" s="236"/>
      <c r="AY52" s="236"/>
      <c r="AZ52" s="235"/>
      <c r="BA52" s="239"/>
      <c r="BB52" s="239"/>
      <c r="BC52" s="236"/>
      <c r="BD52" s="236"/>
      <c r="BE52" s="235"/>
      <c r="BF52" s="239"/>
      <c r="BG52" s="239"/>
      <c r="BH52" s="236"/>
      <c r="BI52" s="236"/>
      <c r="BJ52" s="235"/>
      <c r="BK52" s="239"/>
      <c r="BL52" s="239"/>
      <c r="BM52" s="155"/>
      <c r="BN52" s="155"/>
      <c r="BO52" s="156"/>
      <c r="BP52" s="120"/>
      <c r="BQ52" s="120"/>
      <c r="BR52" s="158"/>
      <c r="BS52" s="155"/>
      <c r="BT52" s="155"/>
      <c r="BU52" s="155"/>
      <c r="BV52" s="120"/>
      <c r="BW52" s="155"/>
      <c r="BX52" s="155"/>
      <c r="BY52" s="120"/>
      <c r="BZ52" s="155"/>
      <c r="CA52" s="156"/>
      <c r="CB52" s="155"/>
      <c r="CC52" s="162"/>
      <c r="CD52" s="162"/>
      <c r="CE52" s="162"/>
      <c r="CF52" s="162"/>
      <c r="CG52" s="162"/>
      <c r="CH52" s="162"/>
      <c r="CI52" s="162"/>
      <c r="CJ52" s="162"/>
      <c r="CK52" s="162"/>
      <c r="CL52" s="162"/>
      <c r="CM52" s="162"/>
      <c r="CN52" s="162"/>
      <c r="CO52" s="162"/>
      <c r="CP52" s="162"/>
      <c r="CQ52" s="162"/>
      <c r="CR52" s="162"/>
      <c r="CS52" s="162"/>
      <c r="CT52" s="162"/>
      <c r="CU52" s="162"/>
      <c r="CV52" s="162"/>
      <c r="CW52" s="162"/>
      <c r="CX52" s="162"/>
      <c r="CY52" s="162"/>
      <c r="CZ52" s="162"/>
      <c r="DA52" s="162"/>
      <c r="DB52" s="162"/>
    </row>
    <row r="53" spans="1:106" ht="16.5" customHeight="1" x14ac:dyDescent="0.3">
      <c r="A53" s="389">
        <v>9</v>
      </c>
      <c r="B53" s="390"/>
      <c r="C53" s="390"/>
      <c r="D53" s="390"/>
      <c r="E53" s="420"/>
      <c r="F53" s="390"/>
      <c r="G53" s="390"/>
      <c r="H53" s="390"/>
      <c r="I53" s="390"/>
      <c r="J53" s="389"/>
      <c r="K53" s="417" t="str">
        <f>IF(J53&lt;=0,"",IF(J53&lt;=2,"Muy Baja",IF(J53&lt;=24,"Baja",IF(J53&lt;=500,"Media",IF(J53&lt;=5000,"Alta","Muy Alta")))))</f>
        <v/>
      </c>
      <c r="L53" s="418" t="str">
        <f>IF(K53="","",IF(K53="Muy Baja",0.2,IF(K53="Baja",0.4,IF(K53="Media",0.6,IF(K53="Alta",0.8,IF(K53="Muy Alta",1,))))))</f>
        <v/>
      </c>
      <c r="M53" s="413"/>
      <c r="N53" s="414">
        <f>IF(NOT(ISERROR(MATCH(M53,'Tabla Impacto'!$B$221:$B$223,0))),'Tabla Impacto'!$F$223&amp;"Por favor no seleccionar los criterios de impacto(Afectación Económica o presupuestal y Pérdida Reputacional)",M53)</f>
        <v>0</v>
      </c>
      <c r="O53" s="417" t="str">
        <f>IF(OR(N53='Tabla Impacto'!$C$11,N53='Tabla Impacto'!$D$11),"Leve",IF(OR(N53='Tabla Impacto'!$C$12,N53='Tabla Impacto'!$D$12),"Menor",IF(OR(N53='Tabla Impacto'!$C$13,N53='Tabla Impacto'!$D$13),"Moderado",IF(OR(N53='Tabla Impacto'!$C$14,N53='Tabla Impacto'!$D$14),"Mayor",IF(OR(N53='Tabla Impacto'!$C$15,N53='Tabla Impacto'!$D$15),"Catastrófico","")))))</f>
        <v/>
      </c>
      <c r="P53" s="418" t="str">
        <f>IF(O53="","",IF(O53="Leve",0.2,IF(O53="Menor",0.4,IF(O53="Moderado",0.6,IF(O53="Mayor",0.8,IF(O53="Catastrófico",1,))))))</f>
        <v/>
      </c>
      <c r="Q53" s="419"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235">
        <v>1</v>
      </c>
      <c r="S53" s="237"/>
      <c r="T53" s="157" t="str">
        <f t="shared" si="10"/>
        <v/>
      </c>
      <c r="U53" s="157"/>
      <c r="V53" s="157"/>
      <c r="W53" s="157"/>
      <c r="X53" s="157"/>
      <c r="Y53" s="238"/>
      <c r="Z53" s="238"/>
      <c r="AA53" s="118" t="str">
        <f t="shared" si="7"/>
        <v/>
      </c>
      <c r="AB53" s="238"/>
      <c r="AC53" s="238"/>
      <c r="AD53" s="238"/>
      <c r="AE53" s="185" t="str">
        <f>IFERROR(IF(T53="Probabilidad",(L53-(+L53*AA53)),IF(T53="Impacto",L53,"")),"")</f>
        <v/>
      </c>
      <c r="AF53" s="154" t="str">
        <f>IFERROR(IF(AE53="","",IF(AE53&lt;=0.2,"Muy Baja",IF(AE53&lt;=0.4,"Baja",IF(AE53&lt;=0.6,"Media",IF(AE53&lt;=0.8,"Alta","Muy Alta"))))),"")</f>
        <v/>
      </c>
      <c r="AG53" s="118" t="str">
        <f t="shared" si="8"/>
        <v/>
      </c>
      <c r="AH53" s="154" t="str">
        <f>IFERROR(IF(AI53="","",IF(AI53&lt;=0.2,"Leve",IF(AI53&lt;=0.4,"Menor",IF(AI53&lt;=0.6,"Moderado",IF(AI53&lt;=0.8,"Mayor","Catastrófico"))))),"")</f>
        <v/>
      </c>
      <c r="AI53" s="118" t="str">
        <f>IFERROR(IF(T53="Impacto",(P53-(+P53*AA53)),IF(T53="Probabilidad",P53,"")),"")</f>
        <v/>
      </c>
      <c r="AJ53" s="119" t="str">
        <f t="shared" si="9"/>
        <v/>
      </c>
      <c r="AK53" s="397"/>
      <c r="AL53" s="236"/>
      <c r="AM53" s="235"/>
      <c r="AN53" s="239"/>
      <c r="AO53" s="239"/>
      <c r="AP53" s="236"/>
      <c r="AQ53" s="239"/>
      <c r="AR53" s="236"/>
      <c r="AS53" s="239"/>
      <c r="AT53" s="236"/>
      <c r="AU53" s="239"/>
      <c r="AV53" s="236"/>
      <c r="AW53" s="235"/>
      <c r="AX53" s="236"/>
      <c r="AY53" s="236"/>
      <c r="AZ53" s="235"/>
      <c r="BA53" s="239"/>
      <c r="BB53" s="239"/>
      <c r="BC53" s="236"/>
      <c r="BD53" s="236"/>
      <c r="BE53" s="235"/>
      <c r="BF53" s="239"/>
      <c r="BG53" s="239"/>
      <c r="BH53" s="236"/>
      <c r="BI53" s="236"/>
      <c r="BJ53" s="235"/>
      <c r="BK53" s="239"/>
      <c r="BL53" s="239"/>
      <c r="BM53" s="155"/>
      <c r="BN53" s="155"/>
      <c r="BO53" s="156"/>
      <c r="BP53" s="120"/>
      <c r="BQ53" s="120"/>
      <c r="BR53" s="158"/>
      <c r="BS53" s="155"/>
      <c r="BT53" s="155"/>
      <c r="BU53" s="155"/>
      <c r="BV53" s="120"/>
      <c r="BW53" s="155"/>
      <c r="BX53" s="155"/>
      <c r="BY53" s="120"/>
      <c r="BZ53" s="155"/>
      <c r="CA53" s="156"/>
      <c r="CB53" s="155"/>
      <c r="CC53" s="162"/>
      <c r="CD53" s="162"/>
      <c r="CE53" s="162"/>
      <c r="CF53" s="162"/>
      <c r="CG53" s="162"/>
      <c r="CH53" s="162"/>
      <c r="CI53" s="162"/>
      <c r="CJ53" s="162"/>
      <c r="CK53" s="162"/>
      <c r="CL53" s="162"/>
      <c r="CM53" s="162"/>
      <c r="CN53" s="162"/>
      <c r="CO53" s="162"/>
      <c r="CP53" s="162"/>
      <c r="CQ53" s="162"/>
      <c r="CR53" s="162"/>
      <c r="CS53" s="162"/>
      <c r="CT53" s="162"/>
      <c r="CU53" s="162"/>
      <c r="CV53" s="162"/>
      <c r="CW53" s="162"/>
      <c r="CX53" s="162"/>
      <c r="CY53" s="162"/>
      <c r="CZ53" s="162"/>
      <c r="DA53" s="162"/>
      <c r="DB53" s="162"/>
    </row>
    <row r="54" spans="1:106" ht="16.5" customHeight="1" x14ac:dyDescent="0.3">
      <c r="A54" s="389"/>
      <c r="B54" s="390"/>
      <c r="C54" s="390"/>
      <c r="D54" s="390"/>
      <c r="E54" s="420"/>
      <c r="F54" s="390"/>
      <c r="G54" s="390"/>
      <c r="H54" s="390"/>
      <c r="I54" s="390"/>
      <c r="J54" s="389"/>
      <c r="K54" s="417"/>
      <c r="L54" s="418"/>
      <c r="M54" s="413"/>
      <c r="N54" s="415"/>
      <c r="O54" s="417"/>
      <c r="P54" s="418"/>
      <c r="Q54" s="419"/>
      <c r="R54" s="235">
        <v>2</v>
      </c>
      <c r="S54" s="237"/>
      <c r="T54" s="157" t="str">
        <f t="shared" si="10"/>
        <v/>
      </c>
      <c r="U54" s="157"/>
      <c r="V54" s="157"/>
      <c r="W54" s="157"/>
      <c r="X54" s="157"/>
      <c r="Y54" s="238"/>
      <c r="Z54" s="238"/>
      <c r="AA54" s="118" t="str">
        <f t="shared" si="7"/>
        <v/>
      </c>
      <c r="AB54" s="238"/>
      <c r="AC54" s="238"/>
      <c r="AD54" s="238"/>
      <c r="AE54" s="185" t="str">
        <f>IFERROR(IF(AND(T53="Probabilidad",T54="Probabilidad"),(AG53-(+AG53*AA54)),IF(T54="Probabilidad",(L53-(+L53*AA54)),IF(T54="Impacto",AG53,""))),"")</f>
        <v/>
      </c>
      <c r="AF54" s="154" t="str">
        <f t="shared" si="4"/>
        <v/>
      </c>
      <c r="AG54" s="118" t="str">
        <f t="shared" si="8"/>
        <v/>
      </c>
      <c r="AH54" s="154" t="str">
        <f t="shared" si="5"/>
        <v/>
      </c>
      <c r="AI54" s="118" t="str">
        <f>IFERROR(IF(AND(T53="Impacto",T54="Impacto"),(AI47-(+AI47*AA54)),IF(T54="Impacto",($P$53-(+$P$53*AA54)),IF(T54="Probabilidad",AI47,""))),"")</f>
        <v/>
      </c>
      <c r="AJ54" s="119" t="str">
        <f t="shared" si="9"/>
        <v/>
      </c>
      <c r="AK54" s="398"/>
      <c r="AL54" s="236"/>
      <c r="AM54" s="235"/>
      <c r="AN54" s="239"/>
      <c r="AO54" s="239"/>
      <c r="AP54" s="236"/>
      <c r="AQ54" s="239"/>
      <c r="AR54" s="236"/>
      <c r="AS54" s="239"/>
      <c r="AT54" s="236"/>
      <c r="AU54" s="239"/>
      <c r="AV54" s="236"/>
      <c r="AW54" s="235"/>
      <c r="AX54" s="236"/>
      <c r="AY54" s="236"/>
      <c r="AZ54" s="235"/>
      <c r="BA54" s="239"/>
      <c r="BB54" s="239"/>
      <c r="BC54" s="236"/>
      <c r="BD54" s="236"/>
      <c r="BE54" s="235"/>
      <c r="BF54" s="239"/>
      <c r="BG54" s="239"/>
      <c r="BH54" s="236"/>
      <c r="BI54" s="236"/>
      <c r="BJ54" s="235"/>
      <c r="BK54" s="239"/>
      <c r="BL54" s="239"/>
      <c r="BM54" s="155"/>
      <c r="BN54" s="155"/>
      <c r="BO54" s="156"/>
      <c r="BP54" s="120"/>
      <c r="BQ54" s="120"/>
      <c r="BR54" s="158"/>
      <c r="BS54" s="155"/>
      <c r="BT54" s="155"/>
      <c r="BU54" s="155"/>
      <c r="BV54" s="120"/>
      <c r="BW54" s="155"/>
      <c r="BX54" s="155"/>
      <c r="BY54" s="120"/>
      <c r="BZ54" s="155"/>
      <c r="CA54" s="156"/>
      <c r="CB54" s="155"/>
      <c r="CC54" s="162"/>
      <c r="CD54" s="162"/>
      <c r="CE54" s="162"/>
      <c r="CF54" s="162"/>
      <c r="CG54" s="162"/>
      <c r="CH54" s="162"/>
      <c r="CI54" s="162"/>
      <c r="CJ54" s="162"/>
      <c r="CK54" s="162"/>
      <c r="CL54" s="162"/>
      <c r="CM54" s="162"/>
      <c r="CN54" s="162"/>
      <c r="CO54" s="162"/>
      <c r="CP54" s="162"/>
      <c r="CQ54" s="162"/>
      <c r="CR54" s="162"/>
      <c r="CS54" s="162"/>
      <c r="CT54" s="162"/>
      <c r="CU54" s="162"/>
      <c r="CV54" s="162"/>
      <c r="CW54" s="162"/>
      <c r="CX54" s="162"/>
      <c r="CY54" s="162"/>
      <c r="CZ54" s="162"/>
      <c r="DA54" s="162"/>
      <c r="DB54" s="162"/>
    </row>
    <row r="55" spans="1:106" ht="16.5" customHeight="1" x14ac:dyDescent="0.3">
      <c r="A55" s="389"/>
      <c r="B55" s="390"/>
      <c r="C55" s="390"/>
      <c r="D55" s="390"/>
      <c r="E55" s="420"/>
      <c r="F55" s="390"/>
      <c r="G55" s="390"/>
      <c r="H55" s="390"/>
      <c r="I55" s="390"/>
      <c r="J55" s="389"/>
      <c r="K55" s="417"/>
      <c r="L55" s="418"/>
      <c r="M55" s="413"/>
      <c r="N55" s="415"/>
      <c r="O55" s="417"/>
      <c r="P55" s="418"/>
      <c r="Q55" s="419"/>
      <c r="R55" s="235">
        <v>3</v>
      </c>
      <c r="S55" s="289"/>
      <c r="T55" s="157" t="str">
        <f t="shared" si="10"/>
        <v/>
      </c>
      <c r="U55" s="157"/>
      <c r="V55" s="157"/>
      <c r="W55" s="157"/>
      <c r="X55" s="157"/>
      <c r="Y55" s="238"/>
      <c r="Z55" s="238"/>
      <c r="AA55" s="118" t="str">
        <f t="shared" si="7"/>
        <v/>
      </c>
      <c r="AB55" s="238"/>
      <c r="AC55" s="238"/>
      <c r="AD55" s="238"/>
      <c r="AE55" s="185" t="str">
        <f>IFERROR(IF(AND(T54="Probabilidad",T55="Probabilidad"),(AG54-(+AG54*AA55)),IF(AND(T54="Impacto",T55="Probabilidad"),(AG53-(+AG53*AA55)),IF(T55="Impacto",AG54,""))),"")</f>
        <v/>
      </c>
      <c r="AF55" s="154" t="str">
        <f t="shared" si="4"/>
        <v/>
      </c>
      <c r="AG55" s="118" t="str">
        <f t="shared" si="8"/>
        <v/>
      </c>
      <c r="AH55" s="154" t="str">
        <f t="shared" si="5"/>
        <v/>
      </c>
      <c r="AI55" s="118" t="str">
        <f>IFERROR(IF(AND(T54="Impacto",T55="Impacto"),(AI54-(+AI54*AA55)),IF(AND(T54="Probabilidad",T55="Impacto"),(AI53-(+AI53*AA55)),IF(T55="Probabilidad",AI54,""))),"")</f>
        <v/>
      </c>
      <c r="AJ55" s="119" t="str">
        <f t="shared" si="9"/>
        <v/>
      </c>
      <c r="AK55" s="398"/>
      <c r="AL55" s="236"/>
      <c r="AM55" s="235"/>
      <c r="AN55" s="239"/>
      <c r="AO55" s="239"/>
      <c r="AP55" s="236"/>
      <c r="AQ55" s="239"/>
      <c r="AR55" s="236"/>
      <c r="AS55" s="239"/>
      <c r="AT55" s="236"/>
      <c r="AU55" s="239"/>
      <c r="AV55" s="236"/>
      <c r="AW55" s="235"/>
      <c r="AX55" s="236"/>
      <c r="AY55" s="236"/>
      <c r="AZ55" s="235"/>
      <c r="BA55" s="239"/>
      <c r="BB55" s="239"/>
      <c r="BC55" s="236"/>
      <c r="BD55" s="236"/>
      <c r="BE55" s="235"/>
      <c r="BF55" s="239"/>
      <c r="BG55" s="239"/>
      <c r="BH55" s="236"/>
      <c r="BI55" s="236"/>
      <c r="BJ55" s="235"/>
      <c r="BK55" s="239"/>
      <c r="BL55" s="239"/>
      <c r="BM55" s="155"/>
      <c r="BN55" s="155"/>
      <c r="BO55" s="156"/>
      <c r="BP55" s="120"/>
      <c r="BQ55" s="120"/>
      <c r="BR55" s="158"/>
      <c r="BS55" s="155"/>
      <c r="BT55" s="155"/>
      <c r="BU55" s="155"/>
      <c r="BV55" s="120"/>
      <c r="BW55" s="155"/>
      <c r="BX55" s="155"/>
      <c r="BY55" s="120"/>
      <c r="BZ55" s="155"/>
      <c r="CA55" s="156"/>
      <c r="CB55" s="155"/>
      <c r="CC55" s="162"/>
      <c r="CD55" s="162"/>
      <c r="CE55" s="162"/>
      <c r="CF55" s="162"/>
      <c r="CG55" s="162"/>
      <c r="CH55" s="162"/>
      <c r="CI55" s="162"/>
      <c r="CJ55" s="162"/>
      <c r="CK55" s="162"/>
      <c r="CL55" s="162"/>
      <c r="CM55" s="162"/>
      <c r="CN55" s="162"/>
      <c r="CO55" s="162"/>
      <c r="CP55" s="162"/>
      <c r="CQ55" s="162"/>
      <c r="CR55" s="162"/>
      <c r="CS55" s="162"/>
      <c r="CT55" s="162"/>
      <c r="CU55" s="162"/>
      <c r="CV55" s="162"/>
      <c r="CW55" s="162"/>
      <c r="CX55" s="162"/>
      <c r="CY55" s="162"/>
      <c r="CZ55" s="162"/>
      <c r="DA55" s="162"/>
      <c r="DB55" s="162"/>
    </row>
    <row r="56" spans="1:106" ht="16.5" customHeight="1" x14ac:dyDescent="0.3">
      <c r="A56" s="389"/>
      <c r="B56" s="390"/>
      <c r="C56" s="390"/>
      <c r="D56" s="390"/>
      <c r="E56" s="420"/>
      <c r="F56" s="390"/>
      <c r="G56" s="390"/>
      <c r="H56" s="390"/>
      <c r="I56" s="390"/>
      <c r="J56" s="389"/>
      <c r="K56" s="417"/>
      <c r="L56" s="418"/>
      <c r="M56" s="413"/>
      <c r="N56" s="415"/>
      <c r="O56" s="417"/>
      <c r="P56" s="418"/>
      <c r="Q56" s="419"/>
      <c r="R56" s="235">
        <v>4</v>
      </c>
      <c r="S56" s="237"/>
      <c r="T56" s="157" t="str">
        <f t="shared" si="10"/>
        <v/>
      </c>
      <c r="U56" s="157"/>
      <c r="V56" s="157"/>
      <c r="W56" s="157"/>
      <c r="X56" s="157"/>
      <c r="Y56" s="238"/>
      <c r="Z56" s="238"/>
      <c r="AA56" s="118" t="str">
        <f t="shared" si="7"/>
        <v/>
      </c>
      <c r="AB56" s="238"/>
      <c r="AC56" s="238"/>
      <c r="AD56" s="238"/>
      <c r="AE56" s="185" t="str">
        <f>IFERROR(IF(AND(T55="Probabilidad",T56="Probabilidad"),(AG55-(+AG55*AA56)),IF(AND(T55="Impacto",T56="Probabilidad"),(AG54-(+AG54*AA56)),IF(T56="Impacto",AG55,""))),"")</f>
        <v/>
      </c>
      <c r="AF56" s="154" t="str">
        <f t="shared" si="4"/>
        <v/>
      </c>
      <c r="AG56" s="118" t="str">
        <f t="shared" si="8"/>
        <v/>
      </c>
      <c r="AH56" s="154" t="str">
        <f t="shared" si="5"/>
        <v/>
      </c>
      <c r="AI56" s="118" t="str">
        <f>IFERROR(IF(AND(T55="Impacto",T56="Impacto"),(AI55-(+AI55*AA56)),IF(AND(T55="Probabilidad",T56="Impacto"),(AI54-(+AI54*AA56)),IF(T56="Probabilidad",AI55,""))),"")</f>
        <v/>
      </c>
      <c r="AJ56" s="119" t="str">
        <f t="shared" si="9"/>
        <v/>
      </c>
      <c r="AK56" s="398"/>
      <c r="AL56" s="236"/>
      <c r="AM56" s="235"/>
      <c r="AN56" s="239"/>
      <c r="AO56" s="239"/>
      <c r="AP56" s="236"/>
      <c r="AQ56" s="239"/>
      <c r="AR56" s="236"/>
      <c r="AS56" s="239"/>
      <c r="AT56" s="236"/>
      <c r="AU56" s="239"/>
      <c r="AV56" s="236"/>
      <c r="AW56" s="235"/>
      <c r="AX56" s="236"/>
      <c r="AY56" s="236"/>
      <c r="AZ56" s="235"/>
      <c r="BA56" s="239"/>
      <c r="BB56" s="239"/>
      <c r="BC56" s="236"/>
      <c r="BD56" s="236"/>
      <c r="BE56" s="235"/>
      <c r="BF56" s="239"/>
      <c r="BG56" s="239"/>
      <c r="BH56" s="236"/>
      <c r="BI56" s="236"/>
      <c r="BJ56" s="235"/>
      <c r="BK56" s="239"/>
      <c r="BL56" s="239"/>
      <c r="BM56" s="155"/>
      <c r="BN56" s="155"/>
      <c r="BO56" s="156"/>
      <c r="BP56" s="120"/>
      <c r="BQ56" s="120"/>
      <c r="BR56" s="158"/>
      <c r="BS56" s="155"/>
      <c r="BT56" s="155"/>
      <c r="BU56" s="155"/>
      <c r="BV56" s="120"/>
      <c r="BW56" s="155"/>
      <c r="BX56" s="155"/>
      <c r="BY56" s="120"/>
      <c r="BZ56" s="155"/>
      <c r="CA56" s="156"/>
      <c r="CB56" s="155"/>
      <c r="CC56" s="162"/>
      <c r="CD56" s="162"/>
      <c r="CE56" s="162"/>
      <c r="CF56" s="162"/>
      <c r="CG56" s="162"/>
      <c r="CH56" s="162"/>
      <c r="CI56" s="162"/>
      <c r="CJ56" s="162"/>
      <c r="CK56" s="162"/>
      <c r="CL56" s="162"/>
      <c r="CM56" s="162"/>
      <c r="CN56" s="162"/>
      <c r="CO56" s="162"/>
      <c r="CP56" s="162"/>
      <c r="CQ56" s="162"/>
      <c r="CR56" s="162"/>
      <c r="CS56" s="162"/>
      <c r="CT56" s="162"/>
      <c r="CU56" s="162"/>
      <c r="CV56" s="162"/>
      <c r="CW56" s="162"/>
      <c r="CX56" s="162"/>
      <c r="CY56" s="162"/>
      <c r="CZ56" s="162"/>
      <c r="DA56" s="162"/>
      <c r="DB56" s="162"/>
    </row>
    <row r="57" spans="1:106" ht="16.5" customHeight="1" x14ac:dyDescent="0.3">
      <c r="A57" s="389"/>
      <c r="B57" s="390"/>
      <c r="C57" s="390"/>
      <c r="D57" s="390"/>
      <c r="E57" s="420"/>
      <c r="F57" s="390"/>
      <c r="G57" s="390"/>
      <c r="H57" s="390"/>
      <c r="I57" s="390"/>
      <c r="J57" s="389"/>
      <c r="K57" s="417"/>
      <c r="L57" s="418"/>
      <c r="M57" s="413"/>
      <c r="N57" s="415"/>
      <c r="O57" s="417"/>
      <c r="P57" s="418"/>
      <c r="Q57" s="419"/>
      <c r="R57" s="235">
        <v>5</v>
      </c>
      <c r="S57" s="237"/>
      <c r="T57" s="157" t="str">
        <f t="shared" si="10"/>
        <v/>
      </c>
      <c r="U57" s="157"/>
      <c r="V57" s="157"/>
      <c r="W57" s="157"/>
      <c r="X57" s="157"/>
      <c r="Y57" s="238"/>
      <c r="Z57" s="238"/>
      <c r="AA57" s="118" t="str">
        <f t="shared" si="7"/>
        <v/>
      </c>
      <c r="AB57" s="238"/>
      <c r="AC57" s="238"/>
      <c r="AD57" s="238"/>
      <c r="AE57" s="185" t="str">
        <f>IFERROR(IF(AND(T56="Probabilidad",T57="Probabilidad"),(AG56-(+AG56*AA57)),IF(AND(T56="Impacto",T57="Probabilidad"),(AG55-(+AG55*AA57)),IF(T57="Impacto",AG56,""))),"")</f>
        <v/>
      </c>
      <c r="AF57" s="154" t="str">
        <f t="shared" si="4"/>
        <v/>
      </c>
      <c r="AG57" s="118" t="str">
        <f t="shared" si="8"/>
        <v/>
      </c>
      <c r="AH57" s="154" t="str">
        <f t="shared" si="5"/>
        <v/>
      </c>
      <c r="AI57" s="118" t="str">
        <f>IFERROR(IF(AND(T56="Impacto",T57="Impacto"),(AI56-(+AI56*AA57)),IF(AND(T56="Probabilidad",T57="Impacto"),(AI55-(+AI55*AA57)),IF(T57="Probabilidad",AI56,""))),"")</f>
        <v/>
      </c>
      <c r="AJ57" s="119" t="str">
        <f t="shared" si="9"/>
        <v/>
      </c>
      <c r="AK57" s="398"/>
      <c r="AL57" s="236"/>
      <c r="AM57" s="235"/>
      <c r="AN57" s="239"/>
      <c r="AO57" s="239"/>
      <c r="AP57" s="236"/>
      <c r="AQ57" s="239"/>
      <c r="AR57" s="236"/>
      <c r="AS57" s="239"/>
      <c r="AT57" s="236"/>
      <c r="AU57" s="239"/>
      <c r="AV57" s="236"/>
      <c r="AW57" s="235"/>
      <c r="AX57" s="236"/>
      <c r="AY57" s="236"/>
      <c r="AZ57" s="235"/>
      <c r="BA57" s="239"/>
      <c r="BB57" s="239"/>
      <c r="BC57" s="236"/>
      <c r="BD57" s="236"/>
      <c r="BE57" s="235"/>
      <c r="BF57" s="239"/>
      <c r="BG57" s="239"/>
      <c r="BH57" s="236"/>
      <c r="BI57" s="236"/>
      <c r="BJ57" s="235"/>
      <c r="BK57" s="239"/>
      <c r="BL57" s="239"/>
      <c r="BM57" s="155"/>
      <c r="BN57" s="155"/>
      <c r="BO57" s="156"/>
      <c r="BP57" s="120"/>
      <c r="BQ57" s="120"/>
      <c r="BR57" s="158"/>
      <c r="BS57" s="155"/>
      <c r="BT57" s="155"/>
      <c r="BU57" s="155"/>
      <c r="BV57" s="120"/>
      <c r="BW57" s="155"/>
      <c r="BX57" s="155"/>
      <c r="BY57" s="120"/>
      <c r="BZ57" s="155"/>
      <c r="CA57" s="156"/>
      <c r="CB57" s="155"/>
      <c r="CC57" s="162"/>
      <c r="CD57" s="162"/>
      <c r="CE57" s="162"/>
      <c r="CF57" s="162"/>
      <c r="CG57" s="162"/>
      <c r="CH57" s="162"/>
      <c r="CI57" s="162"/>
      <c r="CJ57" s="162"/>
      <c r="CK57" s="162"/>
      <c r="CL57" s="162"/>
      <c r="CM57" s="162"/>
      <c r="CN57" s="162"/>
      <c r="CO57" s="162"/>
      <c r="CP57" s="162"/>
      <c r="CQ57" s="162"/>
      <c r="CR57" s="162"/>
      <c r="CS57" s="162"/>
      <c r="CT57" s="162"/>
      <c r="CU57" s="162"/>
      <c r="CV57" s="162"/>
      <c r="CW57" s="162"/>
      <c r="CX57" s="162"/>
      <c r="CY57" s="162"/>
      <c r="CZ57" s="162"/>
      <c r="DA57" s="162"/>
      <c r="DB57" s="162"/>
    </row>
    <row r="58" spans="1:106" ht="16.5" customHeight="1" x14ac:dyDescent="0.3">
      <c r="A58" s="389"/>
      <c r="B58" s="390"/>
      <c r="C58" s="390"/>
      <c r="D58" s="390"/>
      <c r="E58" s="420"/>
      <c r="F58" s="390"/>
      <c r="G58" s="390"/>
      <c r="H58" s="390"/>
      <c r="I58" s="390"/>
      <c r="J58" s="389"/>
      <c r="K58" s="417"/>
      <c r="L58" s="418"/>
      <c r="M58" s="413"/>
      <c r="N58" s="416"/>
      <c r="O58" s="417"/>
      <c r="P58" s="418"/>
      <c r="Q58" s="419"/>
      <c r="R58" s="235">
        <v>6</v>
      </c>
      <c r="S58" s="237"/>
      <c r="T58" s="157" t="str">
        <f t="shared" si="10"/>
        <v/>
      </c>
      <c r="U58" s="157"/>
      <c r="V58" s="157"/>
      <c r="W58" s="157"/>
      <c r="X58" s="157"/>
      <c r="Y58" s="238"/>
      <c r="Z58" s="238"/>
      <c r="AA58" s="118" t="str">
        <f t="shared" si="7"/>
        <v/>
      </c>
      <c r="AB58" s="238"/>
      <c r="AC58" s="238"/>
      <c r="AD58" s="238"/>
      <c r="AE58" s="185" t="str">
        <f>IFERROR(IF(AND(T57="Probabilidad",T58="Probabilidad"),(AG57-(+AG57*AA58)),IF(AND(T57="Impacto",T58="Probabilidad"),(AG56-(+AG56*AA58)),IF(T58="Impacto",AG57,""))),"")</f>
        <v/>
      </c>
      <c r="AF58" s="154" t="str">
        <f t="shared" si="4"/>
        <v/>
      </c>
      <c r="AG58" s="118" t="str">
        <f t="shared" si="8"/>
        <v/>
      </c>
      <c r="AH58" s="154" t="str">
        <f t="shared" si="5"/>
        <v/>
      </c>
      <c r="AI58" s="118" t="str">
        <f>IFERROR(IF(AND(T57="Impacto",T58="Impacto"),(AI57-(+AI57*AA58)),IF(AND(T57="Probabilidad",T58="Impacto"),(AI56-(+AI56*AA58)),IF(T58="Probabilidad",AI57,""))),"")</f>
        <v/>
      </c>
      <c r="AJ58" s="119" t="str">
        <f t="shared" si="9"/>
        <v/>
      </c>
      <c r="AK58" s="399"/>
      <c r="AL58" s="236"/>
      <c r="AM58" s="235"/>
      <c r="AN58" s="239"/>
      <c r="AO58" s="239"/>
      <c r="AP58" s="236"/>
      <c r="AQ58" s="239"/>
      <c r="AR58" s="236"/>
      <c r="AS58" s="239"/>
      <c r="AT58" s="236"/>
      <c r="AU58" s="239"/>
      <c r="AV58" s="236"/>
      <c r="AW58" s="235"/>
      <c r="AX58" s="236"/>
      <c r="AY58" s="236"/>
      <c r="AZ58" s="235"/>
      <c r="BA58" s="239"/>
      <c r="BB58" s="239"/>
      <c r="BC58" s="236"/>
      <c r="BD58" s="236"/>
      <c r="BE58" s="235"/>
      <c r="BF58" s="239"/>
      <c r="BG58" s="239"/>
      <c r="BH58" s="236"/>
      <c r="BI58" s="236"/>
      <c r="BJ58" s="235"/>
      <c r="BK58" s="239"/>
      <c r="BL58" s="239"/>
      <c r="BM58" s="155"/>
      <c r="BN58" s="155"/>
      <c r="BO58" s="156"/>
      <c r="BP58" s="120"/>
      <c r="BQ58" s="120"/>
      <c r="BR58" s="158"/>
      <c r="BS58" s="155"/>
      <c r="BT58" s="155"/>
      <c r="BU58" s="155"/>
      <c r="BV58" s="120"/>
      <c r="BW58" s="155"/>
      <c r="BX58" s="155"/>
      <c r="BY58" s="120"/>
      <c r="BZ58" s="155"/>
      <c r="CA58" s="156"/>
      <c r="CB58" s="155"/>
      <c r="CC58" s="162"/>
      <c r="CD58" s="162"/>
      <c r="CE58" s="162"/>
      <c r="CF58" s="162"/>
      <c r="CG58" s="162"/>
      <c r="CH58" s="162"/>
      <c r="CI58" s="162"/>
      <c r="CJ58" s="162"/>
      <c r="CK58" s="162"/>
      <c r="CL58" s="162"/>
      <c r="CM58" s="162"/>
      <c r="CN58" s="162"/>
      <c r="CO58" s="162"/>
      <c r="CP58" s="162"/>
      <c r="CQ58" s="162"/>
      <c r="CR58" s="162"/>
      <c r="CS58" s="162"/>
      <c r="CT58" s="162"/>
      <c r="CU58" s="162"/>
      <c r="CV58" s="162"/>
      <c r="CW58" s="162"/>
      <c r="CX58" s="162"/>
      <c r="CY58" s="162"/>
      <c r="CZ58" s="162"/>
      <c r="DA58" s="162"/>
      <c r="DB58" s="162"/>
    </row>
    <row r="59" spans="1:106" ht="16.5" customHeight="1" x14ac:dyDescent="0.3">
      <c r="A59" s="389">
        <v>10</v>
      </c>
      <c r="B59" s="390"/>
      <c r="C59" s="390"/>
      <c r="D59" s="390"/>
      <c r="E59" s="420"/>
      <c r="F59" s="390"/>
      <c r="G59" s="390"/>
      <c r="H59" s="390"/>
      <c r="I59" s="390"/>
      <c r="J59" s="389"/>
      <c r="K59" s="417" t="str">
        <f>IF(J59&lt;=0,"",IF(J59&lt;=2,"Muy Baja",IF(J59&lt;=24,"Baja",IF(J59&lt;=500,"Media",IF(J59&lt;=5000,"Alta","Muy Alta")))))</f>
        <v/>
      </c>
      <c r="L59" s="418" t="str">
        <f>IF(K59="","",IF(K59="Muy Baja",0.2,IF(K59="Baja",0.4,IF(K59="Media",0.6,IF(K59="Alta",0.8,IF(K59="Muy Alta",1,))))))</f>
        <v/>
      </c>
      <c r="M59" s="413"/>
      <c r="N59" s="414">
        <f>IF(NOT(ISERROR(MATCH(M59,'Tabla Impacto'!$B$221:$B$223,0))),'Tabla Impacto'!$F$223&amp;"Por favor no seleccionar los criterios de impacto(Afectación Económica o presupuestal y Pérdida Reputacional)",M59)</f>
        <v>0</v>
      </c>
      <c r="O59" s="417" t="str">
        <f>IF(OR(N59='Tabla Impacto'!$C$11,N59='Tabla Impacto'!$D$11),"Leve",IF(OR(N59='Tabla Impacto'!$C$12,N59='Tabla Impacto'!$D$12),"Menor",IF(OR(N59='Tabla Impacto'!$C$13,N59='Tabla Impacto'!$D$13),"Moderado",IF(OR(N59='Tabla Impacto'!$C$14,N59='Tabla Impacto'!$D$14),"Mayor",IF(OR(N59='Tabla Impacto'!$C$15,N59='Tabla Impacto'!$D$15),"Catastrófico","")))))</f>
        <v/>
      </c>
      <c r="P59" s="418" t="str">
        <f>IF(O59="","",IF(O59="Leve",0.2,IF(O59="Menor",0.4,IF(O59="Moderado",0.6,IF(O59="Mayor",0.8,IF(O59="Catastrófico",1,))))))</f>
        <v/>
      </c>
      <c r="Q59" s="419"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235">
        <v>1</v>
      </c>
      <c r="S59" s="237"/>
      <c r="T59" s="157" t="str">
        <f t="shared" si="10"/>
        <v/>
      </c>
      <c r="U59" s="157"/>
      <c r="V59" s="157"/>
      <c r="W59" s="157"/>
      <c r="X59" s="157"/>
      <c r="Y59" s="238"/>
      <c r="Z59" s="238"/>
      <c r="AA59" s="118" t="str">
        <f t="shared" si="7"/>
        <v/>
      </c>
      <c r="AB59" s="238"/>
      <c r="AC59" s="238"/>
      <c r="AD59" s="238"/>
      <c r="AE59" s="185" t="str">
        <f>IFERROR(IF(T59="Probabilidad",(L59-(+L59*AA59)),IF(T59="Impacto",L59,"")),"")</f>
        <v/>
      </c>
      <c r="AF59" s="154" t="str">
        <f>IFERROR(IF(AE59="","",IF(AE59&lt;=0.2,"Muy Baja",IF(AE59&lt;=0.4,"Baja",IF(AE59&lt;=0.6,"Media",IF(AE59&lt;=0.8,"Alta","Muy Alta"))))),"")</f>
        <v/>
      </c>
      <c r="AG59" s="118" t="str">
        <f t="shared" si="8"/>
        <v/>
      </c>
      <c r="AH59" s="154" t="str">
        <f>IFERROR(IF(AI59="","",IF(AI59&lt;=0.2,"Leve",IF(AI59&lt;=0.4,"Menor",IF(AI59&lt;=0.6,"Moderado",IF(AI59&lt;=0.8,"Mayor","Catastrófico"))))),"")</f>
        <v/>
      </c>
      <c r="AI59" s="118" t="str">
        <f>IFERROR(IF(T59="Impacto",(P59-(+P59*AA59)),IF(T59="Probabilidad",P59,"")),"")</f>
        <v/>
      </c>
      <c r="AJ59" s="119" t="str">
        <f t="shared" si="9"/>
        <v/>
      </c>
      <c r="AK59" s="397"/>
      <c r="AL59" s="236"/>
      <c r="AM59" s="235"/>
      <c r="AN59" s="239"/>
      <c r="AO59" s="239"/>
      <c r="AP59" s="236"/>
      <c r="AQ59" s="239"/>
      <c r="AR59" s="236"/>
      <c r="AS59" s="239"/>
      <c r="AT59" s="236"/>
      <c r="AU59" s="239"/>
      <c r="AV59" s="236"/>
      <c r="AW59" s="235"/>
      <c r="AX59" s="236"/>
      <c r="AY59" s="236"/>
      <c r="AZ59" s="235"/>
      <c r="BA59" s="239"/>
      <c r="BB59" s="239"/>
      <c r="BC59" s="236"/>
      <c r="BD59" s="236"/>
      <c r="BE59" s="235"/>
      <c r="BF59" s="239"/>
      <c r="BG59" s="239"/>
      <c r="BH59" s="236"/>
      <c r="BI59" s="236"/>
      <c r="BJ59" s="235"/>
      <c r="BK59" s="239"/>
      <c r="BL59" s="239"/>
      <c r="BM59" s="155"/>
      <c r="BN59" s="155"/>
      <c r="BO59" s="156"/>
      <c r="BP59" s="120"/>
      <c r="BQ59" s="120"/>
      <c r="BR59" s="158"/>
      <c r="BS59" s="155"/>
      <c r="BT59" s="155"/>
      <c r="BU59" s="155"/>
      <c r="BV59" s="120"/>
      <c r="BW59" s="155"/>
      <c r="BX59" s="155"/>
      <c r="BY59" s="120"/>
      <c r="BZ59" s="155"/>
      <c r="CA59" s="156"/>
      <c r="CB59" s="155"/>
      <c r="CC59" s="162"/>
      <c r="CD59" s="162"/>
      <c r="CE59" s="162"/>
      <c r="CF59" s="162"/>
      <c r="CG59" s="162"/>
      <c r="CH59" s="162"/>
      <c r="CI59" s="162"/>
      <c r="CJ59" s="162"/>
      <c r="CK59" s="162"/>
      <c r="CL59" s="162"/>
      <c r="CM59" s="162"/>
      <c r="CN59" s="162"/>
      <c r="CO59" s="162"/>
      <c r="CP59" s="162"/>
      <c r="CQ59" s="162"/>
      <c r="CR59" s="162"/>
      <c r="CS59" s="162"/>
      <c r="CT59" s="162"/>
      <c r="CU59" s="162"/>
      <c r="CV59" s="162"/>
      <c r="CW59" s="162"/>
      <c r="CX59" s="162"/>
      <c r="CY59" s="162"/>
      <c r="CZ59" s="162"/>
      <c r="DA59" s="162"/>
      <c r="DB59" s="162"/>
    </row>
    <row r="60" spans="1:106" ht="16.5" customHeight="1" x14ac:dyDescent="0.3">
      <c r="A60" s="389"/>
      <c r="B60" s="390"/>
      <c r="C60" s="390"/>
      <c r="D60" s="390"/>
      <c r="E60" s="420"/>
      <c r="F60" s="390"/>
      <c r="G60" s="390"/>
      <c r="H60" s="390"/>
      <c r="I60" s="390"/>
      <c r="J60" s="389"/>
      <c r="K60" s="417"/>
      <c r="L60" s="418"/>
      <c r="M60" s="413"/>
      <c r="N60" s="415"/>
      <c r="O60" s="417"/>
      <c r="P60" s="418"/>
      <c r="Q60" s="419"/>
      <c r="R60" s="235">
        <v>2</v>
      </c>
      <c r="S60" s="237"/>
      <c r="T60" s="157" t="str">
        <f t="shared" si="10"/>
        <v/>
      </c>
      <c r="U60" s="157"/>
      <c r="V60" s="157"/>
      <c r="W60" s="157"/>
      <c r="X60" s="157"/>
      <c r="Y60" s="238"/>
      <c r="Z60" s="238"/>
      <c r="AA60" s="118" t="str">
        <f t="shared" si="7"/>
        <v/>
      </c>
      <c r="AB60" s="238"/>
      <c r="AC60" s="238"/>
      <c r="AD60" s="238"/>
      <c r="AE60" s="185" t="str">
        <f>IFERROR(IF(AND(T59="Probabilidad",T60="Probabilidad"),(AG59-(+AG59*AA60)),IF(T60="Probabilidad",(L59-(+L59*AA60)),IF(T60="Impacto",AG59,""))),"")</f>
        <v/>
      </c>
      <c r="AF60" s="154" t="str">
        <f t="shared" si="4"/>
        <v/>
      </c>
      <c r="AG60" s="118" t="str">
        <f t="shared" si="8"/>
        <v/>
      </c>
      <c r="AH60" s="154" t="str">
        <f t="shared" si="5"/>
        <v/>
      </c>
      <c r="AI60" s="118" t="str">
        <f>IFERROR(IF(AND(T59="Impacto",T60="Impacto"),(AI53-(+AI53*AA60)),IF(T60="Impacto",($P$59-(+$P$59*AA60)),IF(T60="Probabilidad",AI53,""))),"")</f>
        <v/>
      </c>
      <c r="AJ60" s="119" t="str">
        <f t="shared" si="9"/>
        <v/>
      </c>
      <c r="AK60" s="398"/>
      <c r="AL60" s="236"/>
      <c r="AM60" s="235"/>
      <c r="AN60" s="239"/>
      <c r="AO60" s="239"/>
      <c r="AP60" s="236"/>
      <c r="AQ60" s="239"/>
      <c r="AR60" s="236"/>
      <c r="AS60" s="239"/>
      <c r="AT60" s="236"/>
      <c r="AU60" s="239"/>
      <c r="AV60" s="236"/>
      <c r="AW60" s="235"/>
      <c r="AX60" s="236"/>
      <c r="AY60" s="236"/>
      <c r="AZ60" s="235"/>
      <c r="BA60" s="239"/>
      <c r="BB60" s="239"/>
      <c r="BC60" s="236"/>
      <c r="BD60" s="236"/>
      <c r="BE60" s="235"/>
      <c r="BF60" s="239"/>
      <c r="BG60" s="239"/>
      <c r="BH60" s="236"/>
      <c r="BI60" s="236"/>
      <c r="BJ60" s="235"/>
      <c r="BK60" s="239"/>
      <c r="BL60" s="239"/>
      <c r="BM60" s="155"/>
      <c r="BN60" s="155"/>
      <c r="BO60" s="156"/>
      <c r="BP60" s="120"/>
      <c r="BQ60" s="120"/>
      <c r="BR60" s="158"/>
      <c r="BS60" s="155"/>
      <c r="BT60" s="155"/>
      <c r="BU60" s="155"/>
      <c r="BV60" s="120"/>
      <c r="BW60" s="155"/>
      <c r="BX60" s="155"/>
      <c r="BY60" s="120"/>
      <c r="BZ60" s="155"/>
      <c r="CA60" s="156"/>
      <c r="CB60" s="155"/>
    </row>
    <row r="61" spans="1:106" ht="16.5" customHeight="1" x14ac:dyDescent="0.3">
      <c r="A61" s="389"/>
      <c r="B61" s="390"/>
      <c r="C61" s="390"/>
      <c r="D61" s="390"/>
      <c r="E61" s="420"/>
      <c r="F61" s="390"/>
      <c r="G61" s="390"/>
      <c r="H61" s="390"/>
      <c r="I61" s="390"/>
      <c r="J61" s="389"/>
      <c r="K61" s="417"/>
      <c r="L61" s="418"/>
      <c r="M61" s="413"/>
      <c r="N61" s="415"/>
      <c r="O61" s="417"/>
      <c r="P61" s="418"/>
      <c r="Q61" s="419"/>
      <c r="R61" s="235">
        <v>3</v>
      </c>
      <c r="S61" s="289"/>
      <c r="T61" s="157" t="str">
        <f t="shared" si="10"/>
        <v/>
      </c>
      <c r="U61" s="157"/>
      <c r="V61" s="157"/>
      <c r="W61" s="157"/>
      <c r="X61" s="157"/>
      <c r="Y61" s="238"/>
      <c r="Z61" s="238"/>
      <c r="AA61" s="118" t="str">
        <f t="shared" si="7"/>
        <v/>
      </c>
      <c r="AB61" s="238"/>
      <c r="AC61" s="238"/>
      <c r="AD61" s="238"/>
      <c r="AE61" s="185" t="str">
        <f>IFERROR(IF(AND(T60="Probabilidad",T61="Probabilidad"),(AG60-(+AG60*AA61)),IF(AND(T60="Impacto",T61="Probabilidad"),(AG59-(+AG59*AA61)),IF(T61="Impacto",AG60,""))),"")</f>
        <v/>
      </c>
      <c r="AF61" s="154" t="str">
        <f t="shared" si="4"/>
        <v/>
      </c>
      <c r="AG61" s="118" t="str">
        <f t="shared" si="8"/>
        <v/>
      </c>
      <c r="AH61" s="154" t="str">
        <f t="shared" si="5"/>
        <v/>
      </c>
      <c r="AI61" s="118" t="str">
        <f>IFERROR(IF(AND(T60="Impacto",T61="Impacto"),(AI60-(+AI60*AA61)),IF(AND(T60="Probabilidad",T61="Impacto"),(AI59-(+AI59*AA61)),IF(T61="Probabilidad",AI60,""))),"")</f>
        <v/>
      </c>
      <c r="AJ61" s="119" t="str">
        <f t="shared" si="9"/>
        <v/>
      </c>
      <c r="AK61" s="398"/>
      <c r="AL61" s="236"/>
      <c r="AM61" s="235"/>
      <c r="AN61" s="239"/>
      <c r="AO61" s="239"/>
      <c r="AP61" s="236"/>
      <c r="AQ61" s="239"/>
      <c r="AR61" s="236"/>
      <c r="AS61" s="239"/>
      <c r="AT61" s="236"/>
      <c r="AU61" s="239"/>
      <c r="AV61" s="236"/>
      <c r="AW61" s="235"/>
      <c r="AX61" s="236"/>
      <c r="AY61" s="236"/>
      <c r="AZ61" s="235"/>
      <c r="BA61" s="239"/>
      <c r="BB61" s="239"/>
      <c r="BC61" s="236"/>
      <c r="BD61" s="236"/>
      <c r="BE61" s="235"/>
      <c r="BF61" s="239"/>
      <c r="BG61" s="239"/>
      <c r="BH61" s="236"/>
      <c r="BI61" s="236"/>
      <c r="BJ61" s="235"/>
      <c r="BK61" s="239"/>
      <c r="BL61" s="239"/>
      <c r="BM61" s="155"/>
      <c r="BN61" s="155"/>
      <c r="BO61" s="156"/>
      <c r="BP61" s="120"/>
      <c r="BQ61" s="120"/>
      <c r="BR61" s="158"/>
      <c r="BS61" s="155"/>
      <c r="BT61" s="155"/>
      <c r="BU61" s="155"/>
      <c r="BV61" s="120"/>
      <c r="BW61" s="155"/>
      <c r="BX61" s="155"/>
      <c r="BY61" s="120"/>
      <c r="BZ61" s="155"/>
      <c r="CA61" s="156"/>
      <c r="CB61" s="155"/>
    </row>
    <row r="62" spans="1:106" ht="16.5" customHeight="1" x14ac:dyDescent="0.3">
      <c r="A62" s="389"/>
      <c r="B62" s="390"/>
      <c r="C62" s="390"/>
      <c r="D62" s="390"/>
      <c r="E62" s="420"/>
      <c r="F62" s="390"/>
      <c r="G62" s="390"/>
      <c r="H62" s="390"/>
      <c r="I62" s="390"/>
      <c r="J62" s="389"/>
      <c r="K62" s="417"/>
      <c r="L62" s="418"/>
      <c r="M62" s="413"/>
      <c r="N62" s="415"/>
      <c r="O62" s="417"/>
      <c r="P62" s="418"/>
      <c r="Q62" s="419"/>
      <c r="R62" s="235">
        <v>4</v>
      </c>
      <c r="S62" s="237"/>
      <c r="T62" s="157" t="str">
        <f t="shared" si="10"/>
        <v/>
      </c>
      <c r="U62" s="157"/>
      <c r="V62" s="157"/>
      <c r="W62" s="157"/>
      <c r="X62" s="157"/>
      <c r="Y62" s="238"/>
      <c r="Z62" s="238"/>
      <c r="AA62" s="118" t="str">
        <f t="shared" si="7"/>
        <v/>
      </c>
      <c r="AB62" s="238"/>
      <c r="AC62" s="238"/>
      <c r="AD62" s="238"/>
      <c r="AE62" s="185" t="str">
        <f>IFERROR(IF(AND(T61="Probabilidad",T62="Probabilidad"),(AG61-(+AG61*AA62)),IF(AND(T61="Impacto",T62="Probabilidad"),(AG60-(+AG60*AA62)),IF(T62="Impacto",AG61,""))),"")</f>
        <v/>
      </c>
      <c r="AF62" s="154" t="str">
        <f t="shared" si="4"/>
        <v/>
      </c>
      <c r="AG62" s="118" t="str">
        <f t="shared" si="8"/>
        <v/>
      </c>
      <c r="AH62" s="154" t="str">
        <f t="shared" si="5"/>
        <v/>
      </c>
      <c r="AI62" s="118" t="str">
        <f>IFERROR(IF(AND(T61="Impacto",T62="Impacto"),(AI61-(+AI61*AA62)),IF(AND(T61="Probabilidad",T62="Impacto"),(AI60-(+AI60*AA62)),IF(T62="Probabilidad",AI61,""))),"")</f>
        <v/>
      </c>
      <c r="AJ62" s="119" t="str">
        <f t="shared" si="9"/>
        <v/>
      </c>
      <c r="AK62" s="398"/>
      <c r="AL62" s="236"/>
      <c r="AM62" s="235"/>
      <c r="AN62" s="239"/>
      <c r="AO62" s="239"/>
      <c r="AP62" s="236"/>
      <c r="AQ62" s="239"/>
      <c r="AR62" s="236"/>
      <c r="AS62" s="239"/>
      <c r="AT62" s="236"/>
      <c r="AU62" s="239"/>
      <c r="AV62" s="236"/>
      <c r="AW62" s="235"/>
      <c r="AX62" s="236"/>
      <c r="AY62" s="236"/>
      <c r="AZ62" s="235"/>
      <c r="BA62" s="239"/>
      <c r="BB62" s="239"/>
      <c r="BC62" s="236"/>
      <c r="BD62" s="236"/>
      <c r="BE62" s="235"/>
      <c r="BF62" s="239"/>
      <c r="BG62" s="239"/>
      <c r="BH62" s="236"/>
      <c r="BI62" s="236"/>
      <c r="BJ62" s="235"/>
      <c r="BK62" s="239"/>
      <c r="BL62" s="239"/>
      <c r="BM62" s="155"/>
      <c r="BN62" s="155"/>
      <c r="BO62" s="156"/>
      <c r="BP62" s="120"/>
      <c r="BQ62" s="120"/>
      <c r="BR62" s="158"/>
      <c r="BS62" s="155"/>
      <c r="BT62" s="155"/>
      <c r="BU62" s="155"/>
      <c r="BV62" s="120"/>
      <c r="BW62" s="155"/>
      <c r="BX62" s="155"/>
      <c r="BY62" s="120"/>
      <c r="BZ62" s="155"/>
      <c r="CA62" s="156"/>
      <c r="CB62" s="155"/>
    </row>
    <row r="63" spans="1:106" ht="16.5" customHeight="1" x14ac:dyDescent="0.3">
      <c r="A63" s="389"/>
      <c r="B63" s="390"/>
      <c r="C63" s="390"/>
      <c r="D63" s="390"/>
      <c r="E63" s="420"/>
      <c r="F63" s="390"/>
      <c r="G63" s="390"/>
      <c r="H63" s="390"/>
      <c r="I63" s="390"/>
      <c r="J63" s="389"/>
      <c r="K63" s="417"/>
      <c r="L63" s="418"/>
      <c r="M63" s="413"/>
      <c r="N63" s="415"/>
      <c r="O63" s="417"/>
      <c r="P63" s="418"/>
      <c r="Q63" s="419"/>
      <c r="R63" s="235">
        <v>5</v>
      </c>
      <c r="S63" s="237"/>
      <c r="T63" s="157" t="str">
        <f t="shared" si="10"/>
        <v/>
      </c>
      <c r="U63" s="157"/>
      <c r="V63" s="157"/>
      <c r="W63" s="157"/>
      <c r="X63" s="157"/>
      <c r="Y63" s="238"/>
      <c r="Z63" s="238"/>
      <c r="AA63" s="118" t="str">
        <f t="shared" si="7"/>
        <v/>
      </c>
      <c r="AB63" s="238"/>
      <c r="AC63" s="238"/>
      <c r="AD63" s="238"/>
      <c r="AE63" s="185" t="str">
        <f>IFERROR(IF(AND(T62="Probabilidad",T63="Probabilidad"),(AG62-(+AG62*AA63)),IF(AND(T62="Impacto",T63="Probabilidad"),(AG61-(+AG61*AA63)),IF(T63="Impacto",AG62,""))),"")</f>
        <v/>
      </c>
      <c r="AF63" s="154" t="str">
        <f t="shared" si="4"/>
        <v/>
      </c>
      <c r="AG63" s="118" t="str">
        <f t="shared" si="8"/>
        <v/>
      </c>
      <c r="AH63" s="154" t="str">
        <f t="shared" si="5"/>
        <v/>
      </c>
      <c r="AI63" s="118" t="str">
        <f>IFERROR(IF(AND(T62="Impacto",T63="Impacto"),(AI62-(+AI62*AA63)),IF(AND(T62="Probabilidad",T63="Impacto"),(AI61-(+AI61*AA63)),IF(T63="Probabilidad",AI62,""))),"")</f>
        <v/>
      </c>
      <c r="AJ63" s="119" t="str">
        <f t="shared" si="9"/>
        <v/>
      </c>
      <c r="AK63" s="398"/>
      <c r="AL63" s="236"/>
      <c r="AM63" s="235"/>
      <c r="AN63" s="239"/>
      <c r="AO63" s="239"/>
      <c r="AP63" s="236"/>
      <c r="AQ63" s="239"/>
      <c r="AR63" s="236"/>
      <c r="AS63" s="239"/>
      <c r="AT63" s="236"/>
      <c r="AU63" s="239"/>
      <c r="AV63" s="236"/>
      <c r="AW63" s="235"/>
      <c r="AX63" s="236"/>
      <c r="AY63" s="236"/>
      <c r="AZ63" s="235"/>
      <c r="BA63" s="239"/>
      <c r="BB63" s="239"/>
      <c r="BC63" s="236"/>
      <c r="BD63" s="236"/>
      <c r="BE63" s="235"/>
      <c r="BF63" s="239"/>
      <c r="BG63" s="239"/>
      <c r="BH63" s="236"/>
      <c r="BI63" s="236"/>
      <c r="BJ63" s="235"/>
      <c r="BK63" s="239"/>
      <c r="BL63" s="239"/>
      <c r="BM63" s="155"/>
      <c r="BN63" s="155"/>
      <c r="BO63" s="156"/>
      <c r="BP63" s="120"/>
      <c r="BQ63" s="120"/>
      <c r="BR63" s="158"/>
      <c r="BS63" s="155"/>
      <c r="BT63" s="155"/>
      <c r="BU63" s="155"/>
      <c r="BV63" s="120"/>
      <c r="BW63" s="155"/>
      <c r="BX63" s="155"/>
      <c r="BY63" s="120"/>
      <c r="BZ63" s="155"/>
      <c r="CA63" s="156"/>
      <c r="CB63" s="155"/>
    </row>
    <row r="64" spans="1:106" ht="16.5" customHeight="1" x14ac:dyDescent="0.3">
      <c r="A64" s="389"/>
      <c r="B64" s="390"/>
      <c r="C64" s="390"/>
      <c r="D64" s="390"/>
      <c r="E64" s="420"/>
      <c r="F64" s="390"/>
      <c r="G64" s="390"/>
      <c r="H64" s="390"/>
      <c r="I64" s="390"/>
      <c r="J64" s="389"/>
      <c r="K64" s="417"/>
      <c r="L64" s="418"/>
      <c r="M64" s="413"/>
      <c r="N64" s="416"/>
      <c r="O64" s="417"/>
      <c r="P64" s="418"/>
      <c r="Q64" s="419"/>
      <c r="R64" s="235">
        <v>6</v>
      </c>
      <c r="S64" s="237"/>
      <c r="T64" s="157" t="str">
        <f t="shared" si="10"/>
        <v/>
      </c>
      <c r="U64" s="157"/>
      <c r="V64" s="157"/>
      <c r="W64" s="157"/>
      <c r="X64" s="157"/>
      <c r="Y64" s="238"/>
      <c r="Z64" s="238"/>
      <c r="AA64" s="118" t="str">
        <f t="shared" si="7"/>
        <v/>
      </c>
      <c r="AB64" s="238"/>
      <c r="AC64" s="238"/>
      <c r="AD64" s="238"/>
      <c r="AE64" s="185" t="str">
        <f>IFERROR(IF(AND(T63="Probabilidad",T64="Probabilidad"),(AG63-(+AG63*AA64)),IF(AND(T63="Impacto",T64="Probabilidad"),(AG62-(+AG62*AA64)),IF(T64="Impacto",AG63,""))),"")</f>
        <v/>
      </c>
      <c r="AF64" s="154" t="str">
        <f t="shared" si="4"/>
        <v/>
      </c>
      <c r="AG64" s="118" t="str">
        <f t="shared" si="8"/>
        <v/>
      </c>
      <c r="AH64" s="154" t="str">
        <f t="shared" si="5"/>
        <v/>
      </c>
      <c r="AI64" s="118" t="str">
        <f>IFERROR(IF(AND(T63="Impacto",T64="Impacto"),(AI63-(+AI63*AA64)),IF(AND(T63="Probabilidad",T64="Impacto"),(AI62-(+AI62*AA64)),IF(T64="Probabilidad",AI63,""))),"")</f>
        <v/>
      </c>
      <c r="AJ64" s="119" t="str">
        <f t="shared" si="9"/>
        <v/>
      </c>
      <c r="AK64" s="399"/>
      <c r="AL64" s="236"/>
      <c r="AM64" s="235"/>
      <c r="AN64" s="239"/>
      <c r="AO64" s="239"/>
      <c r="AP64" s="236"/>
      <c r="AQ64" s="239"/>
      <c r="AR64" s="236"/>
      <c r="AS64" s="239"/>
      <c r="AT64" s="236"/>
      <c r="AU64" s="239"/>
      <c r="AV64" s="236"/>
      <c r="AW64" s="235"/>
      <c r="AX64" s="236"/>
      <c r="AY64" s="236"/>
      <c r="AZ64" s="235"/>
      <c r="BA64" s="239"/>
      <c r="BB64" s="239"/>
      <c r="BC64" s="236"/>
      <c r="BD64" s="236"/>
      <c r="BE64" s="235"/>
      <c r="BF64" s="239"/>
      <c r="BG64" s="239"/>
      <c r="BH64" s="236"/>
      <c r="BI64" s="236"/>
      <c r="BJ64" s="235"/>
      <c r="BK64" s="239"/>
      <c r="BL64" s="239"/>
      <c r="BM64" s="155"/>
      <c r="BN64" s="155"/>
      <c r="BO64" s="156"/>
      <c r="BP64" s="120"/>
      <c r="BQ64" s="120"/>
      <c r="BR64" s="158"/>
      <c r="BS64" s="155"/>
      <c r="BT64" s="155"/>
      <c r="BU64" s="155"/>
      <c r="BV64" s="120"/>
      <c r="BW64" s="155"/>
      <c r="BX64" s="155"/>
      <c r="BY64" s="120"/>
      <c r="BZ64" s="155"/>
      <c r="CA64" s="156"/>
      <c r="CB64" s="155"/>
    </row>
    <row r="65" spans="1:59" ht="16.5" customHeight="1" x14ac:dyDescent="0.3">
      <c r="A65" s="2"/>
      <c r="B65" s="112"/>
      <c r="C65" s="112"/>
      <c r="D65" s="112"/>
      <c r="E65" s="1"/>
      <c r="F65" s="2"/>
      <c r="G65" s="2"/>
      <c r="H65" s="2"/>
      <c r="I65" s="290"/>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row>
    <row r="66" spans="1:59" ht="16.5" customHeight="1" x14ac:dyDescent="0.3">
      <c r="A66" s="2"/>
      <c r="B66" s="112"/>
      <c r="C66" s="112"/>
      <c r="D66" s="112"/>
      <c r="E66" s="1"/>
      <c r="F66" s="2"/>
      <c r="G66" s="2"/>
      <c r="H66" s="2"/>
      <c r="I66" s="290"/>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row>
    <row r="67" spans="1:59" ht="16.5" customHeight="1" x14ac:dyDescent="0.3">
      <c r="A67" s="2"/>
      <c r="B67" s="112"/>
      <c r="C67" s="112"/>
      <c r="D67" s="112"/>
      <c r="E67" s="1"/>
      <c r="F67" s="2"/>
      <c r="G67" s="2"/>
      <c r="H67" s="2"/>
      <c r="I67" s="290"/>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row>
    <row r="68" spans="1:59" ht="16.5" customHeight="1" x14ac:dyDescent="0.3">
      <c r="A68" s="2"/>
      <c r="B68" s="112"/>
      <c r="C68" s="112"/>
      <c r="D68" s="112"/>
      <c r="E68" s="1"/>
      <c r="F68" s="2"/>
      <c r="G68" s="2"/>
      <c r="H68" s="2"/>
      <c r="I68" s="290"/>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row>
    <row r="69" spans="1:59" ht="16.5" customHeight="1" x14ac:dyDescent="0.3">
      <c r="A69" s="2"/>
      <c r="B69" s="112"/>
      <c r="C69" s="112"/>
      <c r="D69" s="112"/>
      <c r="E69" s="1"/>
      <c r="F69" s="2"/>
      <c r="G69" s="2"/>
      <c r="H69" s="2"/>
      <c r="I69" s="290"/>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row>
    <row r="70" spans="1:59" ht="16.5" customHeight="1" x14ac:dyDescent="0.3">
      <c r="A70" s="2"/>
      <c r="B70" s="112"/>
      <c r="C70" s="112"/>
      <c r="D70" s="112"/>
      <c r="E70" s="1"/>
      <c r="F70" s="2"/>
      <c r="G70" s="2"/>
      <c r="H70" s="2"/>
      <c r="I70" s="290"/>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row>
    <row r="71" spans="1:59" ht="16.5" customHeight="1" x14ac:dyDescent="0.3">
      <c r="A71" s="2"/>
      <c r="B71" s="112"/>
      <c r="C71" s="112"/>
      <c r="D71" s="112"/>
      <c r="E71" s="1"/>
      <c r="F71" s="2"/>
      <c r="G71" s="2"/>
      <c r="H71" s="2"/>
      <c r="I71" s="290"/>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row>
    <row r="72" spans="1:59" ht="16.5" customHeight="1" x14ac:dyDescent="0.3">
      <c r="A72" s="2"/>
      <c r="B72" s="112"/>
      <c r="C72" s="112"/>
      <c r="D72" s="112"/>
      <c r="E72" s="1"/>
      <c r="F72" s="2"/>
      <c r="G72" s="2"/>
      <c r="H72" s="2"/>
      <c r="I72" s="290"/>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row>
    <row r="73" spans="1:59" ht="16.5" customHeight="1" x14ac:dyDescent="0.3">
      <c r="A73" s="2"/>
      <c r="B73" s="112"/>
      <c r="C73" s="112"/>
      <c r="D73" s="112"/>
      <c r="E73" s="1"/>
      <c r="F73" s="2"/>
      <c r="G73" s="2"/>
      <c r="H73" s="2"/>
      <c r="I73" s="290"/>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row>
    <row r="74" spans="1:59" ht="16.5" customHeight="1" x14ac:dyDescent="0.3">
      <c r="A74" s="2"/>
      <c r="B74" s="112"/>
      <c r="C74" s="112"/>
      <c r="D74" s="112"/>
      <c r="E74" s="1"/>
      <c r="F74" s="2"/>
      <c r="G74" s="2"/>
      <c r="H74" s="2"/>
      <c r="I74" s="290"/>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row>
    <row r="75" spans="1:59" ht="16.5" customHeight="1" x14ac:dyDescent="0.3">
      <c r="A75" s="2"/>
      <c r="B75" s="112"/>
      <c r="C75" s="112"/>
      <c r="D75" s="112"/>
      <c r="E75" s="1"/>
      <c r="F75" s="2"/>
      <c r="G75" s="2"/>
      <c r="H75" s="2"/>
      <c r="I75" s="290"/>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row>
    <row r="76" spans="1:59" ht="16.5" customHeight="1" x14ac:dyDescent="0.3">
      <c r="A76" s="2"/>
      <c r="B76" s="112"/>
      <c r="C76" s="112"/>
      <c r="D76" s="112"/>
      <c r="E76" s="1"/>
      <c r="F76" s="2"/>
      <c r="G76" s="2"/>
      <c r="H76" s="2"/>
      <c r="I76" s="290"/>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row>
    <row r="77" spans="1:59" ht="16.5" customHeight="1" x14ac:dyDescent="0.3">
      <c r="A77" s="2"/>
      <c r="B77" s="112"/>
      <c r="C77" s="112"/>
      <c r="D77" s="112"/>
      <c r="E77" s="1"/>
      <c r="F77" s="2"/>
      <c r="G77" s="2"/>
      <c r="H77" s="2"/>
      <c r="I77" s="290"/>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row>
    <row r="78" spans="1:59" ht="16.5" customHeight="1" x14ac:dyDescent="0.3">
      <c r="A78" s="2"/>
      <c r="B78" s="112"/>
      <c r="C78" s="112"/>
      <c r="D78" s="112"/>
      <c r="E78" s="1"/>
      <c r="F78" s="2"/>
      <c r="G78" s="2"/>
      <c r="H78" s="2"/>
      <c r="I78" s="290"/>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row>
    <row r="79" spans="1:59" ht="16.5" customHeight="1" x14ac:dyDescent="0.3">
      <c r="A79" s="2"/>
      <c r="B79" s="112"/>
      <c r="C79" s="112"/>
      <c r="D79" s="112"/>
      <c r="E79" s="1"/>
      <c r="F79" s="2"/>
      <c r="G79" s="2"/>
      <c r="H79" s="2"/>
      <c r="I79" s="290"/>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row>
    <row r="80" spans="1:59" ht="16.5" customHeight="1" x14ac:dyDescent="0.3">
      <c r="A80" s="2"/>
      <c r="B80" s="112"/>
      <c r="C80" s="112"/>
      <c r="D80" s="112"/>
      <c r="E80" s="1"/>
      <c r="F80" s="2"/>
      <c r="G80" s="2"/>
      <c r="H80" s="2"/>
      <c r="I80" s="290"/>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row>
    <row r="81" spans="1:59" ht="16.5" customHeight="1" x14ac:dyDescent="0.3">
      <c r="A81" s="2"/>
      <c r="B81" s="112"/>
      <c r="C81" s="112"/>
      <c r="D81" s="112"/>
      <c r="E81" s="1"/>
      <c r="F81" s="2"/>
      <c r="G81" s="2"/>
      <c r="H81" s="2"/>
      <c r="I81" s="290"/>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row>
    <row r="82" spans="1:59" ht="16.5" customHeight="1" x14ac:dyDescent="0.3">
      <c r="A82" s="2"/>
      <c r="B82" s="112"/>
      <c r="C82" s="112"/>
      <c r="D82" s="112"/>
      <c r="E82" s="1"/>
      <c r="F82" s="2"/>
      <c r="G82" s="2"/>
      <c r="H82" s="2"/>
      <c r="I82" s="290"/>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row>
    <row r="83" spans="1:59" ht="16.5" customHeight="1" x14ac:dyDescent="0.3">
      <c r="A83" s="2"/>
      <c r="B83" s="112"/>
      <c r="C83" s="112"/>
      <c r="D83" s="112"/>
      <c r="E83" s="1"/>
      <c r="F83" s="2"/>
      <c r="G83" s="2"/>
      <c r="H83" s="2"/>
      <c r="I83" s="290"/>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row>
    <row r="84" spans="1:59" ht="16.5" customHeight="1" x14ac:dyDescent="0.3">
      <c r="A84" s="2"/>
      <c r="B84" s="112"/>
      <c r="C84" s="112"/>
      <c r="D84" s="112"/>
      <c r="E84" s="1"/>
      <c r="F84" s="2"/>
      <c r="G84" s="2"/>
      <c r="H84" s="2"/>
      <c r="I84" s="290"/>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row>
    <row r="85" spans="1:59" ht="16.5" customHeight="1" x14ac:dyDescent="0.3">
      <c r="A85" s="2"/>
      <c r="B85" s="112"/>
      <c r="C85" s="112"/>
      <c r="D85" s="112"/>
      <c r="E85" s="1"/>
      <c r="F85" s="2"/>
      <c r="G85" s="2"/>
      <c r="H85" s="2"/>
      <c r="I85" s="290"/>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row>
    <row r="86" spans="1:59" ht="16.5" customHeight="1" x14ac:dyDescent="0.3">
      <c r="A86" s="2"/>
      <c r="B86" s="112"/>
      <c r="C86" s="112"/>
      <c r="D86" s="112"/>
      <c r="E86" s="1"/>
      <c r="F86" s="2"/>
      <c r="G86" s="2"/>
      <c r="H86" s="2"/>
      <c r="I86" s="290"/>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row>
    <row r="87" spans="1:59" ht="16.5" customHeight="1" x14ac:dyDescent="0.3">
      <c r="A87" s="2"/>
      <c r="B87" s="112"/>
      <c r="C87" s="112"/>
      <c r="D87" s="112"/>
      <c r="E87" s="1"/>
      <c r="F87" s="2"/>
      <c r="G87" s="2"/>
      <c r="H87" s="2"/>
      <c r="I87" s="290"/>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row>
    <row r="88" spans="1:59" ht="16.5" customHeight="1" x14ac:dyDescent="0.3">
      <c r="A88" s="2"/>
      <c r="B88" s="112"/>
      <c r="C88" s="112"/>
      <c r="D88" s="112"/>
      <c r="E88" s="1"/>
      <c r="F88" s="2"/>
      <c r="G88" s="2"/>
      <c r="H88" s="2"/>
      <c r="I88" s="290"/>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row>
    <row r="89" spans="1:59" ht="16.5" customHeight="1" x14ac:dyDescent="0.3">
      <c r="A89" s="2"/>
      <c r="B89" s="112"/>
      <c r="C89" s="112"/>
      <c r="D89" s="112"/>
      <c r="E89" s="1"/>
      <c r="F89" s="2"/>
      <c r="G89" s="2"/>
      <c r="H89" s="2"/>
      <c r="I89" s="290"/>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row>
    <row r="90" spans="1:59" ht="16.5" customHeight="1" x14ac:dyDescent="0.3">
      <c r="A90" s="2"/>
      <c r="B90" s="112"/>
      <c r="C90" s="112"/>
      <c r="D90" s="112"/>
      <c r="E90" s="1"/>
      <c r="F90" s="2"/>
      <c r="G90" s="2"/>
      <c r="H90" s="2"/>
      <c r="I90" s="290"/>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row>
    <row r="91" spans="1:59" ht="16.5" customHeight="1" x14ac:dyDescent="0.3">
      <c r="A91" s="2"/>
      <c r="B91" s="112"/>
      <c r="C91" s="112"/>
      <c r="D91" s="112"/>
      <c r="E91" s="1"/>
      <c r="F91" s="2"/>
      <c r="G91" s="2"/>
      <c r="H91" s="2"/>
      <c r="I91" s="290"/>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row>
    <row r="92" spans="1:59" ht="16.5" customHeight="1" x14ac:dyDescent="0.3">
      <c r="A92" s="2"/>
      <c r="B92" s="112"/>
      <c r="C92" s="112"/>
      <c r="D92" s="112"/>
      <c r="E92" s="1"/>
      <c r="F92" s="2"/>
      <c r="G92" s="2"/>
      <c r="H92" s="2"/>
      <c r="I92" s="290"/>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row>
    <row r="93" spans="1:59" ht="16.5" customHeight="1" x14ac:dyDescent="0.3">
      <c r="A93" s="2"/>
      <c r="B93" s="112"/>
      <c r="C93" s="112"/>
      <c r="D93" s="112"/>
      <c r="E93" s="1"/>
      <c r="F93" s="2"/>
      <c r="G93" s="2"/>
      <c r="H93" s="2"/>
      <c r="I93" s="290"/>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row>
    <row r="94" spans="1:59" ht="16.5" customHeight="1" x14ac:dyDescent="0.3">
      <c r="A94" s="2"/>
      <c r="B94" s="112"/>
      <c r="C94" s="112"/>
      <c r="D94" s="112"/>
      <c r="E94" s="1"/>
      <c r="F94" s="2"/>
      <c r="G94" s="2"/>
      <c r="H94" s="2"/>
      <c r="I94" s="290"/>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row>
    <row r="95" spans="1:59" ht="16.5" customHeight="1" x14ac:dyDescent="0.3">
      <c r="A95" s="2"/>
      <c r="B95" s="112"/>
      <c r="C95" s="112"/>
      <c r="D95" s="112"/>
      <c r="E95" s="1"/>
      <c r="F95" s="2"/>
      <c r="G95" s="2"/>
      <c r="H95" s="2"/>
      <c r="I95" s="290"/>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row>
    <row r="96" spans="1:59" ht="16.5" customHeight="1" x14ac:dyDescent="0.3">
      <c r="A96" s="2"/>
      <c r="B96" s="112"/>
      <c r="C96" s="112"/>
      <c r="D96" s="112"/>
      <c r="E96" s="1"/>
      <c r="F96" s="2"/>
      <c r="G96" s="2"/>
      <c r="H96" s="2"/>
      <c r="I96" s="290"/>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row>
  </sheetData>
  <sheetProtection algorithmName="SHA-512" hashValue="9SeFV0PMf5pMMH0Y85FZjKUK2yJqNVhhWKq5XzCUejq5Se1CDj8jmTPIAw3pj+0Lish6Tpyc9ZHNDLf79Bg6ng==" saltValue="QTH8nw8Rt/pSUDa7xIDUoA==" spinCount="100000" sheet="1" formatCells="0" formatColumns="0" formatRows="0"/>
  <protectedRanges>
    <protectedRange sqref="AX5:BB7" name="Rango1"/>
    <protectedRange sqref="AO17:AP19" name="Rango1_1"/>
    <protectedRange sqref="AX17:BB19" name="Rango1_2"/>
  </protectedRanges>
  <dataConsolidate link="1"/>
  <mergeCells count="264">
    <mergeCell ref="C41:C46"/>
    <mergeCell ref="D41:D46"/>
    <mergeCell ref="B47:B52"/>
    <mergeCell ref="C47:C52"/>
    <mergeCell ref="D47:D52"/>
    <mergeCell ref="B53:B58"/>
    <mergeCell ref="C53:C58"/>
    <mergeCell ref="D53:D58"/>
    <mergeCell ref="B59:B64"/>
    <mergeCell ref="C59:C64"/>
    <mergeCell ref="D59:D64"/>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I5:I10"/>
    <mergeCell ref="J5:J10"/>
    <mergeCell ref="K5:K10"/>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C17:C22"/>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11:N16"/>
    <mergeCell ref="O11:O16"/>
    <mergeCell ref="P11:P16"/>
    <mergeCell ref="Q11:Q16"/>
    <mergeCell ref="O3:O4"/>
    <mergeCell ref="P3:P4"/>
    <mergeCell ref="D23:D28"/>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J29:J34"/>
    <mergeCell ref="K29:K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A29:A34"/>
    <mergeCell ref="F29:F34"/>
    <mergeCell ref="G29:G34"/>
    <mergeCell ref="A35:A40"/>
    <mergeCell ref="F35:F40"/>
    <mergeCell ref="G35:G40"/>
    <mergeCell ref="H35:H40"/>
    <mergeCell ref="E35:E40"/>
    <mergeCell ref="I35:I40"/>
    <mergeCell ref="H29:H34"/>
    <mergeCell ref="E29:E34"/>
    <mergeCell ref="I29:I34"/>
    <mergeCell ref="L29:L34"/>
    <mergeCell ref="M29:M34"/>
    <mergeCell ref="J35:J40"/>
    <mergeCell ref="K35:K40"/>
    <mergeCell ref="L35:L40"/>
    <mergeCell ref="N29:N34"/>
    <mergeCell ref="O29:O34"/>
    <mergeCell ref="A47:A52"/>
    <mergeCell ref="F47:F52"/>
    <mergeCell ref="G47:G52"/>
    <mergeCell ref="H47:H52"/>
    <mergeCell ref="E47:E52"/>
    <mergeCell ref="A41:A46"/>
    <mergeCell ref="F41:F46"/>
    <mergeCell ref="G41:G46"/>
    <mergeCell ref="H41:H46"/>
    <mergeCell ref="E41:E46"/>
    <mergeCell ref="B29:B34"/>
    <mergeCell ref="C29:C34"/>
    <mergeCell ref="D29:D34"/>
    <mergeCell ref="B35:B40"/>
    <mergeCell ref="C35:C40"/>
    <mergeCell ref="D35:D40"/>
    <mergeCell ref="B41:B46"/>
    <mergeCell ref="G53:G58"/>
    <mergeCell ref="H53:H58"/>
    <mergeCell ref="E53:E58"/>
    <mergeCell ref="I53:I58"/>
    <mergeCell ref="J53:J58"/>
    <mergeCell ref="K53:K58"/>
    <mergeCell ref="L53:L58"/>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P53:P58"/>
    <mergeCell ref="Q53:Q58"/>
    <mergeCell ref="A59:A64"/>
    <mergeCell ref="F59:F64"/>
    <mergeCell ref="G59:G64"/>
    <mergeCell ref="H59:H64"/>
    <mergeCell ref="E59:E64"/>
    <mergeCell ref="I59:I64"/>
    <mergeCell ref="J59:J64"/>
    <mergeCell ref="K59:K64"/>
    <mergeCell ref="L59:L64"/>
    <mergeCell ref="M59:M64"/>
    <mergeCell ref="N59:N64"/>
    <mergeCell ref="O59:O64"/>
    <mergeCell ref="P59:P64"/>
    <mergeCell ref="Q59:Q64"/>
    <mergeCell ref="M53:M58"/>
    <mergeCell ref="N53:N58"/>
    <mergeCell ref="O53:O58"/>
    <mergeCell ref="AK23:AK28"/>
    <mergeCell ref="AK59:AK64"/>
    <mergeCell ref="P29:P34"/>
    <mergeCell ref="Q29:Q34"/>
    <mergeCell ref="P35:P40"/>
    <mergeCell ref="Q35:Q40"/>
    <mergeCell ref="M41:M46"/>
    <mergeCell ref="N41:N46"/>
    <mergeCell ref="O41:O46"/>
    <mergeCell ref="M35:M40"/>
    <mergeCell ref="N35:N40"/>
    <mergeCell ref="O35:O40"/>
    <mergeCell ref="A53:A58"/>
    <mergeCell ref="F53:F58"/>
    <mergeCell ref="BY2:CB2"/>
    <mergeCell ref="A2:I2"/>
    <mergeCell ref="J2:Q2"/>
    <mergeCell ref="AK29:AK34"/>
    <mergeCell ref="AK35:AK40"/>
    <mergeCell ref="AK41:AK46"/>
    <mergeCell ref="AK47:AK52"/>
    <mergeCell ref="AK53:AK58"/>
    <mergeCell ref="BV2:BX2"/>
    <mergeCell ref="BV3:BV4"/>
    <mergeCell ref="BW3:BW4"/>
    <mergeCell ref="BX3:BX4"/>
    <mergeCell ref="AK5:AK10"/>
    <mergeCell ref="AK11:AK16"/>
    <mergeCell ref="AK17:AK22"/>
    <mergeCell ref="AW3:AW4"/>
    <mergeCell ref="AV3:AV4"/>
    <mergeCell ref="AO3:AO4"/>
    <mergeCell ref="AN3:AN4"/>
    <mergeCell ref="AM3:AM4"/>
    <mergeCell ref="AX3:AX4"/>
    <mergeCell ref="AX2:BB2"/>
    <mergeCell ref="BH2:BL2"/>
    <mergeCell ref="BH3:BH4"/>
    <mergeCell ref="BI3:BI4"/>
    <mergeCell ref="BJ3:BJ4"/>
    <mergeCell ref="BK3:BK4"/>
    <mergeCell ref="BL3:BL4"/>
    <mergeCell ref="BM2:BQ2"/>
    <mergeCell ref="BM3:BM4"/>
    <mergeCell ref="BN3:BN4"/>
    <mergeCell ref="BO3:BO4"/>
    <mergeCell ref="BP3:BP4"/>
    <mergeCell ref="BQ3:BQ4"/>
  </mergeCells>
  <conditionalFormatting sqref="K5 K11">
    <cfRule type="cellIs" dxfId="241" priority="266" operator="equal">
      <formula>"Baja"</formula>
    </cfRule>
    <cfRule type="cellIs" dxfId="240" priority="265" operator="equal">
      <formula>"Media"</formula>
    </cfRule>
    <cfRule type="cellIs" dxfId="239" priority="264" operator="equal">
      <formula>"Alta"</formula>
    </cfRule>
    <cfRule type="cellIs" dxfId="238" priority="263" operator="equal">
      <formula>"Muy Alta"</formula>
    </cfRule>
    <cfRule type="cellIs" dxfId="237" priority="267" operator="equal">
      <formula>"Muy Baja"</formula>
    </cfRule>
  </conditionalFormatting>
  <conditionalFormatting sqref="K17">
    <cfRule type="cellIs" dxfId="236" priority="221" operator="equal">
      <formula>"Muy Baja"</formula>
    </cfRule>
    <cfRule type="cellIs" dxfId="235" priority="220" operator="equal">
      <formula>"Baja"</formula>
    </cfRule>
    <cfRule type="cellIs" dxfId="234" priority="219" operator="equal">
      <formula>"Media"</formula>
    </cfRule>
    <cfRule type="cellIs" dxfId="233" priority="218" operator="equal">
      <formula>"Alta"</formula>
    </cfRule>
    <cfRule type="cellIs" dxfId="232" priority="217" operator="equal">
      <formula>"Muy Alta"</formula>
    </cfRule>
  </conditionalFormatting>
  <conditionalFormatting sqref="K23">
    <cfRule type="cellIs" dxfId="231" priority="195" operator="equal">
      <formula>"Alta"</formula>
    </cfRule>
    <cfRule type="cellIs" dxfId="230" priority="198" operator="equal">
      <formula>"Muy Baja"</formula>
    </cfRule>
    <cfRule type="cellIs" dxfId="229" priority="197" operator="equal">
      <formula>"Baja"</formula>
    </cfRule>
    <cfRule type="cellIs" dxfId="228" priority="196" operator="equal">
      <formula>"Media"</formula>
    </cfRule>
    <cfRule type="cellIs" dxfId="227" priority="194" operator="equal">
      <formula>"Muy Alta"</formula>
    </cfRule>
  </conditionalFormatting>
  <conditionalFormatting sqref="K29">
    <cfRule type="cellIs" dxfId="226" priority="172" operator="equal">
      <formula>"Alta"</formula>
    </cfRule>
    <cfRule type="cellIs" dxfId="225" priority="171" operator="equal">
      <formula>"Muy Alta"</formula>
    </cfRule>
    <cfRule type="cellIs" dxfId="224" priority="175" operator="equal">
      <formula>"Muy Baja"</formula>
    </cfRule>
    <cfRule type="cellIs" dxfId="223" priority="174" operator="equal">
      <formula>"Baja"</formula>
    </cfRule>
    <cfRule type="cellIs" dxfId="222" priority="173" operator="equal">
      <formula>"Media"</formula>
    </cfRule>
  </conditionalFormatting>
  <conditionalFormatting sqref="K35">
    <cfRule type="cellIs" dxfId="221" priority="151" operator="equal">
      <formula>"Baja"</formula>
    </cfRule>
    <cfRule type="cellIs" dxfId="220" priority="150" operator="equal">
      <formula>"Media"</formula>
    </cfRule>
    <cfRule type="cellIs" dxfId="219" priority="149" operator="equal">
      <formula>"Alta"</formula>
    </cfRule>
    <cfRule type="cellIs" dxfId="218" priority="148" operator="equal">
      <formula>"Muy Alta"</formula>
    </cfRule>
    <cfRule type="cellIs" dxfId="217" priority="152" operator="equal">
      <formula>"Muy Baja"</formula>
    </cfRule>
  </conditionalFormatting>
  <conditionalFormatting sqref="K41">
    <cfRule type="cellIs" dxfId="216" priority="125" operator="equal">
      <formula>"Muy Alta"</formula>
    </cfRule>
    <cfRule type="cellIs" dxfId="215" priority="126" operator="equal">
      <formula>"Alta"</formula>
    </cfRule>
    <cfRule type="cellIs" dxfId="214" priority="127" operator="equal">
      <formula>"Media"</formula>
    </cfRule>
    <cfRule type="cellIs" dxfId="213" priority="128" operator="equal">
      <formula>"Baja"</formula>
    </cfRule>
    <cfRule type="cellIs" dxfId="212" priority="129" operator="equal">
      <formula>"Muy Baja"</formula>
    </cfRule>
  </conditionalFormatting>
  <conditionalFormatting sqref="K47">
    <cfRule type="cellIs" dxfId="211" priority="104" operator="equal">
      <formula>"Media"</formula>
    </cfRule>
    <cfRule type="cellIs" dxfId="210" priority="102" operator="equal">
      <formula>"Muy Alta"</formula>
    </cfRule>
    <cfRule type="cellIs" dxfId="209" priority="103" operator="equal">
      <formula>"Alta"</formula>
    </cfRule>
    <cfRule type="cellIs" dxfId="208" priority="105" operator="equal">
      <formula>"Baja"</formula>
    </cfRule>
    <cfRule type="cellIs" dxfId="207" priority="106" operator="equal">
      <formula>"Muy Baja"</formula>
    </cfRule>
  </conditionalFormatting>
  <conditionalFormatting sqref="K53">
    <cfRule type="cellIs" dxfId="206" priority="80" operator="equal">
      <formula>"Alta"</formula>
    </cfRule>
    <cfRule type="cellIs" dxfId="205" priority="81" operator="equal">
      <formula>"Media"</formula>
    </cfRule>
    <cfRule type="cellIs" dxfId="204" priority="83" operator="equal">
      <formula>"Muy Baja"</formula>
    </cfRule>
    <cfRule type="cellIs" dxfId="203" priority="79" operator="equal">
      <formula>"Muy Alta"</formula>
    </cfRule>
    <cfRule type="cellIs" dxfId="202" priority="82" operator="equal">
      <formula>"Baja"</formula>
    </cfRule>
  </conditionalFormatting>
  <conditionalFormatting sqref="K59">
    <cfRule type="cellIs" dxfId="201" priority="56" operator="equal">
      <formula>"Muy Alta"</formula>
    </cfRule>
    <cfRule type="cellIs" dxfId="200" priority="57" operator="equal">
      <formula>"Alta"</formula>
    </cfRule>
    <cfRule type="cellIs" dxfId="199" priority="58" operator="equal">
      <formula>"Media"</formula>
    </cfRule>
    <cfRule type="cellIs" dxfId="198" priority="60" operator="equal">
      <formula>"Muy Baja"</formula>
    </cfRule>
    <cfRule type="cellIs" dxfId="197" priority="59" operator="equal">
      <formula>"Baja"</formula>
    </cfRule>
  </conditionalFormatting>
  <conditionalFormatting sqref="N5 N11 N17 N23 N29 N35 N41 N47 N53 N59">
    <cfRule type="containsText" dxfId="196" priority="37" operator="containsText" text="❌">
      <formula>NOT(ISERROR(SEARCH("❌",N5)))</formula>
    </cfRule>
  </conditionalFormatting>
  <conditionalFormatting sqref="O5">
    <cfRule type="cellIs" dxfId="195" priority="1" operator="equal">
      <formula>"Catastrófico"</formula>
    </cfRule>
    <cfRule type="cellIs" dxfId="194" priority="2" operator="equal">
      <formula>"Mayor"</formula>
    </cfRule>
    <cfRule type="cellIs" dxfId="193" priority="3" operator="equal">
      <formula>"Moderado"</formula>
    </cfRule>
    <cfRule type="cellIs" dxfId="192" priority="4" operator="equal">
      <formula>"Menor"</formula>
    </cfRule>
    <cfRule type="cellIs" dxfId="191" priority="5" operator="equal">
      <formula>"Leve"</formula>
    </cfRule>
  </conditionalFormatting>
  <conditionalFormatting sqref="O11 O17 O23 O29 O35 O41 O47 O53 O59">
    <cfRule type="cellIs" dxfId="190" priority="262" operator="equal">
      <formula>"Leve"</formula>
    </cfRule>
    <cfRule type="cellIs" dxfId="189" priority="261" operator="equal">
      <formula>"Menor"</formula>
    </cfRule>
    <cfRule type="cellIs" dxfId="188" priority="260" operator="equal">
      <formula>"Moderado"</formula>
    </cfRule>
    <cfRule type="cellIs" dxfId="187" priority="259" operator="equal">
      <formula>"Mayor"</formula>
    </cfRule>
    <cfRule type="cellIs" dxfId="186" priority="258" operator="equal">
      <formula>"Catastrófico"</formula>
    </cfRule>
  </conditionalFormatting>
  <conditionalFormatting sqref="Q5">
    <cfRule type="cellIs" dxfId="185" priority="6" operator="equal">
      <formula>"Extremo"</formula>
    </cfRule>
    <cfRule type="cellIs" dxfId="184" priority="7" operator="equal">
      <formula>"Alto"</formula>
    </cfRule>
    <cfRule type="cellIs" dxfId="183" priority="8" operator="equal">
      <formula>"Moderado"</formula>
    </cfRule>
    <cfRule type="cellIs" dxfId="182" priority="9" operator="equal">
      <formula>"Bajo"</formula>
    </cfRule>
  </conditionalFormatting>
  <conditionalFormatting sqref="Q11">
    <cfRule type="cellIs" dxfId="181" priority="239" operator="equal">
      <formula>"Bajo"</formula>
    </cfRule>
    <cfRule type="cellIs" dxfId="180" priority="236" operator="equal">
      <formula>"Extremo"</formula>
    </cfRule>
    <cfRule type="cellIs" dxfId="179" priority="238" operator="equal">
      <formula>"Moderado"</formula>
    </cfRule>
    <cfRule type="cellIs" dxfId="178" priority="237" operator="equal">
      <formula>"Alto"</formula>
    </cfRule>
  </conditionalFormatting>
  <conditionalFormatting sqref="Q17">
    <cfRule type="cellIs" dxfId="177" priority="214" operator="equal">
      <formula>"Alto"</formula>
    </cfRule>
    <cfRule type="cellIs" dxfId="176" priority="216" operator="equal">
      <formula>"Bajo"</formula>
    </cfRule>
    <cfRule type="cellIs" dxfId="175" priority="215" operator="equal">
      <formula>"Moderado"</formula>
    </cfRule>
    <cfRule type="cellIs" dxfId="174" priority="213" operator="equal">
      <formula>"Extremo"</formula>
    </cfRule>
  </conditionalFormatting>
  <conditionalFormatting sqref="Q23">
    <cfRule type="cellIs" dxfId="173" priority="192" operator="equal">
      <formula>"Moderado"</formula>
    </cfRule>
    <cfRule type="cellIs" dxfId="172" priority="191" operator="equal">
      <formula>"Alto"</formula>
    </cfRule>
    <cfRule type="cellIs" dxfId="171" priority="190" operator="equal">
      <formula>"Extremo"</formula>
    </cfRule>
    <cfRule type="cellIs" dxfId="170" priority="193" operator="equal">
      <formula>"Bajo"</formula>
    </cfRule>
  </conditionalFormatting>
  <conditionalFormatting sqref="Q29">
    <cfRule type="cellIs" dxfId="169" priority="170" operator="equal">
      <formula>"Bajo"</formula>
    </cfRule>
    <cfRule type="cellIs" dxfId="168" priority="167" operator="equal">
      <formula>"Extremo"</formula>
    </cfRule>
    <cfRule type="cellIs" dxfId="167" priority="168" operator="equal">
      <formula>"Alto"</formula>
    </cfRule>
    <cfRule type="cellIs" dxfId="166" priority="169" operator="equal">
      <formula>"Moderado"</formula>
    </cfRule>
  </conditionalFormatting>
  <conditionalFormatting sqref="Q35">
    <cfRule type="cellIs" dxfId="165" priority="144" operator="equal">
      <formula>"Extremo"</formula>
    </cfRule>
    <cfRule type="cellIs" dxfId="164" priority="145" operator="equal">
      <formula>"Alto"</formula>
    </cfRule>
    <cfRule type="cellIs" dxfId="163" priority="147" operator="equal">
      <formula>"Bajo"</formula>
    </cfRule>
    <cfRule type="cellIs" dxfId="162" priority="146" operator="equal">
      <formula>"Moderado"</formula>
    </cfRule>
  </conditionalFormatting>
  <conditionalFormatting sqref="Q41">
    <cfRule type="cellIs" dxfId="161" priority="123" operator="equal">
      <formula>"Moderado"</formula>
    </cfRule>
    <cfRule type="cellIs" dxfId="160" priority="124" operator="equal">
      <formula>"Bajo"</formula>
    </cfRule>
    <cfRule type="cellIs" dxfId="159" priority="121" operator="equal">
      <formula>"Extremo"</formula>
    </cfRule>
    <cfRule type="cellIs" dxfId="158" priority="122" operator="equal">
      <formula>"Alto"</formula>
    </cfRule>
  </conditionalFormatting>
  <conditionalFormatting sqref="Q47">
    <cfRule type="cellIs" dxfId="157" priority="101" operator="equal">
      <formula>"Bajo"</formula>
    </cfRule>
    <cfRule type="cellIs" dxfId="156" priority="100" operator="equal">
      <formula>"Moderado"</formula>
    </cfRule>
    <cfRule type="cellIs" dxfId="155" priority="99" operator="equal">
      <formula>"Alto"</formula>
    </cfRule>
    <cfRule type="cellIs" dxfId="154" priority="98" operator="equal">
      <formula>"Extremo"</formula>
    </cfRule>
  </conditionalFormatting>
  <conditionalFormatting sqref="Q53">
    <cfRule type="cellIs" dxfId="153" priority="77" operator="equal">
      <formula>"Moderado"</formula>
    </cfRule>
    <cfRule type="cellIs" dxfId="152" priority="76" operator="equal">
      <formula>"Alto"</formula>
    </cfRule>
    <cfRule type="cellIs" dxfId="151" priority="75" operator="equal">
      <formula>"Extremo"</formula>
    </cfRule>
    <cfRule type="cellIs" dxfId="150" priority="78" operator="equal">
      <formula>"Bajo"</formula>
    </cfRule>
  </conditionalFormatting>
  <conditionalFormatting sqref="Q59">
    <cfRule type="cellIs" dxfId="149" priority="55" operator="equal">
      <formula>"Bajo"</formula>
    </cfRule>
    <cfRule type="cellIs" dxfId="148" priority="53" operator="equal">
      <formula>"Alto"</formula>
    </cfRule>
    <cfRule type="cellIs" dxfId="147" priority="52" operator="equal">
      <formula>"Extremo"</formula>
    </cfRule>
    <cfRule type="cellIs" dxfId="146" priority="54" operator="equal">
      <formula>"Moderado"</formula>
    </cfRule>
  </conditionalFormatting>
  <conditionalFormatting sqref="AF5:AF64">
    <cfRule type="cellIs" dxfId="145" priority="51" operator="equal">
      <formula>"Muy Baja"</formula>
    </cfRule>
    <cfRule type="cellIs" dxfId="144" priority="50" operator="equal">
      <formula>"Baja"</formula>
    </cfRule>
    <cfRule type="cellIs" dxfId="143" priority="48" operator="equal">
      <formula>"Alta"</formula>
    </cfRule>
    <cfRule type="cellIs" dxfId="142" priority="49" operator="equal">
      <formula>"Media"</formula>
    </cfRule>
    <cfRule type="cellIs" dxfId="141" priority="47" operator="equal">
      <formula>"Muy Alta"</formula>
    </cfRule>
  </conditionalFormatting>
  <conditionalFormatting sqref="AH5:AH64">
    <cfRule type="cellIs" dxfId="140" priority="32" operator="equal">
      <formula>"Catastrófico"</formula>
    </cfRule>
    <cfRule type="cellIs" dxfId="139" priority="36" operator="equal">
      <formula>"Leve"</formula>
    </cfRule>
    <cfRule type="cellIs" dxfId="138" priority="35" operator="equal">
      <formula>"Menor"</formula>
    </cfRule>
    <cfRule type="cellIs" dxfId="137" priority="34" operator="equal">
      <formula>"Moderado"</formula>
    </cfRule>
    <cfRule type="cellIs" dxfId="136" priority="33" operator="equal">
      <formula>"Mayor"</formula>
    </cfRule>
  </conditionalFormatting>
  <conditionalFormatting sqref="AJ5:AJ64">
    <cfRule type="cellIs" dxfId="135" priority="29" operator="equal">
      <formula>"Alto"</formula>
    </cfRule>
    <cfRule type="cellIs" dxfId="134" priority="31" operator="equal">
      <formula>"Bajo"</formula>
    </cfRule>
    <cfRule type="cellIs" dxfId="133" priority="30" operator="equal">
      <formula>"Moderado"</formula>
    </cfRule>
    <cfRule type="cellIs" dxfId="132" priority="28" operator="equal">
      <formula>"Extremo"</formula>
    </cfRule>
  </conditionalFormatting>
  <pageMargins left="0.70866141732283472" right="0.70866141732283472" top="0.74803149606299213" bottom="0.74803149606299213" header="0.31496062992125984" footer="0.31496062992125984"/>
  <pageSetup paperSize="9" scale="32" orientation="landscape" r:id="rId1"/>
  <headerFooter>
    <oddHeader>&amp;L&amp;G&amp;C&amp;"Arial,Negrita"&amp;12MAPA Y PLAN DE MANEJO DE RIESGOS Y OPORTUNIDADES</oddHeader>
    <oddFooter>&amp;L&amp;G&amp;C&amp;N&amp;RDES-FM-12
V11</oddFooter>
  </headerFooter>
  <colBreaks count="3" manualBreakCount="3">
    <brk id="17" max="1048575" man="1"/>
    <brk id="49" max="1048575" man="1"/>
    <brk id="69" max="1048575" man="1"/>
  </colBreaks>
  <legacyDrawing r:id="rId2"/>
  <legacyDrawingHF r:id="rId3"/>
  <extLst>
    <ext xmlns:x14="http://schemas.microsoft.com/office/spreadsheetml/2009/9/main" uri="{CCE6A557-97BC-4b89-ADB6-D9C93CAAB3DF}">
      <x14:dataValidations xmlns:xm="http://schemas.microsoft.com/office/excel/2006/main" count="15">
        <x14:dataValidation type="list" allowBlank="1" showInputMessage="1" showErrorMessage="1" xr:uid="{C22113E0-40D4-4956-8699-E1C7595DCFAC}">
          <x14:formula1>
            <xm:f>Hoja1!$A$26:$A$41</xm:f>
          </x14:formula1>
          <xm:sqref>B5:B64</xm:sqref>
        </x14:dataValidation>
        <x14:dataValidation type="list" allowBlank="1" showInputMessage="1" showErrorMessage="1" xr:uid="{6789922C-7009-4358-823D-FB2E9E78A8C8}">
          <x14:formula1>
            <xm:f>Hoja1!$B$26:$B$41</xm:f>
          </x14:formula1>
          <xm:sqref>C5:C64</xm:sqref>
        </x14:dataValidation>
        <x14:dataValidation type="list" allowBlank="1" showInputMessage="1" showErrorMessage="1" xr:uid="{79E4EA97-376E-4D32-9A4B-281971BC3027}">
          <x14:formula1>
            <xm:f>'Opciones Tratamiento'!$E$2:$E$4</xm:f>
          </x14:formula1>
          <xm:sqref>F5:F22</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Tratamiento'!$B$28:$B$29</xm:f>
          </x14:formula1>
          <xm:sqref>U5:X64</xm:sqref>
        </x14:dataValidation>
        <x14:dataValidation type="list" allowBlank="1" showInputMessage="1" showErrorMessage="1" xr:uid="{527F6F30-81E4-4B32-BD2C-A65AA023C9BF}">
          <x14:formula1>
            <xm:f>Hoja1!$A$3:$A$5</xm:f>
          </x14:formula1>
          <xm:sqref>Y5:Y64</xm:sqref>
        </x14:dataValidation>
        <x14:dataValidation type="list" allowBlank="1" showInputMessage="1" showErrorMessage="1" xr:uid="{85F0530E-F2BB-406F-BA73-85B7B4C815A7}">
          <x14:formula1>
            <xm:f>Hoja1!$A$6:$A$7</xm:f>
          </x14:formula1>
          <xm:sqref>Z5:Z64</xm:sqref>
        </x14:dataValidation>
        <x14:dataValidation type="list" allowBlank="1" showInputMessage="1" showErrorMessage="1" xr:uid="{21B7451D-57A2-442B-B656-70EAEEBE737E}">
          <x14:formula1>
            <xm:f>Hoja1!$A$8:$A$9</xm:f>
          </x14:formula1>
          <xm:sqref>AB5:AB64</xm:sqref>
        </x14:dataValidation>
        <x14:dataValidation type="list" allowBlank="1" showInputMessage="1" showErrorMessage="1" xr:uid="{51BE8435-9FE8-471A-B50E-3628D561F6AD}">
          <x14:formula1>
            <xm:f>Hoja1!$A$10:$A$11</xm:f>
          </x14:formula1>
          <xm:sqref>AC5:AC64</xm:sqref>
        </x14:dataValidation>
        <x14:dataValidation type="list" allowBlank="1" showInputMessage="1" showErrorMessage="1" xr:uid="{1B763439-AEA5-463C-BEA9-36367686F1D4}">
          <x14:formula1>
            <xm:f>Hoja1!$A$12:$A$14</xm:f>
          </x14:formula1>
          <xm:sqref>AD5:AD64</xm:sqref>
        </x14:dataValidation>
        <x14:dataValidation type="list" allowBlank="1" showInputMessage="1" showErrorMessage="1" xr:uid="{65DA67C1-8965-410A-8623-7B25469B31B4}">
          <x14:formula1>
            <xm:f>'Opciones Tratamiento'!$B$2:$B$5</xm:f>
          </x14:formula1>
          <xm:sqref>AK5:AK64</xm:sqref>
        </x14:dataValidation>
        <x14:dataValidation type="list" allowBlank="1" showInputMessage="1" showErrorMessage="1" xr:uid="{EC301CB8-4529-4B84-8749-B92ABF4385AC}">
          <x14:formula1>
            <xm:f>'Opciones Tratamiento'!$B$13:$B$17</xm:f>
          </x14:formula1>
          <xm:sqref>I5:I64</xm:sqref>
        </x14:dataValidation>
        <x14:dataValidation type="list" allowBlank="1" showInputMessage="1" showErrorMessage="1" xr:uid="{E6F74DCE-49CD-4778-A2EF-2824BDA98BDA}">
          <x14:formula1>
            <xm:f>'Opciones Tratamiento'!$B$20:$B$22</xm:f>
          </x14:formula1>
          <xm:sqref>AW5:AW64</xm:sqref>
        </x14:dataValidation>
        <x14:dataValidation type="list" allowBlank="1" showInputMessage="1" showErrorMessage="1" xr:uid="{2F66127B-362D-4FD8-8ECB-C272E752ABD2}">
          <x14:formula1>
            <xm:f>Hoja1!$A$23:$A$24</xm:f>
          </x14:formula1>
          <xm:sqref>BL8:BL64 BG5:BG64 BB20:BB64 BB8:BB16 BQ8:BQ64</xm:sqref>
        </x14:dataValidation>
        <x14:dataValidation type="list" allowBlank="1" showErrorMessage="1" xr:uid="{37A71741-501A-47E5-BB3E-E0ACF90B6B1E}">
          <x14:formula1>
            <xm:f>'C:\Users\lady.leon\Downloads\[2. GESTIÓN DEL CONOCIMIENTO Y LA INNOVACIÓN (3).xlsx]Hoja1'!#REF!</xm:f>
          </x14:formula1>
          <xm:sqref>BB5:BB7 BB17:BB19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zoomScale="70" zoomScaleNormal="70" zoomScaleSheetLayoutView="10" zoomScalePageLayoutView="55" workbookViewId="0">
      <selection activeCell="CC5" sqref="CC5"/>
    </sheetView>
  </sheetViews>
  <sheetFormatPr baseColWidth="10" defaultColWidth="11.42578125" defaultRowHeight="21" customHeight="1" x14ac:dyDescent="0.3"/>
  <cols>
    <col min="1" max="1" width="4" style="171" bestFit="1" customWidth="1"/>
    <col min="2" max="4" width="18.7109375" style="172" customWidth="1"/>
    <col min="5" max="5" width="32.42578125" style="165" customWidth="1"/>
    <col min="6" max="6" width="14.140625" style="171" customWidth="1"/>
    <col min="7" max="7" width="13.140625" style="171" customWidth="1"/>
    <col min="8" max="8" width="16.140625" style="171" customWidth="1"/>
    <col min="9" max="9" width="19" style="173" customWidth="1"/>
    <col min="10" max="12" width="17.85546875" style="165" customWidth="1"/>
    <col min="13" max="13" width="16.5703125" style="165" customWidth="1"/>
    <col min="14" max="14" width="5.85546875" style="165" customWidth="1"/>
    <col min="15" max="15" width="48.42578125" style="165" customWidth="1"/>
    <col min="16" max="24" width="31" style="165" customWidth="1"/>
    <col min="25" max="25" width="31" style="176" customWidth="1"/>
    <col min="26" max="26" width="31" style="177" customWidth="1"/>
    <col min="27" max="36" width="31" style="165" customWidth="1"/>
    <col min="37" max="37" width="17.85546875" style="165" customWidth="1"/>
    <col min="38" max="38" width="16.5703125" style="165" customWidth="1"/>
    <col min="39" max="39" width="31" style="165" customWidth="1"/>
    <col min="40" max="40" width="23" style="165" customWidth="1"/>
    <col min="41" max="41" width="18.85546875" style="165" customWidth="1"/>
    <col min="42" max="42" width="22.140625" style="165" customWidth="1"/>
    <col min="43" max="43" width="20.5703125" style="165" customWidth="1"/>
    <col min="44" max="44" width="18.5703125" style="165" customWidth="1"/>
    <col min="45" max="45" width="20.5703125" style="165" customWidth="1"/>
    <col min="46" max="46" width="18.5703125" style="165" customWidth="1"/>
    <col min="47" max="47" width="20.5703125" style="165" customWidth="1"/>
    <col min="48" max="48" width="18.5703125" style="165" customWidth="1"/>
    <col min="49" max="49" width="20.5703125" style="165" customWidth="1"/>
    <col min="50" max="50" width="18.5703125" style="165" customWidth="1"/>
    <col min="51" max="51" width="21" style="165" customWidth="1"/>
    <col min="52" max="53" width="23" style="165" customWidth="1"/>
    <col min="54" max="54" width="18.85546875" style="165" customWidth="1"/>
    <col min="55" max="55" width="16.85546875" style="165" customWidth="1"/>
    <col min="56" max="56" width="19.5703125" style="165" customWidth="1"/>
    <col min="57" max="58" width="23" style="165" customWidth="1"/>
    <col min="59" max="59" width="18.85546875" style="165" customWidth="1"/>
    <col min="60" max="60" width="16.85546875" style="165" customWidth="1"/>
    <col min="61" max="61" width="19.5703125" style="165" customWidth="1"/>
    <col min="62" max="63" width="23" style="165" customWidth="1"/>
    <col min="64" max="64" width="18.85546875" style="165" customWidth="1"/>
    <col min="65" max="65" width="16.85546875" style="165" customWidth="1"/>
    <col min="66" max="66" width="19.5703125" style="165" customWidth="1"/>
    <col min="67" max="68" width="23" style="165" customWidth="1"/>
    <col min="69" max="69" width="18.85546875" style="165" customWidth="1"/>
    <col min="70" max="70" width="16.85546875" style="165" customWidth="1"/>
    <col min="71" max="71" width="19.5703125" style="165" customWidth="1"/>
    <col min="72" max="72" width="20.5703125" style="165" customWidth="1"/>
    <col min="73" max="74" width="23" style="165" customWidth="1"/>
    <col min="75" max="75" width="18.5703125" style="165" customWidth="1"/>
    <col min="76" max="76" width="20.5703125" style="165" customWidth="1"/>
    <col min="77" max="77" width="23" style="165" customWidth="1"/>
    <col min="78" max="78" width="18.5703125" style="165" customWidth="1"/>
    <col min="79" max="79" width="27.5703125" style="165" customWidth="1"/>
    <col min="80" max="82" width="69.85546875" style="165" customWidth="1"/>
    <col min="83" max="16384" width="11.42578125" style="165"/>
  </cols>
  <sheetData>
    <row r="1" spans="1:108" ht="21" customHeight="1" x14ac:dyDescent="0.3">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row>
    <row r="2" spans="1:108" ht="21" customHeight="1" x14ac:dyDescent="0.3">
      <c r="A2" s="394" t="s">
        <v>184</v>
      </c>
      <c r="B2" s="395"/>
      <c r="C2" s="395"/>
      <c r="D2" s="395"/>
      <c r="E2" s="395"/>
      <c r="F2" s="395"/>
      <c r="G2" s="395"/>
      <c r="H2" s="395"/>
      <c r="I2" s="396"/>
      <c r="J2" s="394" t="s">
        <v>185</v>
      </c>
      <c r="K2" s="395"/>
      <c r="L2" s="395"/>
      <c r="M2" s="396"/>
      <c r="N2" s="394" t="s">
        <v>186</v>
      </c>
      <c r="O2" s="395"/>
      <c r="P2" s="395"/>
      <c r="Q2" s="395"/>
      <c r="R2" s="395"/>
      <c r="S2" s="395"/>
      <c r="T2" s="395"/>
      <c r="U2" s="395"/>
      <c r="V2" s="395"/>
      <c r="W2" s="395"/>
      <c r="X2" s="395"/>
      <c r="Y2" s="395"/>
      <c r="Z2" s="395"/>
      <c r="AA2" s="395"/>
      <c r="AB2" s="395"/>
      <c r="AC2" s="395"/>
      <c r="AD2" s="395"/>
      <c r="AE2" s="395"/>
      <c r="AF2" s="395"/>
      <c r="AG2" s="395"/>
      <c r="AH2" s="396"/>
      <c r="AI2" s="394" t="s">
        <v>370</v>
      </c>
      <c r="AJ2" s="395"/>
      <c r="AK2" s="395"/>
      <c r="AL2" s="396"/>
      <c r="AM2" s="182"/>
      <c r="AN2" s="455" t="s">
        <v>188</v>
      </c>
      <c r="AO2" s="455"/>
      <c r="AP2" s="455"/>
      <c r="AQ2" s="455"/>
      <c r="AR2" s="455"/>
      <c r="AS2" s="455"/>
      <c r="AT2" s="455"/>
      <c r="AU2" s="455"/>
      <c r="AV2" s="455"/>
      <c r="AW2" s="455"/>
      <c r="AX2" s="455"/>
      <c r="AY2" s="455"/>
      <c r="AZ2" s="387" t="s">
        <v>189</v>
      </c>
      <c r="BA2" s="387"/>
      <c r="BB2" s="387"/>
      <c r="BC2" s="387"/>
      <c r="BD2" s="387"/>
      <c r="BE2" s="387" t="s">
        <v>190</v>
      </c>
      <c r="BF2" s="387"/>
      <c r="BG2" s="387"/>
      <c r="BH2" s="387"/>
      <c r="BI2" s="387"/>
      <c r="BJ2" s="387" t="s">
        <v>191</v>
      </c>
      <c r="BK2" s="387"/>
      <c r="BL2" s="387"/>
      <c r="BM2" s="387"/>
      <c r="BN2" s="387"/>
      <c r="BO2" s="387" t="s">
        <v>192</v>
      </c>
      <c r="BP2" s="387"/>
      <c r="BQ2" s="387"/>
      <c r="BR2" s="387"/>
      <c r="BS2" s="387"/>
      <c r="BT2" s="453" t="s">
        <v>193</v>
      </c>
      <c r="BU2" s="453"/>
      <c r="BV2" s="453"/>
      <c r="BW2" s="453"/>
      <c r="BX2" s="400" t="s">
        <v>194</v>
      </c>
      <c r="BY2" s="400"/>
      <c r="BZ2" s="400"/>
      <c r="CA2" s="391" t="s">
        <v>195</v>
      </c>
      <c r="CB2" s="392"/>
      <c r="CC2" s="392"/>
      <c r="CD2" s="393"/>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row>
    <row r="3" spans="1:108" s="179" customFormat="1" ht="21" customHeight="1" x14ac:dyDescent="0.3">
      <c r="A3" s="481" t="s">
        <v>196</v>
      </c>
      <c r="B3" s="436" t="s">
        <v>7</v>
      </c>
      <c r="C3" s="436" t="s">
        <v>9</v>
      </c>
      <c r="D3" s="436" t="s">
        <v>11</v>
      </c>
      <c r="E3" s="482" t="s">
        <v>21</v>
      </c>
      <c r="F3" s="482" t="s">
        <v>15</v>
      </c>
      <c r="G3" s="436" t="s">
        <v>17</v>
      </c>
      <c r="H3" s="436" t="s">
        <v>19</v>
      </c>
      <c r="I3" s="436" t="s">
        <v>23</v>
      </c>
      <c r="J3" s="436" t="s">
        <v>371</v>
      </c>
      <c r="K3" s="436" t="s">
        <v>15</v>
      </c>
      <c r="L3" s="436" t="s">
        <v>372</v>
      </c>
      <c r="M3" s="470" t="s">
        <v>29</v>
      </c>
      <c r="N3" s="476" t="s">
        <v>205</v>
      </c>
      <c r="O3" s="436" t="s">
        <v>31</v>
      </c>
      <c r="P3" s="436" t="s">
        <v>373</v>
      </c>
      <c r="Q3" s="470" t="s">
        <v>213</v>
      </c>
      <c r="R3" s="436" t="s">
        <v>213</v>
      </c>
      <c r="S3" s="436" t="s">
        <v>374</v>
      </c>
      <c r="T3" s="436" t="s">
        <v>375</v>
      </c>
      <c r="U3" s="436" t="s">
        <v>376</v>
      </c>
      <c r="V3" s="436" t="s">
        <v>377</v>
      </c>
      <c r="W3" s="436" t="s">
        <v>378</v>
      </c>
      <c r="X3" s="436" t="s">
        <v>379</v>
      </c>
      <c r="Y3" s="436" t="s">
        <v>380</v>
      </c>
      <c r="Z3" s="436" t="s">
        <v>381</v>
      </c>
      <c r="AA3" s="436" t="s">
        <v>382</v>
      </c>
      <c r="AB3" s="436" t="s">
        <v>383</v>
      </c>
      <c r="AC3" s="477" t="s">
        <v>384</v>
      </c>
      <c r="AD3" s="478"/>
      <c r="AE3" s="436" t="s">
        <v>385</v>
      </c>
      <c r="AF3" s="436" t="s">
        <v>386</v>
      </c>
      <c r="AG3" s="436" t="s">
        <v>387</v>
      </c>
      <c r="AH3" s="436" t="s">
        <v>388</v>
      </c>
      <c r="AI3" s="436" t="s">
        <v>371</v>
      </c>
      <c r="AJ3" s="436" t="s">
        <v>15</v>
      </c>
      <c r="AK3" s="436" t="s">
        <v>372</v>
      </c>
      <c r="AL3" s="470" t="s">
        <v>389</v>
      </c>
      <c r="AM3" s="436" t="s">
        <v>390</v>
      </c>
      <c r="AN3" s="410" t="s">
        <v>212</v>
      </c>
      <c r="AO3" s="410" t="s">
        <v>213</v>
      </c>
      <c r="AP3" s="410" t="s">
        <v>214</v>
      </c>
      <c r="AQ3" s="410" t="s">
        <v>215</v>
      </c>
      <c r="AR3" s="410" t="s">
        <v>216</v>
      </c>
      <c r="AS3" s="410" t="s">
        <v>215</v>
      </c>
      <c r="AT3" s="411" t="s">
        <v>217</v>
      </c>
      <c r="AU3" s="410" t="s">
        <v>215</v>
      </c>
      <c r="AV3" s="410" t="s">
        <v>218</v>
      </c>
      <c r="AW3" s="410" t="s">
        <v>215</v>
      </c>
      <c r="AX3" s="411" t="s">
        <v>219</v>
      </c>
      <c r="AY3" s="410" t="s">
        <v>53</v>
      </c>
      <c r="AZ3" s="388" t="s">
        <v>220</v>
      </c>
      <c r="BA3" s="388" t="s">
        <v>221</v>
      </c>
      <c r="BB3" s="388" t="s">
        <v>213</v>
      </c>
      <c r="BC3" s="388" t="s">
        <v>222</v>
      </c>
      <c r="BD3" s="388" t="s">
        <v>223</v>
      </c>
      <c r="BE3" s="388" t="s">
        <v>220</v>
      </c>
      <c r="BF3" s="388" t="s">
        <v>221</v>
      </c>
      <c r="BG3" s="388" t="s">
        <v>213</v>
      </c>
      <c r="BH3" s="388" t="s">
        <v>222</v>
      </c>
      <c r="BI3" s="388" t="s">
        <v>223</v>
      </c>
      <c r="BJ3" s="388" t="s">
        <v>220</v>
      </c>
      <c r="BK3" s="388" t="s">
        <v>221</v>
      </c>
      <c r="BL3" s="388" t="s">
        <v>213</v>
      </c>
      <c r="BM3" s="388" t="s">
        <v>222</v>
      </c>
      <c r="BN3" s="388" t="s">
        <v>223</v>
      </c>
      <c r="BO3" s="388" t="s">
        <v>220</v>
      </c>
      <c r="BP3" s="388" t="s">
        <v>221</v>
      </c>
      <c r="BQ3" s="388" t="s">
        <v>213</v>
      </c>
      <c r="BR3" s="388" t="s">
        <v>222</v>
      </c>
      <c r="BS3" s="388" t="s">
        <v>223</v>
      </c>
      <c r="BT3" s="475" t="s">
        <v>391</v>
      </c>
      <c r="BU3" s="475" t="s">
        <v>225</v>
      </c>
      <c r="BV3" s="475" t="s">
        <v>226</v>
      </c>
      <c r="BW3" s="475" t="s">
        <v>221</v>
      </c>
      <c r="BX3" s="401" t="s">
        <v>215</v>
      </c>
      <c r="BY3" s="401" t="s">
        <v>227</v>
      </c>
      <c r="BZ3" s="401" t="s">
        <v>228</v>
      </c>
      <c r="CA3" s="458" t="s">
        <v>229</v>
      </c>
      <c r="CB3" s="458" t="s">
        <v>230</v>
      </c>
      <c r="CC3" s="458" t="s">
        <v>231</v>
      </c>
      <c r="CD3" s="458" t="s">
        <v>232</v>
      </c>
      <c r="CE3" s="178"/>
      <c r="CF3" s="178"/>
      <c r="CG3" s="178"/>
      <c r="CH3" s="178"/>
      <c r="CI3" s="178"/>
      <c r="CJ3" s="178"/>
      <c r="CK3" s="178"/>
      <c r="CL3" s="178"/>
      <c r="CM3" s="178"/>
      <c r="CN3" s="178"/>
      <c r="CO3" s="178"/>
      <c r="CP3" s="178"/>
      <c r="CQ3" s="178"/>
      <c r="CR3" s="178"/>
      <c r="CS3" s="178"/>
      <c r="CT3" s="178"/>
      <c r="CU3" s="178"/>
      <c r="CV3" s="178"/>
      <c r="CW3" s="178"/>
      <c r="CX3" s="178"/>
      <c r="CY3" s="178"/>
      <c r="CZ3" s="178"/>
      <c r="DA3" s="178"/>
      <c r="DB3" s="178"/>
      <c r="DC3" s="178"/>
      <c r="DD3" s="178"/>
    </row>
    <row r="4" spans="1:108" s="181" customFormat="1" ht="21" customHeight="1" thickBot="1" x14ac:dyDescent="0.3">
      <c r="A4" s="481"/>
      <c r="B4" s="436"/>
      <c r="C4" s="436"/>
      <c r="D4" s="436"/>
      <c r="E4" s="482"/>
      <c r="F4" s="482"/>
      <c r="G4" s="436"/>
      <c r="H4" s="436"/>
      <c r="I4" s="436"/>
      <c r="J4" s="436"/>
      <c r="K4" s="436"/>
      <c r="L4" s="436"/>
      <c r="M4" s="471"/>
      <c r="N4" s="476"/>
      <c r="O4" s="436"/>
      <c r="P4" s="436"/>
      <c r="Q4" s="471"/>
      <c r="R4" s="436" t="s">
        <v>213</v>
      </c>
      <c r="S4" s="436"/>
      <c r="T4" s="436"/>
      <c r="U4" s="436"/>
      <c r="V4" s="436"/>
      <c r="W4" s="436" t="s">
        <v>378</v>
      </c>
      <c r="X4" s="436"/>
      <c r="Y4" s="436" t="s">
        <v>378</v>
      </c>
      <c r="Z4" s="436"/>
      <c r="AA4" s="436" t="s">
        <v>382</v>
      </c>
      <c r="AB4" s="436"/>
      <c r="AC4" s="479"/>
      <c r="AD4" s="480"/>
      <c r="AE4" s="436"/>
      <c r="AF4" s="436"/>
      <c r="AG4" s="436"/>
      <c r="AH4" s="436"/>
      <c r="AI4" s="436"/>
      <c r="AJ4" s="436"/>
      <c r="AK4" s="436"/>
      <c r="AL4" s="471"/>
      <c r="AM4" s="436"/>
      <c r="AN4" s="410"/>
      <c r="AO4" s="410"/>
      <c r="AP4" s="410"/>
      <c r="AQ4" s="410"/>
      <c r="AR4" s="410"/>
      <c r="AS4" s="410"/>
      <c r="AT4" s="412"/>
      <c r="AU4" s="410"/>
      <c r="AV4" s="410"/>
      <c r="AW4" s="410"/>
      <c r="AX4" s="412"/>
      <c r="AY4" s="410"/>
      <c r="AZ4" s="388"/>
      <c r="BA4" s="388"/>
      <c r="BB4" s="388"/>
      <c r="BC4" s="388"/>
      <c r="BD4" s="388"/>
      <c r="BE4" s="388"/>
      <c r="BF4" s="388"/>
      <c r="BG4" s="388"/>
      <c r="BH4" s="388"/>
      <c r="BI4" s="388"/>
      <c r="BJ4" s="388"/>
      <c r="BK4" s="388"/>
      <c r="BL4" s="388"/>
      <c r="BM4" s="388"/>
      <c r="BN4" s="388"/>
      <c r="BO4" s="388"/>
      <c r="BP4" s="388"/>
      <c r="BQ4" s="388"/>
      <c r="BR4" s="388"/>
      <c r="BS4" s="388"/>
      <c r="BT4" s="475"/>
      <c r="BU4" s="475"/>
      <c r="BV4" s="475"/>
      <c r="BW4" s="475"/>
      <c r="BX4" s="401"/>
      <c r="BY4" s="401"/>
      <c r="BZ4" s="401"/>
      <c r="CA4" s="458"/>
      <c r="CB4" s="458"/>
      <c r="CC4" s="458"/>
      <c r="CD4" s="458"/>
      <c r="CE4" s="180"/>
      <c r="CF4" s="180"/>
      <c r="CG4" s="180"/>
      <c r="CH4" s="180"/>
      <c r="CI4" s="180"/>
      <c r="CJ4" s="180"/>
      <c r="CK4" s="180"/>
      <c r="CL4" s="180"/>
      <c r="CM4" s="180"/>
      <c r="CN4" s="180"/>
      <c r="CO4" s="180"/>
      <c r="CP4" s="180"/>
      <c r="CQ4" s="180"/>
      <c r="CR4" s="180"/>
      <c r="CS4" s="180"/>
      <c r="CT4" s="180"/>
      <c r="CU4" s="180"/>
      <c r="CV4" s="180"/>
      <c r="CW4" s="180"/>
      <c r="CX4" s="180"/>
      <c r="CY4" s="180"/>
      <c r="CZ4" s="180"/>
      <c r="DA4" s="180"/>
      <c r="DB4" s="180"/>
      <c r="DC4" s="180"/>
      <c r="DD4" s="180"/>
    </row>
    <row r="5" spans="1:108" s="170" customFormat="1" ht="106.5" customHeight="1" thickTop="1" thickBot="1" x14ac:dyDescent="0.3">
      <c r="A5" s="474">
        <v>1</v>
      </c>
      <c r="B5" s="472"/>
      <c r="C5" s="472"/>
      <c r="D5" s="472"/>
      <c r="E5" s="473"/>
      <c r="F5" s="472"/>
      <c r="G5" s="472"/>
      <c r="H5" s="472"/>
      <c r="I5" s="472"/>
      <c r="J5" s="474"/>
      <c r="K5" s="474"/>
      <c r="L5" s="463">
        <f>+(J5*K5)*4</f>
        <v>0</v>
      </c>
      <c r="M5" s="460" t="b">
        <f>IF(OR(AND(J5=3,K5=4),AND(J5=2,K5=5),AND(J5=2,K5=5),AND(L5=20),AND(L5&gt;=52,L5&lt;=100)),"ZONA RIESGO EXTREMA",IF(OR(AND(J5=5,K5=2),AND(J5=4,K5=3),AND(J5=1,K5=4),AND(L5=16),AND(L5&gt;=28,L5&lt;=48)),"ZONA RIESGO ALTA",IF(OR(AND(J5=1,K5=3),AND(J5=4,K5=1),AND(L5=24)),"ZONA RIESGO MODERADA",IF(AND(L5&gt;=4,L5&lt;=16),"ZONA RIESGO BAJA"))))</f>
        <v>0</v>
      </c>
      <c r="N5" s="156">
        <v>1</v>
      </c>
      <c r="O5" s="116"/>
      <c r="P5" s="122"/>
      <c r="Q5" s="122"/>
      <c r="R5" s="122"/>
      <c r="S5" s="122"/>
      <c r="T5" s="122"/>
      <c r="U5" s="122"/>
      <c r="V5" s="122"/>
      <c r="W5" s="125">
        <f>SUM(P5:V5)</f>
        <v>0</v>
      </c>
      <c r="X5" s="126" t="str">
        <f t="shared" ref="X5:X64" si="0">IF(AND(W5&gt;=86,W5&lt;=95),"MODERADO",IF(AND(W5&gt;=96), "FUERTE",IF(AND(W5&lt;=85), "DEBIL")))</f>
        <v>DEBIL</v>
      </c>
      <c r="Y5" s="124"/>
      <c r="Z5" s="127" t="str">
        <f>IFERROR((_xlfn.IFS(AND(X5="FUERTE",Y5="FUERTE"),"FUERTE",AND(X5="FUERTE",Y5="MODERADO"),"MODERADO",AND(X5="FUERTE",Y5="DEBIL"),"DEBIL",AND(X5="MODERADO",Y5="FUERTE"),"MODERADO",AND(X5="MODERADO",Y5="MODERADO"),"MODERADO",AND(X5="MODERADO",Y5="DEBIL"),"DEBIL",AND(X5="DEBIL",Y5="FUERTE"),"DEBIL",AND(X5="DEBIL",Y5="MODERADO"),"DEBIL",AND(X5="DEBIL",Y5="DEBIL"),"DEBIL")),"")</f>
        <v/>
      </c>
      <c r="AA5" s="125" t="str">
        <f>IF(AND(Z5="FUERTE"),"NO", "SI")</f>
        <v>SI</v>
      </c>
      <c r="AB5" s="122"/>
      <c r="AC5" s="464">
        <f>IF(AND(W5&gt;0,SUM(W6:W10)=0),W5,IF(AND(SUM(W5:W6)&gt;0,SUM(W7:W10)=0),AVERAGE(W5:W6),IF(AND(SUM(W5:W7)&gt;0,SUM(W8:W10)=0),AVERAGE(W5:W7),IF(AND(SUM(W5:W8)&gt;0,SUM(W9:W10)=0),AVERAGE(W5:W8),IF(AND(SUM(W5:W9)&gt;0,W10=0),AVERAGE(W5:W9),AVERAGE(W5:W10))))))</f>
        <v>0</v>
      </c>
      <c r="AD5" s="464" t="str">
        <f>IF(AND(AC5&gt;=50,AC5&lt;=99),"MODERADO",IF(AND(AC5=100), "FUERTE",IF(AND(AC5&lt;50), "DEBIL")))</f>
        <v>DEBIL</v>
      </c>
      <c r="AE5" s="465"/>
      <c r="AF5" s="465"/>
      <c r="AG5" s="466" t="str">
        <f>IFERROR(_xlfn.IFS(AND(AD5="MODERADO",AE5="Directamente"),1,AND(AD5="FUERTE",AE5="Directamente"),2),"0")</f>
        <v>0</v>
      </c>
      <c r="AH5" s="466" t="str">
        <f>IFERROR(_xlfn.IFS(AND(AD5="MODERADO",AF5="Directamente"),1,AND(AD5="FUERTE",AF5="Directamente"),2,AND(AD5="FUERTE",AF5="Indirectamente"),1),"0")</f>
        <v>0</v>
      </c>
      <c r="AI5" s="459"/>
      <c r="AJ5" s="459"/>
      <c r="AK5" s="463">
        <f>+(AI5*AJ5)*4</f>
        <v>0</v>
      </c>
      <c r="AL5" s="460" t="b">
        <f>IF(OR(AND(AI5=3,AJ5=4),AND(AI5=2,AJ5=5),AND(AI5=2,AJ5=5),AND(AK5=20),AND(AK5&gt;=52,AK5&lt;=100)),"ZONA RIESGO EXTREMA",IF(OR(AND(AI5=5,AJ5=2),AND(AI5=4,AJ5=3),AND(AI5=1,AJ5=4),AND(AK5=16),AND(AK5&gt;=28,AK5&lt;=48)),"ZONA RIESGO ALTA",IF(OR(AND(AI5=1,AJ5=3),AND(AI5=4,AJ5=1),AND(AK5=24)),"ZONA RIESGO MODERADA",IF(AND(AK5&gt;=4,AK5&lt;=16),"ZONA RIESGO BAJA"))))</f>
        <v>0</v>
      </c>
      <c r="AM5" s="467"/>
      <c r="AN5" s="155"/>
      <c r="AO5" s="156"/>
      <c r="AP5" s="120"/>
      <c r="AQ5" s="120"/>
      <c r="AR5" s="155"/>
      <c r="AS5" s="120"/>
      <c r="AT5" s="155"/>
      <c r="AU5" s="120"/>
      <c r="AV5" s="155"/>
      <c r="AW5" s="120"/>
      <c r="AX5" s="155"/>
      <c r="AY5" s="156"/>
      <c r="AZ5" s="155"/>
      <c r="BA5" s="155"/>
      <c r="BB5" s="156"/>
      <c r="BC5" s="120"/>
      <c r="BD5" s="120"/>
      <c r="BE5" s="155"/>
      <c r="BF5" s="155"/>
      <c r="BG5" s="156"/>
      <c r="BH5" s="120"/>
      <c r="BI5" s="120"/>
      <c r="BJ5" s="155"/>
      <c r="BK5" s="155"/>
      <c r="BL5" s="156"/>
      <c r="BM5" s="120"/>
      <c r="BN5" s="120"/>
      <c r="BO5" s="155"/>
      <c r="BP5" s="155"/>
      <c r="BQ5" s="156"/>
      <c r="BR5" s="120"/>
      <c r="BS5" s="120"/>
      <c r="BT5" s="120"/>
      <c r="BU5" s="155"/>
      <c r="BV5" s="155"/>
      <c r="BW5" s="155"/>
      <c r="BX5" s="120"/>
      <c r="BY5" s="155"/>
      <c r="BZ5" s="155"/>
      <c r="CA5" s="321" t="s">
        <v>392</v>
      </c>
      <c r="CB5" s="334" t="s">
        <v>393</v>
      </c>
      <c r="CC5" s="335" t="s">
        <v>394</v>
      </c>
      <c r="CD5" s="334" t="s">
        <v>395</v>
      </c>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row>
    <row r="6" spans="1:108" ht="21" customHeight="1" thickTop="1" thickBot="1" x14ac:dyDescent="0.35">
      <c r="A6" s="474"/>
      <c r="B6" s="472"/>
      <c r="C6" s="472"/>
      <c r="D6" s="472"/>
      <c r="E6" s="473"/>
      <c r="F6" s="472"/>
      <c r="G6" s="472"/>
      <c r="H6" s="472"/>
      <c r="I6" s="472"/>
      <c r="J6" s="474"/>
      <c r="K6" s="474"/>
      <c r="L6" s="463"/>
      <c r="M6" s="461"/>
      <c r="N6" s="156">
        <v>2</v>
      </c>
      <c r="O6" s="116"/>
      <c r="P6" s="122"/>
      <c r="Q6" s="122"/>
      <c r="R6" s="122"/>
      <c r="S6" s="122"/>
      <c r="T6" s="122"/>
      <c r="U6" s="122"/>
      <c r="V6" s="122"/>
      <c r="W6" s="125">
        <f t="shared" ref="W6:W64" si="1">SUM(P6:V6)</f>
        <v>0</v>
      </c>
      <c r="X6" s="126" t="str">
        <f t="shared" si="0"/>
        <v>DEBIL</v>
      </c>
      <c r="Y6" s="124"/>
      <c r="Z6" s="127" t="str">
        <f t="shared" ref="Z6:Z64" si="2">IFERROR((_xlfn.IFS(AND(X6="FUERTE",Y6="FUERTE"),"FUERTE",AND(X6="FUERTE",Y6="MODERADO"),"MODERADO",AND(X6="FUERTE",Y6="DEBIL"),"DEBIL",AND(X6="MODERADO",Y6="FUERTE"),"MODERADO",AND(X6="MODERADO",Y6="MODERADO"),"MODERADO",AND(X6="MODERADO",Y6="DEBIL"),"DEBIL",AND(X6="DEBIL",Y6="FUERTE"),"DEBIL",AND(X6="DEBIL",Y6="MODERADO"),"DEBIL",AND(X6="DEBIL",Y6="DEBIL"),"DEBIL")),"")</f>
        <v/>
      </c>
      <c r="AA6" s="125" t="str">
        <f t="shared" ref="AA6:AA64" si="3">IF(AND(Z6="FUERTE"),"NO", "SI")</f>
        <v>SI</v>
      </c>
      <c r="AB6" s="122"/>
      <c r="AC6" s="464"/>
      <c r="AD6" s="464"/>
      <c r="AE6" s="465"/>
      <c r="AF6" s="465"/>
      <c r="AG6" s="466"/>
      <c r="AH6" s="466"/>
      <c r="AI6" s="459"/>
      <c r="AJ6" s="459"/>
      <c r="AK6" s="463"/>
      <c r="AL6" s="461"/>
      <c r="AM6" s="468"/>
      <c r="AN6" s="155"/>
      <c r="AO6" s="156"/>
      <c r="AP6" s="120"/>
      <c r="AQ6" s="120"/>
      <c r="AR6" s="155"/>
      <c r="AS6" s="120"/>
      <c r="AT6" s="155"/>
      <c r="AU6" s="120"/>
      <c r="AV6" s="155"/>
      <c r="AW6" s="120"/>
      <c r="AX6" s="155"/>
      <c r="AY6" s="156"/>
      <c r="AZ6" s="155"/>
      <c r="BA6" s="155"/>
      <c r="BB6" s="156"/>
      <c r="BC6" s="120"/>
      <c r="BD6" s="120"/>
      <c r="BE6" s="155"/>
      <c r="BF6" s="155"/>
      <c r="BG6" s="156"/>
      <c r="BH6" s="120"/>
      <c r="BI6" s="120"/>
      <c r="BJ6" s="155"/>
      <c r="BK6" s="155"/>
      <c r="BL6" s="156"/>
      <c r="BM6" s="120"/>
      <c r="BN6" s="120"/>
      <c r="BO6" s="155"/>
      <c r="BP6" s="155"/>
      <c r="BQ6" s="156"/>
      <c r="BR6" s="120"/>
      <c r="BS6" s="120"/>
      <c r="BT6" s="120"/>
      <c r="BU6" s="155"/>
      <c r="BV6" s="155"/>
      <c r="BW6" s="155"/>
      <c r="BX6" s="120"/>
      <c r="BY6" s="155"/>
      <c r="BZ6" s="155"/>
      <c r="CA6" s="120"/>
      <c r="CB6" s="155"/>
      <c r="CC6" s="156"/>
      <c r="CD6" s="155"/>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row>
    <row r="7" spans="1:108" ht="21" customHeight="1" thickTop="1" thickBot="1" x14ac:dyDescent="0.35">
      <c r="A7" s="474"/>
      <c r="B7" s="472"/>
      <c r="C7" s="472"/>
      <c r="D7" s="472"/>
      <c r="E7" s="473"/>
      <c r="F7" s="472"/>
      <c r="G7" s="472"/>
      <c r="H7" s="472"/>
      <c r="I7" s="472"/>
      <c r="J7" s="474"/>
      <c r="K7" s="474"/>
      <c r="L7" s="463"/>
      <c r="M7" s="461"/>
      <c r="N7" s="156">
        <v>3</v>
      </c>
      <c r="O7" s="121"/>
      <c r="P7" s="122"/>
      <c r="Q7" s="122"/>
      <c r="R7" s="122"/>
      <c r="S7" s="122"/>
      <c r="T7" s="122"/>
      <c r="U7" s="122"/>
      <c r="V7" s="122"/>
      <c r="W7" s="125">
        <f t="shared" si="1"/>
        <v>0</v>
      </c>
      <c r="X7" s="126" t="str">
        <f t="shared" si="0"/>
        <v>DEBIL</v>
      </c>
      <c r="Y7" s="124"/>
      <c r="Z7" s="127" t="str">
        <f t="shared" si="2"/>
        <v/>
      </c>
      <c r="AA7" s="125" t="str">
        <f t="shared" si="3"/>
        <v>SI</v>
      </c>
      <c r="AB7" s="122"/>
      <c r="AC7" s="464"/>
      <c r="AD7" s="464"/>
      <c r="AE7" s="465"/>
      <c r="AF7" s="465"/>
      <c r="AG7" s="466"/>
      <c r="AH7" s="466"/>
      <c r="AI7" s="459"/>
      <c r="AJ7" s="459"/>
      <c r="AK7" s="463"/>
      <c r="AL7" s="461"/>
      <c r="AM7" s="468"/>
      <c r="AN7" s="155"/>
      <c r="AO7" s="156"/>
      <c r="AP7" s="120"/>
      <c r="AQ7" s="120"/>
      <c r="AR7" s="155"/>
      <c r="AS7" s="120"/>
      <c r="AT7" s="155"/>
      <c r="AU7" s="120"/>
      <c r="AV7" s="155"/>
      <c r="AW7" s="120"/>
      <c r="AX7" s="155"/>
      <c r="AY7" s="156"/>
      <c r="AZ7" s="155"/>
      <c r="BA7" s="155"/>
      <c r="BB7" s="156"/>
      <c r="BC7" s="120"/>
      <c r="BD7" s="120"/>
      <c r="BE7" s="155"/>
      <c r="BF7" s="155"/>
      <c r="BG7" s="156"/>
      <c r="BH7" s="120"/>
      <c r="BI7" s="120"/>
      <c r="BJ7" s="155"/>
      <c r="BK7" s="155"/>
      <c r="BL7" s="156"/>
      <c r="BM7" s="120"/>
      <c r="BN7" s="120"/>
      <c r="BO7" s="155"/>
      <c r="BP7" s="155"/>
      <c r="BQ7" s="156"/>
      <c r="BR7" s="120"/>
      <c r="BS7" s="120"/>
      <c r="BT7" s="120"/>
      <c r="BU7" s="155"/>
      <c r="BV7" s="155"/>
      <c r="BW7" s="155"/>
      <c r="BX7" s="120"/>
      <c r="BY7" s="155"/>
      <c r="BZ7" s="155"/>
      <c r="CA7" s="120"/>
      <c r="CB7" s="155"/>
      <c r="CC7" s="156"/>
      <c r="CD7" s="155"/>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row>
    <row r="8" spans="1:108" ht="21" customHeight="1" thickTop="1" thickBot="1" x14ac:dyDescent="0.35">
      <c r="A8" s="474"/>
      <c r="B8" s="472"/>
      <c r="C8" s="472"/>
      <c r="D8" s="472"/>
      <c r="E8" s="473"/>
      <c r="F8" s="472"/>
      <c r="G8" s="472"/>
      <c r="H8" s="472"/>
      <c r="I8" s="472"/>
      <c r="J8" s="474"/>
      <c r="K8" s="474"/>
      <c r="L8" s="463"/>
      <c r="M8" s="461"/>
      <c r="N8" s="156">
        <v>4</v>
      </c>
      <c r="O8" s="116"/>
      <c r="P8" s="122"/>
      <c r="Q8" s="122"/>
      <c r="R8" s="122"/>
      <c r="S8" s="122"/>
      <c r="T8" s="122"/>
      <c r="U8" s="122"/>
      <c r="V8" s="122"/>
      <c r="W8" s="125">
        <f t="shared" si="1"/>
        <v>0</v>
      </c>
      <c r="X8" s="126" t="str">
        <f t="shared" si="0"/>
        <v>DEBIL</v>
      </c>
      <c r="Y8" s="124"/>
      <c r="Z8" s="127" t="str">
        <f t="shared" si="2"/>
        <v/>
      </c>
      <c r="AA8" s="125" t="str">
        <f t="shared" si="3"/>
        <v>SI</v>
      </c>
      <c r="AB8" s="122"/>
      <c r="AC8" s="464"/>
      <c r="AD8" s="464"/>
      <c r="AE8" s="465"/>
      <c r="AF8" s="465"/>
      <c r="AG8" s="466"/>
      <c r="AH8" s="466"/>
      <c r="AI8" s="459"/>
      <c r="AJ8" s="459"/>
      <c r="AK8" s="463"/>
      <c r="AL8" s="461"/>
      <c r="AM8" s="468"/>
      <c r="AN8" s="155"/>
      <c r="AO8" s="156"/>
      <c r="AP8" s="120"/>
      <c r="AQ8" s="120"/>
      <c r="AR8" s="155"/>
      <c r="AS8" s="120"/>
      <c r="AT8" s="155"/>
      <c r="AU8" s="120"/>
      <c r="AV8" s="155"/>
      <c r="AW8" s="120"/>
      <c r="AX8" s="155"/>
      <c r="AY8" s="156"/>
      <c r="AZ8" s="155"/>
      <c r="BA8" s="155"/>
      <c r="BB8" s="156"/>
      <c r="BC8" s="120"/>
      <c r="BD8" s="120"/>
      <c r="BE8" s="155"/>
      <c r="BF8" s="155"/>
      <c r="BG8" s="156"/>
      <c r="BH8" s="120"/>
      <c r="BI8" s="120"/>
      <c r="BJ8" s="155"/>
      <c r="BK8" s="155"/>
      <c r="BL8" s="156"/>
      <c r="BM8" s="120"/>
      <c r="BN8" s="120"/>
      <c r="BO8" s="155"/>
      <c r="BP8" s="155"/>
      <c r="BQ8" s="156"/>
      <c r="BR8" s="120"/>
      <c r="BS8" s="120"/>
      <c r="BT8" s="120"/>
      <c r="BU8" s="155"/>
      <c r="BV8" s="155"/>
      <c r="BW8" s="155"/>
      <c r="BX8" s="120"/>
      <c r="BY8" s="155"/>
      <c r="BZ8" s="155"/>
      <c r="CA8" s="120"/>
      <c r="CB8" s="155"/>
      <c r="CC8" s="156"/>
      <c r="CD8" s="155"/>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row>
    <row r="9" spans="1:108" ht="21" customHeight="1" thickTop="1" thickBot="1" x14ac:dyDescent="0.35">
      <c r="A9" s="474"/>
      <c r="B9" s="472"/>
      <c r="C9" s="472"/>
      <c r="D9" s="472"/>
      <c r="E9" s="473"/>
      <c r="F9" s="472"/>
      <c r="G9" s="472"/>
      <c r="H9" s="472"/>
      <c r="I9" s="472"/>
      <c r="J9" s="474"/>
      <c r="K9" s="474"/>
      <c r="L9" s="463"/>
      <c r="M9" s="461"/>
      <c r="N9" s="156">
        <v>5</v>
      </c>
      <c r="O9" s="116"/>
      <c r="P9" s="122"/>
      <c r="Q9" s="122"/>
      <c r="R9" s="122"/>
      <c r="S9" s="122"/>
      <c r="T9" s="122"/>
      <c r="U9" s="122"/>
      <c r="V9" s="122"/>
      <c r="W9" s="125">
        <f t="shared" si="1"/>
        <v>0</v>
      </c>
      <c r="X9" s="126" t="str">
        <f t="shared" si="0"/>
        <v>DEBIL</v>
      </c>
      <c r="Y9" s="124"/>
      <c r="Z9" s="127" t="str">
        <f t="shared" si="2"/>
        <v/>
      </c>
      <c r="AA9" s="125" t="str">
        <f t="shared" si="3"/>
        <v>SI</v>
      </c>
      <c r="AB9" s="122"/>
      <c r="AC9" s="464"/>
      <c r="AD9" s="464"/>
      <c r="AE9" s="465"/>
      <c r="AF9" s="465"/>
      <c r="AG9" s="466"/>
      <c r="AH9" s="466"/>
      <c r="AI9" s="459"/>
      <c r="AJ9" s="459"/>
      <c r="AK9" s="463"/>
      <c r="AL9" s="461"/>
      <c r="AM9" s="468"/>
      <c r="AN9" s="155"/>
      <c r="AO9" s="156"/>
      <c r="AP9" s="120"/>
      <c r="AQ9" s="120"/>
      <c r="AR9" s="155"/>
      <c r="AS9" s="120"/>
      <c r="AT9" s="155"/>
      <c r="AU9" s="120"/>
      <c r="AV9" s="155"/>
      <c r="AW9" s="120"/>
      <c r="AX9" s="155"/>
      <c r="AY9" s="156"/>
      <c r="AZ9" s="155"/>
      <c r="BA9" s="155"/>
      <c r="BB9" s="156"/>
      <c r="BC9" s="120"/>
      <c r="BD9" s="120"/>
      <c r="BE9" s="155"/>
      <c r="BF9" s="155"/>
      <c r="BG9" s="156"/>
      <c r="BH9" s="120"/>
      <c r="BI9" s="120"/>
      <c r="BJ9" s="155"/>
      <c r="BK9" s="155"/>
      <c r="BL9" s="156"/>
      <c r="BM9" s="120"/>
      <c r="BN9" s="120"/>
      <c r="BO9" s="155"/>
      <c r="BP9" s="155"/>
      <c r="BQ9" s="156"/>
      <c r="BR9" s="120"/>
      <c r="BS9" s="120"/>
      <c r="BT9" s="120"/>
      <c r="BU9" s="155"/>
      <c r="BV9" s="155"/>
      <c r="BW9" s="155"/>
      <c r="BX9" s="120"/>
      <c r="BY9" s="155"/>
      <c r="BZ9" s="155"/>
      <c r="CA9" s="120"/>
      <c r="CB9" s="155"/>
      <c r="CC9" s="156"/>
      <c r="CD9" s="155"/>
      <c r="CE9" s="162"/>
      <c r="CF9" s="162"/>
      <c r="CG9" s="162"/>
      <c r="CH9" s="162"/>
      <c r="CI9" s="162"/>
      <c r="CJ9" s="162"/>
      <c r="CK9" s="162"/>
      <c r="CL9" s="162"/>
      <c r="CM9" s="162"/>
      <c r="CN9" s="162"/>
      <c r="CO9" s="162"/>
      <c r="CP9" s="162"/>
      <c r="CQ9" s="162"/>
      <c r="CR9" s="162"/>
      <c r="CS9" s="162"/>
      <c r="CT9" s="162"/>
      <c r="CU9" s="162"/>
      <c r="CV9" s="162"/>
      <c r="CW9" s="162"/>
      <c r="CX9" s="162"/>
      <c r="CY9" s="162"/>
      <c r="CZ9" s="162"/>
      <c r="DA9" s="162"/>
      <c r="DB9" s="162"/>
      <c r="DC9" s="162"/>
      <c r="DD9" s="162"/>
    </row>
    <row r="10" spans="1:108" ht="21" customHeight="1" thickTop="1" thickBot="1" x14ac:dyDescent="0.35">
      <c r="A10" s="474"/>
      <c r="B10" s="472"/>
      <c r="C10" s="472"/>
      <c r="D10" s="472"/>
      <c r="E10" s="473"/>
      <c r="F10" s="472"/>
      <c r="G10" s="472"/>
      <c r="H10" s="472"/>
      <c r="I10" s="472"/>
      <c r="J10" s="474"/>
      <c r="K10" s="474"/>
      <c r="L10" s="463"/>
      <c r="M10" s="462"/>
      <c r="N10" s="156">
        <v>6</v>
      </c>
      <c r="O10" s="116"/>
      <c r="P10" s="122"/>
      <c r="Q10" s="122"/>
      <c r="R10" s="122"/>
      <c r="S10" s="122"/>
      <c r="T10" s="122"/>
      <c r="U10" s="122"/>
      <c r="V10" s="122"/>
      <c r="W10" s="125">
        <f t="shared" si="1"/>
        <v>0</v>
      </c>
      <c r="X10" s="126" t="str">
        <f t="shared" si="0"/>
        <v>DEBIL</v>
      </c>
      <c r="Y10" s="124"/>
      <c r="Z10" s="127" t="str">
        <f t="shared" si="2"/>
        <v/>
      </c>
      <c r="AA10" s="125" t="str">
        <f t="shared" si="3"/>
        <v>SI</v>
      </c>
      <c r="AB10" s="122"/>
      <c r="AC10" s="464"/>
      <c r="AD10" s="464"/>
      <c r="AE10" s="465"/>
      <c r="AF10" s="465"/>
      <c r="AG10" s="466"/>
      <c r="AH10" s="466"/>
      <c r="AI10" s="459"/>
      <c r="AJ10" s="459"/>
      <c r="AK10" s="463"/>
      <c r="AL10" s="462"/>
      <c r="AM10" s="469"/>
      <c r="AN10" s="155"/>
      <c r="AO10" s="156"/>
      <c r="AP10" s="120"/>
      <c r="AQ10" s="120"/>
      <c r="AR10" s="155"/>
      <c r="AS10" s="120"/>
      <c r="AT10" s="155"/>
      <c r="AU10" s="120"/>
      <c r="AV10" s="155"/>
      <c r="AW10" s="120"/>
      <c r="AX10" s="155"/>
      <c r="AY10" s="156"/>
      <c r="AZ10" s="155"/>
      <c r="BA10" s="155"/>
      <c r="BB10" s="156"/>
      <c r="BC10" s="120"/>
      <c r="BD10" s="120"/>
      <c r="BE10" s="155"/>
      <c r="BF10" s="155"/>
      <c r="BG10" s="156"/>
      <c r="BH10" s="120"/>
      <c r="BI10" s="120"/>
      <c r="BJ10" s="155"/>
      <c r="BK10" s="155"/>
      <c r="BL10" s="156"/>
      <c r="BM10" s="120"/>
      <c r="BN10" s="120"/>
      <c r="BO10" s="155"/>
      <c r="BP10" s="155"/>
      <c r="BQ10" s="156"/>
      <c r="BR10" s="120"/>
      <c r="BS10" s="120"/>
      <c r="BT10" s="120"/>
      <c r="BU10" s="155"/>
      <c r="BV10" s="155"/>
      <c r="BW10" s="155"/>
      <c r="BX10" s="120"/>
      <c r="BY10" s="155"/>
      <c r="BZ10" s="155"/>
      <c r="CA10" s="120"/>
      <c r="CB10" s="155"/>
      <c r="CC10" s="156"/>
      <c r="CD10" s="155"/>
      <c r="CE10" s="162"/>
      <c r="CF10" s="162"/>
      <c r="CG10" s="162"/>
      <c r="CH10" s="162"/>
      <c r="CI10" s="162"/>
      <c r="CJ10" s="162"/>
      <c r="CK10" s="162"/>
      <c r="CL10" s="162"/>
      <c r="CM10" s="162"/>
      <c r="CN10" s="162"/>
      <c r="CO10" s="162"/>
      <c r="CP10" s="162"/>
      <c r="CQ10" s="162"/>
      <c r="CR10" s="162"/>
      <c r="CS10" s="162"/>
      <c r="CT10" s="162"/>
      <c r="CU10" s="162"/>
      <c r="CV10" s="162"/>
      <c r="CW10" s="162"/>
      <c r="CX10" s="162"/>
      <c r="CY10" s="162"/>
      <c r="CZ10" s="162"/>
      <c r="DA10" s="162"/>
      <c r="DB10" s="162"/>
      <c r="DC10" s="162"/>
      <c r="DD10" s="162"/>
    </row>
    <row r="11" spans="1:108" ht="21" customHeight="1" thickTop="1" thickBot="1" x14ac:dyDescent="0.35">
      <c r="A11" s="474">
        <v>2</v>
      </c>
      <c r="B11" s="472"/>
      <c r="C11" s="472"/>
      <c r="D11" s="472"/>
      <c r="E11" s="473"/>
      <c r="F11" s="472"/>
      <c r="G11" s="472"/>
      <c r="H11" s="472"/>
      <c r="I11" s="472"/>
      <c r="J11" s="474"/>
      <c r="K11" s="474"/>
      <c r="L11" s="463">
        <f>+(J11*K11)*4</f>
        <v>0</v>
      </c>
      <c r="M11" s="460" t="b">
        <f>IF(OR(AND(J11=3,K11=4),AND(J11=2,K11=5),AND(J11=2,K11=5),AND(L11=20),AND(L11&gt;=52,L11&lt;=100)),"ZONA RIESGO EXTREMA",IF(OR(AND(J11=5,K11=2),AND(J11=4,K11=3),AND(J11=1,K11=4),AND(L11=16),AND(L11&gt;=28,L11&lt;=48)),"ZONA RIESGO ALTA",IF(OR(AND(J11=1,K11=3),AND(J11=4,K11=1),AND(L11=24)),"ZONA RIESGO MODERADA",IF(AND(L11&gt;=4,L11&lt;=16),"ZONA RIESGO BAJA"))))</f>
        <v>0</v>
      </c>
      <c r="N11" s="156">
        <v>1</v>
      </c>
      <c r="O11" s="116"/>
      <c r="P11" s="122"/>
      <c r="Q11" s="122"/>
      <c r="R11" s="122"/>
      <c r="S11" s="122"/>
      <c r="T11" s="122"/>
      <c r="U11" s="122"/>
      <c r="V11" s="122"/>
      <c r="W11" s="125">
        <f t="shared" si="1"/>
        <v>0</v>
      </c>
      <c r="X11" s="126" t="str">
        <f t="shared" si="0"/>
        <v>DEBIL</v>
      </c>
      <c r="Y11" s="124"/>
      <c r="Z11" s="127" t="str">
        <f t="shared" si="2"/>
        <v/>
      </c>
      <c r="AA11" s="125" t="str">
        <f t="shared" si="3"/>
        <v>SI</v>
      </c>
      <c r="AB11" s="122"/>
      <c r="AC11" s="464">
        <f>IF(AND(W11&gt;0,SUM(W12:W16)=0),W11,IF(AND(SUM(W11:W12)&gt;0,SUM(W13:W16)=0),AVERAGE(W11:W12),IF(AND(SUM(W11:W13)&gt;0,SUM(W14:W16)=0),AVERAGE(W11:W13),IF(AND(SUM(W11:W14)&gt;0,SUM(W15:W16)=0),AVERAGE(W11:W14),IF(AND(SUM(W11:W15)&gt;0,W16=0),AVERAGE(W11:W15),AVERAGE(W11:W16))))))</f>
        <v>0</v>
      </c>
      <c r="AD11" s="464" t="str">
        <f>IF(AND(AC11&gt;=50,AC11&lt;=99),"MODERADO",IF(AND(AC11=100), "FUERTE",IF(AND(AC11&lt;50), "DEBIL")))</f>
        <v>DEBIL</v>
      </c>
      <c r="AE11" s="465"/>
      <c r="AF11" s="465"/>
      <c r="AG11" s="466" t="str">
        <f>IFERROR(_xlfn.IFS(AND(AD11="MODERADO",AE11="Directamente"),1,AND(AD11="FUERTE",AE11="Directamente"),2),"0")</f>
        <v>0</v>
      </c>
      <c r="AH11" s="466" t="str">
        <f>IFERROR(_xlfn.IFS(AND(AD11="MODERADO",AF11="Directamente"),1,AND(AD11="FUERTE",AF11="Directamente"),2,AND(AD11="FUERTE",AF11="Indirectamente"),1),"0")</f>
        <v>0</v>
      </c>
      <c r="AI11" s="459"/>
      <c r="AJ11" s="459"/>
      <c r="AK11" s="463">
        <f>+(AI11*AJ11)*4</f>
        <v>0</v>
      </c>
      <c r="AL11" s="460" t="b">
        <f>IF(OR(AND(AI11=3,AJ11=4),AND(AI11=2,AJ11=5),AND(AI11=2,AJ11=5),AND(AK11=20),AND(AK11&gt;=52,AK11&lt;=100)),"ZONA RIESGO EXTREMA",IF(OR(AND(AI11=5,AJ11=2),AND(AI11=4,AJ11=3),AND(AI11=1,AJ11=4),AND(AK11=16),AND(AK11&gt;=28,AK11&lt;=48)),"ZONA RIESGO ALTA",IF(OR(AND(AI11=1,AJ11=3),AND(AI11=4,AJ11=1),AND(AK11=24)),"ZONA RIESGO MODERADA",IF(AND(AK11&gt;=4,AK11&lt;=16),"ZONA RIESGO BAJA"))))</f>
        <v>0</v>
      </c>
      <c r="AM11" s="467"/>
      <c r="AN11" s="155"/>
      <c r="AO11" s="156"/>
      <c r="AP11" s="120"/>
      <c r="AQ11" s="120"/>
      <c r="AR11" s="155"/>
      <c r="AS11" s="120"/>
      <c r="AT11" s="155"/>
      <c r="AU11" s="120"/>
      <c r="AV11" s="155"/>
      <c r="AW11" s="120"/>
      <c r="AX11" s="155"/>
      <c r="AY11" s="156"/>
      <c r="AZ11" s="155"/>
      <c r="BA11" s="155"/>
      <c r="BB11" s="156"/>
      <c r="BC11" s="120"/>
      <c r="BD11" s="120"/>
      <c r="BE11" s="155"/>
      <c r="BF11" s="155"/>
      <c r="BG11" s="156"/>
      <c r="BH11" s="120"/>
      <c r="BI11" s="120"/>
      <c r="BJ11" s="155"/>
      <c r="BK11" s="155"/>
      <c r="BL11" s="156"/>
      <c r="BM11" s="120"/>
      <c r="BN11" s="120"/>
      <c r="BO11" s="155"/>
      <c r="BP11" s="155"/>
      <c r="BQ11" s="156"/>
      <c r="BR11" s="120"/>
      <c r="BS11" s="120"/>
      <c r="BT11" s="120"/>
      <c r="BU11" s="155"/>
      <c r="BV11" s="155"/>
      <c r="BW11" s="155"/>
      <c r="BX11" s="120"/>
      <c r="BY11" s="155"/>
      <c r="BZ11" s="155"/>
      <c r="CA11" s="120"/>
      <c r="CB11" s="155"/>
      <c r="CC11" s="156"/>
      <c r="CD11" s="155"/>
      <c r="CE11" s="162"/>
      <c r="CF11" s="162"/>
      <c r="CG11" s="162"/>
      <c r="CH11" s="162"/>
      <c r="CI11" s="162"/>
      <c r="CJ11" s="162"/>
      <c r="CK11" s="162"/>
      <c r="CL11" s="162"/>
      <c r="CM11" s="162"/>
      <c r="CN11" s="162"/>
      <c r="CO11" s="162"/>
      <c r="CP11" s="162"/>
      <c r="CQ11" s="162"/>
      <c r="CR11" s="162"/>
      <c r="CS11" s="162"/>
      <c r="CT11" s="162"/>
      <c r="CU11" s="162"/>
      <c r="CV11" s="162"/>
      <c r="CW11" s="162"/>
      <c r="CX11" s="162"/>
      <c r="CY11" s="162"/>
      <c r="CZ11" s="162"/>
      <c r="DA11" s="162"/>
      <c r="DB11" s="162"/>
      <c r="DC11" s="162"/>
      <c r="DD11" s="162"/>
    </row>
    <row r="12" spans="1:108" ht="21" customHeight="1" thickTop="1" thickBot="1" x14ac:dyDescent="0.35">
      <c r="A12" s="474"/>
      <c r="B12" s="472"/>
      <c r="C12" s="472"/>
      <c r="D12" s="472"/>
      <c r="E12" s="473"/>
      <c r="F12" s="472"/>
      <c r="G12" s="472"/>
      <c r="H12" s="472"/>
      <c r="I12" s="472"/>
      <c r="J12" s="474"/>
      <c r="K12" s="474"/>
      <c r="L12" s="463"/>
      <c r="M12" s="461"/>
      <c r="N12" s="156">
        <v>2</v>
      </c>
      <c r="O12" s="116"/>
      <c r="P12" s="122"/>
      <c r="Q12" s="122"/>
      <c r="R12" s="122"/>
      <c r="S12" s="122"/>
      <c r="T12" s="122"/>
      <c r="U12" s="122"/>
      <c r="V12" s="122"/>
      <c r="W12" s="125">
        <f t="shared" si="1"/>
        <v>0</v>
      </c>
      <c r="X12" s="126" t="str">
        <f t="shared" si="0"/>
        <v>DEBIL</v>
      </c>
      <c r="Y12" s="124"/>
      <c r="Z12" s="127" t="str">
        <f t="shared" si="2"/>
        <v/>
      </c>
      <c r="AA12" s="125" t="str">
        <f t="shared" si="3"/>
        <v>SI</v>
      </c>
      <c r="AB12" s="122"/>
      <c r="AC12" s="464"/>
      <c r="AD12" s="464"/>
      <c r="AE12" s="465"/>
      <c r="AF12" s="465"/>
      <c r="AG12" s="466"/>
      <c r="AH12" s="466"/>
      <c r="AI12" s="459"/>
      <c r="AJ12" s="459"/>
      <c r="AK12" s="463"/>
      <c r="AL12" s="461"/>
      <c r="AM12" s="468"/>
      <c r="AN12" s="155"/>
      <c r="AO12" s="156"/>
      <c r="AP12" s="120"/>
      <c r="AQ12" s="120"/>
      <c r="AR12" s="155"/>
      <c r="AS12" s="120"/>
      <c r="AT12" s="155"/>
      <c r="AU12" s="120"/>
      <c r="AV12" s="155"/>
      <c r="AW12" s="120"/>
      <c r="AX12" s="155"/>
      <c r="AY12" s="156"/>
      <c r="AZ12" s="155"/>
      <c r="BA12" s="155"/>
      <c r="BB12" s="156"/>
      <c r="BC12" s="120"/>
      <c r="BD12" s="120"/>
      <c r="BE12" s="155"/>
      <c r="BF12" s="155"/>
      <c r="BG12" s="156"/>
      <c r="BH12" s="120"/>
      <c r="BI12" s="120"/>
      <c r="BJ12" s="155"/>
      <c r="BK12" s="155"/>
      <c r="BL12" s="156"/>
      <c r="BM12" s="120"/>
      <c r="BN12" s="120"/>
      <c r="BO12" s="155"/>
      <c r="BP12" s="155"/>
      <c r="BQ12" s="156"/>
      <c r="BR12" s="120"/>
      <c r="BS12" s="120"/>
      <c r="BT12" s="120"/>
      <c r="BU12" s="155"/>
      <c r="BV12" s="155"/>
      <c r="BW12" s="155"/>
      <c r="BX12" s="120"/>
      <c r="BY12" s="155"/>
      <c r="BZ12" s="155"/>
      <c r="CA12" s="120"/>
      <c r="CB12" s="155"/>
      <c r="CC12" s="156"/>
      <c r="CD12" s="155"/>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row>
    <row r="13" spans="1:108" ht="21" customHeight="1" thickTop="1" thickBot="1" x14ac:dyDescent="0.35">
      <c r="A13" s="474"/>
      <c r="B13" s="472"/>
      <c r="C13" s="472"/>
      <c r="D13" s="472"/>
      <c r="E13" s="473"/>
      <c r="F13" s="472"/>
      <c r="G13" s="472"/>
      <c r="H13" s="472"/>
      <c r="I13" s="472"/>
      <c r="J13" s="474"/>
      <c r="K13" s="474"/>
      <c r="L13" s="463"/>
      <c r="M13" s="461"/>
      <c r="N13" s="156">
        <v>3</v>
      </c>
      <c r="O13" s="121"/>
      <c r="P13" s="122"/>
      <c r="Q13" s="122"/>
      <c r="R13" s="122"/>
      <c r="S13" s="122"/>
      <c r="T13" s="122"/>
      <c r="U13" s="122"/>
      <c r="V13" s="122"/>
      <c r="W13" s="125">
        <f t="shared" si="1"/>
        <v>0</v>
      </c>
      <c r="X13" s="126" t="str">
        <f t="shared" si="0"/>
        <v>DEBIL</v>
      </c>
      <c r="Y13" s="124"/>
      <c r="Z13" s="127" t="str">
        <f t="shared" si="2"/>
        <v/>
      </c>
      <c r="AA13" s="125" t="str">
        <f t="shared" si="3"/>
        <v>SI</v>
      </c>
      <c r="AB13" s="122"/>
      <c r="AC13" s="464"/>
      <c r="AD13" s="464"/>
      <c r="AE13" s="465"/>
      <c r="AF13" s="465"/>
      <c r="AG13" s="466"/>
      <c r="AH13" s="466"/>
      <c r="AI13" s="459"/>
      <c r="AJ13" s="459"/>
      <c r="AK13" s="463"/>
      <c r="AL13" s="461"/>
      <c r="AM13" s="468"/>
      <c r="AN13" s="155"/>
      <c r="AO13" s="156"/>
      <c r="AP13" s="120"/>
      <c r="AQ13" s="120"/>
      <c r="AR13" s="155"/>
      <c r="AS13" s="120"/>
      <c r="AT13" s="155"/>
      <c r="AU13" s="120"/>
      <c r="AV13" s="155"/>
      <c r="AW13" s="120"/>
      <c r="AX13" s="155"/>
      <c r="AY13" s="156"/>
      <c r="AZ13" s="155"/>
      <c r="BA13" s="155"/>
      <c r="BB13" s="156"/>
      <c r="BC13" s="120"/>
      <c r="BD13" s="120"/>
      <c r="BE13" s="155"/>
      <c r="BF13" s="155"/>
      <c r="BG13" s="156"/>
      <c r="BH13" s="120"/>
      <c r="BI13" s="120"/>
      <c r="BJ13" s="155"/>
      <c r="BK13" s="155"/>
      <c r="BL13" s="156"/>
      <c r="BM13" s="120"/>
      <c r="BN13" s="120"/>
      <c r="BO13" s="155"/>
      <c r="BP13" s="155"/>
      <c r="BQ13" s="156"/>
      <c r="BR13" s="120"/>
      <c r="BS13" s="120"/>
      <c r="BT13" s="120"/>
      <c r="BU13" s="155"/>
      <c r="BV13" s="155"/>
      <c r="BW13" s="155"/>
      <c r="BX13" s="120"/>
      <c r="BY13" s="155"/>
      <c r="BZ13" s="155"/>
      <c r="CA13" s="120"/>
      <c r="CB13" s="155"/>
      <c r="CC13" s="156"/>
      <c r="CD13" s="155"/>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row>
    <row r="14" spans="1:108" ht="21" customHeight="1" thickTop="1" thickBot="1" x14ac:dyDescent="0.35">
      <c r="A14" s="474"/>
      <c r="B14" s="472"/>
      <c r="C14" s="472"/>
      <c r="D14" s="472"/>
      <c r="E14" s="473"/>
      <c r="F14" s="472"/>
      <c r="G14" s="472"/>
      <c r="H14" s="472"/>
      <c r="I14" s="472"/>
      <c r="J14" s="474"/>
      <c r="K14" s="474"/>
      <c r="L14" s="463"/>
      <c r="M14" s="461"/>
      <c r="N14" s="156">
        <v>4</v>
      </c>
      <c r="O14" s="116"/>
      <c r="P14" s="122"/>
      <c r="Q14" s="122"/>
      <c r="R14" s="122"/>
      <c r="S14" s="122"/>
      <c r="T14" s="122"/>
      <c r="U14" s="122"/>
      <c r="V14" s="122"/>
      <c r="W14" s="125">
        <f t="shared" si="1"/>
        <v>0</v>
      </c>
      <c r="X14" s="126" t="str">
        <f t="shared" si="0"/>
        <v>DEBIL</v>
      </c>
      <c r="Y14" s="124"/>
      <c r="Z14" s="127" t="str">
        <f t="shared" si="2"/>
        <v/>
      </c>
      <c r="AA14" s="125" t="str">
        <f t="shared" si="3"/>
        <v>SI</v>
      </c>
      <c r="AB14" s="122"/>
      <c r="AC14" s="464"/>
      <c r="AD14" s="464"/>
      <c r="AE14" s="465"/>
      <c r="AF14" s="465"/>
      <c r="AG14" s="466"/>
      <c r="AH14" s="466"/>
      <c r="AI14" s="459"/>
      <c r="AJ14" s="459"/>
      <c r="AK14" s="463"/>
      <c r="AL14" s="461"/>
      <c r="AM14" s="468"/>
      <c r="AN14" s="155"/>
      <c r="AO14" s="156"/>
      <c r="AP14" s="120"/>
      <c r="AQ14" s="120"/>
      <c r="AR14" s="155"/>
      <c r="AS14" s="120"/>
      <c r="AT14" s="155"/>
      <c r="AU14" s="120"/>
      <c r="AV14" s="155"/>
      <c r="AW14" s="120"/>
      <c r="AX14" s="155"/>
      <c r="AY14" s="156"/>
      <c r="AZ14" s="155"/>
      <c r="BA14" s="155"/>
      <c r="BB14" s="156"/>
      <c r="BC14" s="120"/>
      <c r="BD14" s="120"/>
      <c r="BE14" s="155"/>
      <c r="BF14" s="155"/>
      <c r="BG14" s="156"/>
      <c r="BH14" s="120"/>
      <c r="BI14" s="120"/>
      <c r="BJ14" s="155"/>
      <c r="BK14" s="155"/>
      <c r="BL14" s="156"/>
      <c r="BM14" s="120"/>
      <c r="BN14" s="120"/>
      <c r="BO14" s="155"/>
      <c r="BP14" s="155"/>
      <c r="BQ14" s="156"/>
      <c r="BR14" s="120"/>
      <c r="BS14" s="120"/>
      <c r="BT14" s="120"/>
      <c r="BU14" s="155"/>
      <c r="BV14" s="155"/>
      <c r="BW14" s="155"/>
      <c r="BX14" s="120"/>
      <c r="BY14" s="155"/>
      <c r="BZ14" s="155"/>
      <c r="CA14" s="120"/>
      <c r="CB14" s="155"/>
      <c r="CC14" s="156"/>
      <c r="CD14" s="155"/>
      <c r="CE14" s="162"/>
      <c r="CF14" s="162"/>
      <c r="CG14" s="162"/>
      <c r="CH14" s="162"/>
      <c r="CI14" s="162"/>
      <c r="CJ14" s="162"/>
      <c r="CK14" s="162"/>
      <c r="CL14" s="162"/>
      <c r="CM14" s="162"/>
      <c r="CN14" s="162"/>
      <c r="CO14" s="162"/>
      <c r="CP14" s="162"/>
      <c r="CQ14" s="162"/>
      <c r="CR14" s="162"/>
      <c r="CS14" s="162"/>
      <c r="CT14" s="162"/>
      <c r="CU14" s="162"/>
      <c r="CV14" s="162"/>
      <c r="CW14" s="162"/>
      <c r="CX14" s="162"/>
      <c r="CY14" s="162"/>
      <c r="CZ14" s="162"/>
      <c r="DA14" s="162"/>
      <c r="DB14" s="162"/>
      <c r="DC14" s="162"/>
      <c r="DD14" s="162"/>
    </row>
    <row r="15" spans="1:108" ht="21" customHeight="1" thickTop="1" thickBot="1" x14ac:dyDescent="0.35">
      <c r="A15" s="474"/>
      <c r="B15" s="472"/>
      <c r="C15" s="472"/>
      <c r="D15" s="472"/>
      <c r="E15" s="473"/>
      <c r="F15" s="472"/>
      <c r="G15" s="472"/>
      <c r="H15" s="472"/>
      <c r="I15" s="472"/>
      <c r="J15" s="474"/>
      <c r="K15" s="474"/>
      <c r="L15" s="463"/>
      <c r="M15" s="461"/>
      <c r="N15" s="156">
        <v>5</v>
      </c>
      <c r="O15" s="116"/>
      <c r="P15" s="122"/>
      <c r="Q15" s="122"/>
      <c r="R15" s="122"/>
      <c r="S15" s="122"/>
      <c r="T15" s="122"/>
      <c r="U15" s="122"/>
      <c r="V15" s="122"/>
      <c r="W15" s="125">
        <f t="shared" si="1"/>
        <v>0</v>
      </c>
      <c r="X15" s="126" t="str">
        <f t="shared" si="0"/>
        <v>DEBIL</v>
      </c>
      <c r="Y15" s="124"/>
      <c r="Z15" s="127" t="str">
        <f t="shared" si="2"/>
        <v/>
      </c>
      <c r="AA15" s="125" t="str">
        <f t="shared" si="3"/>
        <v>SI</v>
      </c>
      <c r="AB15" s="122"/>
      <c r="AC15" s="464"/>
      <c r="AD15" s="464"/>
      <c r="AE15" s="465"/>
      <c r="AF15" s="465"/>
      <c r="AG15" s="466"/>
      <c r="AH15" s="466"/>
      <c r="AI15" s="459"/>
      <c r="AJ15" s="459"/>
      <c r="AK15" s="463"/>
      <c r="AL15" s="461"/>
      <c r="AM15" s="468"/>
      <c r="AN15" s="155"/>
      <c r="AO15" s="156"/>
      <c r="AP15" s="120"/>
      <c r="AQ15" s="120"/>
      <c r="AR15" s="155"/>
      <c r="AS15" s="120"/>
      <c r="AT15" s="155"/>
      <c r="AU15" s="120"/>
      <c r="AV15" s="155"/>
      <c r="AW15" s="120"/>
      <c r="AX15" s="155"/>
      <c r="AY15" s="156"/>
      <c r="AZ15" s="155"/>
      <c r="BA15" s="155"/>
      <c r="BB15" s="156"/>
      <c r="BC15" s="120"/>
      <c r="BD15" s="120"/>
      <c r="BE15" s="155"/>
      <c r="BF15" s="155"/>
      <c r="BG15" s="156"/>
      <c r="BH15" s="120"/>
      <c r="BI15" s="120"/>
      <c r="BJ15" s="155"/>
      <c r="BK15" s="155"/>
      <c r="BL15" s="156"/>
      <c r="BM15" s="120"/>
      <c r="BN15" s="120"/>
      <c r="BO15" s="155"/>
      <c r="BP15" s="155"/>
      <c r="BQ15" s="156"/>
      <c r="BR15" s="120"/>
      <c r="BS15" s="120"/>
      <c r="BT15" s="120"/>
      <c r="BU15" s="155"/>
      <c r="BV15" s="155"/>
      <c r="BW15" s="155"/>
      <c r="BX15" s="120"/>
      <c r="BY15" s="155"/>
      <c r="BZ15" s="155"/>
      <c r="CA15" s="120"/>
      <c r="CB15" s="155"/>
      <c r="CC15" s="156"/>
      <c r="CD15" s="155"/>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row>
    <row r="16" spans="1:108" ht="21" customHeight="1" thickTop="1" thickBot="1" x14ac:dyDescent="0.35">
      <c r="A16" s="474"/>
      <c r="B16" s="472"/>
      <c r="C16" s="472"/>
      <c r="D16" s="472"/>
      <c r="E16" s="473"/>
      <c r="F16" s="472"/>
      <c r="G16" s="472"/>
      <c r="H16" s="472"/>
      <c r="I16" s="472"/>
      <c r="J16" s="474"/>
      <c r="K16" s="474"/>
      <c r="L16" s="463"/>
      <c r="M16" s="462"/>
      <c r="N16" s="156">
        <v>6</v>
      </c>
      <c r="O16" s="116"/>
      <c r="P16" s="122"/>
      <c r="Q16" s="122"/>
      <c r="R16" s="122"/>
      <c r="S16" s="122"/>
      <c r="T16" s="122"/>
      <c r="U16" s="122"/>
      <c r="V16" s="122"/>
      <c r="W16" s="125">
        <f t="shared" si="1"/>
        <v>0</v>
      </c>
      <c r="X16" s="126" t="str">
        <f t="shared" si="0"/>
        <v>DEBIL</v>
      </c>
      <c r="Y16" s="124"/>
      <c r="Z16" s="127" t="str">
        <f t="shared" si="2"/>
        <v/>
      </c>
      <c r="AA16" s="125" t="str">
        <f t="shared" si="3"/>
        <v>SI</v>
      </c>
      <c r="AB16" s="122"/>
      <c r="AC16" s="464"/>
      <c r="AD16" s="464"/>
      <c r="AE16" s="465"/>
      <c r="AF16" s="465"/>
      <c r="AG16" s="466"/>
      <c r="AH16" s="466"/>
      <c r="AI16" s="459"/>
      <c r="AJ16" s="459"/>
      <c r="AK16" s="463"/>
      <c r="AL16" s="462"/>
      <c r="AM16" s="469"/>
      <c r="AN16" s="155"/>
      <c r="AO16" s="156"/>
      <c r="AP16" s="120"/>
      <c r="AQ16" s="120"/>
      <c r="AR16" s="155"/>
      <c r="AS16" s="120"/>
      <c r="AT16" s="155"/>
      <c r="AU16" s="120"/>
      <c r="AV16" s="155"/>
      <c r="AW16" s="120"/>
      <c r="AX16" s="155"/>
      <c r="AY16" s="156"/>
      <c r="AZ16" s="155"/>
      <c r="BA16" s="155"/>
      <c r="BB16" s="156"/>
      <c r="BC16" s="120"/>
      <c r="BD16" s="120"/>
      <c r="BE16" s="155"/>
      <c r="BF16" s="155"/>
      <c r="BG16" s="156"/>
      <c r="BH16" s="120"/>
      <c r="BI16" s="120"/>
      <c r="BJ16" s="155"/>
      <c r="BK16" s="155"/>
      <c r="BL16" s="156"/>
      <c r="BM16" s="120"/>
      <c r="BN16" s="120"/>
      <c r="BO16" s="155"/>
      <c r="BP16" s="155"/>
      <c r="BQ16" s="156"/>
      <c r="BR16" s="120"/>
      <c r="BS16" s="120"/>
      <c r="BT16" s="120"/>
      <c r="BU16" s="155"/>
      <c r="BV16" s="155"/>
      <c r="BW16" s="155"/>
      <c r="BX16" s="120"/>
      <c r="BY16" s="155"/>
      <c r="BZ16" s="155"/>
      <c r="CA16" s="120"/>
      <c r="CB16" s="155"/>
      <c r="CC16" s="156"/>
      <c r="CD16" s="155"/>
      <c r="CE16" s="162"/>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c r="DC16" s="162"/>
      <c r="DD16" s="162"/>
    </row>
    <row r="17" spans="1:108" ht="21" customHeight="1" thickTop="1" thickBot="1" x14ac:dyDescent="0.35">
      <c r="A17" s="474">
        <v>3</v>
      </c>
      <c r="B17" s="472"/>
      <c r="C17" s="472"/>
      <c r="D17" s="472"/>
      <c r="E17" s="473"/>
      <c r="F17" s="472"/>
      <c r="G17" s="472"/>
      <c r="H17" s="472"/>
      <c r="I17" s="472"/>
      <c r="J17" s="474"/>
      <c r="K17" s="474"/>
      <c r="L17" s="463">
        <f>+(J17*K17)*4</f>
        <v>0</v>
      </c>
      <c r="M17" s="460" t="b">
        <f>IF(OR(AND(J17=3,K17=4),AND(J17=2,K17=5),AND(J17=2,K17=5),AND(L17=20),AND(L17&gt;=52,L17&lt;=100)),"ZONA RIESGO EXTREMA",IF(OR(AND(J17=5,K17=2),AND(J17=4,K17=3),AND(J17=1,K17=4),AND(L17=16),AND(L17&gt;=28,L17&lt;=48)),"ZONA RIESGO ALTA",IF(OR(AND(J17=1,K17=3),AND(J17=4,K17=1),AND(L17=24)),"ZONA RIESGO MODERADA",IF(AND(L17&gt;=4,L17&lt;=16),"ZONA RIESGO BAJA"))))</f>
        <v>0</v>
      </c>
      <c r="N17" s="156">
        <v>1</v>
      </c>
      <c r="O17" s="116"/>
      <c r="P17" s="122"/>
      <c r="Q17" s="122"/>
      <c r="R17" s="122"/>
      <c r="S17" s="122"/>
      <c r="T17" s="122"/>
      <c r="U17" s="122"/>
      <c r="V17" s="122"/>
      <c r="W17" s="125">
        <f t="shared" si="1"/>
        <v>0</v>
      </c>
      <c r="X17" s="126" t="str">
        <f t="shared" si="0"/>
        <v>DEBIL</v>
      </c>
      <c r="Y17" s="124"/>
      <c r="Z17" s="127" t="str">
        <f t="shared" si="2"/>
        <v/>
      </c>
      <c r="AA17" s="125" t="str">
        <f t="shared" si="3"/>
        <v>SI</v>
      </c>
      <c r="AB17" s="122"/>
      <c r="AC17" s="464">
        <f>IF(AND(W17&gt;0,SUM(W18:W22)=0),W17,IF(AND(SUM(W17:W18)&gt;0,SUM(W19:W22)=0),AVERAGE(W17:W18),IF(AND(SUM(W17:W19)&gt;0,SUM(W20:W22)=0),AVERAGE(W17:W19),IF(AND(SUM(W17:W20)&gt;0,SUM(W21:W22)=0),AVERAGE(W17:W20),IF(AND(SUM(W17:W21)&gt;0,W22=0),AVERAGE(W17:W21),AVERAGE(W17:W22))))))</f>
        <v>0</v>
      </c>
      <c r="AD17" s="464" t="str">
        <f>IF(AND(AC17&gt;=50,AC17&lt;=99),"MODERADO",IF(AND(AC17=100), "FUERTE",IF(AND(AC17&lt;50), "DEBIL")))</f>
        <v>DEBIL</v>
      </c>
      <c r="AE17" s="465"/>
      <c r="AF17" s="465"/>
      <c r="AG17" s="466" t="str">
        <f>IFERROR(_xlfn.IFS(AND(AD17="MODERADO",AE17="Directamente"),1,AND(AD17="FUERTE",AE17="Directamente"),2),"0")</f>
        <v>0</v>
      </c>
      <c r="AH17" s="466" t="str">
        <f>IFERROR(_xlfn.IFS(AND(AD17="MODERADO",AF17="Directamente"),1,AND(AD17="FUERTE",AF17="Directamente"),2,AND(AD17="FUERTE",AF17="Indirectamente"),1),"0")</f>
        <v>0</v>
      </c>
      <c r="AI17" s="459"/>
      <c r="AJ17" s="459"/>
      <c r="AK17" s="463">
        <f>+(AI17*AJ17)*4</f>
        <v>0</v>
      </c>
      <c r="AL17" s="460"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467"/>
      <c r="AN17" s="155"/>
      <c r="AO17" s="156"/>
      <c r="AP17" s="120"/>
      <c r="AQ17" s="120"/>
      <c r="AR17" s="155"/>
      <c r="AS17" s="120"/>
      <c r="AT17" s="155"/>
      <c r="AU17" s="120"/>
      <c r="AV17" s="155"/>
      <c r="AW17" s="120"/>
      <c r="AX17" s="155"/>
      <c r="AY17" s="156"/>
      <c r="AZ17" s="155"/>
      <c r="BA17" s="155"/>
      <c r="BB17" s="156"/>
      <c r="BC17" s="120"/>
      <c r="BD17" s="120"/>
      <c r="BE17" s="155"/>
      <c r="BF17" s="155"/>
      <c r="BG17" s="156"/>
      <c r="BH17" s="120"/>
      <c r="BI17" s="120"/>
      <c r="BJ17" s="155"/>
      <c r="BK17" s="155"/>
      <c r="BL17" s="156"/>
      <c r="BM17" s="120"/>
      <c r="BN17" s="120"/>
      <c r="BO17" s="155"/>
      <c r="BP17" s="155"/>
      <c r="BQ17" s="156"/>
      <c r="BR17" s="120"/>
      <c r="BS17" s="120"/>
      <c r="BT17" s="120"/>
      <c r="BU17" s="155"/>
      <c r="BV17" s="155"/>
      <c r="BW17" s="155"/>
      <c r="BX17" s="120"/>
      <c r="BY17" s="155"/>
      <c r="BZ17" s="155"/>
      <c r="CA17" s="120"/>
      <c r="CB17" s="155"/>
      <c r="CC17" s="156"/>
      <c r="CD17" s="155"/>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row>
    <row r="18" spans="1:108" ht="21" customHeight="1" thickTop="1" thickBot="1" x14ac:dyDescent="0.35">
      <c r="A18" s="474"/>
      <c r="B18" s="472"/>
      <c r="C18" s="472"/>
      <c r="D18" s="472"/>
      <c r="E18" s="473"/>
      <c r="F18" s="472"/>
      <c r="G18" s="472"/>
      <c r="H18" s="472"/>
      <c r="I18" s="472"/>
      <c r="J18" s="474"/>
      <c r="K18" s="474"/>
      <c r="L18" s="463"/>
      <c r="M18" s="461"/>
      <c r="N18" s="156">
        <v>2</v>
      </c>
      <c r="O18" s="116"/>
      <c r="P18" s="122"/>
      <c r="Q18" s="122"/>
      <c r="R18" s="122"/>
      <c r="S18" s="122"/>
      <c r="T18" s="122"/>
      <c r="U18" s="122"/>
      <c r="V18" s="122"/>
      <c r="W18" s="125">
        <f t="shared" si="1"/>
        <v>0</v>
      </c>
      <c r="X18" s="126" t="str">
        <f t="shared" si="0"/>
        <v>DEBIL</v>
      </c>
      <c r="Y18" s="124"/>
      <c r="Z18" s="127" t="str">
        <f t="shared" si="2"/>
        <v/>
      </c>
      <c r="AA18" s="125" t="str">
        <f t="shared" si="3"/>
        <v>SI</v>
      </c>
      <c r="AB18" s="122"/>
      <c r="AC18" s="464"/>
      <c r="AD18" s="464"/>
      <c r="AE18" s="465"/>
      <c r="AF18" s="465"/>
      <c r="AG18" s="466"/>
      <c r="AH18" s="466"/>
      <c r="AI18" s="459"/>
      <c r="AJ18" s="459"/>
      <c r="AK18" s="463"/>
      <c r="AL18" s="461"/>
      <c r="AM18" s="468"/>
      <c r="AN18" s="155"/>
      <c r="AO18" s="156"/>
      <c r="AP18" s="120"/>
      <c r="AQ18" s="120"/>
      <c r="AR18" s="155"/>
      <c r="AS18" s="120"/>
      <c r="AT18" s="155"/>
      <c r="AU18" s="120"/>
      <c r="AV18" s="155"/>
      <c r="AW18" s="120"/>
      <c r="AX18" s="155"/>
      <c r="AY18" s="156"/>
      <c r="AZ18" s="155"/>
      <c r="BA18" s="155"/>
      <c r="BB18" s="156"/>
      <c r="BC18" s="120"/>
      <c r="BD18" s="120"/>
      <c r="BE18" s="155"/>
      <c r="BF18" s="155"/>
      <c r="BG18" s="156"/>
      <c r="BH18" s="120"/>
      <c r="BI18" s="120"/>
      <c r="BJ18" s="155"/>
      <c r="BK18" s="155"/>
      <c r="BL18" s="156"/>
      <c r="BM18" s="120"/>
      <c r="BN18" s="120"/>
      <c r="BO18" s="155"/>
      <c r="BP18" s="155"/>
      <c r="BQ18" s="156"/>
      <c r="BR18" s="120"/>
      <c r="BS18" s="120"/>
      <c r="BT18" s="120"/>
      <c r="BU18" s="155"/>
      <c r="BV18" s="155"/>
      <c r="BW18" s="155"/>
      <c r="BX18" s="120"/>
      <c r="BY18" s="155"/>
      <c r="BZ18" s="155"/>
      <c r="CA18" s="120"/>
      <c r="CB18" s="155"/>
      <c r="CC18" s="156"/>
      <c r="CD18" s="155"/>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row>
    <row r="19" spans="1:108" ht="21" customHeight="1" thickTop="1" thickBot="1" x14ac:dyDescent="0.35">
      <c r="A19" s="474"/>
      <c r="B19" s="472"/>
      <c r="C19" s="472"/>
      <c r="D19" s="472"/>
      <c r="E19" s="473"/>
      <c r="F19" s="472"/>
      <c r="G19" s="472"/>
      <c r="H19" s="472"/>
      <c r="I19" s="472"/>
      <c r="J19" s="474"/>
      <c r="K19" s="474"/>
      <c r="L19" s="463"/>
      <c r="M19" s="461"/>
      <c r="N19" s="156">
        <v>3</v>
      </c>
      <c r="O19" s="121"/>
      <c r="P19" s="122"/>
      <c r="Q19" s="122"/>
      <c r="R19" s="122"/>
      <c r="S19" s="122"/>
      <c r="T19" s="122"/>
      <c r="U19" s="122"/>
      <c r="V19" s="122"/>
      <c r="W19" s="125">
        <f t="shared" si="1"/>
        <v>0</v>
      </c>
      <c r="X19" s="126" t="str">
        <f t="shared" si="0"/>
        <v>DEBIL</v>
      </c>
      <c r="Y19" s="124"/>
      <c r="Z19" s="127" t="str">
        <f t="shared" si="2"/>
        <v/>
      </c>
      <c r="AA19" s="125" t="str">
        <f t="shared" si="3"/>
        <v>SI</v>
      </c>
      <c r="AB19" s="122"/>
      <c r="AC19" s="464"/>
      <c r="AD19" s="464"/>
      <c r="AE19" s="465"/>
      <c r="AF19" s="465"/>
      <c r="AG19" s="466"/>
      <c r="AH19" s="466"/>
      <c r="AI19" s="459"/>
      <c r="AJ19" s="459"/>
      <c r="AK19" s="463"/>
      <c r="AL19" s="461"/>
      <c r="AM19" s="468"/>
      <c r="AN19" s="155"/>
      <c r="AO19" s="156"/>
      <c r="AP19" s="120"/>
      <c r="AQ19" s="120"/>
      <c r="AR19" s="155"/>
      <c r="AS19" s="120"/>
      <c r="AT19" s="155"/>
      <c r="AU19" s="120"/>
      <c r="AV19" s="155"/>
      <c r="AW19" s="120"/>
      <c r="AX19" s="155"/>
      <c r="AY19" s="156"/>
      <c r="AZ19" s="155"/>
      <c r="BA19" s="155"/>
      <c r="BB19" s="156"/>
      <c r="BC19" s="120"/>
      <c r="BD19" s="120"/>
      <c r="BE19" s="155"/>
      <c r="BF19" s="155"/>
      <c r="BG19" s="156"/>
      <c r="BH19" s="120"/>
      <c r="BI19" s="120"/>
      <c r="BJ19" s="155"/>
      <c r="BK19" s="155"/>
      <c r="BL19" s="156"/>
      <c r="BM19" s="120"/>
      <c r="BN19" s="120"/>
      <c r="BO19" s="155"/>
      <c r="BP19" s="155"/>
      <c r="BQ19" s="156"/>
      <c r="BR19" s="120"/>
      <c r="BS19" s="120"/>
      <c r="BT19" s="120"/>
      <c r="BU19" s="155"/>
      <c r="BV19" s="155"/>
      <c r="BW19" s="155"/>
      <c r="BX19" s="120"/>
      <c r="BY19" s="155"/>
      <c r="BZ19" s="155"/>
      <c r="CA19" s="120"/>
      <c r="CB19" s="155"/>
      <c r="CC19" s="156"/>
      <c r="CD19" s="155"/>
      <c r="CE19" s="162"/>
      <c r="CF19" s="162"/>
      <c r="CG19" s="162"/>
      <c r="CH19" s="162"/>
      <c r="CI19" s="162"/>
      <c r="CJ19" s="162"/>
      <c r="CK19" s="162"/>
      <c r="CL19" s="162"/>
      <c r="CM19" s="162"/>
      <c r="CN19" s="162"/>
      <c r="CO19" s="162"/>
      <c r="CP19" s="162"/>
      <c r="CQ19" s="162"/>
      <c r="CR19" s="162"/>
      <c r="CS19" s="162"/>
      <c r="CT19" s="162"/>
      <c r="CU19" s="162"/>
      <c r="CV19" s="162"/>
      <c r="CW19" s="162"/>
      <c r="CX19" s="162"/>
      <c r="CY19" s="162"/>
      <c r="CZ19" s="162"/>
      <c r="DA19" s="162"/>
      <c r="DB19" s="162"/>
      <c r="DC19" s="162"/>
      <c r="DD19" s="162"/>
    </row>
    <row r="20" spans="1:108" ht="21" customHeight="1" thickTop="1" thickBot="1" x14ac:dyDescent="0.35">
      <c r="A20" s="474"/>
      <c r="B20" s="472"/>
      <c r="C20" s="472"/>
      <c r="D20" s="472"/>
      <c r="E20" s="473"/>
      <c r="F20" s="472"/>
      <c r="G20" s="472"/>
      <c r="H20" s="472"/>
      <c r="I20" s="472"/>
      <c r="J20" s="474"/>
      <c r="K20" s="474"/>
      <c r="L20" s="463"/>
      <c r="M20" s="461"/>
      <c r="N20" s="156">
        <v>4</v>
      </c>
      <c r="O20" s="116"/>
      <c r="P20" s="122"/>
      <c r="Q20" s="122"/>
      <c r="R20" s="122"/>
      <c r="S20" s="122"/>
      <c r="T20" s="122"/>
      <c r="U20" s="122"/>
      <c r="V20" s="122"/>
      <c r="W20" s="125">
        <f t="shared" si="1"/>
        <v>0</v>
      </c>
      <c r="X20" s="126" t="str">
        <f t="shared" si="0"/>
        <v>DEBIL</v>
      </c>
      <c r="Y20" s="124"/>
      <c r="Z20" s="127" t="str">
        <f t="shared" si="2"/>
        <v/>
      </c>
      <c r="AA20" s="125" t="str">
        <f t="shared" si="3"/>
        <v>SI</v>
      </c>
      <c r="AB20" s="122"/>
      <c r="AC20" s="464"/>
      <c r="AD20" s="464"/>
      <c r="AE20" s="465"/>
      <c r="AF20" s="465"/>
      <c r="AG20" s="466"/>
      <c r="AH20" s="466"/>
      <c r="AI20" s="459"/>
      <c r="AJ20" s="459"/>
      <c r="AK20" s="463"/>
      <c r="AL20" s="461"/>
      <c r="AM20" s="468"/>
      <c r="AN20" s="155"/>
      <c r="AO20" s="156"/>
      <c r="AP20" s="120"/>
      <c r="AQ20" s="120"/>
      <c r="AR20" s="155"/>
      <c r="AS20" s="120"/>
      <c r="AT20" s="155"/>
      <c r="AU20" s="120"/>
      <c r="AV20" s="155"/>
      <c r="AW20" s="120"/>
      <c r="AX20" s="155"/>
      <c r="AY20" s="156"/>
      <c r="AZ20" s="155"/>
      <c r="BA20" s="155"/>
      <c r="BB20" s="156"/>
      <c r="BC20" s="120"/>
      <c r="BD20" s="120"/>
      <c r="BE20" s="155"/>
      <c r="BF20" s="155"/>
      <c r="BG20" s="156"/>
      <c r="BH20" s="120"/>
      <c r="BI20" s="120"/>
      <c r="BJ20" s="155"/>
      <c r="BK20" s="155"/>
      <c r="BL20" s="156"/>
      <c r="BM20" s="120"/>
      <c r="BN20" s="120"/>
      <c r="BO20" s="155"/>
      <c r="BP20" s="155"/>
      <c r="BQ20" s="156"/>
      <c r="BR20" s="120"/>
      <c r="BS20" s="120"/>
      <c r="BT20" s="120"/>
      <c r="BU20" s="155"/>
      <c r="BV20" s="155"/>
      <c r="BW20" s="155"/>
      <c r="BX20" s="120"/>
      <c r="BY20" s="155"/>
      <c r="BZ20" s="155"/>
      <c r="CA20" s="120"/>
      <c r="CB20" s="155"/>
      <c r="CC20" s="156"/>
      <c r="CD20" s="155"/>
      <c r="CE20" s="162"/>
      <c r="CF20" s="162"/>
      <c r="CG20" s="162"/>
      <c r="CH20" s="162"/>
      <c r="CI20" s="162"/>
      <c r="CJ20" s="162"/>
      <c r="CK20" s="162"/>
      <c r="CL20" s="162"/>
      <c r="CM20" s="162"/>
      <c r="CN20" s="162"/>
      <c r="CO20" s="162"/>
      <c r="CP20" s="162"/>
      <c r="CQ20" s="162"/>
      <c r="CR20" s="162"/>
      <c r="CS20" s="162"/>
      <c r="CT20" s="162"/>
      <c r="CU20" s="162"/>
      <c r="CV20" s="162"/>
      <c r="CW20" s="162"/>
      <c r="CX20" s="162"/>
      <c r="CY20" s="162"/>
      <c r="CZ20" s="162"/>
      <c r="DA20" s="162"/>
      <c r="DB20" s="162"/>
      <c r="DC20" s="162"/>
      <c r="DD20" s="162"/>
    </row>
    <row r="21" spans="1:108" ht="21" customHeight="1" thickTop="1" thickBot="1" x14ac:dyDescent="0.35">
      <c r="A21" s="474"/>
      <c r="B21" s="472"/>
      <c r="C21" s="472"/>
      <c r="D21" s="472"/>
      <c r="E21" s="473"/>
      <c r="F21" s="472"/>
      <c r="G21" s="472"/>
      <c r="H21" s="472"/>
      <c r="I21" s="472"/>
      <c r="J21" s="474"/>
      <c r="K21" s="474"/>
      <c r="L21" s="463"/>
      <c r="M21" s="461"/>
      <c r="N21" s="156">
        <v>5</v>
      </c>
      <c r="O21" s="116"/>
      <c r="P21" s="122"/>
      <c r="Q21" s="122"/>
      <c r="R21" s="122"/>
      <c r="S21" s="122"/>
      <c r="T21" s="122"/>
      <c r="U21" s="122"/>
      <c r="V21" s="122"/>
      <c r="W21" s="125">
        <f t="shared" si="1"/>
        <v>0</v>
      </c>
      <c r="X21" s="126" t="str">
        <f t="shared" si="0"/>
        <v>DEBIL</v>
      </c>
      <c r="Y21" s="124"/>
      <c r="Z21" s="127" t="str">
        <f t="shared" si="2"/>
        <v/>
      </c>
      <c r="AA21" s="125" t="str">
        <f t="shared" si="3"/>
        <v>SI</v>
      </c>
      <c r="AB21" s="122"/>
      <c r="AC21" s="464"/>
      <c r="AD21" s="464"/>
      <c r="AE21" s="465"/>
      <c r="AF21" s="465"/>
      <c r="AG21" s="466"/>
      <c r="AH21" s="466"/>
      <c r="AI21" s="459"/>
      <c r="AJ21" s="459"/>
      <c r="AK21" s="463"/>
      <c r="AL21" s="461"/>
      <c r="AM21" s="468"/>
      <c r="AN21" s="155"/>
      <c r="AO21" s="156"/>
      <c r="AP21" s="120"/>
      <c r="AQ21" s="120"/>
      <c r="AR21" s="155"/>
      <c r="AS21" s="120"/>
      <c r="AT21" s="155"/>
      <c r="AU21" s="120"/>
      <c r="AV21" s="155"/>
      <c r="AW21" s="120"/>
      <c r="AX21" s="155"/>
      <c r="AY21" s="156"/>
      <c r="AZ21" s="155"/>
      <c r="BA21" s="155"/>
      <c r="BB21" s="156"/>
      <c r="BC21" s="120"/>
      <c r="BD21" s="120"/>
      <c r="BE21" s="155"/>
      <c r="BF21" s="155"/>
      <c r="BG21" s="156"/>
      <c r="BH21" s="120"/>
      <c r="BI21" s="120"/>
      <c r="BJ21" s="155"/>
      <c r="BK21" s="155"/>
      <c r="BL21" s="156"/>
      <c r="BM21" s="120"/>
      <c r="BN21" s="120"/>
      <c r="BO21" s="155"/>
      <c r="BP21" s="155"/>
      <c r="BQ21" s="156"/>
      <c r="BR21" s="120"/>
      <c r="BS21" s="120"/>
      <c r="BT21" s="120"/>
      <c r="BU21" s="155"/>
      <c r="BV21" s="155"/>
      <c r="BW21" s="155"/>
      <c r="BX21" s="120"/>
      <c r="BY21" s="155"/>
      <c r="BZ21" s="155"/>
      <c r="CA21" s="120"/>
      <c r="CB21" s="155"/>
      <c r="CC21" s="156"/>
      <c r="CD21" s="155"/>
      <c r="CE21" s="162"/>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row>
    <row r="22" spans="1:108" ht="21" customHeight="1" thickTop="1" thickBot="1" x14ac:dyDescent="0.35">
      <c r="A22" s="474"/>
      <c r="B22" s="472"/>
      <c r="C22" s="472"/>
      <c r="D22" s="472"/>
      <c r="E22" s="473"/>
      <c r="F22" s="472"/>
      <c r="G22" s="472"/>
      <c r="H22" s="472"/>
      <c r="I22" s="472"/>
      <c r="J22" s="474"/>
      <c r="K22" s="474"/>
      <c r="L22" s="463"/>
      <c r="M22" s="462"/>
      <c r="N22" s="156">
        <v>6</v>
      </c>
      <c r="O22" s="116"/>
      <c r="P22" s="122"/>
      <c r="Q22" s="122"/>
      <c r="R22" s="122"/>
      <c r="S22" s="122"/>
      <c r="T22" s="122"/>
      <c r="U22" s="122"/>
      <c r="V22" s="122"/>
      <c r="W22" s="125">
        <f t="shared" si="1"/>
        <v>0</v>
      </c>
      <c r="X22" s="126" t="str">
        <f t="shared" si="0"/>
        <v>DEBIL</v>
      </c>
      <c r="Y22" s="124"/>
      <c r="Z22" s="127" t="str">
        <f t="shared" si="2"/>
        <v/>
      </c>
      <c r="AA22" s="125" t="str">
        <f t="shared" si="3"/>
        <v>SI</v>
      </c>
      <c r="AB22" s="122"/>
      <c r="AC22" s="464"/>
      <c r="AD22" s="464"/>
      <c r="AE22" s="465"/>
      <c r="AF22" s="465"/>
      <c r="AG22" s="466"/>
      <c r="AH22" s="466"/>
      <c r="AI22" s="459"/>
      <c r="AJ22" s="459"/>
      <c r="AK22" s="463"/>
      <c r="AL22" s="462"/>
      <c r="AM22" s="469"/>
      <c r="AN22" s="155"/>
      <c r="AO22" s="156"/>
      <c r="AP22" s="120"/>
      <c r="AQ22" s="120"/>
      <c r="AR22" s="155"/>
      <c r="AS22" s="120"/>
      <c r="AT22" s="155"/>
      <c r="AU22" s="120"/>
      <c r="AV22" s="155"/>
      <c r="AW22" s="120"/>
      <c r="AX22" s="155"/>
      <c r="AY22" s="156"/>
      <c r="AZ22" s="155"/>
      <c r="BA22" s="155"/>
      <c r="BB22" s="156"/>
      <c r="BC22" s="120"/>
      <c r="BD22" s="120"/>
      <c r="BE22" s="155"/>
      <c r="BF22" s="155"/>
      <c r="BG22" s="156"/>
      <c r="BH22" s="120"/>
      <c r="BI22" s="120"/>
      <c r="BJ22" s="155"/>
      <c r="BK22" s="155"/>
      <c r="BL22" s="156"/>
      <c r="BM22" s="120"/>
      <c r="BN22" s="120"/>
      <c r="BO22" s="155"/>
      <c r="BP22" s="155"/>
      <c r="BQ22" s="156"/>
      <c r="BR22" s="120"/>
      <c r="BS22" s="120"/>
      <c r="BT22" s="120"/>
      <c r="BU22" s="155"/>
      <c r="BV22" s="155"/>
      <c r="BW22" s="155"/>
      <c r="BX22" s="120"/>
      <c r="BY22" s="155"/>
      <c r="BZ22" s="155"/>
      <c r="CA22" s="120"/>
      <c r="CB22" s="155"/>
      <c r="CC22" s="156"/>
      <c r="CD22" s="155"/>
      <c r="CE22" s="162"/>
      <c r="CF22" s="162"/>
      <c r="CG22" s="162"/>
      <c r="CH22" s="162"/>
      <c r="CI22" s="162"/>
      <c r="CJ22" s="162"/>
      <c r="CK22" s="162"/>
      <c r="CL22" s="162"/>
      <c r="CM22" s="162"/>
      <c r="CN22" s="162"/>
      <c r="CO22" s="162"/>
      <c r="CP22" s="162"/>
      <c r="CQ22" s="162"/>
      <c r="CR22" s="162"/>
      <c r="CS22" s="162"/>
      <c r="CT22" s="162"/>
      <c r="CU22" s="162"/>
      <c r="CV22" s="162"/>
      <c r="CW22" s="162"/>
      <c r="CX22" s="162"/>
      <c r="CY22" s="162"/>
      <c r="CZ22" s="162"/>
      <c r="DA22" s="162"/>
      <c r="DB22" s="162"/>
      <c r="DC22" s="162"/>
      <c r="DD22" s="162"/>
    </row>
    <row r="23" spans="1:108" ht="21" customHeight="1" thickTop="1" thickBot="1" x14ac:dyDescent="0.35">
      <c r="A23" s="474">
        <v>4</v>
      </c>
      <c r="B23" s="472"/>
      <c r="C23" s="472"/>
      <c r="D23" s="472"/>
      <c r="E23" s="473"/>
      <c r="F23" s="472"/>
      <c r="G23" s="472"/>
      <c r="H23" s="472"/>
      <c r="I23" s="472"/>
      <c r="J23" s="474"/>
      <c r="K23" s="474"/>
      <c r="L23" s="463">
        <f>+(J23*K23)*4</f>
        <v>0</v>
      </c>
      <c r="M23" s="460" t="b">
        <f>IF(OR(AND(J23=3,K23=4),AND(J23=2,K23=5),AND(J23=2,K23=5),AND(L23=20),AND(L23&gt;=52,L23&lt;=100)),"ZONA RIESGO EXTREMA",IF(OR(AND(J23=5,K23=2),AND(J23=4,K23=3),AND(J23=1,K23=4),AND(L23=16),AND(L23&gt;=28,L23&lt;=48)),"ZONA RIESGO ALTA",IF(OR(AND(J23=1,K23=3),AND(J23=4,K23=1),AND(L23=24)),"ZONA RIESGO MODERADA",IF(AND(L23&gt;=4,L23&lt;=16),"ZONA RIESGO BAJA"))))</f>
        <v>0</v>
      </c>
      <c r="N23" s="156">
        <v>1</v>
      </c>
      <c r="O23" s="116"/>
      <c r="P23" s="122"/>
      <c r="Q23" s="122"/>
      <c r="R23" s="122"/>
      <c r="S23" s="122"/>
      <c r="T23" s="122"/>
      <c r="U23" s="122"/>
      <c r="V23" s="122"/>
      <c r="W23" s="125">
        <f t="shared" si="1"/>
        <v>0</v>
      </c>
      <c r="X23" s="126" t="str">
        <f t="shared" si="0"/>
        <v>DEBIL</v>
      </c>
      <c r="Y23" s="124"/>
      <c r="Z23" s="127" t="str">
        <f t="shared" si="2"/>
        <v/>
      </c>
      <c r="AA23" s="125" t="str">
        <f t="shared" si="3"/>
        <v>SI</v>
      </c>
      <c r="AB23" s="122"/>
      <c r="AC23" s="464">
        <f>IF(AND(W23&gt;0,SUM(W24:W28)=0),W23,IF(AND(SUM(W23:W24)&gt;0,SUM(W25:W28)=0),AVERAGE(W23:W24),IF(AND(SUM(W23:W25)&gt;0,SUM(W26:W28)=0),AVERAGE(W23:W25),IF(AND(SUM(W23:W26)&gt;0,SUM(W27:W28)=0),AVERAGE(W23:W26),IF(AND(SUM(W23:W27)&gt;0,W28=0),AVERAGE(W23:W27),AVERAGE(W23:W28))))))</f>
        <v>0</v>
      </c>
      <c r="AD23" s="464" t="str">
        <f>IF(AND(AC23&gt;=50,AC23&lt;=99),"MODERADO",IF(AND(AC23=100), "FUERTE",IF(AND(AC23&lt;50), "DEBIL")))</f>
        <v>DEBIL</v>
      </c>
      <c r="AE23" s="465"/>
      <c r="AF23" s="465"/>
      <c r="AG23" s="466" t="str">
        <f>IFERROR(_xlfn.IFS(AND(AD23="MODERADO",AE23="Directamente"),1,AND(AD23="FUERTE",AE23="Directamente"),2),"0")</f>
        <v>0</v>
      </c>
      <c r="AH23" s="466" t="str">
        <f>IFERROR(_xlfn.IFS(AND(AD23="MODERADO",AF23="Directamente"),1,AND(AD23="FUERTE",AF23="Directamente"),2,AND(AD23="FUERTE",AF23="Indirectamente"),1),"0")</f>
        <v>0</v>
      </c>
      <c r="AI23" s="459"/>
      <c r="AJ23" s="459"/>
      <c r="AK23" s="463">
        <f>+(AI23*AJ23)*4</f>
        <v>0</v>
      </c>
      <c r="AL23" s="460"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467"/>
      <c r="AN23" s="155"/>
      <c r="AO23" s="156"/>
      <c r="AP23" s="120"/>
      <c r="AQ23" s="120"/>
      <c r="AR23" s="155"/>
      <c r="AS23" s="120"/>
      <c r="AT23" s="155"/>
      <c r="AU23" s="120"/>
      <c r="AV23" s="155"/>
      <c r="AW23" s="120"/>
      <c r="AX23" s="155"/>
      <c r="AY23" s="156"/>
      <c r="AZ23" s="155"/>
      <c r="BA23" s="155"/>
      <c r="BB23" s="156"/>
      <c r="BC23" s="120"/>
      <c r="BD23" s="120"/>
      <c r="BE23" s="155"/>
      <c r="BF23" s="155"/>
      <c r="BG23" s="156"/>
      <c r="BH23" s="120"/>
      <c r="BI23" s="120"/>
      <c r="BJ23" s="155"/>
      <c r="BK23" s="155"/>
      <c r="BL23" s="156"/>
      <c r="BM23" s="120"/>
      <c r="BN23" s="120"/>
      <c r="BO23" s="155"/>
      <c r="BP23" s="155"/>
      <c r="BQ23" s="156"/>
      <c r="BR23" s="120"/>
      <c r="BS23" s="120"/>
      <c r="BT23" s="120"/>
      <c r="BU23" s="155"/>
      <c r="BV23" s="155"/>
      <c r="BW23" s="155"/>
      <c r="BX23" s="120"/>
      <c r="BY23" s="155"/>
      <c r="BZ23" s="155"/>
      <c r="CA23" s="120"/>
      <c r="CB23" s="155"/>
      <c r="CC23" s="156"/>
      <c r="CD23" s="155"/>
      <c r="CE23" s="162"/>
      <c r="CF23" s="162"/>
      <c r="CG23" s="162"/>
      <c r="CH23" s="162"/>
      <c r="CI23" s="162"/>
      <c r="CJ23" s="162"/>
      <c r="CK23" s="162"/>
      <c r="CL23" s="162"/>
      <c r="CM23" s="162"/>
      <c r="CN23" s="162"/>
      <c r="CO23" s="162"/>
      <c r="CP23" s="162"/>
      <c r="CQ23" s="162"/>
      <c r="CR23" s="162"/>
      <c r="CS23" s="162"/>
      <c r="CT23" s="162"/>
      <c r="CU23" s="162"/>
      <c r="CV23" s="162"/>
      <c r="CW23" s="162"/>
      <c r="CX23" s="162"/>
      <c r="CY23" s="162"/>
      <c r="CZ23" s="162"/>
      <c r="DA23" s="162"/>
      <c r="DB23" s="162"/>
      <c r="DC23" s="162"/>
      <c r="DD23" s="162"/>
    </row>
    <row r="24" spans="1:108" ht="21" customHeight="1" thickTop="1" thickBot="1" x14ac:dyDescent="0.35">
      <c r="A24" s="474"/>
      <c r="B24" s="472"/>
      <c r="C24" s="472"/>
      <c r="D24" s="472"/>
      <c r="E24" s="473"/>
      <c r="F24" s="472"/>
      <c r="G24" s="472"/>
      <c r="H24" s="472"/>
      <c r="I24" s="472"/>
      <c r="J24" s="474"/>
      <c r="K24" s="474"/>
      <c r="L24" s="463"/>
      <c r="M24" s="461"/>
      <c r="N24" s="156">
        <v>2</v>
      </c>
      <c r="O24" s="116"/>
      <c r="P24" s="122"/>
      <c r="Q24" s="122"/>
      <c r="R24" s="122"/>
      <c r="S24" s="122"/>
      <c r="T24" s="122"/>
      <c r="U24" s="122"/>
      <c r="V24" s="122"/>
      <c r="W24" s="125">
        <f t="shared" si="1"/>
        <v>0</v>
      </c>
      <c r="X24" s="126" t="str">
        <f t="shared" si="0"/>
        <v>DEBIL</v>
      </c>
      <c r="Y24" s="124"/>
      <c r="Z24" s="127" t="str">
        <f t="shared" si="2"/>
        <v/>
      </c>
      <c r="AA24" s="125" t="str">
        <f t="shared" si="3"/>
        <v>SI</v>
      </c>
      <c r="AB24" s="122"/>
      <c r="AC24" s="464"/>
      <c r="AD24" s="464"/>
      <c r="AE24" s="465"/>
      <c r="AF24" s="465"/>
      <c r="AG24" s="466"/>
      <c r="AH24" s="466"/>
      <c r="AI24" s="459"/>
      <c r="AJ24" s="459"/>
      <c r="AK24" s="463"/>
      <c r="AL24" s="461"/>
      <c r="AM24" s="468"/>
      <c r="AN24" s="155"/>
      <c r="AO24" s="156"/>
      <c r="AP24" s="120"/>
      <c r="AQ24" s="120"/>
      <c r="AR24" s="155"/>
      <c r="AS24" s="120"/>
      <c r="AT24" s="155"/>
      <c r="AU24" s="120"/>
      <c r="AV24" s="155"/>
      <c r="AW24" s="120"/>
      <c r="AX24" s="155"/>
      <c r="AY24" s="156"/>
      <c r="AZ24" s="155"/>
      <c r="BA24" s="155"/>
      <c r="BB24" s="156"/>
      <c r="BC24" s="120"/>
      <c r="BD24" s="120"/>
      <c r="BE24" s="155"/>
      <c r="BF24" s="155"/>
      <c r="BG24" s="156"/>
      <c r="BH24" s="120"/>
      <c r="BI24" s="120"/>
      <c r="BJ24" s="155"/>
      <c r="BK24" s="155"/>
      <c r="BL24" s="156"/>
      <c r="BM24" s="120"/>
      <c r="BN24" s="120"/>
      <c r="BO24" s="155"/>
      <c r="BP24" s="155"/>
      <c r="BQ24" s="156"/>
      <c r="BR24" s="120"/>
      <c r="BS24" s="120"/>
      <c r="BT24" s="120"/>
      <c r="BU24" s="155"/>
      <c r="BV24" s="155"/>
      <c r="BW24" s="155"/>
      <c r="BX24" s="120"/>
      <c r="BY24" s="155"/>
      <c r="BZ24" s="155"/>
      <c r="CA24" s="120"/>
      <c r="CB24" s="155"/>
      <c r="CC24" s="156"/>
      <c r="CD24" s="155"/>
      <c r="CE24" s="162"/>
      <c r="CF24" s="162"/>
      <c r="CG24" s="162"/>
      <c r="CH24" s="162"/>
      <c r="CI24" s="162"/>
      <c r="CJ24" s="162"/>
      <c r="CK24" s="162"/>
      <c r="CL24" s="162"/>
      <c r="CM24" s="162"/>
      <c r="CN24" s="162"/>
      <c r="CO24" s="162"/>
      <c r="CP24" s="162"/>
      <c r="CQ24" s="162"/>
      <c r="CR24" s="162"/>
      <c r="CS24" s="162"/>
      <c r="CT24" s="162"/>
      <c r="CU24" s="162"/>
      <c r="CV24" s="162"/>
      <c r="CW24" s="162"/>
      <c r="CX24" s="162"/>
      <c r="CY24" s="162"/>
      <c r="CZ24" s="162"/>
      <c r="DA24" s="162"/>
      <c r="DB24" s="162"/>
      <c r="DC24" s="162"/>
      <c r="DD24" s="162"/>
    </row>
    <row r="25" spans="1:108" ht="21" customHeight="1" thickTop="1" thickBot="1" x14ac:dyDescent="0.35">
      <c r="A25" s="474"/>
      <c r="B25" s="472"/>
      <c r="C25" s="472"/>
      <c r="D25" s="472"/>
      <c r="E25" s="473"/>
      <c r="F25" s="472"/>
      <c r="G25" s="472"/>
      <c r="H25" s="472"/>
      <c r="I25" s="472"/>
      <c r="J25" s="474"/>
      <c r="K25" s="474"/>
      <c r="L25" s="463"/>
      <c r="M25" s="461"/>
      <c r="N25" s="156">
        <v>3</v>
      </c>
      <c r="O25" s="121"/>
      <c r="P25" s="122"/>
      <c r="Q25" s="122"/>
      <c r="R25" s="122"/>
      <c r="S25" s="122"/>
      <c r="T25" s="122"/>
      <c r="U25" s="122"/>
      <c r="V25" s="122"/>
      <c r="W25" s="125">
        <f t="shared" si="1"/>
        <v>0</v>
      </c>
      <c r="X25" s="126" t="str">
        <f t="shared" si="0"/>
        <v>DEBIL</v>
      </c>
      <c r="Y25" s="124"/>
      <c r="Z25" s="127" t="str">
        <f t="shared" si="2"/>
        <v/>
      </c>
      <c r="AA25" s="125" t="str">
        <f t="shared" si="3"/>
        <v>SI</v>
      </c>
      <c r="AB25" s="122"/>
      <c r="AC25" s="464"/>
      <c r="AD25" s="464"/>
      <c r="AE25" s="465"/>
      <c r="AF25" s="465"/>
      <c r="AG25" s="466"/>
      <c r="AH25" s="466"/>
      <c r="AI25" s="459"/>
      <c r="AJ25" s="459"/>
      <c r="AK25" s="463"/>
      <c r="AL25" s="461"/>
      <c r="AM25" s="468"/>
      <c r="AN25" s="155"/>
      <c r="AO25" s="156"/>
      <c r="AP25" s="120"/>
      <c r="AQ25" s="120"/>
      <c r="AR25" s="155"/>
      <c r="AS25" s="120"/>
      <c r="AT25" s="155"/>
      <c r="AU25" s="120"/>
      <c r="AV25" s="155"/>
      <c r="AW25" s="120"/>
      <c r="AX25" s="155"/>
      <c r="AY25" s="156"/>
      <c r="AZ25" s="155"/>
      <c r="BA25" s="155"/>
      <c r="BB25" s="156"/>
      <c r="BC25" s="120"/>
      <c r="BD25" s="120"/>
      <c r="BE25" s="155"/>
      <c r="BF25" s="155"/>
      <c r="BG25" s="156"/>
      <c r="BH25" s="120"/>
      <c r="BI25" s="120"/>
      <c r="BJ25" s="155"/>
      <c r="BK25" s="155"/>
      <c r="BL25" s="156"/>
      <c r="BM25" s="120"/>
      <c r="BN25" s="120"/>
      <c r="BO25" s="155"/>
      <c r="BP25" s="155"/>
      <c r="BQ25" s="156"/>
      <c r="BR25" s="120"/>
      <c r="BS25" s="120"/>
      <c r="BT25" s="120"/>
      <c r="BU25" s="155"/>
      <c r="BV25" s="155"/>
      <c r="BW25" s="155"/>
      <c r="BX25" s="120"/>
      <c r="BY25" s="155"/>
      <c r="BZ25" s="155"/>
      <c r="CA25" s="120"/>
      <c r="CB25" s="155"/>
      <c r="CC25" s="156"/>
      <c r="CD25" s="155"/>
      <c r="CE25" s="162"/>
      <c r="CF25" s="162"/>
      <c r="CG25" s="162"/>
      <c r="CH25" s="162"/>
      <c r="CI25" s="162"/>
      <c r="CJ25" s="162"/>
      <c r="CK25" s="162"/>
      <c r="CL25" s="162"/>
      <c r="CM25" s="162"/>
      <c r="CN25" s="162"/>
      <c r="CO25" s="162"/>
      <c r="CP25" s="162"/>
      <c r="CQ25" s="162"/>
      <c r="CR25" s="162"/>
      <c r="CS25" s="162"/>
      <c r="CT25" s="162"/>
      <c r="CU25" s="162"/>
      <c r="CV25" s="162"/>
      <c r="CW25" s="162"/>
      <c r="CX25" s="162"/>
      <c r="CY25" s="162"/>
      <c r="CZ25" s="162"/>
      <c r="DA25" s="162"/>
      <c r="DB25" s="162"/>
      <c r="DC25" s="162"/>
      <c r="DD25" s="162"/>
    </row>
    <row r="26" spans="1:108" ht="21" customHeight="1" thickTop="1" thickBot="1" x14ac:dyDescent="0.35">
      <c r="A26" s="474"/>
      <c r="B26" s="472"/>
      <c r="C26" s="472"/>
      <c r="D26" s="472"/>
      <c r="E26" s="473"/>
      <c r="F26" s="472"/>
      <c r="G26" s="472"/>
      <c r="H26" s="472"/>
      <c r="I26" s="472"/>
      <c r="J26" s="474"/>
      <c r="K26" s="474"/>
      <c r="L26" s="463"/>
      <c r="M26" s="461"/>
      <c r="N26" s="156">
        <v>4</v>
      </c>
      <c r="O26" s="116"/>
      <c r="P26" s="122"/>
      <c r="Q26" s="122"/>
      <c r="R26" s="122"/>
      <c r="S26" s="122"/>
      <c r="T26" s="122"/>
      <c r="U26" s="122"/>
      <c r="V26" s="122"/>
      <c r="W26" s="125">
        <f t="shared" si="1"/>
        <v>0</v>
      </c>
      <c r="X26" s="126" t="str">
        <f t="shared" si="0"/>
        <v>DEBIL</v>
      </c>
      <c r="Y26" s="124"/>
      <c r="Z26" s="127" t="str">
        <f t="shared" si="2"/>
        <v/>
      </c>
      <c r="AA26" s="125" t="str">
        <f t="shared" si="3"/>
        <v>SI</v>
      </c>
      <c r="AB26" s="122"/>
      <c r="AC26" s="464"/>
      <c r="AD26" s="464"/>
      <c r="AE26" s="465"/>
      <c r="AF26" s="465"/>
      <c r="AG26" s="466"/>
      <c r="AH26" s="466"/>
      <c r="AI26" s="459"/>
      <c r="AJ26" s="459"/>
      <c r="AK26" s="463"/>
      <c r="AL26" s="461"/>
      <c r="AM26" s="468"/>
      <c r="AN26" s="155"/>
      <c r="AO26" s="156"/>
      <c r="AP26" s="120"/>
      <c r="AQ26" s="120"/>
      <c r="AR26" s="155"/>
      <c r="AS26" s="120"/>
      <c r="AT26" s="155"/>
      <c r="AU26" s="120"/>
      <c r="AV26" s="155"/>
      <c r="AW26" s="120"/>
      <c r="AX26" s="155"/>
      <c r="AY26" s="156"/>
      <c r="AZ26" s="155"/>
      <c r="BA26" s="155"/>
      <c r="BB26" s="156"/>
      <c r="BC26" s="120"/>
      <c r="BD26" s="120"/>
      <c r="BE26" s="155"/>
      <c r="BF26" s="155"/>
      <c r="BG26" s="156"/>
      <c r="BH26" s="120"/>
      <c r="BI26" s="120"/>
      <c r="BJ26" s="155"/>
      <c r="BK26" s="155"/>
      <c r="BL26" s="156"/>
      <c r="BM26" s="120"/>
      <c r="BN26" s="120"/>
      <c r="BO26" s="155"/>
      <c r="BP26" s="155"/>
      <c r="BQ26" s="156"/>
      <c r="BR26" s="120"/>
      <c r="BS26" s="120"/>
      <c r="BT26" s="120"/>
      <c r="BU26" s="155"/>
      <c r="BV26" s="155"/>
      <c r="BW26" s="155"/>
      <c r="BX26" s="120"/>
      <c r="BY26" s="155"/>
      <c r="BZ26" s="155"/>
      <c r="CA26" s="120"/>
      <c r="CB26" s="155"/>
      <c r="CC26" s="156"/>
      <c r="CD26" s="155"/>
      <c r="CE26" s="162"/>
      <c r="CF26" s="162"/>
      <c r="CG26" s="162"/>
      <c r="CH26" s="162"/>
      <c r="CI26" s="162"/>
      <c r="CJ26" s="162"/>
      <c r="CK26" s="162"/>
      <c r="CL26" s="162"/>
      <c r="CM26" s="162"/>
      <c r="CN26" s="162"/>
      <c r="CO26" s="162"/>
      <c r="CP26" s="162"/>
      <c r="CQ26" s="162"/>
      <c r="CR26" s="162"/>
      <c r="CS26" s="162"/>
      <c r="CT26" s="162"/>
      <c r="CU26" s="162"/>
      <c r="CV26" s="162"/>
      <c r="CW26" s="162"/>
      <c r="CX26" s="162"/>
      <c r="CY26" s="162"/>
      <c r="CZ26" s="162"/>
      <c r="DA26" s="162"/>
      <c r="DB26" s="162"/>
      <c r="DC26" s="162"/>
      <c r="DD26" s="162"/>
    </row>
    <row r="27" spans="1:108" ht="21" customHeight="1" thickTop="1" thickBot="1" x14ac:dyDescent="0.35">
      <c r="A27" s="474"/>
      <c r="B27" s="472"/>
      <c r="C27" s="472"/>
      <c r="D27" s="472"/>
      <c r="E27" s="473"/>
      <c r="F27" s="472"/>
      <c r="G27" s="472"/>
      <c r="H27" s="472"/>
      <c r="I27" s="472"/>
      <c r="J27" s="474"/>
      <c r="K27" s="474"/>
      <c r="L27" s="463"/>
      <c r="M27" s="461"/>
      <c r="N27" s="156">
        <v>5</v>
      </c>
      <c r="O27" s="116"/>
      <c r="P27" s="122"/>
      <c r="Q27" s="122"/>
      <c r="R27" s="122"/>
      <c r="S27" s="122"/>
      <c r="T27" s="122"/>
      <c r="U27" s="122"/>
      <c r="V27" s="122"/>
      <c r="W27" s="125">
        <f t="shared" si="1"/>
        <v>0</v>
      </c>
      <c r="X27" s="126" t="str">
        <f t="shared" si="0"/>
        <v>DEBIL</v>
      </c>
      <c r="Y27" s="124"/>
      <c r="Z27" s="127" t="str">
        <f t="shared" si="2"/>
        <v/>
      </c>
      <c r="AA27" s="125" t="str">
        <f t="shared" si="3"/>
        <v>SI</v>
      </c>
      <c r="AB27" s="122"/>
      <c r="AC27" s="464"/>
      <c r="AD27" s="464"/>
      <c r="AE27" s="465"/>
      <c r="AF27" s="465"/>
      <c r="AG27" s="466"/>
      <c r="AH27" s="466"/>
      <c r="AI27" s="459"/>
      <c r="AJ27" s="459"/>
      <c r="AK27" s="463"/>
      <c r="AL27" s="461"/>
      <c r="AM27" s="468"/>
      <c r="AN27" s="155"/>
      <c r="AO27" s="156"/>
      <c r="AP27" s="120"/>
      <c r="AQ27" s="120"/>
      <c r="AR27" s="155"/>
      <c r="AS27" s="120"/>
      <c r="AT27" s="155"/>
      <c r="AU27" s="120"/>
      <c r="AV27" s="155"/>
      <c r="AW27" s="120"/>
      <c r="AX27" s="155"/>
      <c r="AY27" s="156"/>
      <c r="AZ27" s="155"/>
      <c r="BA27" s="155"/>
      <c r="BB27" s="156"/>
      <c r="BC27" s="120"/>
      <c r="BD27" s="120"/>
      <c r="BE27" s="155"/>
      <c r="BF27" s="155"/>
      <c r="BG27" s="156"/>
      <c r="BH27" s="120"/>
      <c r="BI27" s="120"/>
      <c r="BJ27" s="155"/>
      <c r="BK27" s="155"/>
      <c r="BL27" s="156"/>
      <c r="BM27" s="120"/>
      <c r="BN27" s="120"/>
      <c r="BO27" s="155"/>
      <c r="BP27" s="155"/>
      <c r="BQ27" s="156"/>
      <c r="BR27" s="120"/>
      <c r="BS27" s="120"/>
      <c r="BT27" s="120"/>
      <c r="BU27" s="155"/>
      <c r="BV27" s="155"/>
      <c r="BW27" s="155"/>
      <c r="BX27" s="120"/>
      <c r="BY27" s="155"/>
      <c r="BZ27" s="155"/>
      <c r="CA27" s="120"/>
      <c r="CB27" s="155"/>
      <c r="CC27" s="156"/>
      <c r="CD27" s="155"/>
      <c r="CE27" s="162"/>
      <c r="CF27" s="162"/>
      <c r="CG27" s="162"/>
      <c r="CH27" s="162"/>
      <c r="CI27" s="162"/>
      <c r="CJ27" s="162"/>
      <c r="CK27" s="162"/>
      <c r="CL27" s="162"/>
      <c r="CM27" s="162"/>
      <c r="CN27" s="162"/>
      <c r="CO27" s="162"/>
      <c r="CP27" s="162"/>
      <c r="CQ27" s="162"/>
      <c r="CR27" s="162"/>
      <c r="CS27" s="162"/>
      <c r="CT27" s="162"/>
      <c r="CU27" s="162"/>
      <c r="CV27" s="162"/>
      <c r="CW27" s="162"/>
      <c r="CX27" s="162"/>
      <c r="CY27" s="162"/>
      <c r="CZ27" s="162"/>
      <c r="DA27" s="162"/>
      <c r="DB27" s="162"/>
      <c r="DC27" s="162"/>
      <c r="DD27" s="162"/>
    </row>
    <row r="28" spans="1:108" ht="21" customHeight="1" thickTop="1" thickBot="1" x14ac:dyDescent="0.35">
      <c r="A28" s="474"/>
      <c r="B28" s="472"/>
      <c r="C28" s="472"/>
      <c r="D28" s="472"/>
      <c r="E28" s="473"/>
      <c r="F28" s="472"/>
      <c r="G28" s="472"/>
      <c r="H28" s="472"/>
      <c r="I28" s="472"/>
      <c r="J28" s="474"/>
      <c r="K28" s="474"/>
      <c r="L28" s="463"/>
      <c r="M28" s="462"/>
      <c r="N28" s="156">
        <v>6</v>
      </c>
      <c r="O28" s="116"/>
      <c r="P28" s="122"/>
      <c r="Q28" s="122"/>
      <c r="R28" s="122"/>
      <c r="S28" s="122"/>
      <c r="T28" s="122"/>
      <c r="U28" s="122"/>
      <c r="V28" s="122"/>
      <c r="W28" s="125">
        <f t="shared" si="1"/>
        <v>0</v>
      </c>
      <c r="X28" s="126" t="str">
        <f t="shared" si="0"/>
        <v>DEBIL</v>
      </c>
      <c r="Y28" s="124"/>
      <c r="Z28" s="127" t="str">
        <f t="shared" si="2"/>
        <v/>
      </c>
      <c r="AA28" s="125" t="str">
        <f t="shared" si="3"/>
        <v>SI</v>
      </c>
      <c r="AB28" s="122"/>
      <c r="AC28" s="464"/>
      <c r="AD28" s="464"/>
      <c r="AE28" s="465"/>
      <c r="AF28" s="465"/>
      <c r="AG28" s="466"/>
      <c r="AH28" s="466"/>
      <c r="AI28" s="459"/>
      <c r="AJ28" s="459"/>
      <c r="AK28" s="463"/>
      <c r="AL28" s="462"/>
      <c r="AM28" s="469"/>
      <c r="AN28" s="155"/>
      <c r="AO28" s="156"/>
      <c r="AP28" s="120"/>
      <c r="AQ28" s="120"/>
      <c r="AR28" s="155"/>
      <c r="AS28" s="120"/>
      <c r="AT28" s="155"/>
      <c r="AU28" s="120"/>
      <c r="AV28" s="155"/>
      <c r="AW28" s="120"/>
      <c r="AX28" s="155"/>
      <c r="AY28" s="156"/>
      <c r="AZ28" s="155"/>
      <c r="BA28" s="155"/>
      <c r="BB28" s="156"/>
      <c r="BC28" s="120"/>
      <c r="BD28" s="120"/>
      <c r="BE28" s="155"/>
      <c r="BF28" s="155"/>
      <c r="BG28" s="156"/>
      <c r="BH28" s="120"/>
      <c r="BI28" s="120"/>
      <c r="BJ28" s="155"/>
      <c r="BK28" s="155"/>
      <c r="BL28" s="156"/>
      <c r="BM28" s="120"/>
      <c r="BN28" s="120"/>
      <c r="BO28" s="155"/>
      <c r="BP28" s="155"/>
      <c r="BQ28" s="156"/>
      <c r="BR28" s="120"/>
      <c r="BS28" s="120"/>
      <c r="BT28" s="120"/>
      <c r="BU28" s="155"/>
      <c r="BV28" s="155"/>
      <c r="BW28" s="155"/>
      <c r="BX28" s="120"/>
      <c r="BY28" s="155"/>
      <c r="BZ28" s="155"/>
      <c r="CA28" s="120"/>
      <c r="CB28" s="155"/>
      <c r="CC28" s="156"/>
      <c r="CD28" s="155"/>
      <c r="CE28" s="162"/>
      <c r="CF28" s="162"/>
      <c r="CG28" s="162"/>
      <c r="CH28" s="162"/>
      <c r="CI28" s="162"/>
      <c r="CJ28" s="162"/>
      <c r="CK28" s="162"/>
      <c r="CL28" s="162"/>
      <c r="CM28" s="162"/>
      <c r="CN28" s="162"/>
      <c r="CO28" s="162"/>
      <c r="CP28" s="162"/>
      <c r="CQ28" s="162"/>
      <c r="CR28" s="162"/>
      <c r="CS28" s="162"/>
      <c r="CT28" s="162"/>
      <c r="CU28" s="162"/>
      <c r="CV28" s="162"/>
      <c r="CW28" s="162"/>
      <c r="CX28" s="162"/>
      <c r="CY28" s="162"/>
      <c r="CZ28" s="162"/>
      <c r="DA28" s="162"/>
      <c r="DB28" s="162"/>
      <c r="DC28" s="162"/>
      <c r="DD28" s="162"/>
    </row>
    <row r="29" spans="1:108" ht="21" customHeight="1" thickTop="1" thickBot="1" x14ac:dyDescent="0.35">
      <c r="A29" s="474">
        <v>5</v>
      </c>
      <c r="B29" s="472"/>
      <c r="C29" s="472"/>
      <c r="D29" s="472"/>
      <c r="E29" s="473"/>
      <c r="F29" s="472"/>
      <c r="G29" s="472"/>
      <c r="H29" s="472"/>
      <c r="I29" s="472"/>
      <c r="J29" s="474"/>
      <c r="K29" s="474"/>
      <c r="L29" s="463">
        <f>+(J29*K29)*4</f>
        <v>0</v>
      </c>
      <c r="M29" s="460" t="b">
        <f>IF(OR(AND(J29=3,K29=4),AND(J29=2,K29=5),AND(J29=2,K29=5),AND(L29=20),AND(L29&gt;=52,L29&lt;=100)),"ZONA RIESGO EXTREMA",IF(OR(AND(J29=5,K29=2),AND(J29=4,K29=3),AND(J29=1,K29=4),AND(L29=16),AND(L29&gt;=28,L29&lt;=48)),"ZONA RIESGO ALTA",IF(OR(AND(J29=1,K29=3),AND(J29=4,K29=1),AND(L29=24)),"ZONA RIESGO MODERADA",IF(AND(L29&gt;=4,L29&lt;=16),"ZONA RIESGO BAJA"))))</f>
        <v>0</v>
      </c>
      <c r="N29" s="156">
        <v>1</v>
      </c>
      <c r="O29" s="116"/>
      <c r="P29" s="122"/>
      <c r="Q29" s="122"/>
      <c r="R29" s="122"/>
      <c r="S29" s="122"/>
      <c r="T29" s="122"/>
      <c r="U29" s="122"/>
      <c r="V29" s="122"/>
      <c r="W29" s="125">
        <f t="shared" si="1"/>
        <v>0</v>
      </c>
      <c r="X29" s="126" t="str">
        <f t="shared" si="0"/>
        <v>DEBIL</v>
      </c>
      <c r="Y29" s="124"/>
      <c r="Z29" s="127" t="str">
        <f t="shared" si="2"/>
        <v/>
      </c>
      <c r="AA29" s="125" t="str">
        <f t="shared" si="3"/>
        <v>SI</v>
      </c>
      <c r="AB29" s="122"/>
      <c r="AC29" s="464">
        <f>IF(AND(W29&gt;0,SUM(W30:W34)=0),W29,IF(AND(SUM(W29:W30)&gt;0,SUM(W31:W34)=0),AVERAGE(W29:W30),IF(AND(SUM(W29:W31)&gt;0,SUM(W32:W34)=0),AVERAGE(W29:W31),IF(AND(SUM(W29:W32)&gt;0,SUM(W33:W34)=0),AVERAGE(W29:W32),IF(AND(SUM(W29:W33)&gt;0,W34=0),AVERAGE(W29:W33),AVERAGE(W29:W34))))))</f>
        <v>0</v>
      </c>
      <c r="AD29" s="464" t="str">
        <f>IF(AND(AC29&gt;=50,AC29&lt;=99),"MODERADO",IF(AND(AC29=100), "FUERTE",IF(AND(AC29&lt;50), "DEBIL")))</f>
        <v>DEBIL</v>
      </c>
      <c r="AE29" s="465"/>
      <c r="AF29" s="465"/>
      <c r="AG29" s="466" t="str">
        <f>IFERROR(_xlfn.IFS(AND(AD29="MODERADO",AE29="Directamente"),1,AND(AD29="FUERTE",AE29="Directamente"),2),"0")</f>
        <v>0</v>
      </c>
      <c r="AH29" s="466" t="str">
        <f>IFERROR(_xlfn.IFS(AND(AD29="MODERADO",AF29="Directamente"),1,AND(AD29="FUERTE",AF29="Directamente"),2,AND(AD29="FUERTE",AF29="Indirectamente"),1),"0")</f>
        <v>0</v>
      </c>
      <c r="AI29" s="459"/>
      <c r="AJ29" s="459"/>
      <c r="AK29" s="463">
        <f>+(AI29*AJ29)*4</f>
        <v>0</v>
      </c>
      <c r="AL29" s="460"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467"/>
      <c r="AN29" s="155"/>
      <c r="AO29" s="156"/>
      <c r="AP29" s="120"/>
      <c r="AQ29" s="120"/>
      <c r="AR29" s="155"/>
      <c r="AS29" s="120"/>
      <c r="AT29" s="155"/>
      <c r="AU29" s="120"/>
      <c r="AV29" s="155"/>
      <c r="AW29" s="120"/>
      <c r="AX29" s="155"/>
      <c r="AY29" s="156"/>
      <c r="AZ29" s="155"/>
      <c r="BA29" s="155"/>
      <c r="BB29" s="156"/>
      <c r="BC29" s="120"/>
      <c r="BD29" s="120"/>
      <c r="BE29" s="155"/>
      <c r="BF29" s="155"/>
      <c r="BG29" s="156"/>
      <c r="BH29" s="120"/>
      <c r="BI29" s="120"/>
      <c r="BJ29" s="155"/>
      <c r="BK29" s="155"/>
      <c r="BL29" s="156"/>
      <c r="BM29" s="120"/>
      <c r="BN29" s="120"/>
      <c r="BO29" s="155"/>
      <c r="BP29" s="155"/>
      <c r="BQ29" s="156"/>
      <c r="BR29" s="120"/>
      <c r="BS29" s="120"/>
      <c r="BT29" s="120"/>
      <c r="BU29" s="155"/>
      <c r="BV29" s="155"/>
      <c r="BW29" s="155"/>
      <c r="BX29" s="120"/>
      <c r="BY29" s="155"/>
      <c r="BZ29" s="155"/>
      <c r="CA29" s="120"/>
      <c r="CB29" s="155"/>
      <c r="CC29" s="156"/>
      <c r="CD29" s="155"/>
      <c r="CE29" s="162"/>
      <c r="CF29" s="162"/>
      <c r="CG29" s="162"/>
      <c r="CH29" s="162"/>
      <c r="CI29" s="162"/>
      <c r="CJ29" s="162"/>
      <c r="CK29" s="162"/>
      <c r="CL29" s="162"/>
      <c r="CM29" s="162"/>
      <c r="CN29" s="162"/>
      <c r="CO29" s="162"/>
      <c r="CP29" s="162"/>
      <c r="CQ29" s="162"/>
      <c r="CR29" s="162"/>
      <c r="CS29" s="162"/>
      <c r="CT29" s="162"/>
      <c r="CU29" s="162"/>
      <c r="CV29" s="162"/>
      <c r="CW29" s="162"/>
      <c r="CX29" s="162"/>
      <c r="CY29" s="162"/>
      <c r="CZ29" s="162"/>
      <c r="DA29" s="162"/>
      <c r="DB29" s="162"/>
      <c r="DC29" s="162"/>
      <c r="DD29" s="162"/>
    </row>
    <row r="30" spans="1:108" ht="21" customHeight="1" thickTop="1" thickBot="1" x14ac:dyDescent="0.35">
      <c r="A30" s="474"/>
      <c r="B30" s="472"/>
      <c r="C30" s="472"/>
      <c r="D30" s="472"/>
      <c r="E30" s="473"/>
      <c r="F30" s="472"/>
      <c r="G30" s="472"/>
      <c r="H30" s="472"/>
      <c r="I30" s="472"/>
      <c r="J30" s="474"/>
      <c r="K30" s="474"/>
      <c r="L30" s="463"/>
      <c r="M30" s="461"/>
      <c r="N30" s="156">
        <v>2</v>
      </c>
      <c r="O30" s="116"/>
      <c r="P30" s="122"/>
      <c r="Q30" s="122"/>
      <c r="R30" s="122"/>
      <c r="S30" s="122"/>
      <c r="T30" s="122"/>
      <c r="U30" s="122"/>
      <c r="V30" s="122"/>
      <c r="W30" s="125">
        <f t="shared" si="1"/>
        <v>0</v>
      </c>
      <c r="X30" s="126" t="str">
        <f t="shared" si="0"/>
        <v>DEBIL</v>
      </c>
      <c r="Y30" s="124"/>
      <c r="Z30" s="127" t="str">
        <f t="shared" si="2"/>
        <v/>
      </c>
      <c r="AA30" s="125" t="str">
        <f t="shared" si="3"/>
        <v>SI</v>
      </c>
      <c r="AB30" s="122"/>
      <c r="AC30" s="464"/>
      <c r="AD30" s="464"/>
      <c r="AE30" s="465"/>
      <c r="AF30" s="465"/>
      <c r="AG30" s="466"/>
      <c r="AH30" s="466"/>
      <c r="AI30" s="459"/>
      <c r="AJ30" s="459"/>
      <c r="AK30" s="463"/>
      <c r="AL30" s="461"/>
      <c r="AM30" s="468"/>
      <c r="AN30" s="155"/>
      <c r="AO30" s="156"/>
      <c r="AP30" s="120"/>
      <c r="AQ30" s="120"/>
      <c r="AR30" s="155"/>
      <c r="AS30" s="120"/>
      <c r="AT30" s="155"/>
      <c r="AU30" s="120"/>
      <c r="AV30" s="155"/>
      <c r="AW30" s="120"/>
      <c r="AX30" s="155"/>
      <c r="AY30" s="156"/>
      <c r="AZ30" s="155"/>
      <c r="BA30" s="155"/>
      <c r="BB30" s="156"/>
      <c r="BC30" s="120"/>
      <c r="BD30" s="120"/>
      <c r="BE30" s="155"/>
      <c r="BF30" s="155"/>
      <c r="BG30" s="156"/>
      <c r="BH30" s="120"/>
      <c r="BI30" s="120"/>
      <c r="BJ30" s="155"/>
      <c r="BK30" s="155"/>
      <c r="BL30" s="156"/>
      <c r="BM30" s="120"/>
      <c r="BN30" s="120"/>
      <c r="BO30" s="155"/>
      <c r="BP30" s="155"/>
      <c r="BQ30" s="156"/>
      <c r="BR30" s="120"/>
      <c r="BS30" s="120"/>
      <c r="BT30" s="120"/>
      <c r="BU30" s="155"/>
      <c r="BV30" s="155"/>
      <c r="BW30" s="155"/>
      <c r="BX30" s="120"/>
      <c r="BY30" s="155"/>
      <c r="BZ30" s="155"/>
      <c r="CA30" s="120"/>
      <c r="CB30" s="155"/>
      <c r="CC30" s="156"/>
      <c r="CD30" s="155"/>
      <c r="CE30" s="162"/>
      <c r="CF30" s="162"/>
      <c r="CG30" s="162"/>
      <c r="CH30" s="162"/>
      <c r="CI30" s="162"/>
      <c r="CJ30" s="162"/>
      <c r="CK30" s="162"/>
      <c r="CL30" s="162"/>
      <c r="CM30" s="162"/>
      <c r="CN30" s="162"/>
      <c r="CO30" s="162"/>
      <c r="CP30" s="162"/>
      <c r="CQ30" s="162"/>
      <c r="CR30" s="162"/>
      <c r="CS30" s="162"/>
      <c r="CT30" s="162"/>
      <c r="CU30" s="162"/>
      <c r="CV30" s="162"/>
      <c r="CW30" s="162"/>
      <c r="CX30" s="162"/>
      <c r="CY30" s="162"/>
      <c r="CZ30" s="162"/>
      <c r="DA30" s="162"/>
      <c r="DB30" s="162"/>
      <c r="DC30" s="162"/>
      <c r="DD30" s="162"/>
    </row>
    <row r="31" spans="1:108" ht="21" customHeight="1" thickTop="1" thickBot="1" x14ac:dyDescent="0.35">
      <c r="A31" s="474"/>
      <c r="B31" s="472"/>
      <c r="C31" s="472"/>
      <c r="D31" s="472"/>
      <c r="E31" s="473"/>
      <c r="F31" s="472"/>
      <c r="G31" s="472"/>
      <c r="H31" s="472"/>
      <c r="I31" s="472"/>
      <c r="J31" s="474"/>
      <c r="K31" s="474"/>
      <c r="L31" s="463"/>
      <c r="M31" s="461"/>
      <c r="N31" s="156">
        <v>3</v>
      </c>
      <c r="O31" s="121"/>
      <c r="P31" s="122"/>
      <c r="Q31" s="122"/>
      <c r="R31" s="122"/>
      <c r="S31" s="122"/>
      <c r="T31" s="122"/>
      <c r="U31" s="122"/>
      <c r="V31" s="122"/>
      <c r="W31" s="125">
        <f t="shared" si="1"/>
        <v>0</v>
      </c>
      <c r="X31" s="126" t="str">
        <f t="shared" si="0"/>
        <v>DEBIL</v>
      </c>
      <c r="Y31" s="124"/>
      <c r="Z31" s="127" t="str">
        <f t="shared" si="2"/>
        <v/>
      </c>
      <c r="AA31" s="125" t="str">
        <f t="shared" si="3"/>
        <v>SI</v>
      </c>
      <c r="AB31" s="122"/>
      <c r="AC31" s="464"/>
      <c r="AD31" s="464"/>
      <c r="AE31" s="465"/>
      <c r="AF31" s="465"/>
      <c r="AG31" s="466"/>
      <c r="AH31" s="466"/>
      <c r="AI31" s="459"/>
      <c r="AJ31" s="459"/>
      <c r="AK31" s="463"/>
      <c r="AL31" s="461"/>
      <c r="AM31" s="468"/>
      <c r="AN31" s="155"/>
      <c r="AO31" s="156"/>
      <c r="AP31" s="120"/>
      <c r="AQ31" s="120"/>
      <c r="AR31" s="155"/>
      <c r="AS31" s="120"/>
      <c r="AT31" s="155"/>
      <c r="AU31" s="120"/>
      <c r="AV31" s="155"/>
      <c r="AW31" s="120"/>
      <c r="AX31" s="155"/>
      <c r="AY31" s="156"/>
      <c r="AZ31" s="155"/>
      <c r="BA31" s="155"/>
      <c r="BB31" s="156"/>
      <c r="BC31" s="120"/>
      <c r="BD31" s="120"/>
      <c r="BE31" s="155"/>
      <c r="BF31" s="155"/>
      <c r="BG31" s="156"/>
      <c r="BH31" s="120"/>
      <c r="BI31" s="120"/>
      <c r="BJ31" s="155"/>
      <c r="BK31" s="155"/>
      <c r="BL31" s="156"/>
      <c r="BM31" s="120"/>
      <c r="BN31" s="120"/>
      <c r="BO31" s="155"/>
      <c r="BP31" s="155"/>
      <c r="BQ31" s="156"/>
      <c r="BR31" s="120"/>
      <c r="BS31" s="120"/>
      <c r="BT31" s="120"/>
      <c r="BU31" s="155"/>
      <c r="BV31" s="155"/>
      <c r="BW31" s="155"/>
      <c r="BX31" s="120"/>
      <c r="BY31" s="155"/>
      <c r="BZ31" s="155"/>
      <c r="CA31" s="120"/>
      <c r="CB31" s="155"/>
      <c r="CC31" s="156"/>
      <c r="CD31" s="155"/>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row>
    <row r="32" spans="1:108" ht="21" customHeight="1" thickTop="1" thickBot="1" x14ac:dyDescent="0.35">
      <c r="A32" s="474"/>
      <c r="B32" s="472"/>
      <c r="C32" s="472"/>
      <c r="D32" s="472"/>
      <c r="E32" s="473"/>
      <c r="F32" s="472"/>
      <c r="G32" s="472"/>
      <c r="H32" s="472"/>
      <c r="I32" s="472"/>
      <c r="J32" s="474"/>
      <c r="K32" s="474"/>
      <c r="L32" s="463"/>
      <c r="M32" s="461"/>
      <c r="N32" s="156">
        <v>4</v>
      </c>
      <c r="O32" s="116"/>
      <c r="P32" s="122"/>
      <c r="Q32" s="122"/>
      <c r="R32" s="122"/>
      <c r="S32" s="122"/>
      <c r="T32" s="122"/>
      <c r="U32" s="122"/>
      <c r="V32" s="122"/>
      <c r="W32" s="125">
        <f t="shared" si="1"/>
        <v>0</v>
      </c>
      <c r="X32" s="126" t="str">
        <f t="shared" si="0"/>
        <v>DEBIL</v>
      </c>
      <c r="Y32" s="124"/>
      <c r="Z32" s="127" t="str">
        <f t="shared" si="2"/>
        <v/>
      </c>
      <c r="AA32" s="125" t="str">
        <f t="shared" si="3"/>
        <v>SI</v>
      </c>
      <c r="AB32" s="122"/>
      <c r="AC32" s="464"/>
      <c r="AD32" s="464"/>
      <c r="AE32" s="465"/>
      <c r="AF32" s="465"/>
      <c r="AG32" s="466"/>
      <c r="AH32" s="466"/>
      <c r="AI32" s="459"/>
      <c r="AJ32" s="459"/>
      <c r="AK32" s="463"/>
      <c r="AL32" s="461"/>
      <c r="AM32" s="468"/>
      <c r="AN32" s="155"/>
      <c r="AO32" s="156"/>
      <c r="AP32" s="120"/>
      <c r="AQ32" s="120"/>
      <c r="AR32" s="155"/>
      <c r="AS32" s="120"/>
      <c r="AT32" s="155"/>
      <c r="AU32" s="120"/>
      <c r="AV32" s="155"/>
      <c r="AW32" s="120"/>
      <c r="AX32" s="155"/>
      <c r="AY32" s="156"/>
      <c r="AZ32" s="155"/>
      <c r="BA32" s="155"/>
      <c r="BB32" s="156"/>
      <c r="BC32" s="120"/>
      <c r="BD32" s="120"/>
      <c r="BE32" s="155"/>
      <c r="BF32" s="155"/>
      <c r="BG32" s="156"/>
      <c r="BH32" s="120"/>
      <c r="BI32" s="120"/>
      <c r="BJ32" s="155"/>
      <c r="BK32" s="155"/>
      <c r="BL32" s="156"/>
      <c r="BM32" s="120"/>
      <c r="BN32" s="120"/>
      <c r="BO32" s="155"/>
      <c r="BP32" s="155"/>
      <c r="BQ32" s="156"/>
      <c r="BR32" s="120"/>
      <c r="BS32" s="120"/>
      <c r="BT32" s="120"/>
      <c r="BU32" s="155"/>
      <c r="BV32" s="155"/>
      <c r="BW32" s="155"/>
      <c r="BX32" s="120"/>
      <c r="BY32" s="155"/>
      <c r="BZ32" s="155"/>
      <c r="CA32" s="120"/>
      <c r="CB32" s="155"/>
      <c r="CC32" s="156"/>
      <c r="CD32" s="155"/>
      <c r="CE32" s="162"/>
      <c r="CF32" s="162"/>
      <c r="CG32" s="162"/>
      <c r="CH32" s="162"/>
      <c r="CI32" s="162"/>
      <c r="CJ32" s="162"/>
      <c r="CK32" s="162"/>
      <c r="CL32" s="162"/>
      <c r="CM32" s="162"/>
      <c r="CN32" s="162"/>
      <c r="CO32" s="162"/>
      <c r="CP32" s="162"/>
      <c r="CQ32" s="162"/>
      <c r="CR32" s="162"/>
      <c r="CS32" s="162"/>
      <c r="CT32" s="162"/>
      <c r="CU32" s="162"/>
      <c r="CV32" s="162"/>
      <c r="CW32" s="162"/>
      <c r="CX32" s="162"/>
      <c r="CY32" s="162"/>
      <c r="CZ32" s="162"/>
      <c r="DA32" s="162"/>
      <c r="DB32" s="162"/>
      <c r="DC32" s="162"/>
      <c r="DD32" s="162"/>
    </row>
    <row r="33" spans="1:108" ht="21" customHeight="1" thickTop="1" thickBot="1" x14ac:dyDescent="0.35">
      <c r="A33" s="474"/>
      <c r="B33" s="472"/>
      <c r="C33" s="472"/>
      <c r="D33" s="472"/>
      <c r="E33" s="473"/>
      <c r="F33" s="472"/>
      <c r="G33" s="472"/>
      <c r="H33" s="472"/>
      <c r="I33" s="472"/>
      <c r="J33" s="474"/>
      <c r="K33" s="474"/>
      <c r="L33" s="463"/>
      <c r="M33" s="461"/>
      <c r="N33" s="156">
        <v>5</v>
      </c>
      <c r="O33" s="116"/>
      <c r="P33" s="122"/>
      <c r="Q33" s="122"/>
      <c r="R33" s="122"/>
      <c r="S33" s="122"/>
      <c r="T33" s="122"/>
      <c r="U33" s="122"/>
      <c r="V33" s="122"/>
      <c r="W33" s="125">
        <f t="shared" si="1"/>
        <v>0</v>
      </c>
      <c r="X33" s="126" t="str">
        <f t="shared" si="0"/>
        <v>DEBIL</v>
      </c>
      <c r="Y33" s="124"/>
      <c r="Z33" s="127" t="str">
        <f t="shared" si="2"/>
        <v/>
      </c>
      <c r="AA33" s="125" t="str">
        <f t="shared" si="3"/>
        <v>SI</v>
      </c>
      <c r="AB33" s="122"/>
      <c r="AC33" s="464"/>
      <c r="AD33" s="464"/>
      <c r="AE33" s="465"/>
      <c r="AF33" s="465"/>
      <c r="AG33" s="466"/>
      <c r="AH33" s="466"/>
      <c r="AI33" s="459"/>
      <c r="AJ33" s="459"/>
      <c r="AK33" s="463"/>
      <c r="AL33" s="461"/>
      <c r="AM33" s="468"/>
      <c r="AN33" s="155"/>
      <c r="AO33" s="156"/>
      <c r="AP33" s="120"/>
      <c r="AQ33" s="120"/>
      <c r="AR33" s="155"/>
      <c r="AS33" s="120"/>
      <c r="AT33" s="155"/>
      <c r="AU33" s="120"/>
      <c r="AV33" s="155"/>
      <c r="AW33" s="120"/>
      <c r="AX33" s="155"/>
      <c r="AY33" s="156"/>
      <c r="AZ33" s="155"/>
      <c r="BA33" s="155"/>
      <c r="BB33" s="156"/>
      <c r="BC33" s="120"/>
      <c r="BD33" s="120"/>
      <c r="BE33" s="155"/>
      <c r="BF33" s="155"/>
      <c r="BG33" s="156"/>
      <c r="BH33" s="120"/>
      <c r="BI33" s="120"/>
      <c r="BJ33" s="155"/>
      <c r="BK33" s="155"/>
      <c r="BL33" s="156"/>
      <c r="BM33" s="120"/>
      <c r="BN33" s="120"/>
      <c r="BO33" s="155"/>
      <c r="BP33" s="155"/>
      <c r="BQ33" s="156"/>
      <c r="BR33" s="120"/>
      <c r="BS33" s="120"/>
      <c r="BT33" s="120"/>
      <c r="BU33" s="155"/>
      <c r="BV33" s="155"/>
      <c r="BW33" s="155"/>
      <c r="BX33" s="120"/>
      <c r="BY33" s="155"/>
      <c r="BZ33" s="155"/>
      <c r="CA33" s="120"/>
      <c r="CB33" s="155"/>
      <c r="CC33" s="156"/>
      <c r="CD33" s="155"/>
      <c r="CE33" s="162"/>
      <c r="CF33" s="162"/>
      <c r="CG33" s="162"/>
      <c r="CH33" s="162"/>
      <c r="CI33" s="162"/>
      <c r="CJ33" s="162"/>
      <c r="CK33" s="162"/>
      <c r="CL33" s="162"/>
      <c r="CM33" s="162"/>
      <c r="CN33" s="162"/>
      <c r="CO33" s="162"/>
      <c r="CP33" s="162"/>
      <c r="CQ33" s="162"/>
      <c r="CR33" s="162"/>
      <c r="CS33" s="162"/>
      <c r="CT33" s="162"/>
      <c r="CU33" s="162"/>
      <c r="CV33" s="162"/>
      <c r="CW33" s="162"/>
      <c r="CX33" s="162"/>
      <c r="CY33" s="162"/>
      <c r="CZ33" s="162"/>
      <c r="DA33" s="162"/>
      <c r="DB33" s="162"/>
      <c r="DC33" s="162"/>
      <c r="DD33" s="162"/>
    </row>
    <row r="34" spans="1:108" ht="21" customHeight="1" thickTop="1" thickBot="1" x14ac:dyDescent="0.35">
      <c r="A34" s="474"/>
      <c r="B34" s="472"/>
      <c r="C34" s="472"/>
      <c r="D34" s="472"/>
      <c r="E34" s="473"/>
      <c r="F34" s="472"/>
      <c r="G34" s="472"/>
      <c r="H34" s="472"/>
      <c r="I34" s="472"/>
      <c r="J34" s="474"/>
      <c r="K34" s="474"/>
      <c r="L34" s="463"/>
      <c r="M34" s="462"/>
      <c r="N34" s="156">
        <v>6</v>
      </c>
      <c r="O34" s="116"/>
      <c r="P34" s="122"/>
      <c r="Q34" s="122"/>
      <c r="R34" s="122"/>
      <c r="S34" s="122"/>
      <c r="T34" s="122"/>
      <c r="U34" s="122"/>
      <c r="V34" s="122"/>
      <c r="W34" s="125">
        <f t="shared" si="1"/>
        <v>0</v>
      </c>
      <c r="X34" s="126" t="str">
        <f t="shared" si="0"/>
        <v>DEBIL</v>
      </c>
      <c r="Y34" s="124"/>
      <c r="Z34" s="127" t="str">
        <f t="shared" si="2"/>
        <v/>
      </c>
      <c r="AA34" s="125" t="str">
        <f t="shared" si="3"/>
        <v>SI</v>
      </c>
      <c r="AB34" s="122"/>
      <c r="AC34" s="464"/>
      <c r="AD34" s="464"/>
      <c r="AE34" s="465"/>
      <c r="AF34" s="465"/>
      <c r="AG34" s="466"/>
      <c r="AH34" s="466"/>
      <c r="AI34" s="459"/>
      <c r="AJ34" s="459"/>
      <c r="AK34" s="463"/>
      <c r="AL34" s="462"/>
      <c r="AM34" s="469"/>
      <c r="AN34" s="155"/>
      <c r="AO34" s="156"/>
      <c r="AP34" s="120"/>
      <c r="AQ34" s="120"/>
      <c r="AR34" s="155"/>
      <c r="AS34" s="120"/>
      <c r="AT34" s="155"/>
      <c r="AU34" s="120"/>
      <c r="AV34" s="155"/>
      <c r="AW34" s="120"/>
      <c r="AX34" s="155"/>
      <c r="AY34" s="156"/>
      <c r="AZ34" s="155"/>
      <c r="BA34" s="155"/>
      <c r="BB34" s="156"/>
      <c r="BC34" s="120"/>
      <c r="BD34" s="120"/>
      <c r="BE34" s="155"/>
      <c r="BF34" s="155"/>
      <c r="BG34" s="156"/>
      <c r="BH34" s="120"/>
      <c r="BI34" s="120"/>
      <c r="BJ34" s="155"/>
      <c r="BK34" s="155"/>
      <c r="BL34" s="156"/>
      <c r="BM34" s="120"/>
      <c r="BN34" s="120"/>
      <c r="BO34" s="155"/>
      <c r="BP34" s="155"/>
      <c r="BQ34" s="156"/>
      <c r="BR34" s="120"/>
      <c r="BS34" s="120"/>
      <c r="BT34" s="120"/>
      <c r="BU34" s="155"/>
      <c r="BV34" s="155"/>
      <c r="BW34" s="155"/>
      <c r="BX34" s="120"/>
      <c r="BY34" s="155"/>
      <c r="BZ34" s="155"/>
      <c r="CA34" s="120"/>
      <c r="CB34" s="155"/>
      <c r="CC34" s="156"/>
      <c r="CD34" s="155"/>
      <c r="CE34" s="162"/>
      <c r="CF34" s="162"/>
      <c r="CG34" s="162"/>
      <c r="CH34" s="162"/>
      <c r="CI34" s="162"/>
      <c r="CJ34" s="162"/>
      <c r="CK34" s="162"/>
      <c r="CL34" s="162"/>
      <c r="CM34" s="162"/>
      <c r="CN34" s="162"/>
      <c r="CO34" s="162"/>
      <c r="CP34" s="162"/>
      <c r="CQ34" s="162"/>
      <c r="CR34" s="162"/>
      <c r="CS34" s="162"/>
      <c r="CT34" s="162"/>
      <c r="CU34" s="162"/>
      <c r="CV34" s="162"/>
      <c r="CW34" s="162"/>
      <c r="CX34" s="162"/>
      <c r="CY34" s="162"/>
      <c r="CZ34" s="162"/>
      <c r="DA34" s="162"/>
      <c r="DB34" s="162"/>
      <c r="DC34" s="162"/>
      <c r="DD34" s="162"/>
    </row>
    <row r="35" spans="1:108" ht="21" customHeight="1" thickTop="1" thickBot="1" x14ac:dyDescent="0.35">
      <c r="A35" s="474">
        <v>6</v>
      </c>
      <c r="B35" s="472"/>
      <c r="C35" s="472"/>
      <c r="D35" s="472"/>
      <c r="E35" s="473"/>
      <c r="F35" s="472"/>
      <c r="G35" s="472"/>
      <c r="H35" s="472"/>
      <c r="I35" s="472"/>
      <c r="J35" s="474"/>
      <c r="K35" s="474"/>
      <c r="L35" s="463">
        <f>+(J35*K35)*4</f>
        <v>0</v>
      </c>
      <c r="M35" s="460" t="b">
        <f>IF(OR(AND(J35=3,K35=4),AND(J35=2,K35=5),AND(J35=2,K35=5),AND(L35=20),AND(L35&gt;=52,L35&lt;=100)),"ZONA RIESGO EXTREMA",IF(OR(AND(J35=5,K35=2),AND(J35=4,K35=3),AND(J35=1,K35=4),AND(L35=16),AND(L35&gt;=28,L35&lt;=48)),"ZONA RIESGO ALTA",IF(OR(AND(J35=1,K35=3),AND(J35=4,K35=1),AND(L35=24)),"ZONA RIESGO MODERADA",IF(AND(L35&gt;=4,L35&lt;=16),"ZONA RIESGO BAJA"))))</f>
        <v>0</v>
      </c>
      <c r="N35" s="156">
        <v>1</v>
      </c>
      <c r="O35" s="116"/>
      <c r="P35" s="122"/>
      <c r="Q35" s="122"/>
      <c r="R35" s="122"/>
      <c r="S35" s="122"/>
      <c r="T35" s="122"/>
      <c r="U35" s="122"/>
      <c r="V35" s="122"/>
      <c r="W35" s="125">
        <f t="shared" si="1"/>
        <v>0</v>
      </c>
      <c r="X35" s="126" t="str">
        <f t="shared" si="0"/>
        <v>DEBIL</v>
      </c>
      <c r="Y35" s="124"/>
      <c r="Z35" s="127" t="str">
        <f t="shared" si="2"/>
        <v/>
      </c>
      <c r="AA35" s="125" t="str">
        <f t="shared" si="3"/>
        <v>SI</v>
      </c>
      <c r="AB35" s="122"/>
      <c r="AC35" s="464">
        <f>IF(AND(W35&gt;0,SUM(W36:W40)=0),W35,IF(AND(SUM(W35:W36)&gt;0,SUM(W37:W40)=0),AVERAGE(W35:W36),IF(AND(SUM(W35:W37)&gt;0,SUM(W38:W40)=0),AVERAGE(W35:W37),IF(AND(SUM(W35:W38)&gt;0,SUM(W39:W40)=0),AVERAGE(W35:W38),IF(AND(SUM(W35:W39)&gt;0,W40=0),AVERAGE(W35:W39),AVERAGE(W35:W40))))))</f>
        <v>0</v>
      </c>
      <c r="AD35" s="464" t="str">
        <f>IF(AND(AC35&gt;=50,AC35&lt;=99),"MODERADO",IF(AND(AC35=100), "FUERTE",IF(AND(AC35&lt;50), "DEBIL")))</f>
        <v>DEBIL</v>
      </c>
      <c r="AE35" s="465"/>
      <c r="AF35" s="465"/>
      <c r="AG35" s="466" t="str">
        <f>IFERROR(_xlfn.IFS(AND(AD35="MODERADO",AE35="Directamente"),1,AND(AD35="FUERTE",AE35="Directamente"),2),"0")</f>
        <v>0</v>
      </c>
      <c r="AH35" s="466" t="str">
        <f>IFERROR(_xlfn.IFS(AND(AD35="MODERADO",AF35="Directamente"),1,AND(AD35="FUERTE",AF35="Directamente"),2,AND(AD35="FUERTE",AF35="Indirectamente"),1),"0")</f>
        <v>0</v>
      </c>
      <c r="AI35" s="459"/>
      <c r="AJ35" s="459"/>
      <c r="AK35" s="463">
        <f>+(AI35*AJ35)*4</f>
        <v>0</v>
      </c>
      <c r="AL35" s="460"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467"/>
      <c r="AN35" s="155"/>
      <c r="AO35" s="156"/>
      <c r="AP35" s="120"/>
      <c r="AQ35" s="120"/>
      <c r="AR35" s="155"/>
      <c r="AS35" s="120"/>
      <c r="AT35" s="155"/>
      <c r="AU35" s="120"/>
      <c r="AV35" s="155"/>
      <c r="AW35" s="120"/>
      <c r="AX35" s="155"/>
      <c r="AY35" s="156"/>
      <c r="AZ35" s="155"/>
      <c r="BA35" s="155"/>
      <c r="BB35" s="156"/>
      <c r="BC35" s="120"/>
      <c r="BD35" s="120"/>
      <c r="BE35" s="155"/>
      <c r="BF35" s="155"/>
      <c r="BG35" s="156"/>
      <c r="BH35" s="120"/>
      <c r="BI35" s="120"/>
      <c r="BJ35" s="155"/>
      <c r="BK35" s="155"/>
      <c r="BL35" s="156"/>
      <c r="BM35" s="120"/>
      <c r="BN35" s="120"/>
      <c r="BO35" s="155"/>
      <c r="BP35" s="155"/>
      <c r="BQ35" s="156"/>
      <c r="BR35" s="120"/>
      <c r="BS35" s="120"/>
      <c r="BT35" s="120"/>
      <c r="BU35" s="155"/>
      <c r="BV35" s="155"/>
      <c r="BW35" s="155"/>
      <c r="BX35" s="120"/>
      <c r="BY35" s="155"/>
      <c r="BZ35" s="155"/>
      <c r="CA35" s="120"/>
      <c r="CB35" s="155"/>
      <c r="CC35" s="156"/>
      <c r="CD35" s="155"/>
      <c r="CE35" s="162"/>
      <c r="CF35" s="162"/>
      <c r="CG35" s="162"/>
      <c r="CH35" s="162"/>
      <c r="CI35" s="162"/>
      <c r="CJ35" s="162"/>
      <c r="CK35" s="162"/>
      <c r="CL35" s="162"/>
      <c r="CM35" s="162"/>
      <c r="CN35" s="162"/>
      <c r="CO35" s="162"/>
      <c r="CP35" s="162"/>
      <c r="CQ35" s="162"/>
      <c r="CR35" s="162"/>
      <c r="CS35" s="162"/>
      <c r="CT35" s="162"/>
      <c r="CU35" s="162"/>
      <c r="CV35" s="162"/>
      <c r="CW35" s="162"/>
      <c r="CX35" s="162"/>
      <c r="CY35" s="162"/>
      <c r="CZ35" s="162"/>
      <c r="DA35" s="162"/>
      <c r="DB35" s="162"/>
      <c r="DC35" s="162"/>
      <c r="DD35" s="162"/>
    </row>
    <row r="36" spans="1:108" ht="21" customHeight="1" thickTop="1" thickBot="1" x14ac:dyDescent="0.35">
      <c r="A36" s="474"/>
      <c r="B36" s="472"/>
      <c r="C36" s="472"/>
      <c r="D36" s="472"/>
      <c r="E36" s="473"/>
      <c r="F36" s="472"/>
      <c r="G36" s="472"/>
      <c r="H36" s="472"/>
      <c r="I36" s="472"/>
      <c r="J36" s="474"/>
      <c r="K36" s="474"/>
      <c r="L36" s="463"/>
      <c r="M36" s="461"/>
      <c r="N36" s="156">
        <v>2</v>
      </c>
      <c r="O36" s="116"/>
      <c r="P36" s="122"/>
      <c r="Q36" s="122"/>
      <c r="R36" s="122"/>
      <c r="S36" s="122"/>
      <c r="T36" s="122"/>
      <c r="U36" s="122"/>
      <c r="V36" s="122"/>
      <c r="W36" s="125">
        <f t="shared" si="1"/>
        <v>0</v>
      </c>
      <c r="X36" s="126" t="str">
        <f t="shared" si="0"/>
        <v>DEBIL</v>
      </c>
      <c r="Y36" s="124"/>
      <c r="Z36" s="127" t="str">
        <f t="shared" si="2"/>
        <v/>
      </c>
      <c r="AA36" s="125" t="str">
        <f t="shared" si="3"/>
        <v>SI</v>
      </c>
      <c r="AB36" s="122"/>
      <c r="AC36" s="464"/>
      <c r="AD36" s="464"/>
      <c r="AE36" s="465"/>
      <c r="AF36" s="465"/>
      <c r="AG36" s="466"/>
      <c r="AH36" s="466"/>
      <c r="AI36" s="459"/>
      <c r="AJ36" s="459"/>
      <c r="AK36" s="463"/>
      <c r="AL36" s="461"/>
      <c r="AM36" s="468"/>
      <c r="AN36" s="155"/>
      <c r="AO36" s="156"/>
      <c r="AP36" s="120"/>
      <c r="AQ36" s="120"/>
      <c r="AR36" s="155"/>
      <c r="AS36" s="120"/>
      <c r="AT36" s="155"/>
      <c r="AU36" s="120"/>
      <c r="AV36" s="155"/>
      <c r="AW36" s="120"/>
      <c r="AX36" s="155"/>
      <c r="AY36" s="156"/>
      <c r="AZ36" s="155"/>
      <c r="BA36" s="155"/>
      <c r="BB36" s="156"/>
      <c r="BC36" s="120"/>
      <c r="BD36" s="120"/>
      <c r="BE36" s="155"/>
      <c r="BF36" s="155"/>
      <c r="BG36" s="156"/>
      <c r="BH36" s="120"/>
      <c r="BI36" s="120"/>
      <c r="BJ36" s="155"/>
      <c r="BK36" s="155"/>
      <c r="BL36" s="156"/>
      <c r="BM36" s="120"/>
      <c r="BN36" s="120"/>
      <c r="BO36" s="155"/>
      <c r="BP36" s="155"/>
      <c r="BQ36" s="156"/>
      <c r="BR36" s="120"/>
      <c r="BS36" s="120"/>
      <c r="BT36" s="120"/>
      <c r="BU36" s="155"/>
      <c r="BV36" s="155"/>
      <c r="BW36" s="155"/>
      <c r="BX36" s="120"/>
      <c r="BY36" s="155"/>
      <c r="BZ36" s="155"/>
      <c r="CA36" s="120"/>
      <c r="CB36" s="155"/>
      <c r="CC36" s="156"/>
      <c r="CD36" s="155"/>
      <c r="CE36" s="162"/>
      <c r="CF36" s="162"/>
      <c r="CG36" s="162"/>
      <c r="CH36" s="162"/>
      <c r="CI36" s="162"/>
      <c r="CJ36" s="162"/>
      <c r="CK36" s="162"/>
      <c r="CL36" s="162"/>
      <c r="CM36" s="162"/>
      <c r="CN36" s="162"/>
      <c r="CO36" s="162"/>
      <c r="CP36" s="162"/>
      <c r="CQ36" s="162"/>
      <c r="CR36" s="162"/>
      <c r="CS36" s="162"/>
      <c r="CT36" s="162"/>
      <c r="CU36" s="162"/>
      <c r="CV36" s="162"/>
      <c r="CW36" s="162"/>
      <c r="CX36" s="162"/>
      <c r="CY36" s="162"/>
      <c r="CZ36" s="162"/>
      <c r="DA36" s="162"/>
      <c r="DB36" s="162"/>
      <c r="DC36" s="162"/>
      <c r="DD36" s="162"/>
    </row>
    <row r="37" spans="1:108" ht="21" customHeight="1" thickTop="1" thickBot="1" x14ac:dyDescent="0.35">
      <c r="A37" s="474"/>
      <c r="B37" s="472"/>
      <c r="C37" s="472"/>
      <c r="D37" s="472"/>
      <c r="E37" s="473"/>
      <c r="F37" s="472"/>
      <c r="G37" s="472"/>
      <c r="H37" s="472"/>
      <c r="I37" s="472"/>
      <c r="J37" s="474"/>
      <c r="K37" s="474"/>
      <c r="L37" s="463"/>
      <c r="M37" s="461"/>
      <c r="N37" s="156">
        <v>3</v>
      </c>
      <c r="O37" s="121"/>
      <c r="P37" s="122"/>
      <c r="Q37" s="122"/>
      <c r="R37" s="122"/>
      <c r="S37" s="122"/>
      <c r="T37" s="122"/>
      <c r="U37" s="122"/>
      <c r="V37" s="122"/>
      <c r="W37" s="125">
        <f t="shared" si="1"/>
        <v>0</v>
      </c>
      <c r="X37" s="126" t="str">
        <f t="shared" si="0"/>
        <v>DEBIL</v>
      </c>
      <c r="Y37" s="124"/>
      <c r="Z37" s="127" t="str">
        <f t="shared" si="2"/>
        <v/>
      </c>
      <c r="AA37" s="125" t="str">
        <f t="shared" si="3"/>
        <v>SI</v>
      </c>
      <c r="AB37" s="122"/>
      <c r="AC37" s="464"/>
      <c r="AD37" s="464"/>
      <c r="AE37" s="465"/>
      <c r="AF37" s="465"/>
      <c r="AG37" s="466"/>
      <c r="AH37" s="466"/>
      <c r="AI37" s="459"/>
      <c r="AJ37" s="459"/>
      <c r="AK37" s="463"/>
      <c r="AL37" s="461"/>
      <c r="AM37" s="468"/>
      <c r="AN37" s="155"/>
      <c r="AO37" s="156"/>
      <c r="AP37" s="120"/>
      <c r="AQ37" s="120"/>
      <c r="AR37" s="155"/>
      <c r="AS37" s="120"/>
      <c r="AT37" s="155"/>
      <c r="AU37" s="120"/>
      <c r="AV37" s="155"/>
      <c r="AW37" s="120"/>
      <c r="AX37" s="155"/>
      <c r="AY37" s="156"/>
      <c r="AZ37" s="155"/>
      <c r="BA37" s="155"/>
      <c r="BB37" s="156"/>
      <c r="BC37" s="120"/>
      <c r="BD37" s="120"/>
      <c r="BE37" s="155"/>
      <c r="BF37" s="155"/>
      <c r="BG37" s="156"/>
      <c r="BH37" s="120"/>
      <c r="BI37" s="120"/>
      <c r="BJ37" s="155"/>
      <c r="BK37" s="155"/>
      <c r="BL37" s="156"/>
      <c r="BM37" s="120"/>
      <c r="BN37" s="120"/>
      <c r="BO37" s="155"/>
      <c r="BP37" s="155"/>
      <c r="BQ37" s="156"/>
      <c r="BR37" s="120"/>
      <c r="BS37" s="120"/>
      <c r="BT37" s="120"/>
      <c r="BU37" s="155"/>
      <c r="BV37" s="155"/>
      <c r="BW37" s="155"/>
      <c r="BX37" s="120"/>
      <c r="BY37" s="155"/>
      <c r="BZ37" s="155"/>
      <c r="CA37" s="120"/>
      <c r="CB37" s="155"/>
      <c r="CC37" s="156"/>
      <c r="CD37" s="155"/>
      <c r="CE37" s="162"/>
      <c r="CF37" s="162"/>
      <c r="CG37" s="162"/>
      <c r="CH37" s="162"/>
      <c r="CI37" s="162"/>
      <c r="CJ37" s="162"/>
      <c r="CK37" s="162"/>
      <c r="CL37" s="162"/>
      <c r="CM37" s="162"/>
      <c r="CN37" s="162"/>
      <c r="CO37" s="162"/>
      <c r="CP37" s="162"/>
      <c r="CQ37" s="162"/>
      <c r="CR37" s="162"/>
      <c r="CS37" s="162"/>
      <c r="CT37" s="162"/>
      <c r="CU37" s="162"/>
      <c r="CV37" s="162"/>
      <c r="CW37" s="162"/>
      <c r="CX37" s="162"/>
      <c r="CY37" s="162"/>
      <c r="CZ37" s="162"/>
      <c r="DA37" s="162"/>
      <c r="DB37" s="162"/>
      <c r="DC37" s="162"/>
      <c r="DD37" s="162"/>
    </row>
    <row r="38" spans="1:108" ht="21" customHeight="1" thickTop="1" thickBot="1" x14ac:dyDescent="0.35">
      <c r="A38" s="474"/>
      <c r="B38" s="472"/>
      <c r="C38" s="472"/>
      <c r="D38" s="472"/>
      <c r="E38" s="473"/>
      <c r="F38" s="472"/>
      <c r="G38" s="472"/>
      <c r="H38" s="472"/>
      <c r="I38" s="472"/>
      <c r="J38" s="474"/>
      <c r="K38" s="474"/>
      <c r="L38" s="463"/>
      <c r="M38" s="461"/>
      <c r="N38" s="156">
        <v>4</v>
      </c>
      <c r="O38" s="116"/>
      <c r="P38" s="122"/>
      <c r="Q38" s="122"/>
      <c r="R38" s="122"/>
      <c r="S38" s="122"/>
      <c r="T38" s="122"/>
      <c r="U38" s="122"/>
      <c r="V38" s="122"/>
      <c r="W38" s="125">
        <f t="shared" si="1"/>
        <v>0</v>
      </c>
      <c r="X38" s="126" t="str">
        <f t="shared" si="0"/>
        <v>DEBIL</v>
      </c>
      <c r="Y38" s="124"/>
      <c r="Z38" s="127" t="str">
        <f t="shared" si="2"/>
        <v/>
      </c>
      <c r="AA38" s="125" t="str">
        <f t="shared" si="3"/>
        <v>SI</v>
      </c>
      <c r="AB38" s="122"/>
      <c r="AC38" s="464"/>
      <c r="AD38" s="464"/>
      <c r="AE38" s="465"/>
      <c r="AF38" s="465"/>
      <c r="AG38" s="466"/>
      <c r="AH38" s="466"/>
      <c r="AI38" s="459"/>
      <c r="AJ38" s="459"/>
      <c r="AK38" s="463"/>
      <c r="AL38" s="461"/>
      <c r="AM38" s="468"/>
      <c r="AN38" s="155"/>
      <c r="AO38" s="156"/>
      <c r="AP38" s="120"/>
      <c r="AQ38" s="120"/>
      <c r="AR38" s="155"/>
      <c r="AS38" s="120"/>
      <c r="AT38" s="155"/>
      <c r="AU38" s="120"/>
      <c r="AV38" s="155"/>
      <c r="AW38" s="120"/>
      <c r="AX38" s="155"/>
      <c r="AY38" s="156"/>
      <c r="AZ38" s="155"/>
      <c r="BA38" s="155"/>
      <c r="BB38" s="156"/>
      <c r="BC38" s="120"/>
      <c r="BD38" s="120"/>
      <c r="BE38" s="155"/>
      <c r="BF38" s="155"/>
      <c r="BG38" s="156"/>
      <c r="BH38" s="120"/>
      <c r="BI38" s="120"/>
      <c r="BJ38" s="155"/>
      <c r="BK38" s="155"/>
      <c r="BL38" s="156"/>
      <c r="BM38" s="120"/>
      <c r="BN38" s="120"/>
      <c r="BO38" s="155"/>
      <c r="BP38" s="155"/>
      <c r="BQ38" s="156"/>
      <c r="BR38" s="120"/>
      <c r="BS38" s="120"/>
      <c r="BT38" s="120"/>
      <c r="BU38" s="155"/>
      <c r="BV38" s="155"/>
      <c r="BW38" s="155"/>
      <c r="BX38" s="120"/>
      <c r="BY38" s="155"/>
      <c r="BZ38" s="155"/>
      <c r="CA38" s="120"/>
      <c r="CB38" s="155"/>
      <c r="CC38" s="156"/>
      <c r="CD38" s="155"/>
      <c r="CE38" s="162"/>
      <c r="CF38" s="162"/>
      <c r="CG38" s="162"/>
      <c r="CH38" s="162"/>
      <c r="CI38" s="162"/>
      <c r="CJ38" s="162"/>
      <c r="CK38" s="162"/>
      <c r="CL38" s="162"/>
      <c r="CM38" s="162"/>
      <c r="CN38" s="162"/>
      <c r="CO38" s="162"/>
      <c r="CP38" s="162"/>
      <c r="CQ38" s="162"/>
      <c r="CR38" s="162"/>
      <c r="CS38" s="162"/>
      <c r="CT38" s="162"/>
      <c r="CU38" s="162"/>
      <c r="CV38" s="162"/>
      <c r="CW38" s="162"/>
      <c r="CX38" s="162"/>
      <c r="CY38" s="162"/>
      <c r="CZ38" s="162"/>
      <c r="DA38" s="162"/>
      <c r="DB38" s="162"/>
      <c r="DC38" s="162"/>
      <c r="DD38" s="162"/>
    </row>
    <row r="39" spans="1:108" ht="21" customHeight="1" thickTop="1" thickBot="1" x14ac:dyDescent="0.35">
      <c r="A39" s="474"/>
      <c r="B39" s="472"/>
      <c r="C39" s="472"/>
      <c r="D39" s="472"/>
      <c r="E39" s="473"/>
      <c r="F39" s="472"/>
      <c r="G39" s="472"/>
      <c r="H39" s="472"/>
      <c r="I39" s="472"/>
      <c r="J39" s="474"/>
      <c r="K39" s="474"/>
      <c r="L39" s="463"/>
      <c r="M39" s="461"/>
      <c r="N39" s="156">
        <v>5</v>
      </c>
      <c r="O39" s="116"/>
      <c r="P39" s="122"/>
      <c r="Q39" s="122"/>
      <c r="R39" s="122"/>
      <c r="S39" s="122"/>
      <c r="T39" s="122"/>
      <c r="U39" s="122"/>
      <c r="V39" s="122"/>
      <c r="W39" s="125">
        <f t="shared" si="1"/>
        <v>0</v>
      </c>
      <c r="X39" s="126" t="str">
        <f t="shared" si="0"/>
        <v>DEBIL</v>
      </c>
      <c r="Y39" s="124"/>
      <c r="Z39" s="127" t="str">
        <f t="shared" si="2"/>
        <v/>
      </c>
      <c r="AA39" s="125" t="str">
        <f t="shared" si="3"/>
        <v>SI</v>
      </c>
      <c r="AB39" s="122"/>
      <c r="AC39" s="464"/>
      <c r="AD39" s="464"/>
      <c r="AE39" s="465"/>
      <c r="AF39" s="465"/>
      <c r="AG39" s="466"/>
      <c r="AH39" s="466"/>
      <c r="AI39" s="459"/>
      <c r="AJ39" s="459"/>
      <c r="AK39" s="463"/>
      <c r="AL39" s="461"/>
      <c r="AM39" s="468"/>
      <c r="AN39" s="155"/>
      <c r="AO39" s="156"/>
      <c r="AP39" s="120"/>
      <c r="AQ39" s="120"/>
      <c r="AR39" s="155"/>
      <c r="AS39" s="120"/>
      <c r="AT39" s="155"/>
      <c r="AU39" s="120"/>
      <c r="AV39" s="155"/>
      <c r="AW39" s="120"/>
      <c r="AX39" s="155"/>
      <c r="AY39" s="156"/>
      <c r="AZ39" s="155"/>
      <c r="BA39" s="155"/>
      <c r="BB39" s="156"/>
      <c r="BC39" s="120"/>
      <c r="BD39" s="120"/>
      <c r="BE39" s="155"/>
      <c r="BF39" s="155"/>
      <c r="BG39" s="156"/>
      <c r="BH39" s="120"/>
      <c r="BI39" s="120"/>
      <c r="BJ39" s="155"/>
      <c r="BK39" s="155"/>
      <c r="BL39" s="156"/>
      <c r="BM39" s="120"/>
      <c r="BN39" s="120"/>
      <c r="BO39" s="155"/>
      <c r="BP39" s="155"/>
      <c r="BQ39" s="156"/>
      <c r="BR39" s="120"/>
      <c r="BS39" s="120"/>
      <c r="BT39" s="120"/>
      <c r="BU39" s="155"/>
      <c r="BV39" s="155"/>
      <c r="BW39" s="155"/>
      <c r="BX39" s="120"/>
      <c r="BY39" s="155"/>
      <c r="BZ39" s="155"/>
      <c r="CA39" s="120"/>
      <c r="CB39" s="155"/>
      <c r="CC39" s="156"/>
      <c r="CD39" s="155"/>
      <c r="CE39" s="162"/>
      <c r="CF39" s="162"/>
      <c r="CG39" s="162"/>
      <c r="CH39" s="162"/>
      <c r="CI39" s="162"/>
      <c r="CJ39" s="162"/>
      <c r="CK39" s="162"/>
      <c r="CL39" s="162"/>
      <c r="CM39" s="162"/>
      <c r="CN39" s="162"/>
      <c r="CO39" s="162"/>
      <c r="CP39" s="162"/>
      <c r="CQ39" s="162"/>
      <c r="CR39" s="162"/>
      <c r="CS39" s="162"/>
      <c r="CT39" s="162"/>
      <c r="CU39" s="162"/>
      <c r="CV39" s="162"/>
      <c r="CW39" s="162"/>
      <c r="CX39" s="162"/>
      <c r="CY39" s="162"/>
      <c r="CZ39" s="162"/>
      <c r="DA39" s="162"/>
      <c r="DB39" s="162"/>
      <c r="DC39" s="162"/>
      <c r="DD39" s="162"/>
    </row>
    <row r="40" spans="1:108" ht="21" customHeight="1" thickTop="1" thickBot="1" x14ac:dyDescent="0.35">
      <c r="A40" s="474"/>
      <c r="B40" s="472"/>
      <c r="C40" s="472"/>
      <c r="D40" s="472"/>
      <c r="E40" s="473"/>
      <c r="F40" s="472"/>
      <c r="G40" s="472"/>
      <c r="H40" s="472"/>
      <c r="I40" s="472"/>
      <c r="J40" s="474"/>
      <c r="K40" s="474"/>
      <c r="L40" s="463"/>
      <c r="M40" s="462"/>
      <c r="N40" s="156">
        <v>6</v>
      </c>
      <c r="O40" s="116"/>
      <c r="P40" s="122"/>
      <c r="Q40" s="122"/>
      <c r="R40" s="122"/>
      <c r="S40" s="122"/>
      <c r="T40" s="122"/>
      <c r="U40" s="122"/>
      <c r="V40" s="122"/>
      <c r="W40" s="125">
        <f t="shared" si="1"/>
        <v>0</v>
      </c>
      <c r="X40" s="126" t="str">
        <f t="shared" si="0"/>
        <v>DEBIL</v>
      </c>
      <c r="Y40" s="124"/>
      <c r="Z40" s="127" t="str">
        <f t="shared" si="2"/>
        <v/>
      </c>
      <c r="AA40" s="125" t="str">
        <f t="shared" si="3"/>
        <v>SI</v>
      </c>
      <c r="AB40" s="122"/>
      <c r="AC40" s="464"/>
      <c r="AD40" s="464"/>
      <c r="AE40" s="465"/>
      <c r="AF40" s="465"/>
      <c r="AG40" s="466"/>
      <c r="AH40" s="466"/>
      <c r="AI40" s="459"/>
      <c r="AJ40" s="459"/>
      <c r="AK40" s="463"/>
      <c r="AL40" s="462"/>
      <c r="AM40" s="469"/>
      <c r="AN40" s="155"/>
      <c r="AO40" s="156"/>
      <c r="AP40" s="120"/>
      <c r="AQ40" s="120"/>
      <c r="AR40" s="155"/>
      <c r="AS40" s="120"/>
      <c r="AT40" s="155"/>
      <c r="AU40" s="120"/>
      <c r="AV40" s="155"/>
      <c r="AW40" s="120"/>
      <c r="AX40" s="155"/>
      <c r="AY40" s="156"/>
      <c r="AZ40" s="155"/>
      <c r="BA40" s="155"/>
      <c r="BB40" s="156"/>
      <c r="BC40" s="120"/>
      <c r="BD40" s="120"/>
      <c r="BE40" s="155"/>
      <c r="BF40" s="155"/>
      <c r="BG40" s="156"/>
      <c r="BH40" s="120"/>
      <c r="BI40" s="120"/>
      <c r="BJ40" s="155"/>
      <c r="BK40" s="155"/>
      <c r="BL40" s="156"/>
      <c r="BM40" s="120"/>
      <c r="BN40" s="120"/>
      <c r="BO40" s="155"/>
      <c r="BP40" s="155"/>
      <c r="BQ40" s="156"/>
      <c r="BR40" s="120"/>
      <c r="BS40" s="120"/>
      <c r="BT40" s="120"/>
      <c r="BU40" s="155"/>
      <c r="BV40" s="155"/>
      <c r="BW40" s="155"/>
      <c r="BX40" s="120"/>
      <c r="BY40" s="155"/>
      <c r="BZ40" s="155"/>
      <c r="CA40" s="120"/>
      <c r="CB40" s="155"/>
      <c r="CC40" s="156"/>
      <c r="CD40" s="155"/>
      <c r="CE40" s="162"/>
      <c r="CF40" s="162"/>
      <c r="CG40" s="162"/>
      <c r="CH40" s="162"/>
      <c r="CI40" s="162"/>
      <c r="CJ40" s="162"/>
      <c r="CK40" s="162"/>
      <c r="CL40" s="162"/>
      <c r="CM40" s="162"/>
      <c r="CN40" s="162"/>
      <c r="CO40" s="162"/>
      <c r="CP40" s="162"/>
      <c r="CQ40" s="162"/>
      <c r="CR40" s="162"/>
      <c r="CS40" s="162"/>
      <c r="CT40" s="162"/>
      <c r="CU40" s="162"/>
      <c r="CV40" s="162"/>
      <c r="CW40" s="162"/>
      <c r="CX40" s="162"/>
      <c r="CY40" s="162"/>
      <c r="CZ40" s="162"/>
      <c r="DA40" s="162"/>
      <c r="DB40" s="162"/>
      <c r="DC40" s="162"/>
      <c r="DD40" s="162"/>
    </row>
    <row r="41" spans="1:108" ht="21" customHeight="1" thickTop="1" thickBot="1" x14ac:dyDescent="0.35">
      <c r="A41" s="474">
        <v>7</v>
      </c>
      <c r="B41" s="472"/>
      <c r="C41" s="472"/>
      <c r="D41" s="472"/>
      <c r="E41" s="473"/>
      <c r="F41" s="472"/>
      <c r="G41" s="472"/>
      <c r="H41" s="472"/>
      <c r="I41" s="472"/>
      <c r="J41" s="474"/>
      <c r="K41" s="474"/>
      <c r="L41" s="463">
        <f>+(J41*K41)*4</f>
        <v>0</v>
      </c>
      <c r="M41" s="460" t="b">
        <f>IF(OR(AND(J41=3,K41=4),AND(J41=2,K41=5),AND(J41=2,K41=5),AND(L41=20),AND(L41&gt;=52,L41&lt;=100)),"ZONA RIESGO EXTREMA",IF(OR(AND(J41=5,K41=2),AND(J41=4,K41=3),AND(J41=1,K41=4),AND(L41=16),AND(L41&gt;=28,L41&lt;=48)),"ZONA RIESGO ALTA",IF(OR(AND(J41=1,K41=3),AND(J41=4,K41=1),AND(L41=24)),"ZONA RIESGO MODERADA",IF(AND(L41&gt;=4,L41&lt;=16),"ZONA RIESGO BAJA"))))</f>
        <v>0</v>
      </c>
      <c r="N41" s="156">
        <v>1</v>
      </c>
      <c r="O41" s="116"/>
      <c r="P41" s="122"/>
      <c r="Q41" s="122"/>
      <c r="R41" s="122"/>
      <c r="S41" s="122"/>
      <c r="T41" s="122"/>
      <c r="U41" s="122"/>
      <c r="V41" s="122"/>
      <c r="W41" s="125">
        <f t="shared" si="1"/>
        <v>0</v>
      </c>
      <c r="X41" s="126" t="str">
        <f t="shared" si="0"/>
        <v>DEBIL</v>
      </c>
      <c r="Y41" s="124"/>
      <c r="Z41" s="127" t="str">
        <f t="shared" si="2"/>
        <v/>
      </c>
      <c r="AA41" s="125" t="str">
        <f t="shared" si="3"/>
        <v>SI</v>
      </c>
      <c r="AB41" s="122"/>
      <c r="AC41" s="464">
        <f>IF(AND(W41&gt;0,SUM(W42:W46)=0),W41,IF(AND(SUM(W41:W42)&gt;0,SUM(W43:W46)=0),AVERAGE(W41:W42),IF(AND(SUM(W41:W43)&gt;0,SUM(W44:W46)=0),AVERAGE(W41:W43),IF(AND(SUM(W41:W44)&gt;0,SUM(W45:W46)=0),AVERAGE(W41:W44),IF(AND(SUM(W41:W45)&gt;0,W46=0),AVERAGE(W41:W45),AVERAGE(W41:W46))))))</f>
        <v>0</v>
      </c>
      <c r="AD41" s="464" t="str">
        <f>IF(AND(AC41&gt;=50,AC41&lt;=99),"MODERADO",IF(AND(AC41=100), "FUERTE",IF(AND(AC41&lt;50), "DEBIL")))</f>
        <v>DEBIL</v>
      </c>
      <c r="AE41" s="465"/>
      <c r="AF41" s="465"/>
      <c r="AG41" s="466" t="str">
        <f>IFERROR(_xlfn.IFS(AND(AD41="MODERADO",AE41="Directamente"),1,AND(AD41="FUERTE",AE41="Directamente"),2),"0")</f>
        <v>0</v>
      </c>
      <c r="AH41" s="466" t="str">
        <f>IFERROR(_xlfn.IFS(AND(AD41="MODERADO",AF41="Directamente"),1,AND(AD41="FUERTE",AF41="Directamente"),2,AND(AD41="FUERTE",AF41="Indirectamente"),1),"0")</f>
        <v>0</v>
      </c>
      <c r="AI41" s="459"/>
      <c r="AJ41" s="459"/>
      <c r="AK41" s="463">
        <f>+(AI41*AJ41)*4</f>
        <v>0</v>
      </c>
      <c r="AL41" s="460"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467"/>
      <c r="AN41" s="155"/>
      <c r="AO41" s="156"/>
      <c r="AP41" s="120"/>
      <c r="AQ41" s="120"/>
      <c r="AR41" s="155"/>
      <c r="AS41" s="120"/>
      <c r="AT41" s="155"/>
      <c r="AU41" s="120"/>
      <c r="AV41" s="155"/>
      <c r="AW41" s="120"/>
      <c r="AX41" s="155"/>
      <c r="AY41" s="156"/>
      <c r="AZ41" s="155"/>
      <c r="BA41" s="155"/>
      <c r="BB41" s="156"/>
      <c r="BC41" s="120"/>
      <c r="BD41" s="120"/>
      <c r="BE41" s="155"/>
      <c r="BF41" s="155"/>
      <c r="BG41" s="156"/>
      <c r="BH41" s="120"/>
      <c r="BI41" s="120"/>
      <c r="BJ41" s="155"/>
      <c r="BK41" s="155"/>
      <c r="BL41" s="156"/>
      <c r="BM41" s="120"/>
      <c r="BN41" s="120"/>
      <c r="BO41" s="155"/>
      <c r="BP41" s="155"/>
      <c r="BQ41" s="156"/>
      <c r="BR41" s="120"/>
      <c r="BS41" s="120"/>
      <c r="BT41" s="120"/>
      <c r="BU41" s="155"/>
      <c r="BV41" s="155"/>
      <c r="BW41" s="155"/>
      <c r="BX41" s="120"/>
      <c r="BY41" s="155"/>
      <c r="BZ41" s="155"/>
      <c r="CA41" s="120"/>
      <c r="CB41" s="155"/>
      <c r="CC41" s="156"/>
      <c r="CD41" s="155"/>
      <c r="CE41" s="162"/>
      <c r="CF41" s="162"/>
      <c r="CG41" s="162"/>
      <c r="CH41" s="162"/>
      <c r="CI41" s="162"/>
      <c r="CJ41" s="162"/>
      <c r="CK41" s="162"/>
      <c r="CL41" s="162"/>
      <c r="CM41" s="162"/>
      <c r="CN41" s="162"/>
      <c r="CO41" s="162"/>
      <c r="CP41" s="162"/>
      <c r="CQ41" s="162"/>
      <c r="CR41" s="162"/>
      <c r="CS41" s="162"/>
      <c r="CT41" s="162"/>
      <c r="CU41" s="162"/>
      <c r="CV41" s="162"/>
      <c r="CW41" s="162"/>
      <c r="CX41" s="162"/>
      <c r="CY41" s="162"/>
      <c r="CZ41" s="162"/>
      <c r="DA41" s="162"/>
      <c r="DB41" s="162"/>
      <c r="DC41" s="162"/>
      <c r="DD41" s="162"/>
    </row>
    <row r="42" spans="1:108" ht="21" customHeight="1" thickTop="1" thickBot="1" x14ac:dyDescent="0.35">
      <c r="A42" s="474"/>
      <c r="B42" s="472"/>
      <c r="C42" s="472"/>
      <c r="D42" s="472"/>
      <c r="E42" s="473"/>
      <c r="F42" s="472"/>
      <c r="G42" s="472"/>
      <c r="H42" s="472"/>
      <c r="I42" s="472"/>
      <c r="J42" s="474"/>
      <c r="K42" s="474"/>
      <c r="L42" s="463"/>
      <c r="M42" s="461"/>
      <c r="N42" s="156">
        <v>2</v>
      </c>
      <c r="O42" s="116"/>
      <c r="P42" s="122"/>
      <c r="Q42" s="122"/>
      <c r="R42" s="122"/>
      <c r="S42" s="122"/>
      <c r="T42" s="122"/>
      <c r="U42" s="122"/>
      <c r="V42" s="122"/>
      <c r="W42" s="125">
        <f t="shared" si="1"/>
        <v>0</v>
      </c>
      <c r="X42" s="126" t="str">
        <f t="shared" si="0"/>
        <v>DEBIL</v>
      </c>
      <c r="Y42" s="124"/>
      <c r="Z42" s="127" t="str">
        <f t="shared" si="2"/>
        <v/>
      </c>
      <c r="AA42" s="125" t="str">
        <f t="shared" si="3"/>
        <v>SI</v>
      </c>
      <c r="AB42" s="122"/>
      <c r="AC42" s="464"/>
      <c r="AD42" s="464"/>
      <c r="AE42" s="465"/>
      <c r="AF42" s="465"/>
      <c r="AG42" s="466"/>
      <c r="AH42" s="466"/>
      <c r="AI42" s="459"/>
      <c r="AJ42" s="459"/>
      <c r="AK42" s="463"/>
      <c r="AL42" s="461"/>
      <c r="AM42" s="468"/>
      <c r="AN42" s="155"/>
      <c r="AO42" s="156"/>
      <c r="AP42" s="120"/>
      <c r="AQ42" s="120"/>
      <c r="AR42" s="155"/>
      <c r="AS42" s="120"/>
      <c r="AT42" s="155"/>
      <c r="AU42" s="120"/>
      <c r="AV42" s="155"/>
      <c r="AW42" s="120"/>
      <c r="AX42" s="155"/>
      <c r="AY42" s="156"/>
      <c r="AZ42" s="155"/>
      <c r="BA42" s="155"/>
      <c r="BB42" s="156"/>
      <c r="BC42" s="120"/>
      <c r="BD42" s="120"/>
      <c r="BE42" s="155"/>
      <c r="BF42" s="155"/>
      <c r="BG42" s="156"/>
      <c r="BH42" s="120"/>
      <c r="BI42" s="120"/>
      <c r="BJ42" s="155"/>
      <c r="BK42" s="155"/>
      <c r="BL42" s="156"/>
      <c r="BM42" s="120"/>
      <c r="BN42" s="120"/>
      <c r="BO42" s="155"/>
      <c r="BP42" s="155"/>
      <c r="BQ42" s="156"/>
      <c r="BR42" s="120"/>
      <c r="BS42" s="120"/>
      <c r="BT42" s="120"/>
      <c r="BU42" s="155"/>
      <c r="BV42" s="155"/>
      <c r="BW42" s="155"/>
      <c r="BX42" s="120"/>
      <c r="BY42" s="155"/>
      <c r="BZ42" s="155"/>
      <c r="CA42" s="120"/>
      <c r="CB42" s="155"/>
      <c r="CC42" s="156"/>
      <c r="CD42" s="155"/>
      <c r="CE42" s="162"/>
      <c r="CF42" s="162"/>
      <c r="CG42" s="162"/>
      <c r="CH42" s="162"/>
      <c r="CI42" s="162"/>
      <c r="CJ42" s="162"/>
      <c r="CK42" s="162"/>
      <c r="CL42" s="162"/>
      <c r="CM42" s="162"/>
      <c r="CN42" s="162"/>
      <c r="CO42" s="162"/>
      <c r="CP42" s="162"/>
      <c r="CQ42" s="162"/>
      <c r="CR42" s="162"/>
      <c r="CS42" s="162"/>
      <c r="CT42" s="162"/>
      <c r="CU42" s="162"/>
      <c r="CV42" s="162"/>
      <c r="CW42" s="162"/>
      <c r="CX42" s="162"/>
      <c r="CY42" s="162"/>
      <c r="CZ42" s="162"/>
      <c r="DA42" s="162"/>
      <c r="DB42" s="162"/>
      <c r="DC42" s="162"/>
      <c r="DD42" s="162"/>
    </row>
    <row r="43" spans="1:108" ht="21" customHeight="1" thickTop="1" thickBot="1" x14ac:dyDescent="0.35">
      <c r="A43" s="474"/>
      <c r="B43" s="472"/>
      <c r="C43" s="472"/>
      <c r="D43" s="472"/>
      <c r="E43" s="473"/>
      <c r="F43" s="472"/>
      <c r="G43" s="472"/>
      <c r="H43" s="472"/>
      <c r="I43" s="472"/>
      <c r="J43" s="474"/>
      <c r="K43" s="474"/>
      <c r="L43" s="463"/>
      <c r="M43" s="461"/>
      <c r="N43" s="156">
        <v>3</v>
      </c>
      <c r="O43" s="121"/>
      <c r="P43" s="122"/>
      <c r="Q43" s="122"/>
      <c r="R43" s="122"/>
      <c r="S43" s="122"/>
      <c r="T43" s="122"/>
      <c r="U43" s="122"/>
      <c r="V43" s="122"/>
      <c r="W43" s="125">
        <f t="shared" si="1"/>
        <v>0</v>
      </c>
      <c r="X43" s="126" t="str">
        <f t="shared" si="0"/>
        <v>DEBIL</v>
      </c>
      <c r="Y43" s="124"/>
      <c r="Z43" s="127" t="str">
        <f t="shared" si="2"/>
        <v/>
      </c>
      <c r="AA43" s="125" t="str">
        <f t="shared" si="3"/>
        <v>SI</v>
      </c>
      <c r="AB43" s="122"/>
      <c r="AC43" s="464"/>
      <c r="AD43" s="464"/>
      <c r="AE43" s="465"/>
      <c r="AF43" s="465"/>
      <c r="AG43" s="466"/>
      <c r="AH43" s="466"/>
      <c r="AI43" s="459"/>
      <c r="AJ43" s="459"/>
      <c r="AK43" s="463"/>
      <c r="AL43" s="461"/>
      <c r="AM43" s="468"/>
      <c r="AN43" s="155"/>
      <c r="AO43" s="156"/>
      <c r="AP43" s="120"/>
      <c r="AQ43" s="120"/>
      <c r="AR43" s="155"/>
      <c r="AS43" s="120"/>
      <c r="AT43" s="155"/>
      <c r="AU43" s="120"/>
      <c r="AV43" s="155"/>
      <c r="AW43" s="120"/>
      <c r="AX43" s="155"/>
      <c r="AY43" s="156"/>
      <c r="AZ43" s="155"/>
      <c r="BA43" s="155"/>
      <c r="BB43" s="156"/>
      <c r="BC43" s="120"/>
      <c r="BD43" s="120"/>
      <c r="BE43" s="155"/>
      <c r="BF43" s="155"/>
      <c r="BG43" s="156"/>
      <c r="BH43" s="120"/>
      <c r="BI43" s="120"/>
      <c r="BJ43" s="155"/>
      <c r="BK43" s="155"/>
      <c r="BL43" s="156"/>
      <c r="BM43" s="120"/>
      <c r="BN43" s="120"/>
      <c r="BO43" s="155"/>
      <c r="BP43" s="155"/>
      <c r="BQ43" s="156"/>
      <c r="BR43" s="120"/>
      <c r="BS43" s="120"/>
      <c r="BT43" s="120"/>
      <c r="BU43" s="155"/>
      <c r="BV43" s="155"/>
      <c r="BW43" s="155"/>
      <c r="BX43" s="120"/>
      <c r="BY43" s="155"/>
      <c r="BZ43" s="155"/>
      <c r="CA43" s="120"/>
      <c r="CB43" s="155"/>
      <c r="CC43" s="156"/>
      <c r="CD43" s="155"/>
      <c r="CE43" s="162"/>
      <c r="CF43" s="162"/>
      <c r="CG43" s="162"/>
      <c r="CH43" s="162"/>
      <c r="CI43" s="162"/>
      <c r="CJ43" s="162"/>
      <c r="CK43" s="162"/>
      <c r="CL43" s="162"/>
      <c r="CM43" s="162"/>
      <c r="CN43" s="162"/>
      <c r="CO43" s="162"/>
      <c r="CP43" s="162"/>
      <c r="CQ43" s="162"/>
      <c r="CR43" s="162"/>
      <c r="CS43" s="162"/>
      <c r="CT43" s="162"/>
      <c r="CU43" s="162"/>
      <c r="CV43" s="162"/>
      <c r="CW43" s="162"/>
      <c r="CX43" s="162"/>
      <c r="CY43" s="162"/>
      <c r="CZ43" s="162"/>
      <c r="DA43" s="162"/>
      <c r="DB43" s="162"/>
      <c r="DC43" s="162"/>
      <c r="DD43" s="162"/>
    </row>
    <row r="44" spans="1:108" ht="21" customHeight="1" thickTop="1" thickBot="1" x14ac:dyDescent="0.35">
      <c r="A44" s="474"/>
      <c r="B44" s="472"/>
      <c r="C44" s="472"/>
      <c r="D44" s="472"/>
      <c r="E44" s="473"/>
      <c r="F44" s="472"/>
      <c r="G44" s="472"/>
      <c r="H44" s="472"/>
      <c r="I44" s="472"/>
      <c r="J44" s="474"/>
      <c r="K44" s="474"/>
      <c r="L44" s="463"/>
      <c r="M44" s="461"/>
      <c r="N44" s="156">
        <v>4</v>
      </c>
      <c r="O44" s="116"/>
      <c r="P44" s="122"/>
      <c r="Q44" s="122"/>
      <c r="R44" s="122"/>
      <c r="S44" s="122"/>
      <c r="T44" s="122"/>
      <c r="U44" s="122"/>
      <c r="V44" s="122"/>
      <c r="W44" s="125">
        <f t="shared" si="1"/>
        <v>0</v>
      </c>
      <c r="X44" s="126" t="str">
        <f t="shared" si="0"/>
        <v>DEBIL</v>
      </c>
      <c r="Y44" s="124"/>
      <c r="Z44" s="127" t="str">
        <f t="shared" si="2"/>
        <v/>
      </c>
      <c r="AA44" s="125" t="str">
        <f t="shared" si="3"/>
        <v>SI</v>
      </c>
      <c r="AB44" s="122"/>
      <c r="AC44" s="464"/>
      <c r="AD44" s="464"/>
      <c r="AE44" s="465"/>
      <c r="AF44" s="465"/>
      <c r="AG44" s="466"/>
      <c r="AH44" s="466"/>
      <c r="AI44" s="459"/>
      <c r="AJ44" s="459"/>
      <c r="AK44" s="463"/>
      <c r="AL44" s="461"/>
      <c r="AM44" s="468"/>
      <c r="AN44" s="155"/>
      <c r="AO44" s="156"/>
      <c r="AP44" s="120"/>
      <c r="AQ44" s="120"/>
      <c r="AR44" s="155"/>
      <c r="AS44" s="120"/>
      <c r="AT44" s="155"/>
      <c r="AU44" s="120"/>
      <c r="AV44" s="155"/>
      <c r="AW44" s="120"/>
      <c r="AX44" s="155"/>
      <c r="AY44" s="156"/>
      <c r="AZ44" s="155"/>
      <c r="BA44" s="155"/>
      <c r="BB44" s="156"/>
      <c r="BC44" s="120"/>
      <c r="BD44" s="120"/>
      <c r="BE44" s="155"/>
      <c r="BF44" s="155"/>
      <c r="BG44" s="156"/>
      <c r="BH44" s="120"/>
      <c r="BI44" s="120"/>
      <c r="BJ44" s="155"/>
      <c r="BK44" s="155"/>
      <c r="BL44" s="156"/>
      <c r="BM44" s="120"/>
      <c r="BN44" s="120"/>
      <c r="BO44" s="155"/>
      <c r="BP44" s="155"/>
      <c r="BQ44" s="156"/>
      <c r="BR44" s="120"/>
      <c r="BS44" s="120"/>
      <c r="BT44" s="120"/>
      <c r="BU44" s="155"/>
      <c r="BV44" s="155"/>
      <c r="BW44" s="155"/>
      <c r="BX44" s="120"/>
      <c r="BY44" s="155"/>
      <c r="BZ44" s="155"/>
      <c r="CA44" s="120"/>
      <c r="CB44" s="155"/>
      <c r="CC44" s="156"/>
      <c r="CD44" s="155"/>
      <c r="CE44" s="162"/>
      <c r="CF44" s="162"/>
      <c r="CG44" s="162"/>
      <c r="CH44" s="162"/>
      <c r="CI44" s="162"/>
      <c r="CJ44" s="162"/>
      <c r="CK44" s="162"/>
      <c r="CL44" s="162"/>
      <c r="CM44" s="162"/>
      <c r="CN44" s="162"/>
      <c r="CO44" s="162"/>
      <c r="CP44" s="162"/>
      <c r="CQ44" s="162"/>
      <c r="CR44" s="162"/>
      <c r="CS44" s="162"/>
      <c r="CT44" s="162"/>
      <c r="CU44" s="162"/>
      <c r="CV44" s="162"/>
      <c r="CW44" s="162"/>
      <c r="CX44" s="162"/>
      <c r="CY44" s="162"/>
      <c r="CZ44" s="162"/>
      <c r="DA44" s="162"/>
      <c r="DB44" s="162"/>
      <c r="DC44" s="162"/>
      <c r="DD44" s="162"/>
    </row>
    <row r="45" spans="1:108" ht="21" customHeight="1" thickTop="1" thickBot="1" x14ac:dyDescent="0.35">
      <c r="A45" s="474"/>
      <c r="B45" s="472"/>
      <c r="C45" s="472"/>
      <c r="D45" s="472"/>
      <c r="E45" s="473"/>
      <c r="F45" s="472"/>
      <c r="G45" s="472"/>
      <c r="H45" s="472"/>
      <c r="I45" s="472"/>
      <c r="J45" s="474"/>
      <c r="K45" s="474"/>
      <c r="L45" s="463"/>
      <c r="M45" s="461"/>
      <c r="N45" s="156">
        <v>5</v>
      </c>
      <c r="O45" s="116"/>
      <c r="P45" s="122"/>
      <c r="Q45" s="122"/>
      <c r="R45" s="122"/>
      <c r="S45" s="122"/>
      <c r="T45" s="122"/>
      <c r="U45" s="122"/>
      <c r="V45" s="122"/>
      <c r="W45" s="125">
        <f t="shared" si="1"/>
        <v>0</v>
      </c>
      <c r="X45" s="126" t="str">
        <f t="shared" si="0"/>
        <v>DEBIL</v>
      </c>
      <c r="Y45" s="124"/>
      <c r="Z45" s="127" t="str">
        <f t="shared" si="2"/>
        <v/>
      </c>
      <c r="AA45" s="125" t="str">
        <f t="shared" si="3"/>
        <v>SI</v>
      </c>
      <c r="AB45" s="122"/>
      <c r="AC45" s="464"/>
      <c r="AD45" s="464"/>
      <c r="AE45" s="465"/>
      <c r="AF45" s="465"/>
      <c r="AG45" s="466"/>
      <c r="AH45" s="466"/>
      <c r="AI45" s="459"/>
      <c r="AJ45" s="459"/>
      <c r="AK45" s="463"/>
      <c r="AL45" s="461"/>
      <c r="AM45" s="468"/>
      <c r="AN45" s="155"/>
      <c r="AO45" s="156"/>
      <c r="AP45" s="120"/>
      <c r="AQ45" s="120"/>
      <c r="AR45" s="155"/>
      <c r="AS45" s="120"/>
      <c r="AT45" s="155"/>
      <c r="AU45" s="120"/>
      <c r="AV45" s="155"/>
      <c r="AW45" s="120"/>
      <c r="AX45" s="155"/>
      <c r="AY45" s="156"/>
      <c r="AZ45" s="155"/>
      <c r="BA45" s="155"/>
      <c r="BB45" s="156"/>
      <c r="BC45" s="120"/>
      <c r="BD45" s="120"/>
      <c r="BE45" s="155"/>
      <c r="BF45" s="155"/>
      <c r="BG45" s="156"/>
      <c r="BH45" s="120"/>
      <c r="BI45" s="120"/>
      <c r="BJ45" s="155"/>
      <c r="BK45" s="155"/>
      <c r="BL45" s="156"/>
      <c r="BM45" s="120"/>
      <c r="BN45" s="120"/>
      <c r="BO45" s="155"/>
      <c r="BP45" s="155"/>
      <c r="BQ45" s="156"/>
      <c r="BR45" s="120"/>
      <c r="BS45" s="120"/>
      <c r="BT45" s="120"/>
      <c r="BU45" s="155"/>
      <c r="BV45" s="155"/>
      <c r="BW45" s="155"/>
      <c r="BX45" s="120"/>
      <c r="BY45" s="155"/>
      <c r="BZ45" s="155"/>
      <c r="CA45" s="120"/>
      <c r="CB45" s="155"/>
      <c r="CC45" s="156"/>
      <c r="CD45" s="155"/>
      <c r="CE45" s="162"/>
      <c r="CF45" s="162"/>
      <c r="CG45" s="162"/>
      <c r="CH45" s="162"/>
      <c r="CI45" s="162"/>
      <c r="CJ45" s="162"/>
      <c r="CK45" s="162"/>
      <c r="CL45" s="162"/>
      <c r="CM45" s="162"/>
      <c r="CN45" s="162"/>
      <c r="CO45" s="162"/>
      <c r="CP45" s="162"/>
      <c r="CQ45" s="162"/>
      <c r="CR45" s="162"/>
      <c r="CS45" s="162"/>
      <c r="CT45" s="162"/>
      <c r="CU45" s="162"/>
      <c r="CV45" s="162"/>
      <c r="CW45" s="162"/>
      <c r="CX45" s="162"/>
      <c r="CY45" s="162"/>
      <c r="CZ45" s="162"/>
      <c r="DA45" s="162"/>
      <c r="DB45" s="162"/>
      <c r="DC45" s="162"/>
      <c r="DD45" s="162"/>
    </row>
    <row r="46" spans="1:108" ht="21" customHeight="1" thickTop="1" thickBot="1" x14ac:dyDescent="0.35">
      <c r="A46" s="474"/>
      <c r="B46" s="472"/>
      <c r="C46" s="472"/>
      <c r="D46" s="472"/>
      <c r="E46" s="473"/>
      <c r="F46" s="472"/>
      <c r="G46" s="472"/>
      <c r="H46" s="472"/>
      <c r="I46" s="472"/>
      <c r="J46" s="474"/>
      <c r="K46" s="474"/>
      <c r="L46" s="463"/>
      <c r="M46" s="462"/>
      <c r="N46" s="156">
        <v>6</v>
      </c>
      <c r="O46" s="116"/>
      <c r="P46" s="122"/>
      <c r="Q46" s="122"/>
      <c r="R46" s="122"/>
      <c r="S46" s="122"/>
      <c r="T46" s="122"/>
      <c r="U46" s="122"/>
      <c r="V46" s="122"/>
      <c r="W46" s="125">
        <f t="shared" si="1"/>
        <v>0</v>
      </c>
      <c r="X46" s="126" t="str">
        <f t="shared" si="0"/>
        <v>DEBIL</v>
      </c>
      <c r="Y46" s="124"/>
      <c r="Z46" s="127" t="str">
        <f t="shared" si="2"/>
        <v/>
      </c>
      <c r="AA46" s="125" t="str">
        <f t="shared" si="3"/>
        <v>SI</v>
      </c>
      <c r="AB46" s="122"/>
      <c r="AC46" s="464"/>
      <c r="AD46" s="464"/>
      <c r="AE46" s="465"/>
      <c r="AF46" s="465"/>
      <c r="AG46" s="466"/>
      <c r="AH46" s="466"/>
      <c r="AI46" s="459"/>
      <c r="AJ46" s="459"/>
      <c r="AK46" s="463"/>
      <c r="AL46" s="462"/>
      <c r="AM46" s="469"/>
      <c r="AN46" s="155"/>
      <c r="AO46" s="156"/>
      <c r="AP46" s="120"/>
      <c r="AQ46" s="120"/>
      <c r="AR46" s="155"/>
      <c r="AS46" s="120"/>
      <c r="AT46" s="155"/>
      <c r="AU46" s="120"/>
      <c r="AV46" s="155"/>
      <c r="AW46" s="120"/>
      <c r="AX46" s="155"/>
      <c r="AY46" s="156"/>
      <c r="AZ46" s="155"/>
      <c r="BA46" s="155"/>
      <c r="BB46" s="156"/>
      <c r="BC46" s="120"/>
      <c r="BD46" s="120"/>
      <c r="BE46" s="155"/>
      <c r="BF46" s="155"/>
      <c r="BG46" s="156"/>
      <c r="BH46" s="120"/>
      <c r="BI46" s="120"/>
      <c r="BJ46" s="155"/>
      <c r="BK46" s="155"/>
      <c r="BL46" s="156"/>
      <c r="BM46" s="120"/>
      <c r="BN46" s="120"/>
      <c r="BO46" s="155"/>
      <c r="BP46" s="155"/>
      <c r="BQ46" s="156"/>
      <c r="BR46" s="120"/>
      <c r="BS46" s="120"/>
      <c r="BT46" s="120"/>
      <c r="BU46" s="155"/>
      <c r="BV46" s="155"/>
      <c r="BW46" s="155"/>
      <c r="BX46" s="120"/>
      <c r="BY46" s="155"/>
      <c r="BZ46" s="155"/>
      <c r="CA46" s="120"/>
      <c r="CB46" s="155"/>
      <c r="CC46" s="156"/>
      <c r="CD46" s="155"/>
      <c r="CE46" s="162"/>
      <c r="CF46" s="162"/>
      <c r="CG46" s="162"/>
      <c r="CH46" s="162"/>
      <c r="CI46" s="162"/>
      <c r="CJ46" s="162"/>
      <c r="CK46" s="162"/>
      <c r="CL46" s="162"/>
      <c r="CM46" s="162"/>
      <c r="CN46" s="162"/>
      <c r="CO46" s="162"/>
      <c r="CP46" s="162"/>
      <c r="CQ46" s="162"/>
      <c r="CR46" s="162"/>
      <c r="CS46" s="162"/>
      <c r="CT46" s="162"/>
      <c r="CU46" s="162"/>
      <c r="CV46" s="162"/>
      <c r="CW46" s="162"/>
      <c r="CX46" s="162"/>
      <c r="CY46" s="162"/>
      <c r="CZ46" s="162"/>
      <c r="DA46" s="162"/>
      <c r="DB46" s="162"/>
      <c r="DC46" s="162"/>
      <c r="DD46" s="162"/>
    </row>
    <row r="47" spans="1:108" ht="21" customHeight="1" thickTop="1" thickBot="1" x14ac:dyDescent="0.35">
      <c r="A47" s="474">
        <v>8</v>
      </c>
      <c r="B47" s="472"/>
      <c r="C47" s="472"/>
      <c r="D47" s="472"/>
      <c r="E47" s="473"/>
      <c r="F47" s="472"/>
      <c r="G47" s="472"/>
      <c r="H47" s="472"/>
      <c r="I47" s="472"/>
      <c r="J47" s="474"/>
      <c r="K47" s="474"/>
      <c r="L47" s="463">
        <f>+(J47*K47)*4</f>
        <v>0</v>
      </c>
      <c r="M47" s="460" t="b">
        <f>IF(OR(AND(J47=3,K47=4),AND(J47=2,K47=5),AND(J47=2,K47=5),AND(L47=20),AND(L47&gt;=52,L47&lt;=100)),"ZONA RIESGO EXTREMA",IF(OR(AND(J47=5,K47=2),AND(J47=4,K47=3),AND(J47=1,K47=4),AND(L47=16),AND(L47&gt;=28,L47&lt;=48)),"ZONA RIESGO ALTA",IF(OR(AND(J47=1,K47=3),AND(J47=4,K47=1),AND(L47=24)),"ZONA RIESGO MODERADA",IF(AND(L47&gt;=4,L47&lt;=16),"ZONA RIESGO BAJA"))))</f>
        <v>0</v>
      </c>
      <c r="N47" s="156">
        <v>1</v>
      </c>
      <c r="O47" s="116"/>
      <c r="P47" s="122"/>
      <c r="Q47" s="122"/>
      <c r="R47" s="122"/>
      <c r="S47" s="122"/>
      <c r="T47" s="122"/>
      <c r="U47" s="122"/>
      <c r="V47" s="122"/>
      <c r="W47" s="125">
        <f t="shared" si="1"/>
        <v>0</v>
      </c>
      <c r="X47" s="126" t="str">
        <f t="shared" si="0"/>
        <v>DEBIL</v>
      </c>
      <c r="Y47" s="124"/>
      <c r="Z47" s="127" t="str">
        <f t="shared" si="2"/>
        <v/>
      </c>
      <c r="AA47" s="125" t="str">
        <f t="shared" si="3"/>
        <v>SI</v>
      </c>
      <c r="AB47" s="122"/>
      <c r="AC47" s="464">
        <f>IF(AND(W47&gt;0,SUM(W48:W52)=0),W47,IF(AND(SUM(W47:W48)&gt;0,SUM(W49:W52)=0),AVERAGE(W47:W48),IF(AND(SUM(W47:W49)&gt;0,SUM(W50:W52)=0),AVERAGE(W47:W49),IF(AND(SUM(W47:W50)&gt;0,SUM(W51:W52)=0),AVERAGE(W47:W50),IF(AND(SUM(W47:W51)&gt;0,W52=0),AVERAGE(W47:W51),AVERAGE(W47:W52))))))</f>
        <v>0</v>
      </c>
      <c r="AD47" s="464" t="str">
        <f>IF(AND(AC47&gt;=50,AC47&lt;=99),"MODERADO",IF(AND(AC47=100), "FUERTE",IF(AND(AC47&lt;50), "DEBIL")))</f>
        <v>DEBIL</v>
      </c>
      <c r="AE47" s="465"/>
      <c r="AF47" s="465"/>
      <c r="AG47" s="466" t="str">
        <f>IFERROR(_xlfn.IFS(AND(AD47="MODERADO",AE47="Directamente"),1,AND(AD47="FUERTE",AE47="Directamente"),2),"0")</f>
        <v>0</v>
      </c>
      <c r="AH47" s="466" t="str">
        <f>IFERROR(_xlfn.IFS(AND(AD47="MODERADO",AF47="Directamente"),1,AND(AD47="FUERTE",AF47="Directamente"),2,AND(AD47="FUERTE",AF47="Indirectamente"),1),"0")</f>
        <v>0</v>
      </c>
      <c r="AI47" s="459"/>
      <c r="AJ47" s="459"/>
      <c r="AK47" s="463">
        <f>+(AI47*AJ47)*4</f>
        <v>0</v>
      </c>
      <c r="AL47" s="460"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467"/>
      <c r="AN47" s="155"/>
      <c r="AO47" s="156"/>
      <c r="AP47" s="120"/>
      <c r="AQ47" s="120"/>
      <c r="AR47" s="155"/>
      <c r="AS47" s="120"/>
      <c r="AT47" s="155"/>
      <c r="AU47" s="120"/>
      <c r="AV47" s="155"/>
      <c r="AW47" s="120"/>
      <c r="AX47" s="155"/>
      <c r="AY47" s="156"/>
      <c r="AZ47" s="155"/>
      <c r="BA47" s="155"/>
      <c r="BB47" s="156"/>
      <c r="BC47" s="120"/>
      <c r="BD47" s="120"/>
      <c r="BE47" s="155"/>
      <c r="BF47" s="155"/>
      <c r="BG47" s="156"/>
      <c r="BH47" s="120"/>
      <c r="BI47" s="120"/>
      <c r="BJ47" s="155"/>
      <c r="BK47" s="155"/>
      <c r="BL47" s="156"/>
      <c r="BM47" s="120"/>
      <c r="BN47" s="120"/>
      <c r="BO47" s="155"/>
      <c r="BP47" s="155"/>
      <c r="BQ47" s="156"/>
      <c r="BR47" s="120"/>
      <c r="BS47" s="120"/>
      <c r="BT47" s="120"/>
      <c r="BU47" s="155"/>
      <c r="BV47" s="155"/>
      <c r="BW47" s="155"/>
      <c r="BX47" s="120"/>
      <c r="BY47" s="155"/>
      <c r="BZ47" s="155"/>
      <c r="CA47" s="120"/>
      <c r="CB47" s="155"/>
      <c r="CC47" s="156"/>
      <c r="CD47" s="155"/>
      <c r="CE47" s="162"/>
      <c r="CF47" s="162"/>
      <c r="CG47" s="162"/>
      <c r="CH47" s="162"/>
      <c r="CI47" s="162"/>
      <c r="CJ47" s="162"/>
      <c r="CK47" s="162"/>
      <c r="CL47" s="162"/>
      <c r="CM47" s="162"/>
      <c r="CN47" s="162"/>
      <c r="CO47" s="162"/>
      <c r="CP47" s="162"/>
      <c r="CQ47" s="162"/>
      <c r="CR47" s="162"/>
      <c r="CS47" s="162"/>
      <c r="CT47" s="162"/>
      <c r="CU47" s="162"/>
      <c r="CV47" s="162"/>
      <c r="CW47" s="162"/>
      <c r="CX47" s="162"/>
      <c r="CY47" s="162"/>
      <c r="CZ47" s="162"/>
      <c r="DA47" s="162"/>
      <c r="DB47" s="162"/>
      <c r="DC47" s="162"/>
      <c r="DD47" s="162"/>
    </row>
    <row r="48" spans="1:108" ht="21" customHeight="1" thickTop="1" thickBot="1" x14ac:dyDescent="0.35">
      <c r="A48" s="474"/>
      <c r="B48" s="472"/>
      <c r="C48" s="472"/>
      <c r="D48" s="472"/>
      <c r="E48" s="473"/>
      <c r="F48" s="472"/>
      <c r="G48" s="472"/>
      <c r="H48" s="472"/>
      <c r="I48" s="472"/>
      <c r="J48" s="474"/>
      <c r="K48" s="474"/>
      <c r="L48" s="463"/>
      <c r="M48" s="461"/>
      <c r="N48" s="156">
        <v>2</v>
      </c>
      <c r="O48" s="116"/>
      <c r="P48" s="122"/>
      <c r="Q48" s="122"/>
      <c r="R48" s="122"/>
      <c r="S48" s="122"/>
      <c r="T48" s="122"/>
      <c r="U48" s="122"/>
      <c r="V48" s="122"/>
      <c r="W48" s="125">
        <f t="shared" si="1"/>
        <v>0</v>
      </c>
      <c r="X48" s="126" t="str">
        <f t="shared" si="0"/>
        <v>DEBIL</v>
      </c>
      <c r="Y48" s="124"/>
      <c r="Z48" s="127" t="str">
        <f t="shared" si="2"/>
        <v/>
      </c>
      <c r="AA48" s="125" t="str">
        <f t="shared" si="3"/>
        <v>SI</v>
      </c>
      <c r="AB48" s="122"/>
      <c r="AC48" s="464"/>
      <c r="AD48" s="464"/>
      <c r="AE48" s="465"/>
      <c r="AF48" s="465"/>
      <c r="AG48" s="466"/>
      <c r="AH48" s="466"/>
      <c r="AI48" s="459"/>
      <c r="AJ48" s="459"/>
      <c r="AK48" s="463"/>
      <c r="AL48" s="461"/>
      <c r="AM48" s="468"/>
      <c r="AN48" s="155"/>
      <c r="AO48" s="156"/>
      <c r="AP48" s="120"/>
      <c r="AQ48" s="120"/>
      <c r="AR48" s="155"/>
      <c r="AS48" s="120"/>
      <c r="AT48" s="155"/>
      <c r="AU48" s="120"/>
      <c r="AV48" s="155"/>
      <c r="AW48" s="120"/>
      <c r="AX48" s="155"/>
      <c r="AY48" s="156"/>
      <c r="AZ48" s="155"/>
      <c r="BA48" s="155"/>
      <c r="BB48" s="156"/>
      <c r="BC48" s="120"/>
      <c r="BD48" s="120"/>
      <c r="BE48" s="155"/>
      <c r="BF48" s="155"/>
      <c r="BG48" s="156"/>
      <c r="BH48" s="120"/>
      <c r="BI48" s="120"/>
      <c r="BJ48" s="155"/>
      <c r="BK48" s="155"/>
      <c r="BL48" s="156"/>
      <c r="BM48" s="120"/>
      <c r="BN48" s="120"/>
      <c r="BO48" s="155"/>
      <c r="BP48" s="155"/>
      <c r="BQ48" s="156"/>
      <c r="BR48" s="120"/>
      <c r="BS48" s="120"/>
      <c r="BT48" s="120"/>
      <c r="BU48" s="155"/>
      <c r="BV48" s="155"/>
      <c r="BW48" s="155"/>
      <c r="BX48" s="120"/>
      <c r="BY48" s="155"/>
      <c r="BZ48" s="155"/>
      <c r="CA48" s="120"/>
      <c r="CB48" s="155"/>
      <c r="CC48" s="156"/>
      <c r="CD48" s="155"/>
      <c r="CE48" s="162"/>
      <c r="CF48" s="162"/>
      <c r="CG48" s="162"/>
      <c r="CH48" s="162"/>
      <c r="CI48" s="162"/>
      <c r="CJ48" s="162"/>
      <c r="CK48" s="162"/>
      <c r="CL48" s="162"/>
      <c r="CM48" s="162"/>
      <c r="CN48" s="162"/>
      <c r="CO48" s="162"/>
      <c r="CP48" s="162"/>
      <c r="CQ48" s="162"/>
      <c r="CR48" s="162"/>
      <c r="CS48" s="162"/>
      <c r="CT48" s="162"/>
      <c r="CU48" s="162"/>
      <c r="CV48" s="162"/>
      <c r="CW48" s="162"/>
      <c r="CX48" s="162"/>
      <c r="CY48" s="162"/>
      <c r="CZ48" s="162"/>
      <c r="DA48" s="162"/>
      <c r="DB48" s="162"/>
      <c r="DC48" s="162"/>
      <c r="DD48" s="162"/>
    </row>
    <row r="49" spans="1:108" ht="21" customHeight="1" thickTop="1" thickBot="1" x14ac:dyDescent="0.35">
      <c r="A49" s="474"/>
      <c r="B49" s="472"/>
      <c r="C49" s="472"/>
      <c r="D49" s="472"/>
      <c r="E49" s="473"/>
      <c r="F49" s="472"/>
      <c r="G49" s="472"/>
      <c r="H49" s="472"/>
      <c r="I49" s="472"/>
      <c r="J49" s="474"/>
      <c r="K49" s="474"/>
      <c r="L49" s="463"/>
      <c r="M49" s="461"/>
      <c r="N49" s="156">
        <v>3</v>
      </c>
      <c r="O49" s="121"/>
      <c r="P49" s="122"/>
      <c r="Q49" s="122"/>
      <c r="R49" s="122"/>
      <c r="S49" s="122"/>
      <c r="T49" s="122"/>
      <c r="U49" s="122"/>
      <c r="V49" s="122"/>
      <c r="W49" s="125">
        <f t="shared" si="1"/>
        <v>0</v>
      </c>
      <c r="X49" s="126" t="str">
        <f t="shared" si="0"/>
        <v>DEBIL</v>
      </c>
      <c r="Y49" s="124"/>
      <c r="Z49" s="127" t="str">
        <f t="shared" si="2"/>
        <v/>
      </c>
      <c r="AA49" s="125" t="str">
        <f t="shared" si="3"/>
        <v>SI</v>
      </c>
      <c r="AB49" s="122"/>
      <c r="AC49" s="464"/>
      <c r="AD49" s="464"/>
      <c r="AE49" s="465"/>
      <c r="AF49" s="465"/>
      <c r="AG49" s="466"/>
      <c r="AH49" s="466"/>
      <c r="AI49" s="459"/>
      <c r="AJ49" s="459"/>
      <c r="AK49" s="463"/>
      <c r="AL49" s="461"/>
      <c r="AM49" s="468"/>
      <c r="AN49" s="155"/>
      <c r="AO49" s="156"/>
      <c r="AP49" s="120"/>
      <c r="AQ49" s="120"/>
      <c r="AR49" s="155"/>
      <c r="AS49" s="120"/>
      <c r="AT49" s="155"/>
      <c r="AU49" s="120"/>
      <c r="AV49" s="155"/>
      <c r="AW49" s="120"/>
      <c r="AX49" s="155"/>
      <c r="AY49" s="156"/>
      <c r="AZ49" s="155"/>
      <c r="BA49" s="155"/>
      <c r="BB49" s="156"/>
      <c r="BC49" s="120"/>
      <c r="BD49" s="120"/>
      <c r="BE49" s="155"/>
      <c r="BF49" s="155"/>
      <c r="BG49" s="156"/>
      <c r="BH49" s="120"/>
      <c r="BI49" s="120"/>
      <c r="BJ49" s="155"/>
      <c r="BK49" s="155"/>
      <c r="BL49" s="156"/>
      <c r="BM49" s="120"/>
      <c r="BN49" s="120"/>
      <c r="BO49" s="155"/>
      <c r="BP49" s="155"/>
      <c r="BQ49" s="156"/>
      <c r="BR49" s="120"/>
      <c r="BS49" s="120"/>
      <c r="BT49" s="120"/>
      <c r="BU49" s="155"/>
      <c r="BV49" s="155"/>
      <c r="BW49" s="155"/>
      <c r="BX49" s="120"/>
      <c r="BY49" s="155"/>
      <c r="BZ49" s="155"/>
      <c r="CA49" s="120"/>
      <c r="CB49" s="155"/>
      <c r="CC49" s="156"/>
      <c r="CD49" s="155"/>
      <c r="CE49" s="162"/>
      <c r="CF49" s="162"/>
      <c r="CG49" s="162"/>
      <c r="CH49" s="162"/>
      <c r="CI49" s="162"/>
      <c r="CJ49" s="162"/>
      <c r="CK49" s="162"/>
      <c r="CL49" s="162"/>
      <c r="CM49" s="162"/>
      <c r="CN49" s="162"/>
      <c r="CO49" s="162"/>
      <c r="CP49" s="162"/>
      <c r="CQ49" s="162"/>
      <c r="CR49" s="162"/>
      <c r="CS49" s="162"/>
      <c r="CT49" s="162"/>
      <c r="CU49" s="162"/>
      <c r="CV49" s="162"/>
      <c r="CW49" s="162"/>
      <c r="CX49" s="162"/>
      <c r="CY49" s="162"/>
      <c r="CZ49" s="162"/>
      <c r="DA49" s="162"/>
      <c r="DB49" s="162"/>
      <c r="DC49" s="162"/>
      <c r="DD49" s="162"/>
    </row>
    <row r="50" spans="1:108" ht="21" customHeight="1" thickTop="1" thickBot="1" x14ac:dyDescent="0.35">
      <c r="A50" s="474"/>
      <c r="B50" s="472"/>
      <c r="C50" s="472"/>
      <c r="D50" s="472"/>
      <c r="E50" s="473"/>
      <c r="F50" s="472"/>
      <c r="G50" s="472"/>
      <c r="H50" s="472"/>
      <c r="I50" s="472"/>
      <c r="J50" s="474"/>
      <c r="K50" s="474"/>
      <c r="L50" s="463"/>
      <c r="M50" s="461"/>
      <c r="N50" s="156">
        <v>4</v>
      </c>
      <c r="O50" s="116"/>
      <c r="P50" s="122"/>
      <c r="Q50" s="122"/>
      <c r="R50" s="122"/>
      <c r="S50" s="122"/>
      <c r="T50" s="122"/>
      <c r="U50" s="122"/>
      <c r="V50" s="122"/>
      <c r="W50" s="125">
        <f t="shared" si="1"/>
        <v>0</v>
      </c>
      <c r="X50" s="126" t="str">
        <f t="shared" si="0"/>
        <v>DEBIL</v>
      </c>
      <c r="Y50" s="124"/>
      <c r="Z50" s="127" t="str">
        <f t="shared" si="2"/>
        <v/>
      </c>
      <c r="AA50" s="125" t="str">
        <f t="shared" si="3"/>
        <v>SI</v>
      </c>
      <c r="AB50" s="122"/>
      <c r="AC50" s="464"/>
      <c r="AD50" s="464"/>
      <c r="AE50" s="465"/>
      <c r="AF50" s="465"/>
      <c r="AG50" s="466"/>
      <c r="AH50" s="466"/>
      <c r="AI50" s="459"/>
      <c r="AJ50" s="459"/>
      <c r="AK50" s="463"/>
      <c r="AL50" s="461"/>
      <c r="AM50" s="468"/>
      <c r="AN50" s="155"/>
      <c r="AO50" s="156"/>
      <c r="AP50" s="120"/>
      <c r="AQ50" s="120"/>
      <c r="AR50" s="155"/>
      <c r="AS50" s="120"/>
      <c r="AT50" s="155"/>
      <c r="AU50" s="120"/>
      <c r="AV50" s="155"/>
      <c r="AW50" s="120"/>
      <c r="AX50" s="155"/>
      <c r="AY50" s="156"/>
      <c r="AZ50" s="155"/>
      <c r="BA50" s="155"/>
      <c r="BB50" s="156"/>
      <c r="BC50" s="120"/>
      <c r="BD50" s="120"/>
      <c r="BE50" s="155"/>
      <c r="BF50" s="155"/>
      <c r="BG50" s="156"/>
      <c r="BH50" s="120"/>
      <c r="BI50" s="120"/>
      <c r="BJ50" s="155"/>
      <c r="BK50" s="155"/>
      <c r="BL50" s="156"/>
      <c r="BM50" s="120"/>
      <c r="BN50" s="120"/>
      <c r="BO50" s="155"/>
      <c r="BP50" s="155"/>
      <c r="BQ50" s="156"/>
      <c r="BR50" s="120"/>
      <c r="BS50" s="120"/>
      <c r="BT50" s="120"/>
      <c r="BU50" s="155"/>
      <c r="BV50" s="155"/>
      <c r="BW50" s="155"/>
      <c r="BX50" s="120"/>
      <c r="BY50" s="155"/>
      <c r="BZ50" s="155"/>
      <c r="CA50" s="120"/>
      <c r="CB50" s="155"/>
      <c r="CC50" s="156"/>
      <c r="CD50" s="155"/>
      <c r="CE50" s="162"/>
      <c r="CF50" s="162"/>
      <c r="CG50" s="162"/>
      <c r="CH50" s="162"/>
      <c r="CI50" s="162"/>
      <c r="CJ50" s="162"/>
      <c r="CK50" s="162"/>
      <c r="CL50" s="162"/>
      <c r="CM50" s="162"/>
      <c r="CN50" s="162"/>
      <c r="CO50" s="162"/>
      <c r="CP50" s="162"/>
      <c r="CQ50" s="162"/>
      <c r="CR50" s="162"/>
      <c r="CS50" s="162"/>
      <c r="CT50" s="162"/>
      <c r="CU50" s="162"/>
      <c r="CV50" s="162"/>
      <c r="CW50" s="162"/>
      <c r="CX50" s="162"/>
      <c r="CY50" s="162"/>
      <c r="CZ50" s="162"/>
      <c r="DA50" s="162"/>
      <c r="DB50" s="162"/>
      <c r="DC50" s="162"/>
      <c r="DD50" s="162"/>
    </row>
    <row r="51" spans="1:108" ht="21" customHeight="1" thickTop="1" thickBot="1" x14ac:dyDescent="0.35">
      <c r="A51" s="474"/>
      <c r="B51" s="472"/>
      <c r="C51" s="472"/>
      <c r="D51" s="472"/>
      <c r="E51" s="473"/>
      <c r="F51" s="472"/>
      <c r="G51" s="472"/>
      <c r="H51" s="472"/>
      <c r="I51" s="472"/>
      <c r="J51" s="474"/>
      <c r="K51" s="474"/>
      <c r="L51" s="463"/>
      <c r="M51" s="461"/>
      <c r="N51" s="156">
        <v>5</v>
      </c>
      <c r="O51" s="116"/>
      <c r="P51" s="122"/>
      <c r="Q51" s="122"/>
      <c r="R51" s="122"/>
      <c r="S51" s="122"/>
      <c r="T51" s="122"/>
      <c r="U51" s="122"/>
      <c r="V51" s="122"/>
      <c r="W51" s="125">
        <f t="shared" si="1"/>
        <v>0</v>
      </c>
      <c r="X51" s="126" t="str">
        <f t="shared" si="0"/>
        <v>DEBIL</v>
      </c>
      <c r="Y51" s="124"/>
      <c r="Z51" s="127" t="str">
        <f t="shared" si="2"/>
        <v/>
      </c>
      <c r="AA51" s="125" t="str">
        <f t="shared" si="3"/>
        <v>SI</v>
      </c>
      <c r="AB51" s="122"/>
      <c r="AC51" s="464"/>
      <c r="AD51" s="464"/>
      <c r="AE51" s="465"/>
      <c r="AF51" s="465"/>
      <c r="AG51" s="466"/>
      <c r="AH51" s="466"/>
      <c r="AI51" s="459"/>
      <c r="AJ51" s="459"/>
      <c r="AK51" s="463"/>
      <c r="AL51" s="461"/>
      <c r="AM51" s="468"/>
      <c r="AN51" s="155"/>
      <c r="AO51" s="156"/>
      <c r="AP51" s="120"/>
      <c r="AQ51" s="120"/>
      <c r="AR51" s="155"/>
      <c r="AS51" s="120"/>
      <c r="AT51" s="155"/>
      <c r="AU51" s="120"/>
      <c r="AV51" s="155"/>
      <c r="AW51" s="120"/>
      <c r="AX51" s="155"/>
      <c r="AY51" s="156"/>
      <c r="AZ51" s="155"/>
      <c r="BA51" s="155"/>
      <c r="BB51" s="156"/>
      <c r="BC51" s="120"/>
      <c r="BD51" s="120"/>
      <c r="BE51" s="155"/>
      <c r="BF51" s="155"/>
      <c r="BG51" s="156"/>
      <c r="BH51" s="120"/>
      <c r="BI51" s="120"/>
      <c r="BJ51" s="155"/>
      <c r="BK51" s="155"/>
      <c r="BL51" s="156"/>
      <c r="BM51" s="120"/>
      <c r="BN51" s="120"/>
      <c r="BO51" s="155"/>
      <c r="BP51" s="155"/>
      <c r="BQ51" s="156"/>
      <c r="BR51" s="120"/>
      <c r="BS51" s="120"/>
      <c r="BT51" s="120"/>
      <c r="BU51" s="155"/>
      <c r="BV51" s="155"/>
      <c r="BW51" s="155"/>
      <c r="BX51" s="120"/>
      <c r="BY51" s="155"/>
      <c r="BZ51" s="155"/>
      <c r="CA51" s="120"/>
      <c r="CB51" s="155"/>
      <c r="CC51" s="156"/>
      <c r="CD51" s="155"/>
      <c r="CE51" s="162"/>
      <c r="CF51" s="162"/>
      <c r="CG51" s="162"/>
      <c r="CH51" s="162"/>
      <c r="CI51" s="162"/>
      <c r="CJ51" s="162"/>
      <c r="CK51" s="162"/>
      <c r="CL51" s="162"/>
      <c r="CM51" s="162"/>
      <c r="CN51" s="162"/>
      <c r="CO51" s="162"/>
      <c r="CP51" s="162"/>
      <c r="CQ51" s="162"/>
      <c r="CR51" s="162"/>
      <c r="CS51" s="162"/>
      <c r="CT51" s="162"/>
      <c r="CU51" s="162"/>
      <c r="CV51" s="162"/>
      <c r="CW51" s="162"/>
      <c r="CX51" s="162"/>
      <c r="CY51" s="162"/>
      <c r="CZ51" s="162"/>
      <c r="DA51" s="162"/>
      <c r="DB51" s="162"/>
      <c r="DC51" s="162"/>
      <c r="DD51" s="162"/>
    </row>
    <row r="52" spans="1:108" ht="21" customHeight="1" thickTop="1" thickBot="1" x14ac:dyDescent="0.35">
      <c r="A52" s="474"/>
      <c r="B52" s="472"/>
      <c r="C52" s="472"/>
      <c r="D52" s="472"/>
      <c r="E52" s="473"/>
      <c r="F52" s="472"/>
      <c r="G52" s="472"/>
      <c r="H52" s="472"/>
      <c r="I52" s="472"/>
      <c r="J52" s="474"/>
      <c r="K52" s="474"/>
      <c r="L52" s="463"/>
      <c r="M52" s="462"/>
      <c r="N52" s="156">
        <v>6</v>
      </c>
      <c r="O52" s="116"/>
      <c r="P52" s="122"/>
      <c r="Q52" s="122"/>
      <c r="R52" s="122"/>
      <c r="S52" s="122"/>
      <c r="T52" s="122"/>
      <c r="U52" s="122"/>
      <c r="V52" s="122"/>
      <c r="W52" s="125">
        <f t="shared" si="1"/>
        <v>0</v>
      </c>
      <c r="X52" s="126" t="str">
        <f t="shared" si="0"/>
        <v>DEBIL</v>
      </c>
      <c r="Y52" s="124"/>
      <c r="Z52" s="127" t="str">
        <f t="shared" si="2"/>
        <v/>
      </c>
      <c r="AA52" s="125" t="str">
        <f t="shared" si="3"/>
        <v>SI</v>
      </c>
      <c r="AB52" s="122"/>
      <c r="AC52" s="464"/>
      <c r="AD52" s="464"/>
      <c r="AE52" s="465"/>
      <c r="AF52" s="465"/>
      <c r="AG52" s="466"/>
      <c r="AH52" s="466"/>
      <c r="AI52" s="459"/>
      <c r="AJ52" s="459"/>
      <c r="AK52" s="463"/>
      <c r="AL52" s="462"/>
      <c r="AM52" s="469"/>
      <c r="AN52" s="155"/>
      <c r="AO52" s="156"/>
      <c r="AP52" s="120"/>
      <c r="AQ52" s="120"/>
      <c r="AR52" s="155"/>
      <c r="AS52" s="120"/>
      <c r="AT52" s="155"/>
      <c r="AU52" s="120"/>
      <c r="AV52" s="155"/>
      <c r="AW52" s="120"/>
      <c r="AX52" s="155"/>
      <c r="AY52" s="156"/>
      <c r="AZ52" s="155"/>
      <c r="BA52" s="155"/>
      <c r="BB52" s="156"/>
      <c r="BC52" s="120"/>
      <c r="BD52" s="120"/>
      <c r="BE52" s="155"/>
      <c r="BF52" s="155"/>
      <c r="BG52" s="156"/>
      <c r="BH52" s="120"/>
      <c r="BI52" s="120"/>
      <c r="BJ52" s="155"/>
      <c r="BK52" s="155"/>
      <c r="BL52" s="156"/>
      <c r="BM52" s="120"/>
      <c r="BN52" s="120"/>
      <c r="BO52" s="155"/>
      <c r="BP52" s="155"/>
      <c r="BQ52" s="156"/>
      <c r="BR52" s="120"/>
      <c r="BS52" s="120"/>
      <c r="BT52" s="120"/>
      <c r="BU52" s="155"/>
      <c r="BV52" s="155"/>
      <c r="BW52" s="155"/>
      <c r="BX52" s="120"/>
      <c r="BY52" s="155"/>
      <c r="BZ52" s="155"/>
      <c r="CA52" s="120"/>
      <c r="CB52" s="155"/>
      <c r="CC52" s="156"/>
      <c r="CD52" s="155"/>
      <c r="CE52" s="162"/>
      <c r="CF52" s="162"/>
      <c r="CG52" s="162"/>
      <c r="CH52" s="162"/>
      <c r="CI52" s="162"/>
      <c r="CJ52" s="162"/>
      <c r="CK52" s="162"/>
      <c r="CL52" s="162"/>
      <c r="CM52" s="162"/>
      <c r="CN52" s="162"/>
      <c r="CO52" s="162"/>
      <c r="CP52" s="162"/>
      <c r="CQ52" s="162"/>
      <c r="CR52" s="162"/>
      <c r="CS52" s="162"/>
      <c r="CT52" s="162"/>
      <c r="CU52" s="162"/>
      <c r="CV52" s="162"/>
      <c r="CW52" s="162"/>
      <c r="CX52" s="162"/>
      <c r="CY52" s="162"/>
      <c r="CZ52" s="162"/>
      <c r="DA52" s="162"/>
      <c r="DB52" s="162"/>
      <c r="DC52" s="162"/>
      <c r="DD52" s="162"/>
    </row>
    <row r="53" spans="1:108" ht="21" customHeight="1" thickTop="1" thickBot="1" x14ac:dyDescent="0.35">
      <c r="A53" s="474">
        <v>9</v>
      </c>
      <c r="B53" s="472"/>
      <c r="C53" s="472"/>
      <c r="D53" s="472"/>
      <c r="E53" s="473"/>
      <c r="F53" s="472"/>
      <c r="G53" s="472"/>
      <c r="H53" s="472"/>
      <c r="I53" s="472"/>
      <c r="J53" s="474"/>
      <c r="K53" s="474"/>
      <c r="L53" s="463">
        <f>+(J53*K53)*4</f>
        <v>0</v>
      </c>
      <c r="M53" s="460" t="b">
        <f>IF(OR(AND(J53=3,K53=4),AND(J53=2,K53=5),AND(J53=2,K53=5),AND(L53=20),AND(L53&gt;=52,L53&lt;=100)),"ZONA RIESGO EXTREMA",IF(OR(AND(J53=5,K53=2),AND(J53=4,K53=3),AND(J53=1,K53=4),AND(L53=16),AND(L53&gt;=28,L53&lt;=48)),"ZONA RIESGO ALTA",IF(OR(AND(J53=1,K53=3),AND(J53=4,K53=1),AND(L53=24)),"ZONA RIESGO MODERADA",IF(AND(L53&gt;=4,L53&lt;=16),"ZONA RIESGO BAJA"))))</f>
        <v>0</v>
      </c>
      <c r="N53" s="156">
        <v>1</v>
      </c>
      <c r="O53" s="116"/>
      <c r="P53" s="122"/>
      <c r="Q53" s="122"/>
      <c r="R53" s="122"/>
      <c r="S53" s="122"/>
      <c r="T53" s="122"/>
      <c r="U53" s="122"/>
      <c r="V53" s="122"/>
      <c r="W53" s="125">
        <f t="shared" si="1"/>
        <v>0</v>
      </c>
      <c r="X53" s="126" t="str">
        <f t="shared" si="0"/>
        <v>DEBIL</v>
      </c>
      <c r="Y53" s="124"/>
      <c r="Z53" s="127" t="str">
        <f t="shared" si="2"/>
        <v/>
      </c>
      <c r="AA53" s="125" t="str">
        <f t="shared" si="3"/>
        <v>SI</v>
      </c>
      <c r="AB53" s="122"/>
      <c r="AC53" s="464">
        <f>IF(AND(W53&gt;0,SUM(W54:W58)=0),W53,IF(AND(SUM(W53:W54)&gt;0,SUM(W55:W58)=0),AVERAGE(W53:W54),IF(AND(SUM(W53:W55)&gt;0,SUM(W56:W58)=0),AVERAGE(W53:W55),IF(AND(SUM(W53:W56)&gt;0,SUM(W57:W58)=0),AVERAGE(W53:W56),IF(AND(SUM(W53:W57)&gt;0,W58=0),AVERAGE(W53:W57),AVERAGE(W53:W58))))))</f>
        <v>0</v>
      </c>
      <c r="AD53" s="464" t="str">
        <f>IF(AND(AC53&gt;=50,AC53&lt;=99),"MODERADO",IF(AND(AC53=100), "FUERTE",IF(AND(AC53&lt;50), "DEBIL")))</f>
        <v>DEBIL</v>
      </c>
      <c r="AE53" s="465"/>
      <c r="AF53" s="465"/>
      <c r="AG53" s="466" t="str">
        <f>IFERROR(_xlfn.IFS(AND(AD53="MODERADO",AE53="Directamente"),1,AND(AD53="FUERTE",AE53="Directamente"),2),"0")</f>
        <v>0</v>
      </c>
      <c r="AH53" s="466" t="str">
        <f>IFERROR(_xlfn.IFS(AND(AD53="MODERADO",AF53="Directamente"),1,AND(AD53="FUERTE",AF53="Directamente"),2,AND(AD53="FUERTE",AF53="Indirectamente"),1),"0")</f>
        <v>0</v>
      </c>
      <c r="AI53" s="459"/>
      <c r="AJ53" s="459"/>
      <c r="AK53" s="463">
        <f>+(AI53*AJ53)*4</f>
        <v>0</v>
      </c>
      <c r="AL53" s="460"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467"/>
      <c r="AN53" s="155"/>
      <c r="AO53" s="156"/>
      <c r="AP53" s="120"/>
      <c r="AQ53" s="120"/>
      <c r="AR53" s="155"/>
      <c r="AS53" s="120"/>
      <c r="AT53" s="155"/>
      <c r="AU53" s="120"/>
      <c r="AV53" s="155"/>
      <c r="AW53" s="120"/>
      <c r="AX53" s="155"/>
      <c r="AY53" s="156"/>
      <c r="AZ53" s="155"/>
      <c r="BA53" s="155"/>
      <c r="BB53" s="156"/>
      <c r="BC53" s="120"/>
      <c r="BD53" s="120"/>
      <c r="BE53" s="155"/>
      <c r="BF53" s="155"/>
      <c r="BG53" s="156"/>
      <c r="BH53" s="120"/>
      <c r="BI53" s="120"/>
      <c r="BJ53" s="155"/>
      <c r="BK53" s="155"/>
      <c r="BL53" s="156"/>
      <c r="BM53" s="120"/>
      <c r="BN53" s="120"/>
      <c r="BO53" s="155"/>
      <c r="BP53" s="155"/>
      <c r="BQ53" s="156"/>
      <c r="BR53" s="120"/>
      <c r="BS53" s="120"/>
      <c r="BT53" s="120"/>
      <c r="BU53" s="155"/>
      <c r="BV53" s="155"/>
      <c r="BW53" s="155"/>
      <c r="BX53" s="120"/>
      <c r="BY53" s="155"/>
      <c r="BZ53" s="155"/>
      <c r="CA53" s="120"/>
      <c r="CB53" s="155"/>
      <c r="CC53" s="156"/>
      <c r="CD53" s="155"/>
      <c r="CE53" s="162"/>
      <c r="CF53" s="162"/>
      <c r="CG53" s="162"/>
      <c r="CH53" s="162"/>
      <c r="CI53" s="162"/>
      <c r="CJ53" s="162"/>
      <c r="CK53" s="162"/>
      <c r="CL53" s="162"/>
      <c r="CM53" s="162"/>
      <c r="CN53" s="162"/>
      <c r="CO53" s="162"/>
      <c r="CP53" s="162"/>
      <c r="CQ53" s="162"/>
      <c r="CR53" s="162"/>
      <c r="CS53" s="162"/>
      <c r="CT53" s="162"/>
      <c r="CU53" s="162"/>
      <c r="CV53" s="162"/>
      <c r="CW53" s="162"/>
      <c r="CX53" s="162"/>
      <c r="CY53" s="162"/>
      <c r="CZ53" s="162"/>
      <c r="DA53" s="162"/>
      <c r="DB53" s="162"/>
      <c r="DC53" s="162"/>
      <c r="DD53" s="162"/>
    </row>
    <row r="54" spans="1:108" ht="21" customHeight="1" thickTop="1" thickBot="1" x14ac:dyDescent="0.35">
      <c r="A54" s="474"/>
      <c r="B54" s="472"/>
      <c r="C54" s="472"/>
      <c r="D54" s="472"/>
      <c r="E54" s="473"/>
      <c r="F54" s="472"/>
      <c r="G54" s="472"/>
      <c r="H54" s="472"/>
      <c r="I54" s="472"/>
      <c r="J54" s="474"/>
      <c r="K54" s="474"/>
      <c r="L54" s="463"/>
      <c r="M54" s="461"/>
      <c r="N54" s="156">
        <v>2</v>
      </c>
      <c r="O54" s="116"/>
      <c r="P54" s="122"/>
      <c r="Q54" s="122"/>
      <c r="R54" s="122"/>
      <c r="S54" s="122"/>
      <c r="T54" s="122"/>
      <c r="U54" s="122"/>
      <c r="V54" s="122"/>
      <c r="W54" s="125">
        <f t="shared" si="1"/>
        <v>0</v>
      </c>
      <c r="X54" s="126" t="str">
        <f t="shared" si="0"/>
        <v>DEBIL</v>
      </c>
      <c r="Y54" s="124"/>
      <c r="Z54" s="127" t="str">
        <f t="shared" si="2"/>
        <v/>
      </c>
      <c r="AA54" s="125" t="str">
        <f t="shared" si="3"/>
        <v>SI</v>
      </c>
      <c r="AB54" s="122"/>
      <c r="AC54" s="464"/>
      <c r="AD54" s="464"/>
      <c r="AE54" s="465"/>
      <c r="AF54" s="465"/>
      <c r="AG54" s="466"/>
      <c r="AH54" s="466"/>
      <c r="AI54" s="459"/>
      <c r="AJ54" s="459"/>
      <c r="AK54" s="463"/>
      <c r="AL54" s="461"/>
      <c r="AM54" s="468"/>
      <c r="AN54" s="155"/>
      <c r="AO54" s="156"/>
      <c r="AP54" s="120"/>
      <c r="AQ54" s="120"/>
      <c r="AR54" s="155"/>
      <c r="AS54" s="120"/>
      <c r="AT54" s="155"/>
      <c r="AU54" s="120"/>
      <c r="AV54" s="155"/>
      <c r="AW54" s="120"/>
      <c r="AX54" s="155"/>
      <c r="AY54" s="156"/>
      <c r="AZ54" s="155"/>
      <c r="BA54" s="155"/>
      <c r="BB54" s="156"/>
      <c r="BC54" s="120"/>
      <c r="BD54" s="120"/>
      <c r="BE54" s="155"/>
      <c r="BF54" s="155"/>
      <c r="BG54" s="156"/>
      <c r="BH54" s="120"/>
      <c r="BI54" s="120"/>
      <c r="BJ54" s="155"/>
      <c r="BK54" s="155"/>
      <c r="BL54" s="156"/>
      <c r="BM54" s="120"/>
      <c r="BN54" s="120"/>
      <c r="BO54" s="155"/>
      <c r="BP54" s="155"/>
      <c r="BQ54" s="156"/>
      <c r="BR54" s="120"/>
      <c r="BS54" s="120"/>
      <c r="BT54" s="120"/>
      <c r="BU54" s="155"/>
      <c r="BV54" s="155"/>
      <c r="BW54" s="155"/>
      <c r="BX54" s="120"/>
      <c r="BY54" s="155"/>
      <c r="BZ54" s="155"/>
      <c r="CA54" s="120"/>
      <c r="CB54" s="155"/>
      <c r="CC54" s="156"/>
      <c r="CD54" s="155"/>
      <c r="CE54" s="162"/>
      <c r="CF54" s="162"/>
      <c r="CG54" s="162"/>
      <c r="CH54" s="162"/>
      <c r="CI54" s="162"/>
      <c r="CJ54" s="162"/>
      <c r="CK54" s="162"/>
      <c r="CL54" s="162"/>
      <c r="CM54" s="162"/>
      <c r="CN54" s="162"/>
      <c r="CO54" s="162"/>
      <c r="CP54" s="162"/>
      <c r="CQ54" s="162"/>
      <c r="CR54" s="162"/>
      <c r="CS54" s="162"/>
      <c r="CT54" s="162"/>
      <c r="CU54" s="162"/>
      <c r="CV54" s="162"/>
      <c r="CW54" s="162"/>
      <c r="CX54" s="162"/>
      <c r="CY54" s="162"/>
      <c r="CZ54" s="162"/>
      <c r="DA54" s="162"/>
      <c r="DB54" s="162"/>
      <c r="DC54" s="162"/>
      <c r="DD54" s="162"/>
    </row>
    <row r="55" spans="1:108" ht="21" customHeight="1" thickTop="1" thickBot="1" x14ac:dyDescent="0.35">
      <c r="A55" s="474"/>
      <c r="B55" s="472"/>
      <c r="C55" s="472"/>
      <c r="D55" s="472"/>
      <c r="E55" s="473"/>
      <c r="F55" s="472"/>
      <c r="G55" s="472"/>
      <c r="H55" s="472"/>
      <c r="I55" s="472"/>
      <c r="J55" s="474"/>
      <c r="K55" s="474"/>
      <c r="L55" s="463"/>
      <c r="M55" s="461"/>
      <c r="N55" s="156">
        <v>3</v>
      </c>
      <c r="O55" s="121"/>
      <c r="P55" s="122"/>
      <c r="Q55" s="122"/>
      <c r="R55" s="122"/>
      <c r="S55" s="122"/>
      <c r="T55" s="122"/>
      <c r="U55" s="122"/>
      <c r="V55" s="122"/>
      <c r="W55" s="125">
        <f t="shared" si="1"/>
        <v>0</v>
      </c>
      <c r="X55" s="126" t="str">
        <f t="shared" si="0"/>
        <v>DEBIL</v>
      </c>
      <c r="Y55" s="124"/>
      <c r="Z55" s="127" t="str">
        <f t="shared" si="2"/>
        <v/>
      </c>
      <c r="AA55" s="125" t="str">
        <f t="shared" si="3"/>
        <v>SI</v>
      </c>
      <c r="AB55" s="122"/>
      <c r="AC55" s="464"/>
      <c r="AD55" s="464"/>
      <c r="AE55" s="465"/>
      <c r="AF55" s="465"/>
      <c r="AG55" s="466"/>
      <c r="AH55" s="466"/>
      <c r="AI55" s="459"/>
      <c r="AJ55" s="459"/>
      <c r="AK55" s="463"/>
      <c r="AL55" s="461"/>
      <c r="AM55" s="468"/>
      <c r="AN55" s="155"/>
      <c r="AO55" s="156"/>
      <c r="AP55" s="120"/>
      <c r="AQ55" s="120"/>
      <c r="AR55" s="155"/>
      <c r="AS55" s="120"/>
      <c r="AT55" s="155"/>
      <c r="AU55" s="120"/>
      <c r="AV55" s="155"/>
      <c r="AW55" s="120"/>
      <c r="AX55" s="155"/>
      <c r="AY55" s="156"/>
      <c r="AZ55" s="155"/>
      <c r="BA55" s="155"/>
      <c r="BB55" s="156"/>
      <c r="BC55" s="120"/>
      <c r="BD55" s="120"/>
      <c r="BE55" s="155"/>
      <c r="BF55" s="155"/>
      <c r="BG55" s="156"/>
      <c r="BH55" s="120"/>
      <c r="BI55" s="120"/>
      <c r="BJ55" s="155"/>
      <c r="BK55" s="155"/>
      <c r="BL55" s="156"/>
      <c r="BM55" s="120"/>
      <c r="BN55" s="120"/>
      <c r="BO55" s="155"/>
      <c r="BP55" s="155"/>
      <c r="BQ55" s="156"/>
      <c r="BR55" s="120"/>
      <c r="BS55" s="120"/>
      <c r="BT55" s="120"/>
      <c r="BU55" s="155"/>
      <c r="BV55" s="155"/>
      <c r="BW55" s="155"/>
      <c r="BX55" s="120"/>
      <c r="BY55" s="155"/>
      <c r="BZ55" s="155"/>
      <c r="CA55" s="120"/>
      <c r="CB55" s="155"/>
      <c r="CC55" s="156"/>
      <c r="CD55" s="155"/>
      <c r="CE55" s="162"/>
      <c r="CF55" s="162"/>
      <c r="CG55" s="162"/>
      <c r="CH55" s="162"/>
      <c r="CI55" s="162"/>
      <c r="CJ55" s="162"/>
      <c r="CK55" s="162"/>
      <c r="CL55" s="162"/>
      <c r="CM55" s="162"/>
      <c r="CN55" s="162"/>
      <c r="CO55" s="162"/>
      <c r="CP55" s="162"/>
      <c r="CQ55" s="162"/>
      <c r="CR55" s="162"/>
      <c r="CS55" s="162"/>
      <c r="CT55" s="162"/>
      <c r="CU55" s="162"/>
      <c r="CV55" s="162"/>
      <c r="CW55" s="162"/>
      <c r="CX55" s="162"/>
      <c r="CY55" s="162"/>
      <c r="CZ55" s="162"/>
      <c r="DA55" s="162"/>
      <c r="DB55" s="162"/>
      <c r="DC55" s="162"/>
      <c r="DD55" s="162"/>
    </row>
    <row r="56" spans="1:108" ht="21" customHeight="1" thickTop="1" thickBot="1" x14ac:dyDescent="0.35">
      <c r="A56" s="474"/>
      <c r="B56" s="472"/>
      <c r="C56" s="472"/>
      <c r="D56" s="472"/>
      <c r="E56" s="473"/>
      <c r="F56" s="472"/>
      <c r="G56" s="472"/>
      <c r="H56" s="472"/>
      <c r="I56" s="472"/>
      <c r="J56" s="474"/>
      <c r="K56" s="474"/>
      <c r="L56" s="463"/>
      <c r="M56" s="461"/>
      <c r="N56" s="156">
        <v>4</v>
      </c>
      <c r="O56" s="116"/>
      <c r="P56" s="122"/>
      <c r="Q56" s="122"/>
      <c r="R56" s="122"/>
      <c r="S56" s="122"/>
      <c r="T56" s="122"/>
      <c r="U56" s="122"/>
      <c r="V56" s="122"/>
      <c r="W56" s="125">
        <f t="shared" si="1"/>
        <v>0</v>
      </c>
      <c r="X56" s="126" t="str">
        <f t="shared" si="0"/>
        <v>DEBIL</v>
      </c>
      <c r="Y56" s="124"/>
      <c r="Z56" s="127" t="str">
        <f t="shared" si="2"/>
        <v/>
      </c>
      <c r="AA56" s="125" t="str">
        <f t="shared" si="3"/>
        <v>SI</v>
      </c>
      <c r="AB56" s="122"/>
      <c r="AC56" s="464"/>
      <c r="AD56" s="464"/>
      <c r="AE56" s="465"/>
      <c r="AF56" s="465"/>
      <c r="AG56" s="466"/>
      <c r="AH56" s="466"/>
      <c r="AI56" s="459"/>
      <c r="AJ56" s="459"/>
      <c r="AK56" s="463"/>
      <c r="AL56" s="461"/>
      <c r="AM56" s="468"/>
      <c r="AN56" s="155"/>
      <c r="AO56" s="156"/>
      <c r="AP56" s="120"/>
      <c r="AQ56" s="120"/>
      <c r="AR56" s="155"/>
      <c r="AS56" s="120"/>
      <c r="AT56" s="155"/>
      <c r="AU56" s="120"/>
      <c r="AV56" s="155"/>
      <c r="AW56" s="120"/>
      <c r="AX56" s="155"/>
      <c r="AY56" s="156"/>
      <c r="AZ56" s="155"/>
      <c r="BA56" s="155"/>
      <c r="BB56" s="156"/>
      <c r="BC56" s="120"/>
      <c r="BD56" s="120"/>
      <c r="BE56" s="155"/>
      <c r="BF56" s="155"/>
      <c r="BG56" s="156"/>
      <c r="BH56" s="120"/>
      <c r="BI56" s="120"/>
      <c r="BJ56" s="155"/>
      <c r="BK56" s="155"/>
      <c r="BL56" s="156"/>
      <c r="BM56" s="120"/>
      <c r="BN56" s="120"/>
      <c r="BO56" s="155"/>
      <c r="BP56" s="155"/>
      <c r="BQ56" s="156"/>
      <c r="BR56" s="120"/>
      <c r="BS56" s="120"/>
      <c r="BT56" s="120"/>
      <c r="BU56" s="155"/>
      <c r="BV56" s="155"/>
      <c r="BW56" s="155"/>
      <c r="BX56" s="120"/>
      <c r="BY56" s="155"/>
      <c r="BZ56" s="155"/>
      <c r="CA56" s="120"/>
      <c r="CB56" s="155"/>
      <c r="CC56" s="156"/>
      <c r="CD56" s="155"/>
      <c r="CE56" s="162"/>
      <c r="CF56" s="162"/>
      <c r="CG56" s="162"/>
      <c r="CH56" s="162"/>
      <c r="CI56" s="162"/>
      <c r="CJ56" s="162"/>
      <c r="CK56" s="162"/>
      <c r="CL56" s="162"/>
      <c r="CM56" s="162"/>
      <c r="CN56" s="162"/>
      <c r="CO56" s="162"/>
      <c r="CP56" s="162"/>
      <c r="CQ56" s="162"/>
      <c r="CR56" s="162"/>
      <c r="CS56" s="162"/>
      <c r="CT56" s="162"/>
      <c r="CU56" s="162"/>
      <c r="CV56" s="162"/>
      <c r="CW56" s="162"/>
      <c r="CX56" s="162"/>
      <c r="CY56" s="162"/>
      <c r="CZ56" s="162"/>
      <c r="DA56" s="162"/>
      <c r="DB56" s="162"/>
      <c r="DC56" s="162"/>
      <c r="DD56" s="162"/>
    </row>
    <row r="57" spans="1:108" ht="21" customHeight="1" thickTop="1" thickBot="1" x14ac:dyDescent="0.35">
      <c r="A57" s="474"/>
      <c r="B57" s="472"/>
      <c r="C57" s="472"/>
      <c r="D57" s="472"/>
      <c r="E57" s="473"/>
      <c r="F57" s="472"/>
      <c r="G57" s="472"/>
      <c r="H57" s="472"/>
      <c r="I57" s="472"/>
      <c r="J57" s="474"/>
      <c r="K57" s="474"/>
      <c r="L57" s="463"/>
      <c r="M57" s="461"/>
      <c r="N57" s="156">
        <v>5</v>
      </c>
      <c r="O57" s="116"/>
      <c r="P57" s="122"/>
      <c r="Q57" s="122"/>
      <c r="R57" s="122"/>
      <c r="S57" s="122"/>
      <c r="T57" s="122"/>
      <c r="U57" s="122"/>
      <c r="V57" s="122"/>
      <c r="W57" s="125">
        <f t="shared" si="1"/>
        <v>0</v>
      </c>
      <c r="X57" s="126" t="str">
        <f t="shared" si="0"/>
        <v>DEBIL</v>
      </c>
      <c r="Y57" s="124"/>
      <c r="Z57" s="127" t="str">
        <f t="shared" si="2"/>
        <v/>
      </c>
      <c r="AA57" s="125" t="str">
        <f t="shared" si="3"/>
        <v>SI</v>
      </c>
      <c r="AB57" s="122"/>
      <c r="AC57" s="464"/>
      <c r="AD57" s="464"/>
      <c r="AE57" s="465"/>
      <c r="AF57" s="465"/>
      <c r="AG57" s="466"/>
      <c r="AH57" s="466"/>
      <c r="AI57" s="459"/>
      <c r="AJ57" s="459"/>
      <c r="AK57" s="463"/>
      <c r="AL57" s="461"/>
      <c r="AM57" s="468"/>
      <c r="AN57" s="155"/>
      <c r="AO57" s="156"/>
      <c r="AP57" s="120"/>
      <c r="AQ57" s="120"/>
      <c r="AR57" s="155"/>
      <c r="AS57" s="120"/>
      <c r="AT57" s="155"/>
      <c r="AU57" s="120"/>
      <c r="AV57" s="155"/>
      <c r="AW57" s="120"/>
      <c r="AX57" s="155"/>
      <c r="AY57" s="156"/>
      <c r="AZ57" s="155"/>
      <c r="BA57" s="155"/>
      <c r="BB57" s="156"/>
      <c r="BC57" s="120"/>
      <c r="BD57" s="120"/>
      <c r="BE57" s="155"/>
      <c r="BF57" s="155"/>
      <c r="BG57" s="156"/>
      <c r="BH57" s="120"/>
      <c r="BI57" s="120"/>
      <c r="BJ57" s="155"/>
      <c r="BK57" s="155"/>
      <c r="BL57" s="156"/>
      <c r="BM57" s="120"/>
      <c r="BN57" s="120"/>
      <c r="BO57" s="155"/>
      <c r="BP57" s="155"/>
      <c r="BQ57" s="156"/>
      <c r="BR57" s="120"/>
      <c r="BS57" s="120"/>
      <c r="BT57" s="120"/>
      <c r="BU57" s="155"/>
      <c r="BV57" s="155"/>
      <c r="BW57" s="155"/>
      <c r="BX57" s="120"/>
      <c r="BY57" s="155"/>
      <c r="BZ57" s="155"/>
      <c r="CA57" s="120"/>
      <c r="CB57" s="155"/>
      <c r="CC57" s="156"/>
      <c r="CD57" s="155"/>
      <c r="CE57" s="162"/>
      <c r="CF57" s="162"/>
      <c r="CG57" s="162"/>
      <c r="CH57" s="162"/>
      <c r="CI57" s="162"/>
      <c r="CJ57" s="162"/>
      <c r="CK57" s="162"/>
      <c r="CL57" s="162"/>
      <c r="CM57" s="162"/>
      <c r="CN57" s="162"/>
      <c r="CO57" s="162"/>
      <c r="CP57" s="162"/>
      <c r="CQ57" s="162"/>
      <c r="CR57" s="162"/>
      <c r="CS57" s="162"/>
      <c r="CT57" s="162"/>
      <c r="CU57" s="162"/>
      <c r="CV57" s="162"/>
      <c r="CW57" s="162"/>
      <c r="CX57" s="162"/>
      <c r="CY57" s="162"/>
      <c r="CZ57" s="162"/>
      <c r="DA57" s="162"/>
      <c r="DB57" s="162"/>
      <c r="DC57" s="162"/>
      <c r="DD57" s="162"/>
    </row>
    <row r="58" spans="1:108" ht="21" customHeight="1" thickTop="1" thickBot="1" x14ac:dyDescent="0.35">
      <c r="A58" s="474"/>
      <c r="B58" s="472"/>
      <c r="C58" s="472"/>
      <c r="D58" s="472"/>
      <c r="E58" s="473"/>
      <c r="F58" s="472"/>
      <c r="G58" s="472"/>
      <c r="H58" s="472"/>
      <c r="I58" s="472"/>
      <c r="J58" s="474"/>
      <c r="K58" s="474"/>
      <c r="L58" s="463"/>
      <c r="M58" s="462"/>
      <c r="N58" s="156">
        <v>6</v>
      </c>
      <c r="O58" s="116"/>
      <c r="P58" s="122"/>
      <c r="Q58" s="122"/>
      <c r="R58" s="122"/>
      <c r="S58" s="122"/>
      <c r="T58" s="122"/>
      <c r="U58" s="122"/>
      <c r="V58" s="122"/>
      <c r="W58" s="125">
        <f t="shared" si="1"/>
        <v>0</v>
      </c>
      <c r="X58" s="126" t="str">
        <f t="shared" si="0"/>
        <v>DEBIL</v>
      </c>
      <c r="Y58" s="124"/>
      <c r="Z58" s="127" t="str">
        <f t="shared" si="2"/>
        <v/>
      </c>
      <c r="AA58" s="125" t="str">
        <f t="shared" si="3"/>
        <v>SI</v>
      </c>
      <c r="AB58" s="122"/>
      <c r="AC58" s="464"/>
      <c r="AD58" s="464"/>
      <c r="AE58" s="465"/>
      <c r="AF58" s="465"/>
      <c r="AG58" s="466"/>
      <c r="AH58" s="466"/>
      <c r="AI58" s="459"/>
      <c r="AJ58" s="459"/>
      <c r="AK58" s="463"/>
      <c r="AL58" s="462"/>
      <c r="AM58" s="469"/>
      <c r="AN58" s="155"/>
      <c r="AO58" s="156"/>
      <c r="AP58" s="120"/>
      <c r="AQ58" s="120"/>
      <c r="AR58" s="155"/>
      <c r="AS58" s="120"/>
      <c r="AT58" s="155"/>
      <c r="AU58" s="120"/>
      <c r="AV58" s="155"/>
      <c r="AW58" s="120"/>
      <c r="AX58" s="155"/>
      <c r="AY58" s="156"/>
      <c r="AZ58" s="155"/>
      <c r="BA58" s="155"/>
      <c r="BB58" s="156"/>
      <c r="BC58" s="120"/>
      <c r="BD58" s="120"/>
      <c r="BE58" s="155"/>
      <c r="BF58" s="155"/>
      <c r="BG58" s="156"/>
      <c r="BH58" s="120"/>
      <c r="BI58" s="120"/>
      <c r="BJ58" s="155"/>
      <c r="BK58" s="155"/>
      <c r="BL58" s="156"/>
      <c r="BM58" s="120"/>
      <c r="BN58" s="120"/>
      <c r="BO58" s="155"/>
      <c r="BP58" s="155"/>
      <c r="BQ58" s="156"/>
      <c r="BR58" s="120"/>
      <c r="BS58" s="120"/>
      <c r="BT58" s="120"/>
      <c r="BU58" s="155"/>
      <c r="BV58" s="155"/>
      <c r="BW58" s="155"/>
      <c r="BX58" s="120"/>
      <c r="BY58" s="155"/>
      <c r="BZ58" s="155"/>
      <c r="CA58" s="120"/>
      <c r="CB58" s="155"/>
      <c r="CC58" s="156"/>
      <c r="CD58" s="155"/>
      <c r="CE58" s="162"/>
      <c r="CF58" s="162"/>
      <c r="CG58" s="162"/>
      <c r="CH58" s="162"/>
      <c r="CI58" s="162"/>
      <c r="CJ58" s="162"/>
      <c r="CK58" s="162"/>
      <c r="CL58" s="162"/>
      <c r="CM58" s="162"/>
      <c r="CN58" s="162"/>
      <c r="CO58" s="162"/>
      <c r="CP58" s="162"/>
      <c r="CQ58" s="162"/>
      <c r="CR58" s="162"/>
      <c r="CS58" s="162"/>
      <c r="CT58" s="162"/>
      <c r="CU58" s="162"/>
      <c r="CV58" s="162"/>
      <c r="CW58" s="162"/>
      <c r="CX58" s="162"/>
      <c r="CY58" s="162"/>
      <c r="CZ58" s="162"/>
      <c r="DA58" s="162"/>
      <c r="DB58" s="162"/>
      <c r="DC58" s="162"/>
      <c r="DD58" s="162"/>
    </row>
    <row r="59" spans="1:108" ht="21" customHeight="1" thickTop="1" thickBot="1" x14ac:dyDescent="0.35">
      <c r="A59" s="474">
        <v>10</v>
      </c>
      <c r="B59" s="472"/>
      <c r="C59" s="472"/>
      <c r="D59" s="472"/>
      <c r="E59" s="473"/>
      <c r="F59" s="472"/>
      <c r="G59" s="472"/>
      <c r="H59" s="472"/>
      <c r="I59" s="472"/>
      <c r="J59" s="474"/>
      <c r="K59" s="474"/>
      <c r="L59" s="463">
        <f>+(J59*K59)*4</f>
        <v>0</v>
      </c>
      <c r="M59" s="460" t="b">
        <f>IF(OR(AND(J59=3,K59=4),AND(J59=2,K59=5),AND(J59=2,K59=5),AND(L59=20),AND(L59&gt;=52,L59&lt;=100)),"ZONA RIESGO EXTREMA",IF(OR(AND(J59=5,K59=2),AND(J59=4,K59=3),AND(J59=1,K59=4),AND(L59=16),AND(L59&gt;=28,L59&lt;=48)),"ZONA RIESGO ALTA",IF(OR(AND(J59=1,K59=3),AND(J59=4,K59=1),AND(L59=24)),"ZONA RIESGO MODERADA",IF(AND(L59&gt;=4,L59&lt;=16),"ZONA RIESGO BAJA"))))</f>
        <v>0</v>
      </c>
      <c r="N59" s="156">
        <v>1</v>
      </c>
      <c r="O59" s="116"/>
      <c r="P59" s="122"/>
      <c r="Q59" s="122"/>
      <c r="R59" s="122"/>
      <c r="S59" s="122"/>
      <c r="T59" s="122"/>
      <c r="U59" s="122"/>
      <c r="V59" s="122"/>
      <c r="W59" s="125">
        <f t="shared" si="1"/>
        <v>0</v>
      </c>
      <c r="X59" s="126" t="str">
        <f t="shared" si="0"/>
        <v>DEBIL</v>
      </c>
      <c r="Y59" s="124"/>
      <c r="Z59" s="127" t="str">
        <f t="shared" si="2"/>
        <v/>
      </c>
      <c r="AA59" s="125" t="str">
        <f t="shared" si="3"/>
        <v>SI</v>
      </c>
      <c r="AB59" s="122"/>
      <c r="AC59" s="464">
        <f>IF(AND(W59&gt;0,SUM(W60:W64)=0),W59,IF(AND(SUM(W59:W60)&gt;0,SUM(W61:W64)=0),AVERAGE(W59:W60),IF(AND(SUM(W59:W61)&gt;0,SUM(W62:W64)=0),AVERAGE(W59:W61),IF(AND(SUM(W59:W62)&gt;0,SUM(W63:W64)=0),AVERAGE(W59:W62),IF(AND(SUM(W59:W63)&gt;0,W64=0),AVERAGE(W59:W63),AVERAGE(W59:W64))))))</f>
        <v>0</v>
      </c>
      <c r="AD59" s="464" t="str">
        <f>IF(AND(AC59&gt;=50,AC59&lt;=99),"MODERADO",IF(AND(AC59=100), "FUERTE",IF(AND(AC59&lt;50), "DEBIL")))</f>
        <v>DEBIL</v>
      </c>
      <c r="AE59" s="465"/>
      <c r="AF59" s="465"/>
      <c r="AG59" s="466" t="str">
        <f>IFERROR(_xlfn.IFS(AND(AD59="MODERADO",AE59="Directamente"),1,AND(AD59="FUERTE",AE59="Directamente"),2),"0")</f>
        <v>0</v>
      </c>
      <c r="AH59" s="466" t="str">
        <f>IFERROR(_xlfn.IFS(AND(AD59="MODERADO",AF59="Directamente"),1,AND(AD59="FUERTE",AF59="Directamente"),2,AND(AD59="FUERTE",AF59="Indirectamente"),1),"0")</f>
        <v>0</v>
      </c>
      <c r="AI59" s="459"/>
      <c r="AJ59" s="459"/>
      <c r="AK59" s="463">
        <f>+(AI59*AJ59)*4</f>
        <v>0</v>
      </c>
      <c r="AL59" s="460"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467"/>
      <c r="AN59" s="155"/>
      <c r="AO59" s="156"/>
      <c r="AP59" s="120"/>
      <c r="AQ59" s="120"/>
      <c r="AR59" s="155"/>
      <c r="AS59" s="120"/>
      <c r="AT59" s="155"/>
      <c r="AU59" s="120"/>
      <c r="AV59" s="155"/>
      <c r="AW59" s="120"/>
      <c r="AX59" s="155"/>
      <c r="AY59" s="156"/>
      <c r="AZ59" s="155"/>
      <c r="BA59" s="155"/>
      <c r="BB59" s="156"/>
      <c r="BC59" s="120"/>
      <c r="BD59" s="120"/>
      <c r="BE59" s="155"/>
      <c r="BF59" s="155"/>
      <c r="BG59" s="156"/>
      <c r="BH59" s="120"/>
      <c r="BI59" s="120"/>
      <c r="BJ59" s="155"/>
      <c r="BK59" s="155"/>
      <c r="BL59" s="156"/>
      <c r="BM59" s="120"/>
      <c r="BN59" s="120"/>
      <c r="BO59" s="155"/>
      <c r="BP59" s="155"/>
      <c r="BQ59" s="156"/>
      <c r="BR59" s="120"/>
      <c r="BS59" s="120"/>
      <c r="BT59" s="120"/>
      <c r="BU59" s="155"/>
      <c r="BV59" s="155"/>
      <c r="BW59" s="155"/>
      <c r="BX59" s="120"/>
      <c r="BY59" s="155"/>
      <c r="BZ59" s="155"/>
      <c r="CA59" s="120"/>
      <c r="CB59" s="155"/>
      <c r="CC59" s="156"/>
      <c r="CD59" s="155"/>
      <c r="CE59" s="162"/>
      <c r="CF59" s="162"/>
      <c r="CG59" s="162"/>
      <c r="CH59" s="162"/>
      <c r="CI59" s="162"/>
      <c r="CJ59" s="162"/>
      <c r="CK59" s="162"/>
      <c r="CL59" s="162"/>
      <c r="CM59" s="162"/>
      <c r="CN59" s="162"/>
      <c r="CO59" s="162"/>
      <c r="CP59" s="162"/>
      <c r="CQ59" s="162"/>
      <c r="CR59" s="162"/>
      <c r="CS59" s="162"/>
      <c r="CT59" s="162"/>
      <c r="CU59" s="162"/>
      <c r="CV59" s="162"/>
      <c r="CW59" s="162"/>
      <c r="CX59" s="162"/>
      <c r="CY59" s="162"/>
      <c r="CZ59" s="162"/>
      <c r="DA59" s="162"/>
      <c r="DB59" s="162"/>
      <c r="DC59" s="162"/>
      <c r="DD59" s="162"/>
    </row>
    <row r="60" spans="1:108" ht="21" customHeight="1" thickTop="1" thickBot="1" x14ac:dyDescent="0.35">
      <c r="A60" s="474"/>
      <c r="B60" s="472"/>
      <c r="C60" s="472"/>
      <c r="D60" s="472"/>
      <c r="E60" s="473"/>
      <c r="F60" s="472"/>
      <c r="G60" s="472"/>
      <c r="H60" s="472"/>
      <c r="I60" s="472"/>
      <c r="J60" s="474"/>
      <c r="K60" s="474"/>
      <c r="L60" s="463"/>
      <c r="M60" s="461"/>
      <c r="N60" s="156">
        <v>2</v>
      </c>
      <c r="O60" s="116"/>
      <c r="P60" s="122"/>
      <c r="Q60" s="122"/>
      <c r="R60" s="122"/>
      <c r="S60" s="122"/>
      <c r="T60" s="122"/>
      <c r="U60" s="122"/>
      <c r="V60" s="122"/>
      <c r="W60" s="125">
        <f t="shared" si="1"/>
        <v>0</v>
      </c>
      <c r="X60" s="126" t="str">
        <f t="shared" si="0"/>
        <v>DEBIL</v>
      </c>
      <c r="Y60" s="124"/>
      <c r="Z60" s="127" t="str">
        <f t="shared" si="2"/>
        <v/>
      </c>
      <c r="AA60" s="125" t="str">
        <f t="shared" si="3"/>
        <v>SI</v>
      </c>
      <c r="AB60" s="122"/>
      <c r="AC60" s="464"/>
      <c r="AD60" s="464"/>
      <c r="AE60" s="465"/>
      <c r="AF60" s="465"/>
      <c r="AG60" s="466"/>
      <c r="AH60" s="466"/>
      <c r="AI60" s="459"/>
      <c r="AJ60" s="459"/>
      <c r="AK60" s="463"/>
      <c r="AL60" s="461"/>
      <c r="AM60" s="468"/>
      <c r="AN60" s="155"/>
      <c r="AO60" s="156"/>
      <c r="AP60" s="120"/>
      <c r="AQ60" s="120"/>
      <c r="AR60" s="155"/>
      <c r="AS60" s="120"/>
      <c r="AT60" s="155"/>
      <c r="AU60" s="120"/>
      <c r="AV60" s="155"/>
      <c r="AW60" s="120"/>
      <c r="AX60" s="155"/>
      <c r="AY60" s="156"/>
      <c r="AZ60" s="155"/>
      <c r="BA60" s="155"/>
      <c r="BB60" s="156"/>
      <c r="BC60" s="120"/>
      <c r="BD60" s="120"/>
      <c r="BE60" s="155"/>
      <c r="BF60" s="155"/>
      <c r="BG60" s="156"/>
      <c r="BH60" s="120"/>
      <c r="BI60" s="120"/>
      <c r="BJ60" s="155"/>
      <c r="BK60" s="155"/>
      <c r="BL60" s="156"/>
      <c r="BM60" s="120"/>
      <c r="BN60" s="120"/>
      <c r="BO60" s="155"/>
      <c r="BP60" s="155"/>
      <c r="BQ60" s="156"/>
      <c r="BR60" s="120"/>
      <c r="BS60" s="120"/>
      <c r="BT60" s="120"/>
      <c r="BU60" s="155"/>
      <c r="BV60" s="155"/>
      <c r="BW60" s="155"/>
      <c r="BX60" s="120"/>
      <c r="BY60" s="155"/>
      <c r="BZ60" s="155"/>
      <c r="CA60" s="120"/>
      <c r="CB60" s="155"/>
      <c r="CC60" s="156"/>
      <c r="CD60" s="155"/>
    </row>
    <row r="61" spans="1:108" ht="21" customHeight="1" thickTop="1" thickBot="1" x14ac:dyDescent="0.35">
      <c r="A61" s="474"/>
      <c r="B61" s="472"/>
      <c r="C61" s="472"/>
      <c r="D61" s="472"/>
      <c r="E61" s="473"/>
      <c r="F61" s="472"/>
      <c r="G61" s="472"/>
      <c r="H61" s="472"/>
      <c r="I61" s="472"/>
      <c r="J61" s="474"/>
      <c r="K61" s="474"/>
      <c r="L61" s="463"/>
      <c r="M61" s="461"/>
      <c r="N61" s="156">
        <v>3</v>
      </c>
      <c r="O61" s="121"/>
      <c r="P61" s="122"/>
      <c r="Q61" s="122"/>
      <c r="R61" s="122"/>
      <c r="S61" s="122"/>
      <c r="T61" s="122"/>
      <c r="U61" s="122"/>
      <c r="V61" s="122"/>
      <c r="W61" s="125">
        <f t="shared" si="1"/>
        <v>0</v>
      </c>
      <c r="X61" s="126" t="str">
        <f t="shared" si="0"/>
        <v>DEBIL</v>
      </c>
      <c r="Y61" s="124"/>
      <c r="Z61" s="127" t="str">
        <f t="shared" si="2"/>
        <v/>
      </c>
      <c r="AA61" s="125" t="str">
        <f t="shared" si="3"/>
        <v>SI</v>
      </c>
      <c r="AB61" s="122"/>
      <c r="AC61" s="464"/>
      <c r="AD61" s="464"/>
      <c r="AE61" s="465"/>
      <c r="AF61" s="465"/>
      <c r="AG61" s="466"/>
      <c r="AH61" s="466"/>
      <c r="AI61" s="459"/>
      <c r="AJ61" s="459"/>
      <c r="AK61" s="463"/>
      <c r="AL61" s="461"/>
      <c r="AM61" s="468"/>
      <c r="AN61" s="155"/>
      <c r="AO61" s="156"/>
      <c r="AP61" s="120"/>
      <c r="AQ61" s="120"/>
      <c r="AR61" s="155"/>
      <c r="AS61" s="120"/>
      <c r="AT61" s="155"/>
      <c r="AU61" s="120"/>
      <c r="AV61" s="155"/>
      <c r="AW61" s="120"/>
      <c r="AX61" s="155"/>
      <c r="AY61" s="156"/>
      <c r="AZ61" s="155"/>
      <c r="BA61" s="155"/>
      <c r="BB61" s="156"/>
      <c r="BC61" s="120"/>
      <c r="BD61" s="120"/>
      <c r="BE61" s="155"/>
      <c r="BF61" s="155"/>
      <c r="BG61" s="156"/>
      <c r="BH61" s="120"/>
      <c r="BI61" s="120"/>
      <c r="BJ61" s="155"/>
      <c r="BK61" s="155"/>
      <c r="BL61" s="156"/>
      <c r="BM61" s="120"/>
      <c r="BN61" s="120"/>
      <c r="BO61" s="155"/>
      <c r="BP61" s="155"/>
      <c r="BQ61" s="156"/>
      <c r="BR61" s="120"/>
      <c r="BS61" s="120"/>
      <c r="BT61" s="120"/>
      <c r="BU61" s="155"/>
      <c r="BV61" s="155"/>
      <c r="BW61" s="155"/>
      <c r="BX61" s="120"/>
      <c r="BY61" s="155"/>
      <c r="BZ61" s="155"/>
      <c r="CA61" s="120"/>
      <c r="CB61" s="155"/>
      <c r="CC61" s="156"/>
      <c r="CD61" s="155"/>
    </row>
    <row r="62" spans="1:108" ht="21" customHeight="1" thickTop="1" thickBot="1" x14ac:dyDescent="0.35">
      <c r="A62" s="474"/>
      <c r="B62" s="472"/>
      <c r="C62" s="472"/>
      <c r="D62" s="472"/>
      <c r="E62" s="473"/>
      <c r="F62" s="472"/>
      <c r="G62" s="472"/>
      <c r="H62" s="472"/>
      <c r="I62" s="472"/>
      <c r="J62" s="474"/>
      <c r="K62" s="474"/>
      <c r="L62" s="463"/>
      <c r="M62" s="461"/>
      <c r="N62" s="156">
        <v>4</v>
      </c>
      <c r="O62" s="116"/>
      <c r="P62" s="122"/>
      <c r="Q62" s="122"/>
      <c r="R62" s="122"/>
      <c r="S62" s="122"/>
      <c r="T62" s="122"/>
      <c r="U62" s="122"/>
      <c r="V62" s="122"/>
      <c r="W62" s="125">
        <f t="shared" si="1"/>
        <v>0</v>
      </c>
      <c r="X62" s="126" t="str">
        <f t="shared" si="0"/>
        <v>DEBIL</v>
      </c>
      <c r="Y62" s="124"/>
      <c r="Z62" s="127" t="str">
        <f t="shared" si="2"/>
        <v/>
      </c>
      <c r="AA62" s="125" t="str">
        <f t="shared" si="3"/>
        <v>SI</v>
      </c>
      <c r="AB62" s="122"/>
      <c r="AC62" s="464"/>
      <c r="AD62" s="464"/>
      <c r="AE62" s="465"/>
      <c r="AF62" s="465"/>
      <c r="AG62" s="466"/>
      <c r="AH62" s="466"/>
      <c r="AI62" s="459"/>
      <c r="AJ62" s="459"/>
      <c r="AK62" s="463"/>
      <c r="AL62" s="461"/>
      <c r="AM62" s="468"/>
      <c r="AN62" s="155"/>
      <c r="AO62" s="156"/>
      <c r="AP62" s="120"/>
      <c r="AQ62" s="120"/>
      <c r="AR62" s="155"/>
      <c r="AS62" s="120"/>
      <c r="AT62" s="155"/>
      <c r="AU62" s="120"/>
      <c r="AV62" s="155"/>
      <c r="AW62" s="120"/>
      <c r="AX62" s="155"/>
      <c r="AY62" s="156"/>
      <c r="AZ62" s="155"/>
      <c r="BA62" s="155"/>
      <c r="BB62" s="156"/>
      <c r="BC62" s="120"/>
      <c r="BD62" s="120"/>
      <c r="BE62" s="155"/>
      <c r="BF62" s="155"/>
      <c r="BG62" s="156"/>
      <c r="BH62" s="120"/>
      <c r="BI62" s="120"/>
      <c r="BJ62" s="155"/>
      <c r="BK62" s="155"/>
      <c r="BL62" s="156"/>
      <c r="BM62" s="120"/>
      <c r="BN62" s="120"/>
      <c r="BO62" s="155"/>
      <c r="BP62" s="155"/>
      <c r="BQ62" s="156"/>
      <c r="BR62" s="120"/>
      <c r="BS62" s="120"/>
      <c r="BT62" s="120"/>
      <c r="BU62" s="155"/>
      <c r="BV62" s="155"/>
      <c r="BW62" s="155"/>
      <c r="BX62" s="120"/>
      <c r="BY62" s="155"/>
      <c r="BZ62" s="155"/>
      <c r="CA62" s="120"/>
      <c r="CB62" s="155"/>
      <c r="CC62" s="156"/>
      <c r="CD62" s="155"/>
    </row>
    <row r="63" spans="1:108" ht="21" customHeight="1" thickTop="1" thickBot="1" x14ac:dyDescent="0.35">
      <c r="A63" s="474"/>
      <c r="B63" s="472"/>
      <c r="C63" s="472"/>
      <c r="D63" s="472"/>
      <c r="E63" s="473"/>
      <c r="F63" s="472"/>
      <c r="G63" s="472"/>
      <c r="H63" s="472"/>
      <c r="I63" s="472"/>
      <c r="J63" s="474"/>
      <c r="K63" s="474"/>
      <c r="L63" s="463"/>
      <c r="M63" s="461"/>
      <c r="N63" s="156">
        <v>5</v>
      </c>
      <c r="O63" s="116"/>
      <c r="P63" s="122"/>
      <c r="Q63" s="122"/>
      <c r="R63" s="122"/>
      <c r="S63" s="122"/>
      <c r="T63" s="122"/>
      <c r="U63" s="122"/>
      <c r="V63" s="122"/>
      <c r="W63" s="125">
        <f t="shared" si="1"/>
        <v>0</v>
      </c>
      <c r="X63" s="126" t="str">
        <f t="shared" si="0"/>
        <v>DEBIL</v>
      </c>
      <c r="Y63" s="124"/>
      <c r="Z63" s="127" t="str">
        <f t="shared" si="2"/>
        <v/>
      </c>
      <c r="AA63" s="125" t="str">
        <f t="shared" si="3"/>
        <v>SI</v>
      </c>
      <c r="AB63" s="122"/>
      <c r="AC63" s="464"/>
      <c r="AD63" s="464"/>
      <c r="AE63" s="465"/>
      <c r="AF63" s="465"/>
      <c r="AG63" s="466"/>
      <c r="AH63" s="466"/>
      <c r="AI63" s="459"/>
      <c r="AJ63" s="459"/>
      <c r="AK63" s="463"/>
      <c r="AL63" s="461"/>
      <c r="AM63" s="468"/>
      <c r="AN63" s="155"/>
      <c r="AO63" s="156"/>
      <c r="AP63" s="120"/>
      <c r="AQ63" s="120"/>
      <c r="AR63" s="155"/>
      <c r="AS63" s="120"/>
      <c r="AT63" s="155"/>
      <c r="AU63" s="120"/>
      <c r="AV63" s="155"/>
      <c r="AW63" s="120"/>
      <c r="AX63" s="155"/>
      <c r="AY63" s="156"/>
      <c r="AZ63" s="155"/>
      <c r="BA63" s="155"/>
      <c r="BB63" s="156"/>
      <c r="BC63" s="120"/>
      <c r="BD63" s="120"/>
      <c r="BE63" s="155"/>
      <c r="BF63" s="155"/>
      <c r="BG63" s="156"/>
      <c r="BH63" s="120"/>
      <c r="BI63" s="120"/>
      <c r="BJ63" s="155"/>
      <c r="BK63" s="155"/>
      <c r="BL63" s="156"/>
      <c r="BM63" s="120"/>
      <c r="BN63" s="120"/>
      <c r="BO63" s="155"/>
      <c r="BP63" s="155"/>
      <c r="BQ63" s="156"/>
      <c r="BR63" s="120"/>
      <c r="BS63" s="120"/>
      <c r="BT63" s="120"/>
      <c r="BU63" s="155"/>
      <c r="BV63" s="155"/>
      <c r="BW63" s="155"/>
      <c r="BX63" s="120"/>
      <c r="BY63" s="155"/>
      <c r="BZ63" s="155"/>
      <c r="CA63" s="120"/>
      <c r="CB63" s="155"/>
      <c r="CC63" s="156"/>
      <c r="CD63" s="155"/>
    </row>
    <row r="64" spans="1:108" ht="21" customHeight="1" thickTop="1" thickBot="1" x14ac:dyDescent="0.35">
      <c r="A64" s="474"/>
      <c r="B64" s="472"/>
      <c r="C64" s="472"/>
      <c r="D64" s="472"/>
      <c r="E64" s="473"/>
      <c r="F64" s="472"/>
      <c r="G64" s="472"/>
      <c r="H64" s="472"/>
      <c r="I64" s="472"/>
      <c r="J64" s="474"/>
      <c r="K64" s="474"/>
      <c r="L64" s="463"/>
      <c r="M64" s="462"/>
      <c r="N64" s="156">
        <v>6</v>
      </c>
      <c r="O64" s="116"/>
      <c r="P64" s="122"/>
      <c r="Q64" s="122"/>
      <c r="R64" s="122"/>
      <c r="S64" s="122"/>
      <c r="T64" s="122"/>
      <c r="U64" s="122"/>
      <c r="V64" s="122"/>
      <c r="W64" s="125">
        <f t="shared" si="1"/>
        <v>0</v>
      </c>
      <c r="X64" s="126" t="str">
        <f t="shared" si="0"/>
        <v>DEBIL</v>
      </c>
      <c r="Y64" s="124"/>
      <c r="Z64" s="127" t="str">
        <f t="shared" si="2"/>
        <v/>
      </c>
      <c r="AA64" s="125" t="str">
        <f t="shared" si="3"/>
        <v>SI</v>
      </c>
      <c r="AB64" s="122"/>
      <c r="AC64" s="464"/>
      <c r="AD64" s="464"/>
      <c r="AE64" s="465"/>
      <c r="AF64" s="465"/>
      <c r="AG64" s="466"/>
      <c r="AH64" s="466"/>
      <c r="AI64" s="459"/>
      <c r="AJ64" s="459"/>
      <c r="AK64" s="463"/>
      <c r="AL64" s="462"/>
      <c r="AM64" s="469"/>
      <c r="AN64" s="155"/>
      <c r="AO64" s="156"/>
      <c r="AP64" s="120"/>
      <c r="AQ64" s="120"/>
      <c r="AR64" s="155"/>
      <c r="AS64" s="120"/>
      <c r="AT64" s="155"/>
      <c r="AU64" s="120"/>
      <c r="AV64" s="155"/>
      <c r="AW64" s="120"/>
      <c r="AX64" s="155"/>
      <c r="AY64" s="156"/>
      <c r="AZ64" s="155"/>
      <c r="BA64" s="155"/>
      <c r="BB64" s="156"/>
      <c r="BC64" s="120"/>
      <c r="BD64" s="120"/>
      <c r="BE64" s="155"/>
      <c r="BF64" s="155"/>
      <c r="BG64" s="156"/>
      <c r="BH64" s="120"/>
      <c r="BI64" s="120"/>
      <c r="BJ64" s="155"/>
      <c r="BK64" s="155"/>
      <c r="BL64" s="156"/>
      <c r="BM64" s="120"/>
      <c r="BN64" s="120"/>
      <c r="BO64" s="155"/>
      <c r="BP64" s="155"/>
      <c r="BQ64" s="156"/>
      <c r="BR64" s="120"/>
      <c r="BS64" s="120"/>
      <c r="BT64" s="120"/>
      <c r="BU64" s="155"/>
      <c r="BV64" s="155"/>
      <c r="BW64" s="155"/>
      <c r="BX64" s="120"/>
      <c r="BY64" s="155"/>
      <c r="BZ64" s="155"/>
      <c r="CA64" s="120"/>
      <c r="CB64" s="155"/>
      <c r="CC64" s="156"/>
      <c r="CD64" s="155"/>
    </row>
    <row r="65" ht="21" customHeight="1" thickTop="1" x14ac:dyDescent="0.3"/>
  </sheetData>
  <sheetProtection algorithmName="SHA-512" hashValue="+99yu5JaSv7q6jnptXl6VBR/QLLWJKwQ5yUV4k4tCnPm2tSZhAuk1a8U5slDBUX+IWOYqZe/pzU/zKkM0MCggA==" saltValue="Cso2hXel7jIqk8+xm2O6pA==" spinCount="100000" sheet="1" objects="1" scenarios="1" formatCells="0" formatColumns="0" formatRows="0"/>
  <mergeCells count="333">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J17:J22"/>
    <mergeCell ref="K17:K22"/>
    <mergeCell ref="A17:A22"/>
    <mergeCell ref="B17:B22"/>
    <mergeCell ref="C17:C22"/>
    <mergeCell ref="D17:D22"/>
    <mergeCell ref="F17:F22"/>
    <mergeCell ref="G17:G22"/>
    <mergeCell ref="L17:L22"/>
    <mergeCell ref="H17:H22"/>
    <mergeCell ref="E17:E22"/>
    <mergeCell ref="I17:I22"/>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AK53:AK58"/>
    <mergeCell ref="AL53:AL58"/>
    <mergeCell ref="AL3:AL4"/>
    <mergeCell ref="AK5:AK10"/>
    <mergeCell ref="AL5:AL10"/>
    <mergeCell ref="AK11:AK16"/>
    <mergeCell ref="AL11:AL16"/>
    <mergeCell ref="AK17:AK22"/>
    <mergeCell ref="AL17:AL22"/>
    <mergeCell ref="AK23:AK28"/>
    <mergeCell ref="AL23:AL28"/>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s>
  <conditionalFormatting sqref="M5 M11 M17 M23 M29 M35 M41 M47 M53 M59">
    <cfRule type="cellIs" dxfId="131" priority="32" stopIfTrue="1" operator="equal">
      <formula>"Muy Alta"</formula>
    </cfRule>
    <cfRule type="containsText" dxfId="130" priority="33" operator="containsText" text="ZONA RIESGO ALTA">
      <formula>NOT(ISERROR(SEARCH("ZONA RIESGO ALTA",M5)))</formula>
    </cfRule>
    <cfRule type="containsText" dxfId="129" priority="34" operator="containsText" text="ZONA RIESGO MODERADA">
      <formula>NOT(ISERROR(SEARCH("ZONA RIESGO MODERADA",M5)))</formula>
    </cfRule>
    <cfRule type="containsText" dxfId="128" priority="35" operator="containsText" text="ZONA RIESGO BAJA">
      <formula>NOT(ISERROR(SEARCH("ZONA RIESGO BAJA",M5)))</formula>
    </cfRule>
    <cfRule type="cellIs" dxfId="127" priority="36" operator="equal">
      <formula>"Muy Baja"</formula>
    </cfRule>
  </conditionalFormatting>
  <conditionalFormatting sqref="M5:M64">
    <cfRule type="containsText" dxfId="126" priority="31" operator="containsText" text="ZONA RIESGO EXTREMA">
      <formula>NOT(ISERROR(SEARCH("ZONA RIESGO EXTREMA",M5)))</formula>
    </cfRule>
  </conditionalFormatting>
  <conditionalFormatting sqref="X5:X64">
    <cfRule type="containsText" dxfId="125" priority="28" operator="containsText" text="DEBIL">
      <formula>NOT(ISERROR(SEARCH("DEBIL",X5)))</formula>
    </cfRule>
    <cfRule type="containsText" dxfId="124" priority="29" operator="containsText" text="MODERADO">
      <formula>NOT(ISERROR(SEARCH("MODERADO",X5)))</formula>
    </cfRule>
    <cfRule type="containsText" dxfId="123" priority="30" operator="containsText" text="FUERTE">
      <formula>NOT(ISERROR(SEARCH("FUERTE",X5)))</formula>
    </cfRule>
  </conditionalFormatting>
  <conditionalFormatting sqref="AC5:AD5 AC11:AD11 AC17:AD17 AC23:AD23 AC29:AD29 AC35:AD35 AC41:AD41 AC47:AD47 AC53:AD53 AC59:AD59">
    <cfRule type="containsText" dxfId="122" priority="17" operator="containsText" text="DEBIL">
      <formula>NOT(ISERROR(SEARCH("DEBIL",AC5)))</formula>
    </cfRule>
    <cfRule type="containsText" dxfId="121" priority="18" operator="containsText" text="MODERADO">
      <formula>NOT(ISERROR(SEARCH("MODERADO",AC5)))</formula>
    </cfRule>
    <cfRule type="containsText" dxfId="120" priority="19" operator="containsText" text="FUERTE">
      <formula>NOT(ISERROR(SEARCH("FUERTE",AC5)))</formula>
    </cfRule>
  </conditionalFormatting>
  <conditionalFormatting sqref="AI5:AJ5 AI11:AJ11 AI17:AJ17 AI23:AJ23 AI29:AJ29 AI35:AJ35 AI41:AJ41 AI47:AJ47 AI53:AJ53 AI59:AJ59">
    <cfRule type="containsText" dxfId="119" priority="1" operator="containsText" text="casi seguro">
      <formula>NOT(ISERROR(SEARCH("casi seguro",AI5)))</formula>
    </cfRule>
    <cfRule type="containsText" dxfId="118" priority="2" operator="containsText" text="PROBABLE">
      <formula>NOT(ISERROR(SEARCH("PROBABLE",AI5)))</formula>
    </cfRule>
    <cfRule type="containsText" dxfId="117" priority="3" operator="containsText" text="posible">
      <formula>NOT(ISERROR(SEARCH("posible",AI5)))</formula>
    </cfRule>
    <cfRule type="containsText" dxfId="116" priority="4" operator="containsText" text="Improbable">
      <formula>NOT(ISERROR(SEARCH("Improbable",AI5)))</formula>
    </cfRule>
    <cfRule type="containsText" dxfId="115" priority="5" operator="containsText" text="Rara vez">
      <formula>NOT(ISERROR(SEARCH("Rara vez",AI5)))</formula>
    </cfRule>
  </conditionalFormatting>
  <conditionalFormatting sqref="AL5 AL11 AL17 AL23 AL29 AL35 AL41 AL47 AL53 AL59">
    <cfRule type="cellIs" dxfId="110" priority="12" stopIfTrue="1" operator="equal">
      <formula>"Muy Alta"</formula>
    </cfRule>
    <cfRule type="containsText" dxfId="109" priority="13" operator="containsText" text="ZONA RIESGO ALTA">
      <formula>NOT(ISERROR(SEARCH("ZONA RIESGO ALTA",AL5)))</formula>
    </cfRule>
    <cfRule type="containsText" dxfId="108" priority="14" operator="containsText" text="ZONA RIESGO MODERADA">
      <formula>NOT(ISERROR(SEARCH("ZONA RIESGO MODERADA",AL5)))</formula>
    </cfRule>
    <cfRule type="containsText" dxfId="107" priority="15" operator="containsText" text="ZONA RIESGO BAJA">
      <formula>NOT(ISERROR(SEARCH("ZONA RIESGO BAJA",AL5)))</formula>
    </cfRule>
    <cfRule type="cellIs" dxfId="106" priority="16" operator="equal">
      <formula>"Muy Baja"</formula>
    </cfRule>
  </conditionalFormatting>
  <conditionalFormatting sqref="AL5:AL64">
    <cfRule type="containsText" dxfId="105" priority="11" operator="containsText" text="ZONA RIESGO EXTREMA">
      <formula>NOT(ISERROR(SEARCH("ZONA RIESGO EXTREMA",AL5)))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CDA47DC9-BEE1-4BF6-B501-57E6A4035779}"/>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6" operator="containsText" id="{AD203612-25EC-4686-BFE9-6479FC2C2B07}">
            <xm:f>NOT(ISERROR(SEARCH(#REF!,AI5)))</xm:f>
            <xm:f>#REF!</xm:f>
            <x14:dxf>
              <fill>
                <gradientFill degree="180">
                  <stop position="0">
                    <color rgb="FF008744"/>
                  </stop>
                  <stop position="1">
                    <color theme="0"/>
                  </stop>
                </gradientFill>
              </fill>
            </x14:dxf>
          </x14:cfRule>
          <x14:cfRule type="containsText" priority="8" operator="containsText" id="{DA000740-0671-441C-928E-6090D22BF798}">
            <xm:f>NOT(ISERROR(SEARCH(#REF!,AI5)))</xm:f>
            <xm:f>#REF!</xm:f>
            <x14:dxf>
              <fill>
                <gradientFill degree="180">
                  <stop position="0">
                    <color rgb="FF008744"/>
                  </stop>
                  <stop position="1">
                    <color rgb="FFFFFFFF"/>
                  </stop>
                </gradientFill>
              </fill>
            </x14:dxf>
          </x14:cfRule>
          <x14:cfRule type="containsText" priority="9" operator="containsText" id="{4967739F-55D5-41FA-8786-9A66FF772A44}">
            <xm:f>NOT(ISERROR(SEARCH(#REF!,AI5)))</xm:f>
            <xm:f>#REF!</xm:f>
            <x14:dxf>
              <fill>
                <gradientFill>
                  <stop position="0">
                    <color theme="0"/>
                  </stop>
                  <stop position="1">
                    <color rgb="FFFFFF00"/>
                  </stop>
                </gradientFill>
              </fill>
            </x14:dxf>
          </x14:cfRule>
          <x14:cfRule type="containsText" priority="10" operator="containsText" id="{415CE5F9-37B2-4B45-A599-4D477427DE99}">
            <xm:f>NOT(ISERROR(SEARCH(#REF!,AI5)))</xm:f>
            <xm:f>#REF!</xm:f>
            <x14:dxf>
              <fill>
                <gradientFill degree="180">
                  <stop position="0">
                    <color rgb="FFFFA700"/>
                  </stop>
                  <stop position="1">
                    <color theme="0"/>
                  </stop>
                </gradientFill>
              </fill>
            </x14:dxf>
          </x14:cfRule>
          <xm:sqref>AI5:AJ5 AI11:AJ11 AI17:AJ17 AI23:AJ23 AI29:AJ29 AI35:AJ35 AI41:AJ41 AI47:AJ47 AI53:AJ53 AI59:AJ59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Hoja1!$A$26:$A$41</xm:f>
          </x14:formula1>
          <xm:sqref>B5:B64</xm:sqref>
        </x14:dataValidation>
        <x14:dataValidation type="list" allowBlank="1" showInputMessage="1" showErrorMessage="1" xr:uid="{92ED92C5-324C-402B-A60A-04BC3C806C94}">
          <x14:formula1>
            <xm:f>Hoja1!$B$26:$B$41</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Tratamiento'!$B$24:$B$27</xm:f>
          </x14:formula1>
          <xm:sqref>I5:I64</xm:sqref>
        </x14:dataValidation>
        <x14:dataValidation type="list" allowBlank="1" showInputMessage="1" showErrorMessage="1" xr:uid="{BF5E8BFD-9A2A-417A-B1BF-4B2B6935D014}">
          <x14:formula1>
            <xm:f>Hoja1!$A$45:$A$49</xm:f>
          </x14:formula1>
          <xm:sqref>J5:J64 AI5:AI64</xm:sqref>
        </x14:dataValidation>
        <x14:dataValidation type="list" allowBlank="1" showInputMessage="1" showErrorMessage="1" xr:uid="{2A266D6D-7963-480F-BFC1-27A7A2B60A4D}">
          <x14:formula1>
            <xm:f>Hoja1!$B$47:$B$49</xm:f>
          </x14:formula1>
          <xm:sqref>K5:K64 AJ5:AJ64</xm:sqref>
        </x14:dataValidation>
        <x14:dataValidation type="list" allowBlank="1" showInputMessage="1" showErrorMessage="1" xr:uid="{2E8ACB5A-7C52-4D35-A316-B7B729C30508}">
          <x14:formula1>
            <xm:f>Hoja1!$A$54:$A$56</xm:f>
          </x14:formula1>
          <xm:sqref>P5:P64</xm:sqref>
        </x14:dataValidation>
        <x14:dataValidation type="list" allowBlank="1" showInputMessage="1" showErrorMessage="1" xr:uid="{FDEB5476-AA0C-486C-988A-1D939D97F111}">
          <x14:formula1>
            <xm:f>Hoja1!$B$54:$B$55</xm:f>
          </x14:formula1>
          <xm:sqref>Q5:U64</xm:sqref>
        </x14:dataValidation>
        <x14:dataValidation type="list" allowBlank="1" showInputMessage="1" showErrorMessage="1" xr:uid="{CDA8CDAB-6774-401C-AC21-6C4D2DDA430C}">
          <x14:formula1>
            <xm:f>Hoja1!$C$54:$C$56</xm:f>
          </x14:formula1>
          <xm:sqref>V5:V64</xm:sqref>
        </x14:dataValidation>
        <x14:dataValidation type="list" allowBlank="1" showInputMessage="1" showErrorMessage="1" xr:uid="{8333B0D8-328B-400E-A02A-56512965B7F4}">
          <x14:formula1>
            <xm:f>Hoja1!$A$58:$A$60</xm:f>
          </x14:formula1>
          <xm:sqref>Y5:Y64</xm:sqref>
        </x14:dataValidation>
        <x14:dataValidation type="list" allowBlank="1" showInputMessage="1" showErrorMessage="1" xr:uid="{08F858F7-A64D-45DD-B769-7EFC66C44FEA}">
          <x14:formula1>
            <xm:f>Hoja1!$B$62:$B$64</xm:f>
          </x14:formula1>
          <xm:sqref>AE5:AF64</xm:sqref>
        </x14:dataValidation>
        <x14:dataValidation type="list" allowBlank="1" showInputMessage="1" showErrorMessage="1" xr:uid="{966999B3-FCAD-4A72-AAE8-B03A2C1CD78A}">
          <x14:formula1>
            <xm:f>Hoja1!$A$66:$A$68</xm:f>
          </x14:formula1>
          <xm:sqref>AM5:AM64</xm:sqref>
        </x14:dataValidation>
        <x14:dataValidation type="list" allowBlank="1" showInputMessage="1" showErrorMessage="1" xr:uid="{076F224C-E017-4ECB-95BA-84FF5D2A5920}">
          <x14:formula1>
            <xm:f>'Opciones Tratamiento'!$B$20:$B$22</xm:f>
          </x14:formula1>
          <xm:sqref>AY5:AY64</xm:sqref>
        </x14:dataValidation>
        <x14:dataValidation type="list" allowBlank="1" showInputMessage="1" showErrorMessage="1" xr:uid="{839850E5-79EC-4688-B708-D770704F85D2}">
          <x14:formula1>
            <xm:f>Hoja1!$A$23:$A$24</xm:f>
          </x14:formula1>
          <xm:sqref>BD5:BD64 BI5:BI64 BN5:BN64 BS5:BS64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64"/>
  <sheetViews>
    <sheetView topLeftCell="BR1" zoomScale="85" zoomScaleNormal="85" zoomScaleSheetLayoutView="10" zoomScalePageLayoutView="55" workbookViewId="0">
      <selection activeCell="BY13" sqref="BY13"/>
    </sheetView>
  </sheetViews>
  <sheetFormatPr baseColWidth="10" defaultColWidth="11.42578125" defaultRowHeight="33" customHeight="1" x14ac:dyDescent="0.3"/>
  <cols>
    <col min="1" max="1" width="4" style="171" bestFit="1" customWidth="1"/>
    <col min="2" max="4" width="18.7109375" style="172" customWidth="1"/>
    <col min="5" max="5" width="32.42578125" style="165" customWidth="1"/>
    <col min="6" max="7" width="18.7109375" style="172" customWidth="1"/>
    <col min="8" max="8" width="14.140625" style="171" customWidth="1"/>
    <col min="9" max="9" width="25.140625" style="171" customWidth="1"/>
    <col min="10" max="10" width="32.140625" style="171" customWidth="1"/>
    <col min="11" max="11" width="19" style="173" customWidth="1"/>
    <col min="12" max="12" width="32.42578125" style="165" customWidth="1"/>
    <col min="13" max="13" width="17.85546875" style="165" customWidth="1"/>
    <col min="14" max="14" width="18.85546875" style="165" customWidth="1"/>
    <col min="15" max="15" width="6.28515625" style="165" bestFit="1" customWidth="1"/>
    <col min="16" max="16" width="27" style="165" customWidth="1"/>
    <col min="17" max="17" width="16.140625" style="165" customWidth="1"/>
    <col min="18" max="18" width="17.5703125" style="165" customWidth="1"/>
    <col min="19" max="19" width="6.28515625" style="165" bestFit="1" customWidth="1"/>
    <col min="20" max="20" width="16" style="165" customWidth="1"/>
    <col min="21" max="21" width="5.85546875" style="165" customWidth="1"/>
    <col min="22" max="22" width="31" style="165" customWidth="1"/>
    <col min="23" max="24" width="15.140625" style="165" customWidth="1"/>
    <col min="25" max="25" width="21" style="165" customWidth="1"/>
    <col min="26" max="26" width="19.28515625" style="165" customWidth="1"/>
    <col min="27" max="27" width="28.42578125" style="165" customWidth="1"/>
    <col min="28" max="28" width="6.85546875" style="165" customWidth="1"/>
    <col min="29" max="29" width="5" style="165" customWidth="1"/>
    <col min="30" max="30" width="5.5703125" style="165" customWidth="1"/>
    <col min="31" max="31" width="7.140625" style="165" customWidth="1"/>
    <col min="32" max="32" width="6.7109375" style="165" customWidth="1"/>
    <col min="33" max="33" width="7.5703125" style="165" customWidth="1"/>
    <col min="34" max="34" width="8.140625" style="165" customWidth="1"/>
    <col min="35" max="35" width="8.7109375" style="165" customWidth="1"/>
    <col min="36" max="36" width="10.42578125" style="165" customWidth="1"/>
    <col min="37" max="37" width="9.28515625" style="165" customWidth="1"/>
    <col min="38" max="38" width="9.140625" style="165" customWidth="1"/>
    <col min="39" max="39" width="8.42578125" style="165" customWidth="1"/>
    <col min="40" max="40" width="7.28515625" style="165" customWidth="1"/>
    <col min="41" max="42" width="25.42578125" style="165" customWidth="1"/>
    <col min="43" max="43" width="22.140625" style="165" customWidth="1"/>
    <col min="44" max="44" width="20.5703125" style="165" customWidth="1"/>
    <col min="45" max="45" width="24.7109375" style="165" customWidth="1"/>
    <col min="46" max="46" width="20.5703125" style="165" customWidth="1"/>
    <col min="47" max="47" width="18.5703125" style="165" customWidth="1"/>
    <col min="48" max="48" width="20.5703125" style="165" customWidth="1"/>
    <col min="49" max="49" width="18.5703125" style="165" customWidth="1"/>
    <col min="50" max="50" width="20.5703125" style="165" customWidth="1"/>
    <col min="51" max="51" width="18.5703125" style="165" customWidth="1"/>
    <col min="52" max="52" width="21" style="165" customWidth="1"/>
    <col min="53" max="54" width="23" style="165" customWidth="1"/>
    <col min="55" max="55" width="18.85546875" style="165" customWidth="1"/>
    <col min="56" max="56" width="16.85546875" style="165" customWidth="1"/>
    <col min="57" max="57" width="19.5703125" style="165" customWidth="1"/>
    <col min="58" max="59" width="23" style="165" customWidth="1"/>
    <col min="60" max="60" width="18.85546875" style="165" customWidth="1"/>
    <col min="61" max="61" width="16.85546875" style="165" customWidth="1"/>
    <col min="62" max="62" width="19.5703125" style="165" customWidth="1"/>
    <col min="63" max="64" width="23" style="165" customWidth="1"/>
    <col min="65" max="65" width="18.85546875" style="165" customWidth="1"/>
    <col min="66" max="66" width="16.85546875" style="165" customWidth="1"/>
    <col min="67" max="67" width="19.5703125" style="165" customWidth="1"/>
    <col min="68" max="69" width="23" style="165" customWidth="1"/>
    <col min="70" max="70" width="18.85546875" style="165" customWidth="1"/>
    <col min="71" max="71" width="16.85546875" style="165" customWidth="1"/>
    <col min="72" max="72" width="19.5703125" style="165" customWidth="1"/>
    <col min="73" max="73" width="20.5703125" style="165" customWidth="1"/>
    <col min="74" max="75" width="23" style="165" customWidth="1"/>
    <col min="76" max="76" width="18.5703125" style="165" customWidth="1"/>
    <col min="77" max="77" width="20.5703125" style="165" customWidth="1"/>
    <col min="78" max="78" width="23" style="165" customWidth="1"/>
    <col min="79" max="79" width="18.5703125" style="165" customWidth="1"/>
    <col min="80" max="80" width="20.5703125" style="165" customWidth="1"/>
    <col min="81" max="81" width="23" style="165" customWidth="1"/>
    <col min="82" max="82" width="18.85546875" style="165" customWidth="1"/>
    <col min="83" max="83" width="18.5703125" style="165" customWidth="1"/>
    <col min="84" max="16384" width="11.42578125" style="165"/>
  </cols>
  <sheetData>
    <row r="1" spans="1:109" ht="33" customHeight="1" x14ac:dyDescent="0.3">
      <c r="A1" s="160"/>
      <c r="B1" s="161"/>
      <c r="C1" s="161"/>
      <c r="D1" s="161"/>
      <c r="E1" s="162"/>
      <c r="F1" s="161"/>
      <c r="G1" s="161"/>
      <c r="H1" s="163"/>
      <c r="I1" s="163"/>
      <c r="J1" s="163"/>
      <c r="K1" s="164"/>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c r="DE1" s="162"/>
    </row>
    <row r="2" spans="1:109" ht="33" customHeight="1" x14ac:dyDescent="0.3">
      <c r="A2" s="394" t="s">
        <v>184</v>
      </c>
      <c r="B2" s="395"/>
      <c r="C2" s="395"/>
      <c r="D2" s="395"/>
      <c r="E2" s="395"/>
      <c r="F2" s="395"/>
      <c r="G2" s="395"/>
      <c r="H2" s="395"/>
      <c r="I2" s="395"/>
      <c r="J2" s="395"/>
      <c r="K2" s="395"/>
      <c r="L2" s="396"/>
      <c r="M2" s="394" t="s">
        <v>185</v>
      </c>
      <c r="N2" s="395"/>
      <c r="O2" s="395"/>
      <c r="P2" s="395"/>
      <c r="Q2" s="395"/>
      <c r="R2" s="395"/>
      <c r="S2" s="395"/>
      <c r="T2" s="396"/>
      <c r="U2" s="438" t="s">
        <v>186</v>
      </c>
      <c r="V2" s="438"/>
      <c r="W2" s="438"/>
      <c r="X2" s="438"/>
      <c r="Y2" s="438"/>
      <c r="Z2" s="438"/>
      <c r="AA2" s="438"/>
      <c r="AB2" s="438"/>
      <c r="AC2" s="438"/>
      <c r="AD2" s="438"/>
      <c r="AE2" s="438"/>
      <c r="AF2" s="438"/>
      <c r="AG2" s="438"/>
      <c r="AH2" s="438" t="s">
        <v>187</v>
      </c>
      <c r="AI2" s="438"/>
      <c r="AJ2" s="438"/>
      <c r="AK2" s="438"/>
      <c r="AL2" s="438"/>
      <c r="AM2" s="438"/>
      <c r="AN2" s="438"/>
      <c r="AO2" s="455" t="s">
        <v>188</v>
      </c>
      <c r="AP2" s="455"/>
      <c r="AQ2" s="455"/>
      <c r="AR2" s="455"/>
      <c r="AS2" s="455"/>
      <c r="AT2" s="455"/>
      <c r="AU2" s="455"/>
      <c r="AV2" s="455"/>
      <c r="AW2" s="455"/>
      <c r="AX2" s="455"/>
      <c r="AY2" s="455"/>
      <c r="AZ2" s="455"/>
      <c r="BA2" s="387" t="s">
        <v>189</v>
      </c>
      <c r="BB2" s="387"/>
      <c r="BC2" s="387"/>
      <c r="BD2" s="387"/>
      <c r="BE2" s="387"/>
      <c r="BF2" s="387" t="s">
        <v>190</v>
      </c>
      <c r="BG2" s="387"/>
      <c r="BH2" s="387"/>
      <c r="BI2" s="387"/>
      <c r="BJ2" s="387"/>
      <c r="BK2" s="387" t="s">
        <v>191</v>
      </c>
      <c r="BL2" s="387"/>
      <c r="BM2" s="387"/>
      <c r="BN2" s="387"/>
      <c r="BO2" s="387"/>
      <c r="BP2" s="387" t="s">
        <v>192</v>
      </c>
      <c r="BQ2" s="387"/>
      <c r="BR2" s="387"/>
      <c r="BS2" s="387"/>
      <c r="BT2" s="387"/>
      <c r="BU2" s="453" t="s">
        <v>193</v>
      </c>
      <c r="BV2" s="453"/>
      <c r="BW2" s="453"/>
      <c r="BX2" s="453"/>
      <c r="BY2" s="400" t="s">
        <v>194</v>
      </c>
      <c r="BZ2" s="400"/>
      <c r="CA2" s="400"/>
      <c r="CB2" s="391" t="s">
        <v>195</v>
      </c>
      <c r="CC2" s="392"/>
      <c r="CD2" s="392"/>
      <c r="CE2" s="393"/>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row>
    <row r="3" spans="1:109" ht="33" customHeight="1" x14ac:dyDescent="0.3">
      <c r="A3" s="434" t="s">
        <v>196</v>
      </c>
      <c r="B3" s="435" t="s">
        <v>7</v>
      </c>
      <c r="C3" s="435" t="s">
        <v>9</v>
      </c>
      <c r="D3" s="435" t="s">
        <v>11</v>
      </c>
      <c r="E3" s="438" t="s">
        <v>21</v>
      </c>
      <c r="F3" s="435" t="s">
        <v>396</v>
      </c>
      <c r="G3" s="435" t="s">
        <v>397</v>
      </c>
      <c r="H3" s="438" t="s">
        <v>15</v>
      </c>
      <c r="I3" s="438" t="s">
        <v>398</v>
      </c>
      <c r="J3" s="438" t="s">
        <v>399</v>
      </c>
      <c r="K3" s="435" t="s">
        <v>23</v>
      </c>
      <c r="L3" s="438" t="s">
        <v>400</v>
      </c>
      <c r="M3" s="435" t="s">
        <v>199</v>
      </c>
      <c r="N3" s="435" t="s">
        <v>200</v>
      </c>
      <c r="O3" s="438" t="s">
        <v>201</v>
      </c>
      <c r="P3" s="435" t="s">
        <v>202</v>
      </c>
      <c r="Q3" s="435" t="s">
        <v>203</v>
      </c>
      <c r="R3" s="435" t="s">
        <v>204</v>
      </c>
      <c r="S3" s="438" t="s">
        <v>201</v>
      </c>
      <c r="T3" s="435" t="s">
        <v>29</v>
      </c>
      <c r="U3" s="437" t="s">
        <v>205</v>
      </c>
      <c r="V3" s="435" t="s">
        <v>31</v>
      </c>
      <c r="W3" s="435" t="s">
        <v>33</v>
      </c>
      <c r="X3" s="439" t="s">
        <v>206</v>
      </c>
      <c r="Y3" s="440"/>
      <c r="Z3" s="440"/>
      <c r="AA3" s="441"/>
      <c r="AB3" s="435" t="s">
        <v>207</v>
      </c>
      <c r="AC3" s="435"/>
      <c r="AD3" s="435"/>
      <c r="AE3" s="435"/>
      <c r="AF3" s="435"/>
      <c r="AG3" s="435"/>
      <c r="AH3" s="437" t="s">
        <v>208</v>
      </c>
      <c r="AI3" s="437" t="s">
        <v>209</v>
      </c>
      <c r="AJ3" s="437" t="s">
        <v>201</v>
      </c>
      <c r="AK3" s="437" t="s">
        <v>210</v>
      </c>
      <c r="AL3" s="437" t="s">
        <v>201</v>
      </c>
      <c r="AM3" s="437" t="s">
        <v>211</v>
      </c>
      <c r="AN3" s="437" t="s">
        <v>49</v>
      </c>
      <c r="AO3" s="410" t="s">
        <v>212</v>
      </c>
      <c r="AP3" s="410" t="s">
        <v>213</v>
      </c>
      <c r="AQ3" s="410" t="s">
        <v>214</v>
      </c>
      <c r="AR3" s="410" t="s">
        <v>215</v>
      </c>
      <c r="AS3" s="410" t="s">
        <v>216</v>
      </c>
      <c r="AT3" s="410" t="s">
        <v>215</v>
      </c>
      <c r="AU3" s="411" t="s">
        <v>217</v>
      </c>
      <c r="AV3" s="410" t="s">
        <v>215</v>
      </c>
      <c r="AW3" s="410" t="s">
        <v>218</v>
      </c>
      <c r="AX3" s="410" t="s">
        <v>215</v>
      </c>
      <c r="AY3" s="411" t="s">
        <v>219</v>
      </c>
      <c r="AZ3" s="410" t="s">
        <v>53</v>
      </c>
      <c r="BA3" s="388" t="s">
        <v>220</v>
      </c>
      <c r="BB3" s="388" t="s">
        <v>221</v>
      </c>
      <c r="BC3" s="388" t="s">
        <v>213</v>
      </c>
      <c r="BD3" s="388" t="s">
        <v>222</v>
      </c>
      <c r="BE3" s="388" t="s">
        <v>223</v>
      </c>
      <c r="BF3" s="388" t="s">
        <v>220</v>
      </c>
      <c r="BG3" s="388" t="s">
        <v>221</v>
      </c>
      <c r="BH3" s="388" t="s">
        <v>213</v>
      </c>
      <c r="BI3" s="388" t="s">
        <v>222</v>
      </c>
      <c r="BJ3" s="388" t="s">
        <v>223</v>
      </c>
      <c r="BK3" s="388" t="s">
        <v>220</v>
      </c>
      <c r="BL3" s="388" t="s">
        <v>221</v>
      </c>
      <c r="BM3" s="388" t="s">
        <v>213</v>
      </c>
      <c r="BN3" s="388" t="s">
        <v>222</v>
      </c>
      <c r="BO3" s="388" t="s">
        <v>223</v>
      </c>
      <c r="BP3" s="388" t="s">
        <v>220</v>
      </c>
      <c r="BQ3" s="388" t="s">
        <v>221</v>
      </c>
      <c r="BR3" s="388" t="s">
        <v>213</v>
      </c>
      <c r="BS3" s="388" t="s">
        <v>222</v>
      </c>
      <c r="BT3" s="388" t="s">
        <v>223</v>
      </c>
      <c r="BU3" s="454" t="s">
        <v>225</v>
      </c>
      <c r="BV3" s="454" t="s">
        <v>391</v>
      </c>
      <c r="BW3" s="454" t="s">
        <v>226</v>
      </c>
      <c r="BX3" s="454" t="s">
        <v>221</v>
      </c>
      <c r="BY3" s="401" t="s">
        <v>215</v>
      </c>
      <c r="BZ3" s="401" t="s">
        <v>227</v>
      </c>
      <c r="CA3" s="401" t="s">
        <v>228</v>
      </c>
      <c r="CB3" s="458" t="s">
        <v>229</v>
      </c>
      <c r="CC3" s="458" t="s">
        <v>230</v>
      </c>
      <c r="CD3" s="458" t="s">
        <v>231</v>
      </c>
      <c r="CE3" s="458" t="s">
        <v>232</v>
      </c>
      <c r="CF3" s="162"/>
      <c r="CG3" s="162"/>
      <c r="CH3" s="162"/>
      <c r="CI3" s="162"/>
      <c r="CJ3" s="162"/>
      <c r="CK3" s="162"/>
      <c r="CL3" s="162"/>
      <c r="CM3" s="162"/>
      <c r="CN3" s="162"/>
      <c r="CO3" s="162"/>
      <c r="CP3" s="162"/>
      <c r="CQ3" s="162"/>
      <c r="CR3" s="162"/>
      <c r="CS3" s="162"/>
      <c r="CT3" s="162"/>
      <c r="CU3" s="162"/>
      <c r="CV3" s="162"/>
      <c r="CW3" s="162"/>
      <c r="CX3" s="162"/>
      <c r="CY3" s="162"/>
      <c r="CZ3" s="162"/>
      <c r="DA3" s="162"/>
      <c r="DB3" s="162"/>
      <c r="DC3" s="162"/>
      <c r="DD3" s="162"/>
      <c r="DE3" s="162"/>
    </row>
    <row r="4" spans="1:109" s="167" customFormat="1" ht="51" customHeight="1" x14ac:dyDescent="0.25">
      <c r="A4" s="434"/>
      <c r="B4" s="435"/>
      <c r="C4" s="435"/>
      <c r="D4" s="435"/>
      <c r="E4" s="438"/>
      <c r="F4" s="435"/>
      <c r="G4" s="435"/>
      <c r="H4" s="438"/>
      <c r="I4" s="438"/>
      <c r="J4" s="438"/>
      <c r="K4" s="435"/>
      <c r="L4" s="438"/>
      <c r="M4" s="435"/>
      <c r="N4" s="435"/>
      <c r="O4" s="438"/>
      <c r="P4" s="435"/>
      <c r="Q4" s="435"/>
      <c r="R4" s="438"/>
      <c r="S4" s="438"/>
      <c r="T4" s="435"/>
      <c r="U4" s="437"/>
      <c r="V4" s="435"/>
      <c r="W4" s="435"/>
      <c r="X4" s="174" t="s">
        <v>401</v>
      </c>
      <c r="Y4" s="174" t="s">
        <v>234</v>
      </c>
      <c r="Z4" s="174" t="s">
        <v>235</v>
      </c>
      <c r="AA4" s="174" t="s">
        <v>236</v>
      </c>
      <c r="AB4" s="175" t="s">
        <v>70</v>
      </c>
      <c r="AC4" s="175" t="s">
        <v>237</v>
      </c>
      <c r="AD4" s="175" t="s">
        <v>238</v>
      </c>
      <c r="AE4" s="175" t="s">
        <v>239</v>
      </c>
      <c r="AF4" s="175" t="s">
        <v>240</v>
      </c>
      <c r="AG4" s="175" t="s">
        <v>222</v>
      </c>
      <c r="AH4" s="437"/>
      <c r="AI4" s="437"/>
      <c r="AJ4" s="437"/>
      <c r="AK4" s="437"/>
      <c r="AL4" s="437"/>
      <c r="AM4" s="437"/>
      <c r="AN4" s="437"/>
      <c r="AO4" s="410"/>
      <c r="AP4" s="410"/>
      <c r="AQ4" s="410"/>
      <c r="AR4" s="410"/>
      <c r="AS4" s="410"/>
      <c r="AT4" s="410"/>
      <c r="AU4" s="412"/>
      <c r="AV4" s="410"/>
      <c r="AW4" s="410"/>
      <c r="AX4" s="410"/>
      <c r="AY4" s="412"/>
      <c r="AZ4" s="410"/>
      <c r="BA4" s="388"/>
      <c r="BB4" s="388"/>
      <c r="BC4" s="388"/>
      <c r="BD4" s="388"/>
      <c r="BE4" s="388"/>
      <c r="BF4" s="388"/>
      <c r="BG4" s="388"/>
      <c r="BH4" s="388"/>
      <c r="BI4" s="388"/>
      <c r="BJ4" s="388"/>
      <c r="BK4" s="388"/>
      <c r="BL4" s="388"/>
      <c r="BM4" s="388"/>
      <c r="BN4" s="388"/>
      <c r="BO4" s="388"/>
      <c r="BP4" s="388"/>
      <c r="BQ4" s="388"/>
      <c r="BR4" s="388"/>
      <c r="BS4" s="388"/>
      <c r="BT4" s="388"/>
      <c r="BU4" s="454"/>
      <c r="BV4" s="454"/>
      <c r="BW4" s="454"/>
      <c r="BX4" s="454"/>
      <c r="BY4" s="401"/>
      <c r="BZ4" s="401"/>
      <c r="CA4" s="401"/>
      <c r="CB4" s="458"/>
      <c r="CC4" s="458"/>
      <c r="CD4" s="458"/>
      <c r="CE4" s="458"/>
      <c r="CF4" s="166"/>
      <c r="CG4" s="166"/>
      <c r="CH4" s="166"/>
      <c r="CI4" s="166"/>
      <c r="CJ4" s="166"/>
      <c r="CK4" s="166"/>
      <c r="CL4" s="166"/>
      <c r="CM4" s="166"/>
      <c r="CN4" s="166"/>
      <c r="CO4" s="166"/>
      <c r="CP4" s="166"/>
      <c r="CQ4" s="166"/>
      <c r="CR4" s="166"/>
      <c r="CS4" s="166"/>
      <c r="CT4" s="166"/>
      <c r="CU4" s="166"/>
      <c r="CV4" s="166"/>
      <c r="CW4" s="166"/>
      <c r="CX4" s="166"/>
      <c r="CY4" s="166"/>
      <c r="CZ4" s="166"/>
      <c r="DA4" s="166"/>
      <c r="DB4" s="166"/>
      <c r="DC4" s="166"/>
      <c r="DD4" s="166"/>
      <c r="DE4" s="166"/>
    </row>
    <row r="5" spans="1:109" s="265" customFormat="1" ht="198" hidden="1" customHeight="1" x14ac:dyDescent="0.25">
      <c r="A5" s="474">
        <v>1</v>
      </c>
      <c r="B5" s="472" t="s">
        <v>112</v>
      </c>
      <c r="C5" s="472" t="s">
        <v>182</v>
      </c>
      <c r="D5" s="483" t="s">
        <v>402</v>
      </c>
      <c r="E5" s="486" t="s">
        <v>403</v>
      </c>
      <c r="F5" s="483" t="s">
        <v>404</v>
      </c>
      <c r="G5" s="390" t="s">
        <v>405</v>
      </c>
      <c r="H5" s="390" t="s">
        <v>326</v>
      </c>
      <c r="I5" s="487" t="s">
        <v>406</v>
      </c>
      <c r="J5" s="487" t="s">
        <v>407</v>
      </c>
      <c r="K5" s="390" t="s">
        <v>408</v>
      </c>
      <c r="L5" s="420" t="s">
        <v>409</v>
      </c>
      <c r="M5" s="389">
        <v>700</v>
      </c>
      <c r="N5" s="417" t="str">
        <f>IF(M5&lt;=0,"",IF(M5&lt;=2,"Muy Baja",IF(M5&lt;=24,"Baja",IF(M5&lt;=500,"Media",IF(M5&lt;=5000,"Alta","Muy Alta")))))</f>
        <v>Alta</v>
      </c>
      <c r="O5" s="418">
        <f>IF(N5="","",IF(N5="Muy Baja",0.2,IF(N5="Baja",0.4,IF(N5="Media",0.6,IF(N5="Alta",0.8,IF(N5="Muy Alta",1,))))))</f>
        <v>0.8</v>
      </c>
      <c r="P5" s="413" t="s">
        <v>307</v>
      </c>
      <c r="Q5" s="418" t="str">
        <f>IF(NOT(ISERROR(MATCH(P5,'Tabla Impacto'!$B$221:$B$223,0))),'Tabla Impacto'!$F$223&amp;"Por favor no seleccionar los criterios de impacto(Afectación Económica o presupuestal y Pérdida Reputacional)",P5)</f>
        <v xml:space="preserve">     El riesgo afecta la imagen de la entidad con algunos usuarios de relevancia frente al logro de los objetivos</v>
      </c>
      <c r="R5" s="417" t="str">
        <f>IF(OR(Q5='Tabla Impacto'!$C$11,Q5='Tabla Impacto'!$D$11),"Leve",IF(OR(Q5='Tabla Impacto'!$C$12,Q5='Tabla Impacto'!$D$12),"Menor",IF(OR(Q5='Tabla Impacto'!$C$13,Q5='Tabla Impacto'!$D$13),"Moderado",IF(OR(Q5='Tabla Impacto'!$C$14,Q5='Tabla Impacto'!$D$14),"Mayor",IF(OR(Q5='Tabla Impacto'!$C$15,Q5='Tabla Impacto'!$D$15),"Catastrófico","")))))</f>
        <v>Moderado</v>
      </c>
      <c r="S5" s="418">
        <f>IF(R5="","",IF(R5="Leve",0.2,IF(R5="Menor",0.4,IF(R5="Moderado",0.6,IF(R5="Mayor",0.8,IF(R5="Catastrófico",1,))))))</f>
        <v>0.6</v>
      </c>
      <c r="T5" s="419" t="str">
        <f>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Alto</v>
      </c>
      <c r="U5" s="249">
        <v>1</v>
      </c>
      <c r="V5" s="264" t="s">
        <v>410</v>
      </c>
      <c r="W5" s="241" t="str">
        <f t="shared" ref="W5:W36" si="0">IF(OR(AB5="Preventivo",AB5="Detectivo"),"Probabilidad",IF(AB5="Correctivo","Impacto",""))</f>
        <v>Probabilidad</v>
      </c>
      <c r="X5" s="241" t="s">
        <v>250</v>
      </c>
      <c r="Y5" s="241" t="s">
        <v>250</v>
      </c>
      <c r="Z5" s="241" t="s">
        <v>250</v>
      </c>
      <c r="AA5" s="241" t="s">
        <v>250</v>
      </c>
      <c r="AB5" s="242" t="s">
        <v>277</v>
      </c>
      <c r="AC5" s="242" t="s">
        <v>252</v>
      </c>
      <c r="AD5" s="243" t="str">
        <f t="shared" ref="AD5" si="1">IF(AND(AB5="Preventivo",AC5="Automático"),"50%",IF(AND(AB5="Preventivo",AC5="Manual"),"40%",IF(AND(AB5="Detectivo",AC5="Automático"),"40%",IF(AND(AB5="Detectivo",AC5="Manual"),"30%",IF(AND(AB5="Correctivo",AC5="Automático"),"35%",IF(AND(AB5="Correctivo",AC5="Manual"),"25%",""))))))</f>
        <v>40%</v>
      </c>
      <c r="AE5" s="242" t="s">
        <v>253</v>
      </c>
      <c r="AF5" s="242" t="s">
        <v>309</v>
      </c>
      <c r="AG5" s="242" t="s">
        <v>411</v>
      </c>
      <c r="AH5" s="244">
        <f>IFERROR(IF(W5="Probabilidad",(O5-(+O5*AD5)),IF(W5="Impacto",O5,"")),"")</f>
        <v>0.48</v>
      </c>
      <c r="AI5" s="245" t="str">
        <f>IFERROR(IF(AH5="","",IF(AH5&lt;=0.2,"Muy Baja",IF(AH5&lt;=0.4,"Baja",IF(AH5&lt;=0.6,"Media",IF(AH5&lt;=0.8,"Alta","Muy Alta"))))),"")</f>
        <v>Media</v>
      </c>
      <c r="AJ5" s="243">
        <f t="shared" ref="AJ5" si="2">+AH5</f>
        <v>0.48</v>
      </c>
      <c r="AK5" s="245" t="str">
        <f>IFERROR(IF(AL5="","",IF(AL5&lt;=0.2,"Leve",IF(AL5&lt;=0.4,"Menor",IF(AL5&lt;=0.6,"Moderado",IF(AL5&lt;=0.8,"Mayor","Catastrófico"))))),"")</f>
        <v>Moderado</v>
      </c>
      <c r="AL5" s="243">
        <f>IFERROR(IF(W5="Impacto",(S5-(+S5*AD5)),IF(W5="Probabilidad",S5,"")),"")</f>
        <v>0.6</v>
      </c>
      <c r="AM5" s="246" t="str">
        <f t="shared" ref="AM5" si="3">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Moderado</v>
      </c>
      <c r="AN5" s="397" t="s">
        <v>256</v>
      </c>
      <c r="AO5" s="247" t="s">
        <v>412</v>
      </c>
      <c r="AP5" s="247" t="s">
        <v>413</v>
      </c>
      <c r="AQ5" s="250">
        <v>45291</v>
      </c>
      <c r="AR5" s="250" t="s">
        <v>336</v>
      </c>
      <c r="AS5" s="247" t="s">
        <v>414</v>
      </c>
      <c r="AT5" s="255" t="s">
        <v>340</v>
      </c>
      <c r="AU5" s="256" t="s">
        <v>415</v>
      </c>
      <c r="AV5" s="255"/>
      <c r="AW5" s="256"/>
      <c r="AX5" s="255"/>
      <c r="AY5" s="256"/>
      <c r="AZ5" s="257"/>
      <c r="BA5" s="247" t="s">
        <v>336</v>
      </c>
      <c r="BB5" s="247" t="s">
        <v>416</v>
      </c>
      <c r="BC5" s="261" t="s">
        <v>338</v>
      </c>
      <c r="BD5" s="250" t="s">
        <v>417</v>
      </c>
      <c r="BE5" s="250" t="s">
        <v>264</v>
      </c>
      <c r="BF5" s="256" t="s">
        <v>340</v>
      </c>
      <c r="BG5" s="256" t="s">
        <v>418</v>
      </c>
      <c r="BH5" s="257" t="s">
        <v>338</v>
      </c>
      <c r="BI5" s="255" t="s">
        <v>419</v>
      </c>
      <c r="BJ5" s="255" t="s">
        <v>264</v>
      </c>
      <c r="BK5" s="256"/>
      <c r="BL5" s="256"/>
      <c r="BM5" s="257"/>
      <c r="BN5" s="255"/>
      <c r="BO5" s="255"/>
      <c r="BP5" s="256"/>
      <c r="BQ5" s="256"/>
      <c r="BR5" s="257"/>
      <c r="BS5" s="255"/>
      <c r="BT5" s="255"/>
      <c r="BU5" s="255"/>
      <c r="BV5" s="247" t="s">
        <v>420</v>
      </c>
      <c r="BW5" s="256"/>
      <c r="BX5" s="256"/>
      <c r="BY5" s="252" t="s">
        <v>421</v>
      </c>
      <c r="BZ5" s="247" t="s">
        <v>422</v>
      </c>
      <c r="CA5" s="247" t="s">
        <v>423</v>
      </c>
      <c r="CB5" s="255">
        <v>45069</v>
      </c>
      <c r="CC5" s="263" t="s">
        <v>424</v>
      </c>
      <c r="CD5" s="253" t="s">
        <v>356</v>
      </c>
      <c r="CE5" s="294" t="s">
        <v>425</v>
      </c>
    </row>
    <row r="6" spans="1:109" ht="15.75" hidden="1" customHeight="1" x14ac:dyDescent="0.3">
      <c r="A6" s="474"/>
      <c r="B6" s="472"/>
      <c r="C6" s="472"/>
      <c r="D6" s="484"/>
      <c r="E6" s="484"/>
      <c r="F6" s="484"/>
      <c r="G6" s="390"/>
      <c r="H6" s="390"/>
      <c r="I6" s="488"/>
      <c r="J6" s="488"/>
      <c r="K6" s="390"/>
      <c r="L6" s="420"/>
      <c r="M6" s="389"/>
      <c r="N6" s="417"/>
      <c r="O6" s="418"/>
      <c r="P6" s="413"/>
      <c r="Q6" s="418">
        <f>IF(NOT(ISERROR(MATCH(P6,_xlfn.ANCHORARRAY(E17),0))),O19&amp;"Por favor no seleccionar los criterios de impacto",P6)</f>
        <v>0</v>
      </c>
      <c r="R6" s="417"/>
      <c r="S6" s="418"/>
      <c r="T6" s="419"/>
      <c r="U6" s="235">
        <v>2</v>
      </c>
      <c r="V6" s="237"/>
      <c r="W6" s="157" t="str">
        <f t="shared" si="0"/>
        <v/>
      </c>
      <c r="X6" s="157"/>
      <c r="Y6" s="157"/>
      <c r="Z6" s="157"/>
      <c r="AA6" s="157"/>
      <c r="AB6" s="238"/>
      <c r="AC6" s="238"/>
      <c r="AD6" s="118" t="str">
        <f t="shared" ref="AD6:AD64" si="4">IF(AND(AB6="Preventivo",AC6="Automático"),"50%",IF(AND(AB6="Preventivo",AC6="Manual"),"40%",IF(AND(AB6="Detectivo",AC6="Automático"),"40%",IF(AND(AB6="Detectivo",AC6="Manual"),"30%",IF(AND(AB6="Correctivo",AC6="Automático"),"35%",IF(AND(AB6="Correctivo",AC6="Manual"),"25%",""))))))</f>
        <v/>
      </c>
      <c r="AE6" s="238"/>
      <c r="AF6" s="238"/>
      <c r="AG6" s="238"/>
      <c r="AH6" s="184" t="str">
        <f>IFERROR(IF(AND(W5="Probabilidad",W6="Probabilidad"),(AJ5-(+AJ5*AD6)),IF(W6="Probabilidad",(O5-(+O5*AD6)),IF(W6="Impacto",AJ5,""))),"")</f>
        <v/>
      </c>
      <c r="AI6" s="154" t="str">
        <f t="shared" ref="AI6:AI64" si="5">IFERROR(IF(AH6="","",IF(AH6&lt;=0.2,"Muy Baja",IF(AH6&lt;=0.4,"Baja",IF(AH6&lt;=0.6,"Media",IF(AH6&lt;=0.8,"Alta","Muy Alta"))))),"")</f>
        <v/>
      </c>
      <c r="AJ6" s="118" t="str">
        <f t="shared" ref="AJ6:AJ36" si="6">+AH6</f>
        <v/>
      </c>
      <c r="AK6" s="154" t="str">
        <f t="shared" ref="AK6:AK64" si="7">IFERROR(IF(AL6="","",IF(AL6&lt;=0.2,"Leve",IF(AL6&lt;=0.4,"Menor",IF(AL6&lt;=0.6,"Moderado",IF(AL6&lt;=0.8,"Mayor","Catastrófico"))))),"")</f>
        <v/>
      </c>
      <c r="AL6" s="118" t="str">
        <f>IFERROR(IF(AND(W5="Impacto",W6="Impacto"),(AL5-(+AL5*AD6)),IF(W6="Impacto",($S$5-(+$S$5*AD6)),IF(W6="Probabilidad",AL5,""))),"")</f>
        <v/>
      </c>
      <c r="AM6" s="119" t="str">
        <f t="shared" ref="AM6:AM36" si="8">IFERROR(IF(OR(AND(AI6="Muy Baja",AK6="Leve"),AND(AI6="Muy Baja",AK6="Menor"),AND(AI6="Baja",AK6="Leve")),"Bajo",IF(OR(AND(AI6="Muy baja",AK6="Moderado"),AND(AI6="Baja",AK6="Menor"),AND(AI6="Baja",AK6="Moderado"),AND(AI6="Media",AK6="Leve"),AND(AI6="Media",AK6="Menor"),AND(AI6="Media",AK6="Moderado"),AND(AI6="Alta",AK6="Leve"),AND(AI6="Alta",AK6="Menor")),"Moderado",IF(OR(AND(AI6="Muy Baja",AK6="Mayor"),AND(AI6="Baja",AK6="Mayor"),AND(AI6="Media",AK6="Mayor"),AND(AI6="Alta",AK6="Moderado"),AND(AI6="Alta",AK6="Mayor"),AND(AI6="Muy Alta",AK6="Leve"),AND(AI6="Muy Alta",AK6="Menor"),AND(AI6="Muy Alta",AK6="Moderado"),AND(AI6="Muy Alta",AK6="Mayor")),"Alto",IF(OR(AND(AI6="Muy Baja",AK6="Catastrófico"),AND(AI6="Baja",AK6="Catastrófico"),AND(AI6="Media",AK6="Catastrófico"),AND(AI6="Alta",AK6="Catastrófico"),AND(AI6="Muy Alta",AK6="Catastrófico")),"Extremo","")))),"")</f>
        <v/>
      </c>
      <c r="AN6" s="398"/>
      <c r="AO6" s="236"/>
      <c r="AP6" s="235"/>
      <c r="AQ6" s="239"/>
      <c r="AR6" s="239"/>
      <c r="AS6" s="236"/>
      <c r="AT6" s="120"/>
      <c r="AU6" s="155"/>
      <c r="AV6" s="120"/>
      <c r="AW6" s="155"/>
      <c r="AX6" s="120"/>
      <c r="AY6" s="155"/>
      <c r="AZ6" s="156"/>
      <c r="BA6" s="155"/>
      <c r="BB6" s="155"/>
      <c r="BC6" s="156"/>
      <c r="BD6" s="120"/>
      <c r="BE6" s="120"/>
      <c r="BF6" s="155"/>
      <c r="BG6" s="155"/>
      <c r="BH6" s="156"/>
      <c r="BI6" s="120"/>
      <c r="BJ6" s="120"/>
      <c r="BK6" s="155"/>
      <c r="BL6" s="155"/>
      <c r="BM6" s="156"/>
      <c r="BN6" s="120"/>
      <c r="BO6" s="120"/>
      <c r="BP6" s="155"/>
      <c r="BQ6" s="155"/>
      <c r="BR6" s="156"/>
      <c r="BS6" s="120"/>
      <c r="BT6" s="120"/>
      <c r="BU6" s="120"/>
      <c r="BV6" s="155"/>
      <c r="BW6" s="155"/>
      <c r="BX6" s="155"/>
      <c r="BY6" s="120"/>
      <c r="BZ6" s="155"/>
      <c r="CA6" s="155"/>
      <c r="CB6" s="120"/>
      <c r="CC6" s="155"/>
      <c r="CD6" s="156"/>
      <c r="CE6" s="155"/>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row>
    <row r="7" spans="1:109" ht="15.75" hidden="1" customHeight="1" x14ac:dyDescent="0.3">
      <c r="A7" s="474"/>
      <c r="B7" s="472"/>
      <c r="C7" s="472"/>
      <c r="D7" s="484"/>
      <c r="E7" s="484"/>
      <c r="F7" s="484"/>
      <c r="G7" s="390"/>
      <c r="H7" s="390"/>
      <c r="I7" s="488"/>
      <c r="J7" s="488"/>
      <c r="K7" s="390"/>
      <c r="L7" s="420"/>
      <c r="M7" s="389"/>
      <c r="N7" s="417"/>
      <c r="O7" s="418"/>
      <c r="P7" s="413"/>
      <c r="Q7" s="418">
        <f>IF(NOT(ISERROR(MATCH(P7,_xlfn.ANCHORARRAY(E18),0))),O20&amp;"Por favor no seleccionar los criterios de impacto",P7)</f>
        <v>0</v>
      </c>
      <c r="R7" s="417"/>
      <c r="S7" s="418"/>
      <c r="T7" s="419"/>
      <c r="U7" s="235">
        <v>3</v>
      </c>
      <c r="V7" s="240"/>
      <c r="W7" s="157" t="str">
        <f t="shared" si="0"/>
        <v/>
      </c>
      <c r="X7" s="157"/>
      <c r="Y7" s="157"/>
      <c r="Z7" s="157"/>
      <c r="AA7" s="157"/>
      <c r="AB7" s="238"/>
      <c r="AC7" s="238"/>
      <c r="AD7" s="118" t="str">
        <f t="shared" si="4"/>
        <v/>
      </c>
      <c r="AE7" s="238"/>
      <c r="AF7" s="238"/>
      <c r="AG7" s="238"/>
      <c r="AH7" s="184" t="str">
        <f>IFERROR(IF(AND(W6="Probabilidad",W7="Probabilidad"),(AJ6-(+AJ6*AD7)),IF(AND(W6="Impacto",W7="Probabilidad"),(AJ5-(+AJ5*AD7)),IF(W7="Impacto",AJ6,""))),"")</f>
        <v/>
      </c>
      <c r="AI7" s="154" t="str">
        <f t="shared" si="5"/>
        <v/>
      </c>
      <c r="AJ7" s="118" t="str">
        <f t="shared" si="6"/>
        <v/>
      </c>
      <c r="AK7" s="154" t="str">
        <f t="shared" si="7"/>
        <v/>
      </c>
      <c r="AL7" s="118" t="str">
        <f>IFERROR(IF(AND(W6="Impacto",W7="Impacto"),(AL6-(+AL6*AD7)),IF(AND(W6="Probabilidad",W7="Impacto"),(AL5-(+AL5*AD7)),IF(W7="Probabilidad",AL6,""))),"")</f>
        <v/>
      </c>
      <c r="AM7" s="119" t="str">
        <f t="shared" si="8"/>
        <v/>
      </c>
      <c r="AN7" s="398"/>
      <c r="AO7" s="236"/>
      <c r="AP7" s="235"/>
      <c r="AQ7" s="239"/>
      <c r="AR7" s="239"/>
      <c r="AS7" s="236"/>
      <c r="AT7" s="120"/>
      <c r="AU7" s="155"/>
      <c r="AV7" s="120"/>
      <c r="AW7" s="155"/>
      <c r="AX7" s="120"/>
      <c r="AY7" s="155"/>
      <c r="AZ7" s="156"/>
      <c r="BA7" s="155"/>
      <c r="BB7" s="155"/>
      <c r="BC7" s="156"/>
      <c r="BD7" s="120"/>
      <c r="BE7" s="120"/>
      <c r="BF7" s="155"/>
      <c r="BG7" s="155"/>
      <c r="BH7" s="156"/>
      <c r="BI7" s="120"/>
      <c r="BJ7" s="120"/>
      <c r="BK7" s="155"/>
      <c r="BL7" s="155"/>
      <c r="BM7" s="156"/>
      <c r="BN7" s="120"/>
      <c r="BO7" s="120"/>
      <c r="BP7" s="155"/>
      <c r="BQ7" s="155"/>
      <c r="BR7" s="156"/>
      <c r="BS7" s="120"/>
      <c r="BT7" s="120"/>
      <c r="BU7" s="120"/>
      <c r="BV7" s="155"/>
      <c r="BW7" s="155"/>
      <c r="BX7" s="155"/>
      <c r="BY7" s="120"/>
      <c r="BZ7" s="155"/>
      <c r="CA7" s="155"/>
      <c r="CB7" s="120"/>
      <c r="CC7" s="155"/>
      <c r="CD7" s="156"/>
      <c r="CE7" s="155"/>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row>
    <row r="8" spans="1:109" ht="15.75" hidden="1" customHeight="1" x14ac:dyDescent="0.3">
      <c r="A8" s="474"/>
      <c r="B8" s="472"/>
      <c r="C8" s="472"/>
      <c r="D8" s="484"/>
      <c r="E8" s="484"/>
      <c r="F8" s="484"/>
      <c r="G8" s="390"/>
      <c r="H8" s="390"/>
      <c r="I8" s="488"/>
      <c r="J8" s="488"/>
      <c r="K8" s="390"/>
      <c r="L8" s="420"/>
      <c r="M8" s="389"/>
      <c r="N8" s="417"/>
      <c r="O8" s="418"/>
      <c r="P8" s="413"/>
      <c r="Q8" s="418">
        <f>IF(NOT(ISERROR(MATCH(P8,_xlfn.ANCHORARRAY(E19),0))),O21&amp;"Por favor no seleccionar los criterios de impacto",P8)</f>
        <v>0</v>
      </c>
      <c r="R8" s="417"/>
      <c r="S8" s="418"/>
      <c r="T8" s="419"/>
      <c r="U8" s="235">
        <v>4</v>
      </c>
      <c r="V8" s="237"/>
      <c r="W8" s="157" t="str">
        <f t="shared" si="0"/>
        <v/>
      </c>
      <c r="X8" s="157"/>
      <c r="Y8" s="157"/>
      <c r="Z8" s="157"/>
      <c r="AA8" s="157"/>
      <c r="AB8" s="238"/>
      <c r="AC8" s="238"/>
      <c r="AD8" s="118" t="str">
        <f t="shared" si="4"/>
        <v/>
      </c>
      <c r="AE8" s="238"/>
      <c r="AF8" s="238"/>
      <c r="AG8" s="238"/>
      <c r="AH8" s="184" t="str">
        <f>IFERROR(IF(AND(W7="Probabilidad",W8="Probabilidad"),(AJ7-(+AJ7*AD8)),IF(AND(W7="Impacto",W8="Probabilidad"),(AJ6-(+AJ6*AD8)),IF(W8="Impacto",AJ7,""))),"")</f>
        <v/>
      </c>
      <c r="AI8" s="154" t="str">
        <f t="shared" si="5"/>
        <v/>
      </c>
      <c r="AJ8" s="118" t="str">
        <f t="shared" si="6"/>
        <v/>
      </c>
      <c r="AK8" s="154" t="str">
        <f t="shared" si="7"/>
        <v/>
      </c>
      <c r="AL8" s="118" t="str">
        <f>IFERROR(IF(AND(W7="Impacto",W8="Impacto"),(AL7-(+AL7*AD8)),IF(AND(W7="Probabilidad",W8="Impacto"),(AL6-(+AL6*AD8)),IF(W8="Probabilidad",AL7,""))),"")</f>
        <v/>
      </c>
      <c r="AM8" s="119" t="str">
        <f t="shared" si="8"/>
        <v/>
      </c>
      <c r="AN8" s="398"/>
      <c r="AO8" s="236"/>
      <c r="AP8" s="235"/>
      <c r="AQ8" s="239"/>
      <c r="AR8" s="239"/>
      <c r="AS8" s="236"/>
      <c r="AT8" s="120"/>
      <c r="AU8" s="155"/>
      <c r="AV8" s="120"/>
      <c r="AW8" s="155"/>
      <c r="AX8" s="120"/>
      <c r="AY8" s="155"/>
      <c r="AZ8" s="156"/>
      <c r="BA8" s="155"/>
      <c r="BB8" s="155"/>
      <c r="BC8" s="156"/>
      <c r="BD8" s="120"/>
      <c r="BE8" s="120"/>
      <c r="BF8" s="155"/>
      <c r="BG8" s="155"/>
      <c r="BH8" s="156"/>
      <c r="BI8" s="120"/>
      <c r="BJ8" s="120"/>
      <c r="BK8" s="155"/>
      <c r="BL8" s="155"/>
      <c r="BM8" s="156"/>
      <c r="BN8" s="120"/>
      <c r="BO8" s="120"/>
      <c r="BP8" s="155"/>
      <c r="BQ8" s="155"/>
      <c r="BR8" s="156"/>
      <c r="BS8" s="120"/>
      <c r="BT8" s="120"/>
      <c r="BU8" s="120"/>
      <c r="BV8" s="155"/>
      <c r="BW8" s="155"/>
      <c r="BX8" s="155"/>
      <c r="BY8" s="120"/>
      <c r="BZ8" s="155"/>
      <c r="CA8" s="155"/>
      <c r="CB8" s="120"/>
      <c r="CC8" s="155"/>
      <c r="CD8" s="156"/>
      <c r="CE8" s="155"/>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row>
    <row r="9" spans="1:109" ht="15.75" hidden="1" customHeight="1" x14ac:dyDescent="0.3">
      <c r="A9" s="474"/>
      <c r="B9" s="472"/>
      <c r="C9" s="472"/>
      <c r="D9" s="484"/>
      <c r="E9" s="484"/>
      <c r="F9" s="484"/>
      <c r="G9" s="390"/>
      <c r="H9" s="390"/>
      <c r="I9" s="488"/>
      <c r="J9" s="488"/>
      <c r="K9" s="390"/>
      <c r="L9" s="420"/>
      <c r="M9" s="389"/>
      <c r="N9" s="417"/>
      <c r="O9" s="418"/>
      <c r="P9" s="413"/>
      <c r="Q9" s="418">
        <f>IF(NOT(ISERROR(MATCH(P9,_xlfn.ANCHORARRAY(E20),0))),O22&amp;"Por favor no seleccionar los criterios de impacto",P9)</f>
        <v>0</v>
      </c>
      <c r="R9" s="417"/>
      <c r="S9" s="418"/>
      <c r="T9" s="419"/>
      <c r="U9" s="235">
        <v>5</v>
      </c>
      <c r="V9" s="237"/>
      <c r="W9" s="157" t="str">
        <f t="shared" si="0"/>
        <v/>
      </c>
      <c r="X9" s="157"/>
      <c r="Y9" s="157"/>
      <c r="Z9" s="157"/>
      <c r="AA9" s="157"/>
      <c r="AB9" s="238"/>
      <c r="AC9" s="238"/>
      <c r="AD9" s="118" t="str">
        <f t="shared" si="4"/>
        <v/>
      </c>
      <c r="AE9" s="238"/>
      <c r="AF9" s="238"/>
      <c r="AG9" s="238"/>
      <c r="AH9" s="184" t="str">
        <f>IFERROR(IF(AND(W8="Probabilidad",W9="Probabilidad"),(AJ8-(+AJ8*AD9)),IF(AND(W8="Impacto",W9="Probabilidad"),(AJ7-(+AJ7*AD9)),IF(W9="Impacto",AJ8,""))),"")</f>
        <v/>
      </c>
      <c r="AI9" s="154" t="str">
        <f t="shared" si="5"/>
        <v/>
      </c>
      <c r="AJ9" s="118" t="str">
        <f t="shared" si="6"/>
        <v/>
      </c>
      <c r="AK9" s="154" t="str">
        <f t="shared" si="7"/>
        <v/>
      </c>
      <c r="AL9" s="118" t="str">
        <f>IFERROR(IF(AND(W8="Impacto",W9="Impacto"),(AL8-(+AL8*AD9)),IF(AND(W8="Probabilidad",W9="Impacto"),(AL7-(+AL7*AD9)),IF(W9="Probabilidad",AL8,""))),"")</f>
        <v/>
      </c>
      <c r="AM9" s="119" t="str">
        <f t="shared" si="8"/>
        <v/>
      </c>
      <c r="AN9" s="398"/>
      <c r="AO9" s="236"/>
      <c r="AP9" s="235"/>
      <c r="AQ9" s="239"/>
      <c r="AR9" s="239"/>
      <c r="AS9" s="236"/>
      <c r="AT9" s="120"/>
      <c r="AU9" s="155"/>
      <c r="AV9" s="120"/>
      <c r="AW9" s="155"/>
      <c r="AX9" s="120"/>
      <c r="AY9" s="155"/>
      <c r="AZ9" s="156"/>
      <c r="BA9" s="155"/>
      <c r="BB9" s="155"/>
      <c r="BC9" s="156"/>
      <c r="BD9" s="120"/>
      <c r="BE9" s="120"/>
      <c r="BF9" s="155"/>
      <c r="BG9" s="155"/>
      <c r="BH9" s="156"/>
      <c r="BI9" s="120"/>
      <c r="BJ9" s="120"/>
      <c r="BK9" s="155"/>
      <c r="BL9" s="155"/>
      <c r="BM9" s="156"/>
      <c r="BN9" s="120"/>
      <c r="BO9" s="120"/>
      <c r="BP9" s="155"/>
      <c r="BQ9" s="155"/>
      <c r="BR9" s="156"/>
      <c r="BS9" s="120"/>
      <c r="BT9" s="120"/>
      <c r="BU9" s="120"/>
      <c r="BV9" s="155"/>
      <c r="BW9" s="155"/>
      <c r="BX9" s="155"/>
      <c r="BY9" s="120"/>
      <c r="BZ9" s="155"/>
      <c r="CA9" s="155"/>
      <c r="CB9" s="120"/>
      <c r="CC9" s="155"/>
      <c r="CD9" s="156"/>
      <c r="CE9" s="155"/>
      <c r="CF9" s="162"/>
      <c r="CG9" s="162"/>
      <c r="CH9" s="162"/>
      <c r="CI9" s="162"/>
      <c r="CJ9" s="162"/>
      <c r="CK9" s="162"/>
      <c r="CL9" s="162"/>
      <c r="CM9" s="162"/>
      <c r="CN9" s="162"/>
      <c r="CO9" s="162"/>
      <c r="CP9" s="162"/>
      <c r="CQ9" s="162"/>
      <c r="CR9" s="162"/>
      <c r="CS9" s="162"/>
      <c r="CT9" s="162"/>
      <c r="CU9" s="162"/>
      <c r="CV9" s="162"/>
      <c r="CW9" s="162"/>
      <c r="CX9" s="162"/>
      <c r="CY9" s="162"/>
      <c r="CZ9" s="162"/>
      <c r="DA9" s="162"/>
      <c r="DB9" s="162"/>
      <c r="DC9" s="162"/>
      <c r="DD9" s="162"/>
      <c r="DE9" s="162"/>
    </row>
    <row r="10" spans="1:109" ht="15.75" hidden="1" customHeight="1" x14ac:dyDescent="0.3">
      <c r="A10" s="474"/>
      <c r="B10" s="472"/>
      <c r="C10" s="472"/>
      <c r="D10" s="485"/>
      <c r="E10" s="485"/>
      <c r="F10" s="485"/>
      <c r="G10" s="390"/>
      <c r="H10" s="390"/>
      <c r="I10" s="489"/>
      <c r="J10" s="489"/>
      <c r="K10" s="390"/>
      <c r="L10" s="420"/>
      <c r="M10" s="389"/>
      <c r="N10" s="417"/>
      <c r="O10" s="418"/>
      <c r="P10" s="413"/>
      <c r="Q10" s="418">
        <f>IF(NOT(ISERROR(MATCH(P10,_xlfn.ANCHORARRAY(E21),0))),O23&amp;"Por favor no seleccionar los criterios de impacto",P10)</f>
        <v>0</v>
      </c>
      <c r="R10" s="417"/>
      <c r="S10" s="418"/>
      <c r="T10" s="419"/>
      <c r="U10" s="235">
        <v>6</v>
      </c>
      <c r="V10" s="237"/>
      <c r="W10" s="157" t="str">
        <f t="shared" si="0"/>
        <v/>
      </c>
      <c r="X10" s="157"/>
      <c r="Y10" s="157"/>
      <c r="Z10" s="157"/>
      <c r="AA10" s="157"/>
      <c r="AB10" s="238"/>
      <c r="AC10" s="238"/>
      <c r="AD10" s="118" t="str">
        <f t="shared" si="4"/>
        <v/>
      </c>
      <c r="AE10" s="238"/>
      <c r="AF10" s="238"/>
      <c r="AG10" s="238"/>
      <c r="AH10" s="184" t="str">
        <f>IFERROR(IF(AND(W9="Probabilidad",W10="Probabilidad"),(AJ9-(+AJ9*AD10)),IF(AND(W9="Impacto",W10="Probabilidad"),(AJ8-(+AJ8*AD10)),IF(W10="Impacto",AJ9,""))),"")</f>
        <v/>
      </c>
      <c r="AI10" s="154" t="str">
        <f t="shared" si="5"/>
        <v/>
      </c>
      <c r="AJ10" s="118" t="str">
        <f t="shared" si="6"/>
        <v/>
      </c>
      <c r="AK10" s="154" t="str">
        <f t="shared" si="7"/>
        <v/>
      </c>
      <c r="AL10" s="118" t="str">
        <f>IFERROR(IF(AND(W9="Impacto",W10="Impacto"),(AL9-(+AL9*AD10)),IF(AND(W9="Probabilidad",W10="Impacto"),(AL8-(+AL8*AD10)),IF(W10="Probabilidad",AL9,""))),"")</f>
        <v/>
      </c>
      <c r="AM10" s="119" t="str">
        <f t="shared" si="8"/>
        <v/>
      </c>
      <c r="AN10" s="399"/>
      <c r="AO10" s="236"/>
      <c r="AP10" s="235"/>
      <c r="AQ10" s="239"/>
      <c r="AR10" s="239"/>
      <c r="AS10" s="236"/>
      <c r="AT10" s="120"/>
      <c r="AU10" s="155"/>
      <c r="AV10" s="120"/>
      <c r="AW10" s="155"/>
      <c r="AX10" s="120"/>
      <c r="AY10" s="155"/>
      <c r="AZ10" s="156"/>
      <c r="BA10" s="155"/>
      <c r="BB10" s="155"/>
      <c r="BC10" s="156"/>
      <c r="BD10" s="120"/>
      <c r="BE10" s="120"/>
      <c r="BF10" s="155"/>
      <c r="BG10" s="155"/>
      <c r="BH10" s="156"/>
      <c r="BI10" s="120"/>
      <c r="BJ10" s="120"/>
      <c r="BK10" s="155"/>
      <c r="BL10" s="155"/>
      <c r="BM10" s="156"/>
      <c r="BN10" s="120"/>
      <c r="BO10" s="120"/>
      <c r="BP10" s="155"/>
      <c r="BQ10" s="155"/>
      <c r="BR10" s="156"/>
      <c r="BS10" s="120"/>
      <c r="BT10" s="120"/>
      <c r="BU10" s="120"/>
      <c r="BV10" s="155"/>
      <c r="BW10" s="155"/>
      <c r="BX10" s="155"/>
      <c r="BY10" s="120"/>
      <c r="BZ10" s="155"/>
      <c r="CA10" s="155"/>
      <c r="CB10" s="120"/>
      <c r="CC10" s="155"/>
      <c r="CD10" s="156"/>
      <c r="CE10" s="155"/>
      <c r="CF10" s="162"/>
      <c r="CG10" s="162"/>
      <c r="CH10" s="162"/>
      <c r="CI10" s="162"/>
      <c r="CJ10" s="162"/>
      <c r="CK10" s="162"/>
      <c r="CL10" s="162"/>
      <c r="CM10" s="162"/>
      <c r="CN10" s="162"/>
      <c r="CO10" s="162"/>
      <c r="CP10" s="162"/>
      <c r="CQ10" s="162"/>
      <c r="CR10" s="162"/>
      <c r="CS10" s="162"/>
      <c r="CT10" s="162"/>
      <c r="CU10" s="162"/>
      <c r="CV10" s="162"/>
      <c r="CW10" s="162"/>
      <c r="CX10" s="162"/>
      <c r="CY10" s="162"/>
      <c r="CZ10" s="162"/>
      <c r="DA10" s="162"/>
      <c r="DB10" s="162"/>
      <c r="DC10" s="162"/>
      <c r="DD10" s="162"/>
      <c r="DE10" s="162"/>
    </row>
    <row r="11" spans="1:109" ht="85.5" customHeight="1" x14ac:dyDescent="0.3">
      <c r="A11" s="474">
        <v>1</v>
      </c>
      <c r="B11" s="472" t="s">
        <v>112</v>
      </c>
      <c r="C11" s="472" t="s">
        <v>241</v>
      </c>
      <c r="D11" s="483" t="s">
        <v>402</v>
      </c>
      <c r="E11" s="486" t="s">
        <v>426</v>
      </c>
      <c r="F11" s="472" t="s">
        <v>427</v>
      </c>
      <c r="G11" s="472" t="s">
        <v>405</v>
      </c>
      <c r="H11" s="472" t="s">
        <v>326</v>
      </c>
      <c r="I11" s="155"/>
      <c r="J11" s="155"/>
      <c r="K11" s="472" t="s">
        <v>408</v>
      </c>
      <c r="L11" s="473" t="s">
        <v>428</v>
      </c>
      <c r="M11" s="474">
        <v>1000</v>
      </c>
      <c r="N11" s="417" t="str">
        <f>IF(M11&lt;=0,"",IF(M11&lt;=2,"Muy Baja",IF(M11&lt;=24,"Baja",IF(M11&lt;=500,"Media",IF(M11&lt;=5000,"Alta","Muy Alta")))))</f>
        <v>Alta</v>
      </c>
      <c r="O11" s="418">
        <f>IF(N11="","",IF(N11="Muy Baja",0.2,IF(N11="Baja",0.4,IF(N11="Media",0.6,IF(N11="Alta",0.8,IF(N11="Muy Alta",1,))))))</f>
        <v>0.8</v>
      </c>
      <c r="P11" s="493" t="s">
        <v>429</v>
      </c>
      <c r="Q11" s="418" t="str">
        <f>IF(NOT(ISERROR(MATCH(P11,'Tabla Impacto'!$B$221:$B$223,0))),'Tabla Impacto'!$F$223&amp;"Por favor no seleccionar los criterios de impacto(Afectación Económica o presupuestal y Pérdida Reputacional)",P11)</f>
        <v xml:space="preserve">     El riesgo afecta la imagen de alguna área de la organización</v>
      </c>
      <c r="R11" s="417" t="str">
        <f>IF(OR(Q11='Tabla Impacto'!$C$11,Q11='Tabla Impacto'!$D$11),"Leve",IF(OR(Q11='Tabla Impacto'!$C$12,Q11='Tabla Impacto'!$D$12),"Menor",IF(OR(Q11='Tabla Impacto'!$C$13,Q11='Tabla Impacto'!$D$13),"Moderado",IF(OR(Q11='Tabla Impacto'!$C$14,Q11='Tabla Impacto'!$D$14),"Mayor",IF(OR(Q11='Tabla Impacto'!$C$15,Q11='Tabla Impacto'!$D$15),"Catastrófico","")))))</f>
        <v>Leve</v>
      </c>
      <c r="S11" s="418">
        <f>IF(R11="","",IF(R11="Leve",0.2,IF(R11="Menor",0.4,IF(R11="Moderado",0.6,IF(R11="Mayor",0.8,IF(R11="Catastrófico",1,))))))</f>
        <v>0.2</v>
      </c>
      <c r="T11" s="419" t="str">
        <f>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Moderado</v>
      </c>
      <c r="U11" s="156">
        <v>1</v>
      </c>
      <c r="V11" s="296" t="s">
        <v>410</v>
      </c>
      <c r="W11" s="301" t="s">
        <v>371</v>
      </c>
      <c r="X11" s="301" t="s">
        <v>250</v>
      </c>
      <c r="Y11" s="301" t="s">
        <v>250</v>
      </c>
      <c r="Z11" s="301" t="s">
        <v>250</v>
      </c>
      <c r="AA11" s="301" t="s">
        <v>250</v>
      </c>
      <c r="AB11" s="309" t="s">
        <v>277</v>
      </c>
      <c r="AC11" s="309" t="s">
        <v>252</v>
      </c>
      <c r="AD11" s="310">
        <v>0.4</v>
      </c>
      <c r="AE11" s="309" t="s">
        <v>253</v>
      </c>
      <c r="AF11" s="309" t="s">
        <v>309</v>
      </c>
      <c r="AG11" s="309" t="s">
        <v>411</v>
      </c>
      <c r="AH11" s="311">
        <v>0.48</v>
      </c>
      <c r="AI11" s="312" t="s">
        <v>430</v>
      </c>
      <c r="AJ11" s="310">
        <v>0.48</v>
      </c>
      <c r="AK11" s="312" t="s">
        <v>431</v>
      </c>
      <c r="AL11" s="310">
        <v>0.6</v>
      </c>
      <c r="AM11" s="313" t="s">
        <v>431</v>
      </c>
      <c r="AN11" s="490" t="s">
        <v>256</v>
      </c>
      <c r="AO11" s="297" t="s">
        <v>412</v>
      </c>
      <c r="AP11" s="298" t="s">
        <v>413</v>
      </c>
      <c r="AQ11" s="300">
        <v>45291</v>
      </c>
      <c r="AR11" s="299" t="s">
        <v>336</v>
      </c>
      <c r="AS11" s="298" t="s">
        <v>414</v>
      </c>
      <c r="AT11" s="301" t="s">
        <v>340</v>
      </c>
      <c r="AU11" s="302" t="s">
        <v>415</v>
      </c>
      <c r="AV11" s="301" t="s">
        <v>432</v>
      </c>
      <c r="AW11" s="302" t="s">
        <v>432</v>
      </c>
      <c r="AX11" s="301" t="s">
        <v>432</v>
      </c>
      <c r="AY11" s="302" t="s">
        <v>432</v>
      </c>
      <c r="AZ11" s="301" t="s">
        <v>432</v>
      </c>
      <c r="BA11" s="298" t="s">
        <v>336</v>
      </c>
      <c r="BB11" s="298" t="s">
        <v>416</v>
      </c>
      <c r="BC11" s="299" t="s">
        <v>338</v>
      </c>
      <c r="BD11" s="299" t="s">
        <v>417</v>
      </c>
      <c r="BE11" s="299" t="s">
        <v>264</v>
      </c>
      <c r="BF11" s="302" t="s">
        <v>340</v>
      </c>
      <c r="BG11" s="302" t="s">
        <v>418</v>
      </c>
      <c r="BH11" s="301" t="s">
        <v>338</v>
      </c>
      <c r="BI11" s="301" t="s">
        <v>419</v>
      </c>
      <c r="BJ11" s="301" t="s">
        <v>264</v>
      </c>
      <c r="BK11" s="302" t="s">
        <v>432</v>
      </c>
      <c r="BL11" s="302" t="s">
        <v>432</v>
      </c>
      <c r="BM11" s="301" t="s">
        <v>432</v>
      </c>
      <c r="BN11" s="301" t="s">
        <v>432</v>
      </c>
      <c r="BO11" s="301" t="s">
        <v>432</v>
      </c>
      <c r="BP11" s="302" t="s">
        <v>432</v>
      </c>
      <c r="BQ11" s="302" t="s">
        <v>432</v>
      </c>
      <c r="BR11" s="301" t="s">
        <v>432</v>
      </c>
      <c r="BS11" s="301" t="s">
        <v>432</v>
      </c>
      <c r="BT11" s="301" t="s">
        <v>432</v>
      </c>
      <c r="BU11" s="301" t="s">
        <v>432</v>
      </c>
      <c r="BV11" s="298" t="s">
        <v>420</v>
      </c>
      <c r="BW11" s="302" t="s">
        <v>432</v>
      </c>
      <c r="BX11" s="302" t="s">
        <v>432</v>
      </c>
      <c r="BY11" s="298" t="s">
        <v>421</v>
      </c>
      <c r="BZ11" s="298" t="s">
        <v>433</v>
      </c>
      <c r="CA11" s="298" t="s">
        <v>423</v>
      </c>
      <c r="CB11" s="303">
        <v>45069</v>
      </c>
      <c r="CC11" s="304" t="s">
        <v>434</v>
      </c>
      <c r="CD11" s="304" t="s">
        <v>435</v>
      </c>
      <c r="CE11" s="304" t="s">
        <v>436</v>
      </c>
      <c r="CF11" s="162"/>
      <c r="CG11" s="162"/>
      <c r="CH11" s="162"/>
      <c r="CI11" s="162"/>
      <c r="CJ11" s="162"/>
      <c r="CK11" s="162"/>
      <c r="CL11" s="162"/>
      <c r="CM11" s="162"/>
      <c r="CN11" s="162"/>
      <c r="CO11" s="162"/>
      <c r="CP11" s="162"/>
      <c r="CQ11" s="162"/>
      <c r="CR11" s="162"/>
      <c r="CS11" s="162"/>
      <c r="CT11" s="162"/>
      <c r="CU11" s="162"/>
      <c r="CV11" s="162"/>
      <c r="CW11" s="162"/>
      <c r="CX11" s="162"/>
      <c r="CY11" s="162"/>
      <c r="CZ11" s="162"/>
      <c r="DA11" s="162"/>
      <c r="DB11" s="162"/>
      <c r="DC11" s="162"/>
      <c r="DD11" s="162"/>
      <c r="DE11" s="162"/>
    </row>
    <row r="12" spans="1:109" ht="28.5" customHeight="1" x14ac:dyDescent="0.3">
      <c r="A12" s="474"/>
      <c r="B12" s="472"/>
      <c r="C12" s="472"/>
      <c r="D12" s="484"/>
      <c r="E12" s="484"/>
      <c r="F12" s="472"/>
      <c r="G12" s="472"/>
      <c r="H12" s="472"/>
      <c r="I12" s="155"/>
      <c r="J12" s="155"/>
      <c r="K12" s="472"/>
      <c r="L12" s="473"/>
      <c r="M12" s="474"/>
      <c r="N12" s="417"/>
      <c r="O12" s="418"/>
      <c r="P12" s="493"/>
      <c r="Q12" s="418">
        <f t="shared" ref="Q12:Q16" si="9">IF(NOT(ISERROR(MATCH(P12,_xlfn.ANCHORARRAY(E23),0))),O25&amp;"Por favor no seleccionar los criterios de impacto",P12)</f>
        <v>0</v>
      </c>
      <c r="R12" s="417"/>
      <c r="S12" s="418"/>
      <c r="T12" s="419"/>
      <c r="U12" s="156">
        <v>2</v>
      </c>
      <c r="V12" s="305" t="s">
        <v>432</v>
      </c>
      <c r="W12" s="306" t="s">
        <v>432</v>
      </c>
      <c r="X12" s="307" t="s">
        <v>432</v>
      </c>
      <c r="Y12" s="307" t="s">
        <v>432</v>
      </c>
      <c r="Z12" s="307" t="s">
        <v>432</v>
      </c>
      <c r="AA12" s="306" t="s">
        <v>432</v>
      </c>
      <c r="AB12" s="307" t="s">
        <v>432</v>
      </c>
      <c r="AC12" s="306" t="s">
        <v>432</v>
      </c>
      <c r="AD12" s="307" t="s">
        <v>432</v>
      </c>
      <c r="AE12" s="306" t="s">
        <v>432</v>
      </c>
      <c r="AF12" s="306" t="s">
        <v>432</v>
      </c>
      <c r="AG12" s="307" t="s">
        <v>432</v>
      </c>
      <c r="AH12" s="307" t="s">
        <v>432</v>
      </c>
      <c r="AI12" s="307" t="s">
        <v>432</v>
      </c>
      <c r="AJ12" s="306" t="s">
        <v>432</v>
      </c>
      <c r="AK12" s="306" t="s">
        <v>432</v>
      </c>
      <c r="AL12" s="307" t="s">
        <v>432</v>
      </c>
      <c r="AM12" s="307" t="s">
        <v>432</v>
      </c>
      <c r="AN12" s="491"/>
      <c r="AO12" s="306" t="s">
        <v>432</v>
      </c>
      <c r="AP12" s="306" t="s">
        <v>432</v>
      </c>
      <c r="AQ12" s="307" t="s">
        <v>432</v>
      </c>
      <c r="AR12" s="307" t="s">
        <v>432</v>
      </c>
      <c r="AS12" s="307" t="s">
        <v>432</v>
      </c>
      <c r="AT12" s="306" t="s">
        <v>432</v>
      </c>
      <c r="AU12" s="306" t="s">
        <v>432</v>
      </c>
      <c r="AV12" s="307" t="s">
        <v>432</v>
      </c>
      <c r="AW12" s="307" t="s">
        <v>432</v>
      </c>
      <c r="AX12" s="307" t="s">
        <v>432</v>
      </c>
      <c r="AY12" s="307" t="s">
        <v>432</v>
      </c>
      <c r="AZ12" s="306" t="s">
        <v>432</v>
      </c>
      <c r="BA12" s="306" t="s">
        <v>432</v>
      </c>
      <c r="BB12" s="306" t="s">
        <v>432</v>
      </c>
      <c r="BC12" s="307" t="s">
        <v>432</v>
      </c>
      <c r="BD12" s="306" t="s">
        <v>432</v>
      </c>
      <c r="BE12" s="306" t="s">
        <v>432</v>
      </c>
      <c r="BF12" s="307" t="s">
        <v>432</v>
      </c>
      <c r="BG12" s="306" t="s">
        <v>432</v>
      </c>
      <c r="BH12" s="307" t="s">
        <v>432</v>
      </c>
      <c r="BI12" s="306" t="s">
        <v>432</v>
      </c>
      <c r="BJ12" s="120"/>
      <c r="BK12" s="155"/>
      <c r="BL12" s="155"/>
      <c r="BM12" s="156"/>
      <c r="BN12" s="120"/>
      <c r="BO12" s="120"/>
      <c r="BP12" s="155"/>
      <c r="BQ12" s="155"/>
      <c r="BR12" s="156"/>
      <c r="BS12" s="120"/>
      <c r="BT12" s="120"/>
      <c r="BU12" s="120"/>
      <c r="BV12" s="155"/>
      <c r="BW12" s="155"/>
      <c r="BX12" s="155"/>
      <c r="BY12" s="120"/>
      <c r="BZ12" s="155"/>
      <c r="CA12" s="155"/>
      <c r="CB12" s="120"/>
      <c r="CC12" s="155"/>
      <c r="CD12" s="156"/>
      <c r="CE12" s="155"/>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row>
    <row r="13" spans="1:109" ht="113.25" customHeight="1" x14ac:dyDescent="0.3">
      <c r="A13" s="474"/>
      <c r="B13" s="472"/>
      <c r="C13" s="472"/>
      <c r="D13" s="484"/>
      <c r="E13" s="484"/>
      <c r="F13" s="472"/>
      <c r="G13" s="472"/>
      <c r="H13" s="472"/>
      <c r="I13" s="155" t="s">
        <v>437</v>
      </c>
      <c r="J13" s="155" t="s">
        <v>438</v>
      </c>
      <c r="K13" s="472"/>
      <c r="L13" s="473"/>
      <c r="M13" s="474"/>
      <c r="N13" s="417"/>
      <c r="O13" s="418"/>
      <c r="P13" s="493"/>
      <c r="Q13" s="418">
        <f t="shared" si="9"/>
        <v>0</v>
      </c>
      <c r="R13" s="417"/>
      <c r="S13" s="418"/>
      <c r="T13" s="419"/>
      <c r="U13" s="156">
        <v>3</v>
      </c>
      <c r="V13" s="308" t="s">
        <v>432</v>
      </c>
      <c r="W13" s="306" t="s">
        <v>432</v>
      </c>
      <c r="X13" s="307" t="s">
        <v>432</v>
      </c>
      <c r="Y13" s="307" t="s">
        <v>432</v>
      </c>
      <c r="Z13" s="307" t="s">
        <v>432</v>
      </c>
      <c r="AA13" s="306" t="s">
        <v>432</v>
      </c>
      <c r="AB13" s="307" t="s">
        <v>432</v>
      </c>
      <c r="AC13" s="306" t="s">
        <v>432</v>
      </c>
      <c r="AD13" s="307" t="s">
        <v>432</v>
      </c>
      <c r="AE13" s="306" t="s">
        <v>432</v>
      </c>
      <c r="AF13" s="306" t="s">
        <v>432</v>
      </c>
      <c r="AG13" s="307" t="s">
        <v>432</v>
      </c>
      <c r="AH13" s="307" t="s">
        <v>432</v>
      </c>
      <c r="AI13" s="307" t="s">
        <v>432</v>
      </c>
      <c r="AJ13" s="306" t="s">
        <v>432</v>
      </c>
      <c r="AK13" s="306" t="s">
        <v>432</v>
      </c>
      <c r="AL13" s="307" t="s">
        <v>432</v>
      </c>
      <c r="AM13" s="307" t="s">
        <v>432</v>
      </c>
      <c r="AN13" s="491"/>
      <c r="AO13" s="306" t="s">
        <v>432</v>
      </c>
      <c r="AP13" s="306" t="s">
        <v>432</v>
      </c>
      <c r="AQ13" s="307" t="s">
        <v>432</v>
      </c>
      <c r="AR13" s="307" t="s">
        <v>432</v>
      </c>
      <c r="AS13" s="307" t="s">
        <v>432</v>
      </c>
      <c r="AT13" s="306" t="s">
        <v>432</v>
      </c>
      <c r="AU13" s="306" t="s">
        <v>432</v>
      </c>
      <c r="AV13" s="307" t="s">
        <v>432</v>
      </c>
      <c r="AW13" s="307" t="s">
        <v>432</v>
      </c>
      <c r="AX13" s="307" t="s">
        <v>432</v>
      </c>
      <c r="AY13" s="307" t="s">
        <v>432</v>
      </c>
      <c r="AZ13" s="306" t="s">
        <v>432</v>
      </c>
      <c r="BA13" s="306" t="s">
        <v>432</v>
      </c>
      <c r="BB13" s="306" t="s">
        <v>432</v>
      </c>
      <c r="BC13" s="307" t="s">
        <v>432</v>
      </c>
      <c r="BD13" s="306" t="s">
        <v>432</v>
      </c>
      <c r="BE13" s="306" t="s">
        <v>432</v>
      </c>
      <c r="BF13" s="307" t="s">
        <v>432</v>
      </c>
      <c r="BG13" s="306" t="s">
        <v>432</v>
      </c>
      <c r="BH13" s="307" t="s">
        <v>432</v>
      </c>
      <c r="BI13" s="306" t="s">
        <v>432</v>
      </c>
      <c r="BJ13" s="120"/>
      <c r="BK13" s="155"/>
      <c r="BL13" s="155"/>
      <c r="BM13" s="156"/>
      <c r="BN13" s="120"/>
      <c r="BO13" s="120"/>
      <c r="BP13" s="155"/>
      <c r="BQ13" s="155"/>
      <c r="BR13" s="156"/>
      <c r="BS13" s="120"/>
      <c r="BT13" s="120"/>
      <c r="BU13" s="120"/>
      <c r="BV13" s="155"/>
      <c r="BW13" s="155"/>
      <c r="BX13" s="155"/>
      <c r="BY13" s="120"/>
      <c r="BZ13" s="155"/>
      <c r="CA13" s="155"/>
      <c r="CB13" s="120"/>
      <c r="CC13" s="155"/>
      <c r="CD13" s="156"/>
      <c r="CE13" s="155"/>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row>
    <row r="14" spans="1:109" ht="15.75" customHeight="1" x14ac:dyDescent="0.3">
      <c r="A14" s="474"/>
      <c r="B14" s="472"/>
      <c r="C14" s="472"/>
      <c r="D14" s="484"/>
      <c r="E14" s="484"/>
      <c r="F14" s="472"/>
      <c r="G14" s="472"/>
      <c r="H14" s="472"/>
      <c r="I14" s="155"/>
      <c r="J14" s="155"/>
      <c r="K14" s="472"/>
      <c r="L14" s="473"/>
      <c r="M14" s="474"/>
      <c r="N14" s="417"/>
      <c r="O14" s="418"/>
      <c r="P14" s="493"/>
      <c r="Q14" s="418">
        <f t="shared" si="9"/>
        <v>0</v>
      </c>
      <c r="R14" s="417"/>
      <c r="S14" s="418"/>
      <c r="T14" s="419"/>
      <c r="U14" s="156">
        <v>4</v>
      </c>
      <c r="V14" s="305" t="s">
        <v>432</v>
      </c>
      <c r="W14" s="306" t="s">
        <v>432</v>
      </c>
      <c r="X14" s="307" t="s">
        <v>432</v>
      </c>
      <c r="Y14" s="307" t="s">
        <v>432</v>
      </c>
      <c r="Z14" s="307" t="s">
        <v>432</v>
      </c>
      <c r="AA14" s="306" t="s">
        <v>432</v>
      </c>
      <c r="AB14" s="307" t="s">
        <v>432</v>
      </c>
      <c r="AC14" s="306" t="s">
        <v>432</v>
      </c>
      <c r="AD14" s="307" t="s">
        <v>432</v>
      </c>
      <c r="AE14" s="306" t="s">
        <v>432</v>
      </c>
      <c r="AF14" s="306" t="s">
        <v>432</v>
      </c>
      <c r="AG14" s="307" t="s">
        <v>432</v>
      </c>
      <c r="AH14" s="307" t="s">
        <v>432</v>
      </c>
      <c r="AI14" s="307" t="s">
        <v>432</v>
      </c>
      <c r="AJ14" s="306" t="s">
        <v>432</v>
      </c>
      <c r="AK14" s="306" t="s">
        <v>432</v>
      </c>
      <c r="AL14" s="307" t="s">
        <v>432</v>
      </c>
      <c r="AM14" s="307" t="s">
        <v>432</v>
      </c>
      <c r="AN14" s="491"/>
      <c r="AO14" s="306" t="s">
        <v>432</v>
      </c>
      <c r="AP14" s="306" t="s">
        <v>432</v>
      </c>
      <c r="AQ14" s="307" t="s">
        <v>432</v>
      </c>
      <c r="AR14" s="307" t="s">
        <v>432</v>
      </c>
      <c r="AS14" s="307" t="s">
        <v>432</v>
      </c>
      <c r="AT14" s="306" t="s">
        <v>432</v>
      </c>
      <c r="AU14" s="306" t="s">
        <v>432</v>
      </c>
      <c r="AV14" s="307" t="s">
        <v>432</v>
      </c>
      <c r="AW14" s="307" t="s">
        <v>432</v>
      </c>
      <c r="AX14" s="307" t="s">
        <v>432</v>
      </c>
      <c r="AY14" s="307" t="s">
        <v>432</v>
      </c>
      <c r="AZ14" s="306" t="s">
        <v>432</v>
      </c>
      <c r="BA14" s="306" t="s">
        <v>432</v>
      </c>
      <c r="BB14" s="306" t="s">
        <v>432</v>
      </c>
      <c r="BC14" s="307" t="s">
        <v>432</v>
      </c>
      <c r="BD14" s="306" t="s">
        <v>432</v>
      </c>
      <c r="BE14" s="306" t="s">
        <v>432</v>
      </c>
      <c r="BF14" s="307" t="s">
        <v>432</v>
      </c>
      <c r="BG14" s="306" t="s">
        <v>432</v>
      </c>
      <c r="BH14" s="307" t="s">
        <v>432</v>
      </c>
      <c r="BI14" s="306" t="s">
        <v>432</v>
      </c>
      <c r="BJ14" s="120"/>
      <c r="BK14" s="155"/>
      <c r="BL14" s="155"/>
      <c r="BM14" s="156"/>
      <c r="BN14" s="120"/>
      <c r="BO14" s="120"/>
      <c r="BP14" s="155"/>
      <c r="BQ14" s="155"/>
      <c r="BR14" s="156"/>
      <c r="BS14" s="120"/>
      <c r="BT14" s="120"/>
      <c r="BU14" s="120"/>
      <c r="BV14" s="155"/>
      <c r="BW14" s="155"/>
      <c r="BX14" s="155"/>
      <c r="BY14" s="120"/>
      <c r="BZ14" s="155"/>
      <c r="CA14" s="155"/>
      <c r="CB14" s="120"/>
      <c r="CC14" s="155"/>
      <c r="CD14" s="156"/>
      <c r="CE14" s="155"/>
      <c r="CF14" s="162"/>
      <c r="CG14" s="162"/>
      <c r="CH14" s="162"/>
      <c r="CI14" s="162"/>
      <c r="CJ14" s="162"/>
      <c r="CK14" s="162"/>
      <c r="CL14" s="162"/>
      <c r="CM14" s="162"/>
      <c r="CN14" s="162"/>
      <c r="CO14" s="162"/>
      <c r="CP14" s="162"/>
      <c r="CQ14" s="162"/>
      <c r="CR14" s="162"/>
      <c r="CS14" s="162"/>
      <c r="CT14" s="162"/>
      <c r="CU14" s="162"/>
      <c r="CV14" s="162"/>
      <c r="CW14" s="162"/>
      <c r="CX14" s="162"/>
      <c r="CY14" s="162"/>
      <c r="CZ14" s="162"/>
      <c r="DA14" s="162"/>
      <c r="DB14" s="162"/>
      <c r="DC14" s="162"/>
      <c r="DD14" s="162"/>
      <c r="DE14" s="162"/>
    </row>
    <row r="15" spans="1:109" ht="15.75" customHeight="1" x14ac:dyDescent="0.3">
      <c r="A15" s="474"/>
      <c r="B15" s="472"/>
      <c r="C15" s="472"/>
      <c r="D15" s="484"/>
      <c r="E15" s="484"/>
      <c r="F15" s="472"/>
      <c r="G15" s="472"/>
      <c r="H15" s="472"/>
      <c r="I15" s="155"/>
      <c r="J15" s="155"/>
      <c r="K15" s="472"/>
      <c r="L15" s="473"/>
      <c r="M15" s="474"/>
      <c r="N15" s="417"/>
      <c r="O15" s="418"/>
      <c r="P15" s="493"/>
      <c r="Q15" s="418">
        <f t="shared" si="9"/>
        <v>0</v>
      </c>
      <c r="R15" s="417"/>
      <c r="S15" s="418"/>
      <c r="T15" s="419"/>
      <c r="U15" s="156">
        <v>5</v>
      </c>
      <c r="V15" s="305" t="s">
        <v>432</v>
      </c>
      <c r="W15" s="306" t="s">
        <v>432</v>
      </c>
      <c r="X15" s="307" t="s">
        <v>432</v>
      </c>
      <c r="Y15" s="307" t="s">
        <v>432</v>
      </c>
      <c r="Z15" s="307" t="s">
        <v>432</v>
      </c>
      <c r="AA15" s="306" t="s">
        <v>432</v>
      </c>
      <c r="AB15" s="307" t="s">
        <v>432</v>
      </c>
      <c r="AC15" s="306" t="s">
        <v>432</v>
      </c>
      <c r="AD15" s="307" t="s">
        <v>432</v>
      </c>
      <c r="AE15" s="306" t="s">
        <v>432</v>
      </c>
      <c r="AF15" s="306" t="s">
        <v>432</v>
      </c>
      <c r="AG15" s="307" t="s">
        <v>432</v>
      </c>
      <c r="AH15" s="307" t="s">
        <v>432</v>
      </c>
      <c r="AI15" s="307" t="s">
        <v>432</v>
      </c>
      <c r="AJ15" s="306" t="s">
        <v>432</v>
      </c>
      <c r="AK15" s="306" t="s">
        <v>432</v>
      </c>
      <c r="AL15" s="307" t="s">
        <v>432</v>
      </c>
      <c r="AM15" s="307" t="s">
        <v>432</v>
      </c>
      <c r="AN15" s="491"/>
      <c r="AO15" s="306" t="s">
        <v>432</v>
      </c>
      <c r="AP15" s="306" t="s">
        <v>432</v>
      </c>
      <c r="AQ15" s="307" t="s">
        <v>432</v>
      </c>
      <c r="AR15" s="307" t="s">
        <v>432</v>
      </c>
      <c r="AS15" s="307" t="s">
        <v>432</v>
      </c>
      <c r="AT15" s="306" t="s">
        <v>432</v>
      </c>
      <c r="AU15" s="306" t="s">
        <v>432</v>
      </c>
      <c r="AV15" s="307" t="s">
        <v>432</v>
      </c>
      <c r="AW15" s="307" t="s">
        <v>432</v>
      </c>
      <c r="AX15" s="307" t="s">
        <v>432</v>
      </c>
      <c r="AY15" s="307" t="s">
        <v>432</v>
      </c>
      <c r="AZ15" s="306" t="s">
        <v>432</v>
      </c>
      <c r="BA15" s="306" t="s">
        <v>432</v>
      </c>
      <c r="BB15" s="306" t="s">
        <v>432</v>
      </c>
      <c r="BC15" s="307" t="s">
        <v>432</v>
      </c>
      <c r="BD15" s="306" t="s">
        <v>432</v>
      </c>
      <c r="BE15" s="306" t="s">
        <v>432</v>
      </c>
      <c r="BF15" s="307" t="s">
        <v>432</v>
      </c>
      <c r="BG15" s="306" t="s">
        <v>432</v>
      </c>
      <c r="BH15" s="307" t="s">
        <v>432</v>
      </c>
      <c r="BI15" s="306" t="s">
        <v>432</v>
      </c>
      <c r="BJ15" s="120"/>
      <c r="BK15" s="155"/>
      <c r="BL15" s="155"/>
      <c r="BM15" s="156"/>
      <c r="BN15" s="120"/>
      <c r="BO15" s="120"/>
      <c r="BP15" s="155"/>
      <c r="BQ15" s="155"/>
      <c r="BR15" s="156"/>
      <c r="BS15" s="120"/>
      <c r="BT15" s="120"/>
      <c r="BU15" s="120"/>
      <c r="BV15" s="155"/>
      <c r="BW15" s="155"/>
      <c r="BX15" s="155"/>
      <c r="BY15" s="120"/>
      <c r="BZ15" s="155"/>
      <c r="CA15" s="155"/>
      <c r="CB15" s="120"/>
      <c r="CC15" s="155"/>
      <c r="CD15" s="156"/>
      <c r="CE15" s="155"/>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row>
    <row r="16" spans="1:109" ht="15.75" customHeight="1" x14ac:dyDescent="0.3">
      <c r="A16" s="474"/>
      <c r="B16" s="472"/>
      <c r="C16" s="472"/>
      <c r="D16" s="485"/>
      <c r="E16" s="485"/>
      <c r="F16" s="472"/>
      <c r="G16" s="472"/>
      <c r="H16" s="472"/>
      <c r="I16" s="155"/>
      <c r="J16" s="155"/>
      <c r="K16" s="472"/>
      <c r="L16" s="473"/>
      <c r="M16" s="474"/>
      <c r="N16" s="417"/>
      <c r="O16" s="418"/>
      <c r="P16" s="493"/>
      <c r="Q16" s="418">
        <f t="shared" si="9"/>
        <v>0</v>
      </c>
      <c r="R16" s="417"/>
      <c r="S16" s="418"/>
      <c r="T16" s="419"/>
      <c r="U16" s="156">
        <v>6</v>
      </c>
      <c r="V16" s="305" t="s">
        <v>432</v>
      </c>
      <c r="W16" s="306" t="s">
        <v>432</v>
      </c>
      <c r="X16" s="307" t="s">
        <v>432</v>
      </c>
      <c r="Y16" s="307" t="s">
        <v>432</v>
      </c>
      <c r="Z16" s="307" t="s">
        <v>432</v>
      </c>
      <c r="AA16" s="306" t="s">
        <v>432</v>
      </c>
      <c r="AB16" s="307" t="s">
        <v>432</v>
      </c>
      <c r="AC16" s="306" t="s">
        <v>432</v>
      </c>
      <c r="AD16" s="307" t="s">
        <v>432</v>
      </c>
      <c r="AE16" s="306" t="s">
        <v>432</v>
      </c>
      <c r="AF16" s="306" t="s">
        <v>432</v>
      </c>
      <c r="AG16" s="307" t="s">
        <v>432</v>
      </c>
      <c r="AH16" s="307" t="s">
        <v>432</v>
      </c>
      <c r="AI16" s="307" t="s">
        <v>432</v>
      </c>
      <c r="AJ16" s="306" t="s">
        <v>432</v>
      </c>
      <c r="AK16" s="306" t="s">
        <v>432</v>
      </c>
      <c r="AL16" s="307" t="s">
        <v>432</v>
      </c>
      <c r="AM16" s="307" t="s">
        <v>432</v>
      </c>
      <c r="AN16" s="492"/>
      <c r="AO16" s="306" t="s">
        <v>432</v>
      </c>
      <c r="AP16" s="306" t="s">
        <v>432</v>
      </c>
      <c r="AQ16" s="307" t="s">
        <v>432</v>
      </c>
      <c r="AR16" s="307" t="s">
        <v>432</v>
      </c>
      <c r="AS16" s="307" t="s">
        <v>432</v>
      </c>
      <c r="AT16" s="306" t="s">
        <v>432</v>
      </c>
      <c r="AU16" s="306" t="s">
        <v>432</v>
      </c>
      <c r="AV16" s="307" t="s">
        <v>432</v>
      </c>
      <c r="AW16" s="307" t="s">
        <v>432</v>
      </c>
      <c r="AX16" s="307" t="s">
        <v>432</v>
      </c>
      <c r="AY16" s="307" t="s">
        <v>432</v>
      </c>
      <c r="AZ16" s="306" t="s">
        <v>432</v>
      </c>
      <c r="BA16" s="306" t="s">
        <v>432</v>
      </c>
      <c r="BB16" s="306" t="s">
        <v>432</v>
      </c>
      <c r="BC16" s="307" t="s">
        <v>432</v>
      </c>
      <c r="BD16" s="306" t="s">
        <v>432</v>
      </c>
      <c r="BE16" s="306" t="s">
        <v>432</v>
      </c>
      <c r="BF16" s="307" t="s">
        <v>432</v>
      </c>
      <c r="BG16" s="306" t="s">
        <v>432</v>
      </c>
      <c r="BH16" s="307" t="s">
        <v>432</v>
      </c>
      <c r="BI16" s="306" t="s">
        <v>432</v>
      </c>
      <c r="BJ16" s="120"/>
      <c r="BK16" s="155"/>
      <c r="BL16" s="155"/>
      <c r="BM16" s="156"/>
      <c r="BN16" s="120"/>
      <c r="BO16" s="120"/>
      <c r="BP16" s="155"/>
      <c r="BQ16" s="155"/>
      <c r="BR16" s="156"/>
      <c r="BS16" s="120"/>
      <c r="BT16" s="120"/>
      <c r="BU16" s="120"/>
      <c r="BV16" s="155"/>
      <c r="BW16" s="155"/>
      <c r="BX16" s="155"/>
      <c r="BY16" s="120"/>
      <c r="BZ16" s="155"/>
      <c r="CA16" s="155"/>
      <c r="CB16" s="120"/>
      <c r="CC16" s="155"/>
      <c r="CD16" s="156"/>
      <c r="CE16" s="155"/>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c r="DC16" s="162"/>
      <c r="DD16" s="162"/>
      <c r="DE16" s="162"/>
    </row>
    <row r="17" spans="1:109" ht="15.75" customHeight="1" x14ac:dyDescent="0.3">
      <c r="A17" s="474">
        <v>3</v>
      </c>
      <c r="B17" s="472"/>
      <c r="C17" s="472"/>
      <c r="D17" s="472"/>
      <c r="E17" s="473"/>
      <c r="F17" s="472"/>
      <c r="G17" s="472"/>
      <c r="H17" s="472"/>
      <c r="I17" s="155"/>
      <c r="J17" s="155"/>
      <c r="K17" s="472"/>
      <c r="L17" s="473"/>
      <c r="M17" s="474"/>
      <c r="N17" s="417" t="str">
        <f>IF(M17&lt;=0,"",IF(M17&lt;=2,"Muy Baja",IF(M17&lt;=24,"Baja",IF(M17&lt;=500,"Media",IF(M17&lt;=5000,"Alta","Muy Alta")))))</f>
        <v/>
      </c>
      <c r="O17" s="418" t="str">
        <f>IF(N17="","",IF(N17="Muy Baja",0.2,IF(N17="Baja",0.4,IF(N17="Media",0.6,IF(N17="Alta",0.8,IF(N17="Muy Alta",1,))))))</f>
        <v/>
      </c>
      <c r="P17" s="493"/>
      <c r="Q17" s="418">
        <f>IF(NOT(ISERROR(MATCH(P17,'Tabla Impacto'!$B$221:$B$223,0))),'Tabla Impacto'!$F$223&amp;"Por favor no seleccionar los criterios de impacto(Afectación Económica o presupuestal y Pérdida Reputacional)",P17)</f>
        <v>0</v>
      </c>
      <c r="R17" s="417" t="str">
        <f>IF(OR(Q17='Tabla Impacto'!$C$11,Q17='Tabla Impacto'!$D$11),"Leve",IF(OR(Q17='Tabla Impacto'!$C$12,Q17='Tabla Impacto'!$D$12),"Menor",IF(OR(Q17='Tabla Impacto'!$C$13,Q17='Tabla Impacto'!$D$13),"Moderado",IF(OR(Q17='Tabla Impacto'!$C$14,Q17='Tabla Impacto'!$D$14),"Mayor",IF(OR(Q17='Tabla Impacto'!$C$15,Q17='Tabla Impacto'!$D$15),"Catastrófico","")))))</f>
        <v/>
      </c>
      <c r="S17" s="418" t="str">
        <f>IF(R17="","",IF(R17="Leve",0.2,IF(R17="Menor",0.4,IF(R17="Moderado",0.6,IF(R17="Mayor",0.8,IF(R17="Catastrófico",1,))))))</f>
        <v/>
      </c>
      <c r="T17" s="419" t="str">
        <f>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156">
        <v>1</v>
      </c>
      <c r="V17" s="116"/>
      <c r="W17" s="157" t="str">
        <f t="shared" si="0"/>
        <v/>
      </c>
      <c r="X17" s="168"/>
      <c r="Y17" s="168"/>
      <c r="Z17" s="168"/>
      <c r="AA17" s="168"/>
      <c r="AB17" s="117"/>
      <c r="AC17" s="117"/>
      <c r="AD17" s="118" t="str">
        <f t="shared" si="4"/>
        <v/>
      </c>
      <c r="AE17" s="117"/>
      <c r="AF17" s="117"/>
      <c r="AG17" s="117"/>
      <c r="AH17" s="185" t="str">
        <f>IFERROR(IF(W17="Probabilidad",(O17-(+O17*AD17)),IF(W17="Impacto",O17,"")),"")</f>
        <v/>
      </c>
      <c r="AI17" s="154" t="str">
        <f>IFERROR(IF(AH17="","",IF(AH17&lt;=0.2,"Muy Baja",IF(AH17&lt;=0.4,"Baja",IF(AH17&lt;=0.6,"Media",IF(AH17&lt;=0.8,"Alta","Muy Alta"))))),"")</f>
        <v/>
      </c>
      <c r="AJ17" s="118" t="str">
        <f t="shared" si="6"/>
        <v/>
      </c>
      <c r="AK17" s="154" t="str">
        <f>IFERROR(IF(AL17="","",IF(AL17&lt;=0.2,"Leve",IF(AL17&lt;=0.4,"Menor",IF(AL17&lt;=0.6,"Moderado",IF(AL17&lt;=0.8,"Mayor","Catastrófico"))))),"")</f>
        <v/>
      </c>
      <c r="AL17" s="118" t="str">
        <f>IFERROR(IF(W17="Impacto",(S17-(+S17*AD17)),IF(W17="Probabilidad",S17,"")),"")</f>
        <v/>
      </c>
      <c r="AM17" s="119" t="str">
        <f t="shared" si="8"/>
        <v/>
      </c>
      <c r="AN17" s="397"/>
      <c r="AO17" s="155"/>
      <c r="AP17" s="156"/>
      <c r="AQ17" s="120"/>
      <c r="AR17" s="120"/>
      <c r="AS17" s="155"/>
      <c r="AT17" s="120"/>
      <c r="AU17" s="155"/>
      <c r="AV17" s="120"/>
      <c r="AW17" s="155"/>
      <c r="AX17" s="120"/>
      <c r="AY17" s="155"/>
      <c r="AZ17" s="156"/>
      <c r="BA17" s="155"/>
      <c r="BB17" s="155"/>
      <c r="BC17" s="156"/>
      <c r="BD17" s="120"/>
      <c r="BE17" s="120"/>
      <c r="BF17" s="155"/>
      <c r="BG17" s="155"/>
      <c r="BH17" s="156"/>
      <c r="BI17" s="120"/>
      <c r="BJ17" s="120"/>
      <c r="BK17" s="155"/>
      <c r="BL17" s="155"/>
      <c r="BM17" s="156"/>
      <c r="BN17" s="120"/>
      <c r="BO17" s="120"/>
      <c r="BP17" s="155"/>
      <c r="BQ17" s="155"/>
      <c r="BR17" s="156"/>
      <c r="BS17" s="120"/>
      <c r="BT17" s="120"/>
      <c r="BU17" s="120"/>
      <c r="BV17" s="155"/>
      <c r="BW17" s="155"/>
      <c r="BX17" s="155"/>
      <c r="BY17" s="120"/>
      <c r="BZ17" s="155"/>
      <c r="CA17" s="155"/>
      <c r="CB17" s="120"/>
      <c r="CC17" s="155"/>
      <c r="CD17" s="156"/>
      <c r="CE17" s="155"/>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62"/>
    </row>
    <row r="18" spans="1:109" ht="15.75" customHeight="1" x14ac:dyDescent="0.3">
      <c r="A18" s="474"/>
      <c r="B18" s="472"/>
      <c r="C18" s="472"/>
      <c r="D18" s="472"/>
      <c r="E18" s="473"/>
      <c r="F18" s="472"/>
      <c r="G18" s="472"/>
      <c r="H18" s="472"/>
      <c r="I18" s="155"/>
      <c r="J18" s="155"/>
      <c r="K18" s="472"/>
      <c r="L18" s="473"/>
      <c r="M18" s="474"/>
      <c r="N18" s="417"/>
      <c r="O18" s="418"/>
      <c r="P18" s="493"/>
      <c r="Q18" s="418">
        <f t="shared" ref="Q18:Q22" si="10">IF(NOT(ISERROR(MATCH(P18,_xlfn.ANCHORARRAY(E29),0))),O31&amp;"Por favor no seleccionar los criterios de impacto",P18)</f>
        <v>0</v>
      </c>
      <c r="R18" s="417"/>
      <c r="S18" s="418"/>
      <c r="T18" s="419"/>
      <c r="U18" s="156">
        <v>2</v>
      </c>
      <c r="V18" s="116"/>
      <c r="W18" s="157" t="str">
        <f t="shared" si="0"/>
        <v/>
      </c>
      <c r="X18" s="168"/>
      <c r="Y18" s="168"/>
      <c r="Z18" s="168"/>
      <c r="AA18" s="168"/>
      <c r="AB18" s="117"/>
      <c r="AC18" s="117"/>
      <c r="AD18" s="118" t="str">
        <f t="shared" si="4"/>
        <v/>
      </c>
      <c r="AE18" s="117"/>
      <c r="AF18" s="117"/>
      <c r="AG18" s="117"/>
      <c r="AH18" s="185" t="str">
        <f>IFERROR(IF(AND(W17="Probabilidad",W18="Probabilidad"),(AJ17-(+AJ17*AD18)),IF(W18="Probabilidad",(O17-(+O17*AD18)),IF(W18="Impacto",AJ17,""))),"")</f>
        <v/>
      </c>
      <c r="AI18" s="154" t="str">
        <f t="shared" si="5"/>
        <v/>
      </c>
      <c r="AJ18" s="118" t="str">
        <f t="shared" si="6"/>
        <v/>
      </c>
      <c r="AK18" s="154" t="str">
        <f t="shared" si="7"/>
        <v/>
      </c>
      <c r="AL18" s="118" t="str">
        <f>IFERROR(IF(AND(W17="Impacto",W18="Impacto"),(AL11-(+AL11*AD18)),IF(W18="Impacto",($S$17-(+$S$17*AD18)),IF(W18="Probabilidad",AL11,""))),"")</f>
        <v/>
      </c>
      <c r="AM18" s="119" t="str">
        <f t="shared" si="8"/>
        <v/>
      </c>
      <c r="AN18" s="398"/>
      <c r="AO18" s="155"/>
      <c r="AP18" s="156"/>
      <c r="AQ18" s="120"/>
      <c r="AR18" s="120"/>
      <c r="AS18" s="155"/>
      <c r="AT18" s="120"/>
      <c r="AU18" s="155"/>
      <c r="AV18" s="120"/>
      <c r="AW18" s="155"/>
      <c r="AX18" s="120"/>
      <c r="AY18" s="155"/>
      <c r="AZ18" s="156"/>
      <c r="BA18" s="155"/>
      <c r="BB18" s="155"/>
      <c r="BC18" s="156"/>
      <c r="BD18" s="120"/>
      <c r="BE18" s="120"/>
      <c r="BF18" s="155"/>
      <c r="BG18" s="155"/>
      <c r="BH18" s="156"/>
      <c r="BI18" s="120"/>
      <c r="BJ18" s="120"/>
      <c r="BK18" s="155"/>
      <c r="BL18" s="155"/>
      <c r="BM18" s="156"/>
      <c r="BN18" s="120"/>
      <c r="BO18" s="120"/>
      <c r="BP18" s="155"/>
      <c r="BQ18" s="155"/>
      <c r="BR18" s="156"/>
      <c r="BS18" s="120"/>
      <c r="BT18" s="120"/>
      <c r="BU18" s="120"/>
      <c r="BV18" s="155"/>
      <c r="BW18" s="155"/>
      <c r="BX18" s="155"/>
      <c r="BY18" s="120"/>
      <c r="BZ18" s="155"/>
      <c r="CA18" s="155"/>
      <c r="CB18" s="120"/>
      <c r="CC18" s="155"/>
      <c r="CD18" s="156"/>
      <c r="CE18" s="155"/>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c r="DE18" s="162"/>
    </row>
    <row r="19" spans="1:109" ht="15.75" customHeight="1" x14ac:dyDescent="0.3">
      <c r="A19" s="474"/>
      <c r="B19" s="472"/>
      <c r="C19" s="472"/>
      <c r="D19" s="472"/>
      <c r="E19" s="473"/>
      <c r="F19" s="472"/>
      <c r="G19" s="472"/>
      <c r="H19" s="472"/>
      <c r="I19" s="155"/>
      <c r="J19" s="155"/>
      <c r="K19" s="472"/>
      <c r="L19" s="473"/>
      <c r="M19" s="474"/>
      <c r="N19" s="417"/>
      <c r="O19" s="418"/>
      <c r="P19" s="493"/>
      <c r="Q19" s="418">
        <f t="shared" si="10"/>
        <v>0</v>
      </c>
      <c r="R19" s="417"/>
      <c r="S19" s="418"/>
      <c r="T19" s="419"/>
      <c r="U19" s="156">
        <v>3</v>
      </c>
      <c r="V19" s="121"/>
      <c r="W19" s="157" t="str">
        <f t="shared" si="0"/>
        <v/>
      </c>
      <c r="X19" s="168"/>
      <c r="Y19" s="168"/>
      <c r="Z19" s="168"/>
      <c r="AA19" s="168"/>
      <c r="AB19" s="117"/>
      <c r="AC19" s="117"/>
      <c r="AD19" s="118" t="str">
        <f t="shared" si="4"/>
        <v/>
      </c>
      <c r="AE19" s="117"/>
      <c r="AF19" s="117"/>
      <c r="AG19" s="117"/>
      <c r="AH19" s="185" t="str">
        <f>IFERROR(IF(AND(W18="Probabilidad",W19="Probabilidad"),(AJ18-(+AJ18*AD19)),IF(AND(W18="Impacto",W19="Probabilidad"),(AJ17-(+AJ17*AD19)),IF(W19="Impacto",AJ18,""))),"")</f>
        <v/>
      </c>
      <c r="AI19" s="154" t="str">
        <f t="shared" si="5"/>
        <v/>
      </c>
      <c r="AJ19" s="118" t="str">
        <f t="shared" si="6"/>
        <v/>
      </c>
      <c r="AK19" s="154" t="str">
        <f t="shared" si="7"/>
        <v/>
      </c>
      <c r="AL19" s="118" t="str">
        <f>IFERROR(IF(AND(W18="Impacto",W19="Impacto"),(AL18-(+AL18*AD19)),IF(AND(W18="Probabilidad",W19="Impacto"),(AL17-(+AL17*AD19)),IF(W19="Probabilidad",AL18,""))),"")</f>
        <v/>
      </c>
      <c r="AM19" s="119" t="str">
        <f t="shared" si="8"/>
        <v/>
      </c>
      <c r="AN19" s="398"/>
      <c r="AO19" s="155"/>
      <c r="AP19" s="156"/>
      <c r="AQ19" s="120"/>
      <c r="AR19" s="120"/>
      <c r="AS19" s="155"/>
      <c r="AT19" s="120"/>
      <c r="AU19" s="155"/>
      <c r="AV19" s="120"/>
      <c r="AW19" s="155"/>
      <c r="AX19" s="120"/>
      <c r="AY19" s="155"/>
      <c r="AZ19" s="156"/>
      <c r="BA19" s="155"/>
      <c r="BB19" s="155"/>
      <c r="BC19" s="156"/>
      <c r="BD19" s="120"/>
      <c r="BE19" s="120"/>
      <c r="BF19" s="155"/>
      <c r="BG19" s="155"/>
      <c r="BH19" s="156"/>
      <c r="BI19" s="120"/>
      <c r="BJ19" s="120"/>
      <c r="BK19" s="155"/>
      <c r="BL19" s="155"/>
      <c r="BM19" s="156"/>
      <c r="BN19" s="120"/>
      <c r="BO19" s="120"/>
      <c r="BP19" s="155"/>
      <c r="BQ19" s="155"/>
      <c r="BR19" s="156"/>
      <c r="BS19" s="120"/>
      <c r="BT19" s="120"/>
      <c r="BU19" s="120"/>
      <c r="BV19" s="155"/>
      <c r="BW19" s="155"/>
      <c r="BX19" s="155"/>
      <c r="BY19" s="120"/>
      <c r="BZ19" s="155"/>
      <c r="CA19" s="155"/>
      <c r="CB19" s="120"/>
      <c r="CC19" s="155"/>
      <c r="CD19" s="156"/>
      <c r="CE19" s="155"/>
      <c r="CF19" s="162"/>
      <c r="CG19" s="162"/>
      <c r="CH19" s="162"/>
      <c r="CI19" s="162"/>
      <c r="CJ19" s="162"/>
      <c r="CK19" s="162"/>
      <c r="CL19" s="162"/>
      <c r="CM19" s="162"/>
      <c r="CN19" s="162"/>
      <c r="CO19" s="162"/>
      <c r="CP19" s="162"/>
      <c r="CQ19" s="162"/>
      <c r="CR19" s="162"/>
      <c r="CS19" s="162"/>
      <c r="CT19" s="162"/>
      <c r="CU19" s="162"/>
      <c r="CV19" s="162"/>
      <c r="CW19" s="162"/>
      <c r="CX19" s="162"/>
      <c r="CY19" s="162"/>
      <c r="CZ19" s="162"/>
      <c r="DA19" s="162"/>
      <c r="DB19" s="162"/>
      <c r="DC19" s="162"/>
      <c r="DD19" s="162"/>
      <c r="DE19" s="162"/>
    </row>
    <row r="20" spans="1:109" ht="15.75" customHeight="1" x14ac:dyDescent="0.3">
      <c r="A20" s="474"/>
      <c r="B20" s="472"/>
      <c r="C20" s="472"/>
      <c r="D20" s="472"/>
      <c r="E20" s="473"/>
      <c r="F20" s="472"/>
      <c r="G20" s="472"/>
      <c r="H20" s="472"/>
      <c r="I20" s="155"/>
      <c r="J20" s="155"/>
      <c r="K20" s="472"/>
      <c r="L20" s="473"/>
      <c r="M20" s="474"/>
      <c r="N20" s="417"/>
      <c r="O20" s="418"/>
      <c r="P20" s="493"/>
      <c r="Q20" s="418">
        <f t="shared" si="10"/>
        <v>0</v>
      </c>
      <c r="R20" s="417"/>
      <c r="S20" s="418"/>
      <c r="T20" s="419"/>
      <c r="U20" s="156">
        <v>4</v>
      </c>
      <c r="V20" s="116"/>
      <c r="W20" s="157" t="str">
        <f t="shared" si="0"/>
        <v/>
      </c>
      <c r="X20" s="168"/>
      <c r="Y20" s="168"/>
      <c r="Z20" s="168"/>
      <c r="AA20" s="168"/>
      <c r="AB20" s="117"/>
      <c r="AC20" s="117"/>
      <c r="AD20" s="118" t="str">
        <f t="shared" si="4"/>
        <v/>
      </c>
      <c r="AE20" s="117"/>
      <c r="AF20" s="117"/>
      <c r="AG20" s="117"/>
      <c r="AH20" s="185" t="str">
        <f>IFERROR(IF(AND(W19="Probabilidad",W20="Probabilidad"),(AJ19-(+AJ19*AD20)),IF(AND(W19="Impacto",W20="Probabilidad"),(AJ18-(+AJ18*AD20)),IF(W20="Impacto",AJ19,""))),"")</f>
        <v/>
      </c>
      <c r="AI20" s="154" t="str">
        <f t="shared" si="5"/>
        <v/>
      </c>
      <c r="AJ20" s="118" t="str">
        <f t="shared" si="6"/>
        <v/>
      </c>
      <c r="AK20" s="154" t="str">
        <f t="shared" si="7"/>
        <v/>
      </c>
      <c r="AL20" s="118" t="str">
        <f>IFERROR(IF(AND(W19="Impacto",W20="Impacto"),(AL19-(+AL19*AD20)),IF(AND(W19="Probabilidad",W20="Impacto"),(AL18-(+AL18*AD20)),IF(W20="Probabilidad",AL19,""))),"")</f>
        <v/>
      </c>
      <c r="AM20" s="119" t="str">
        <f t="shared" si="8"/>
        <v/>
      </c>
      <c r="AN20" s="398"/>
      <c r="AO20" s="155"/>
      <c r="AP20" s="156"/>
      <c r="AQ20" s="120"/>
      <c r="AR20" s="120"/>
      <c r="AS20" s="155"/>
      <c r="AT20" s="120"/>
      <c r="AU20" s="155"/>
      <c r="AV20" s="120"/>
      <c r="AW20" s="155"/>
      <c r="AX20" s="120"/>
      <c r="AY20" s="155"/>
      <c r="AZ20" s="156"/>
      <c r="BA20" s="155"/>
      <c r="BB20" s="155"/>
      <c r="BC20" s="156"/>
      <c r="BD20" s="120"/>
      <c r="BE20" s="120"/>
      <c r="BF20" s="155"/>
      <c r="BG20" s="155"/>
      <c r="BH20" s="156"/>
      <c r="BI20" s="120"/>
      <c r="BJ20" s="120"/>
      <c r="BK20" s="155"/>
      <c r="BL20" s="155"/>
      <c r="BM20" s="156"/>
      <c r="BN20" s="120"/>
      <c r="BO20" s="120"/>
      <c r="BP20" s="155"/>
      <c r="BQ20" s="155"/>
      <c r="BR20" s="156"/>
      <c r="BS20" s="120"/>
      <c r="BT20" s="120"/>
      <c r="BU20" s="120"/>
      <c r="BV20" s="155"/>
      <c r="BW20" s="155"/>
      <c r="BX20" s="155"/>
      <c r="BY20" s="120"/>
      <c r="BZ20" s="155"/>
      <c r="CA20" s="155"/>
      <c r="CB20" s="120"/>
      <c r="CC20" s="155"/>
      <c r="CD20" s="156"/>
      <c r="CE20" s="155"/>
      <c r="CF20" s="162"/>
      <c r="CG20" s="162"/>
      <c r="CH20" s="162"/>
      <c r="CI20" s="162"/>
      <c r="CJ20" s="162"/>
      <c r="CK20" s="162"/>
      <c r="CL20" s="162"/>
      <c r="CM20" s="162"/>
      <c r="CN20" s="162"/>
      <c r="CO20" s="162"/>
      <c r="CP20" s="162"/>
      <c r="CQ20" s="162"/>
      <c r="CR20" s="162"/>
      <c r="CS20" s="162"/>
      <c r="CT20" s="162"/>
      <c r="CU20" s="162"/>
      <c r="CV20" s="162"/>
      <c r="CW20" s="162"/>
      <c r="CX20" s="162"/>
      <c r="CY20" s="162"/>
      <c r="CZ20" s="162"/>
      <c r="DA20" s="162"/>
      <c r="DB20" s="162"/>
      <c r="DC20" s="162"/>
      <c r="DD20" s="162"/>
      <c r="DE20" s="162"/>
    </row>
    <row r="21" spans="1:109" ht="15.75" customHeight="1" x14ac:dyDescent="0.3">
      <c r="A21" s="474"/>
      <c r="B21" s="472"/>
      <c r="C21" s="472"/>
      <c r="D21" s="472"/>
      <c r="E21" s="473"/>
      <c r="F21" s="472"/>
      <c r="G21" s="472"/>
      <c r="H21" s="472"/>
      <c r="I21" s="155"/>
      <c r="J21" s="155"/>
      <c r="K21" s="472"/>
      <c r="L21" s="473"/>
      <c r="M21" s="474"/>
      <c r="N21" s="417"/>
      <c r="O21" s="418"/>
      <c r="P21" s="493"/>
      <c r="Q21" s="418">
        <f t="shared" si="10"/>
        <v>0</v>
      </c>
      <c r="R21" s="417"/>
      <c r="S21" s="418"/>
      <c r="T21" s="419"/>
      <c r="U21" s="156">
        <v>5</v>
      </c>
      <c r="V21" s="116"/>
      <c r="W21" s="157" t="str">
        <f t="shared" si="0"/>
        <v/>
      </c>
      <c r="X21" s="168"/>
      <c r="Y21" s="168"/>
      <c r="Z21" s="168"/>
      <c r="AA21" s="168"/>
      <c r="AB21" s="117"/>
      <c r="AC21" s="117"/>
      <c r="AD21" s="118" t="str">
        <f t="shared" si="4"/>
        <v/>
      </c>
      <c r="AE21" s="117"/>
      <c r="AF21" s="117"/>
      <c r="AG21" s="117"/>
      <c r="AH21" s="185" t="str">
        <f>IFERROR(IF(AND(W20="Probabilidad",W21="Probabilidad"),(AJ20-(+AJ20*AD21)),IF(AND(W20="Impacto",W21="Probabilidad"),(AJ19-(+AJ19*AD21)),IF(W21="Impacto",AJ20,""))),"")</f>
        <v/>
      </c>
      <c r="AI21" s="154" t="str">
        <f t="shared" si="5"/>
        <v/>
      </c>
      <c r="AJ21" s="118" t="str">
        <f t="shared" si="6"/>
        <v/>
      </c>
      <c r="AK21" s="154" t="str">
        <f t="shared" si="7"/>
        <v/>
      </c>
      <c r="AL21" s="118" t="str">
        <f>IFERROR(IF(AND(W20="Impacto",W21="Impacto"),(AL20-(+AL20*AD21)),IF(AND(W20="Probabilidad",W21="Impacto"),(AL19-(+AL19*AD21)),IF(W21="Probabilidad",AL20,""))),"")</f>
        <v/>
      </c>
      <c r="AM21" s="119" t="str">
        <f t="shared" si="8"/>
        <v/>
      </c>
      <c r="AN21" s="398"/>
      <c r="AO21" s="155"/>
      <c r="AP21" s="156"/>
      <c r="AQ21" s="120"/>
      <c r="AR21" s="120"/>
      <c r="AS21" s="155"/>
      <c r="AT21" s="120"/>
      <c r="AU21" s="155"/>
      <c r="AV21" s="120"/>
      <c r="AW21" s="155"/>
      <c r="AX21" s="120"/>
      <c r="AY21" s="155"/>
      <c r="AZ21" s="156"/>
      <c r="BA21" s="155"/>
      <c r="BB21" s="155"/>
      <c r="BC21" s="156"/>
      <c r="BD21" s="120"/>
      <c r="BE21" s="120"/>
      <c r="BF21" s="155"/>
      <c r="BG21" s="155"/>
      <c r="BH21" s="156"/>
      <c r="BI21" s="120"/>
      <c r="BJ21" s="120"/>
      <c r="BK21" s="155"/>
      <c r="BL21" s="155"/>
      <c r="BM21" s="156"/>
      <c r="BN21" s="120"/>
      <c r="BO21" s="120"/>
      <c r="BP21" s="155"/>
      <c r="BQ21" s="155"/>
      <c r="BR21" s="156"/>
      <c r="BS21" s="120"/>
      <c r="BT21" s="120"/>
      <c r="BU21" s="120"/>
      <c r="BV21" s="155"/>
      <c r="BW21" s="155"/>
      <c r="BX21" s="155"/>
      <c r="BY21" s="120"/>
      <c r="BZ21" s="155"/>
      <c r="CA21" s="155"/>
      <c r="CB21" s="120"/>
      <c r="CC21" s="155"/>
      <c r="CD21" s="156"/>
      <c r="CE21" s="155"/>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c r="DE21" s="162"/>
    </row>
    <row r="22" spans="1:109" ht="15.75" customHeight="1" x14ac:dyDescent="0.3">
      <c r="A22" s="474"/>
      <c r="B22" s="472"/>
      <c r="C22" s="472"/>
      <c r="D22" s="472"/>
      <c r="E22" s="473"/>
      <c r="F22" s="472"/>
      <c r="G22" s="472"/>
      <c r="H22" s="472"/>
      <c r="I22" s="155"/>
      <c r="J22" s="155"/>
      <c r="K22" s="472"/>
      <c r="L22" s="473"/>
      <c r="M22" s="474"/>
      <c r="N22" s="417"/>
      <c r="O22" s="418"/>
      <c r="P22" s="493"/>
      <c r="Q22" s="418">
        <f t="shared" si="10"/>
        <v>0</v>
      </c>
      <c r="R22" s="417"/>
      <c r="S22" s="418"/>
      <c r="T22" s="419"/>
      <c r="U22" s="156">
        <v>6</v>
      </c>
      <c r="V22" s="116"/>
      <c r="W22" s="157" t="str">
        <f t="shared" si="0"/>
        <v/>
      </c>
      <c r="X22" s="168"/>
      <c r="Y22" s="168"/>
      <c r="Z22" s="168"/>
      <c r="AA22" s="168"/>
      <c r="AB22" s="117"/>
      <c r="AC22" s="117"/>
      <c r="AD22" s="118" t="str">
        <f t="shared" si="4"/>
        <v/>
      </c>
      <c r="AE22" s="117"/>
      <c r="AF22" s="117"/>
      <c r="AG22" s="117"/>
      <c r="AH22" s="185" t="str">
        <f>IFERROR(IF(AND(W21="Probabilidad",W22="Probabilidad"),(AJ21-(+AJ21*AD22)),IF(AND(W21="Impacto",W22="Probabilidad"),(AJ20-(+AJ20*AD22)),IF(W22="Impacto",AJ21,""))),"")</f>
        <v/>
      </c>
      <c r="AI22" s="154" t="str">
        <f t="shared" si="5"/>
        <v/>
      </c>
      <c r="AJ22" s="118" t="str">
        <f t="shared" si="6"/>
        <v/>
      </c>
      <c r="AK22" s="154" t="str">
        <f t="shared" si="7"/>
        <v/>
      </c>
      <c r="AL22" s="118" t="str">
        <f>IFERROR(IF(AND(W21="Impacto",W22="Impacto"),(AL21-(+AL21*AD22)),IF(AND(W21="Probabilidad",W22="Impacto"),(AL20-(+AL20*AD22)),IF(W22="Probabilidad",AL21,""))),"")</f>
        <v/>
      </c>
      <c r="AM22" s="119" t="str">
        <f t="shared" si="8"/>
        <v/>
      </c>
      <c r="AN22" s="399"/>
      <c r="AO22" s="155"/>
      <c r="AP22" s="156"/>
      <c r="AQ22" s="120"/>
      <c r="AR22" s="120"/>
      <c r="AS22" s="155"/>
      <c r="AT22" s="120"/>
      <c r="AU22" s="155"/>
      <c r="AV22" s="120"/>
      <c r="AW22" s="155"/>
      <c r="AX22" s="120"/>
      <c r="AY22" s="155"/>
      <c r="AZ22" s="156"/>
      <c r="BA22" s="155"/>
      <c r="BB22" s="155"/>
      <c r="BC22" s="156"/>
      <c r="BD22" s="120"/>
      <c r="BE22" s="120"/>
      <c r="BF22" s="155"/>
      <c r="BG22" s="155"/>
      <c r="BH22" s="156"/>
      <c r="BI22" s="120"/>
      <c r="BJ22" s="120"/>
      <c r="BK22" s="155"/>
      <c r="BL22" s="155"/>
      <c r="BM22" s="156"/>
      <c r="BN22" s="120"/>
      <c r="BO22" s="120"/>
      <c r="BP22" s="155"/>
      <c r="BQ22" s="155"/>
      <c r="BR22" s="156"/>
      <c r="BS22" s="120"/>
      <c r="BT22" s="120"/>
      <c r="BU22" s="120"/>
      <c r="BV22" s="155"/>
      <c r="BW22" s="155"/>
      <c r="BX22" s="155"/>
      <c r="BY22" s="120"/>
      <c r="BZ22" s="155"/>
      <c r="CA22" s="155"/>
      <c r="CB22" s="120"/>
      <c r="CC22" s="155"/>
      <c r="CD22" s="156"/>
      <c r="CE22" s="155"/>
      <c r="CF22" s="162"/>
      <c r="CG22" s="162"/>
      <c r="CH22" s="162"/>
      <c r="CI22" s="162"/>
      <c r="CJ22" s="162"/>
      <c r="CK22" s="162"/>
      <c r="CL22" s="162"/>
      <c r="CM22" s="162"/>
      <c r="CN22" s="162"/>
      <c r="CO22" s="162"/>
      <c r="CP22" s="162"/>
      <c r="CQ22" s="162"/>
      <c r="CR22" s="162"/>
      <c r="CS22" s="162"/>
      <c r="CT22" s="162"/>
      <c r="CU22" s="162"/>
      <c r="CV22" s="162"/>
      <c r="CW22" s="162"/>
      <c r="CX22" s="162"/>
      <c r="CY22" s="162"/>
      <c r="CZ22" s="162"/>
      <c r="DA22" s="162"/>
      <c r="DB22" s="162"/>
      <c r="DC22" s="162"/>
      <c r="DD22" s="162"/>
      <c r="DE22" s="162"/>
    </row>
    <row r="23" spans="1:109" ht="15.75" customHeight="1" x14ac:dyDescent="0.3">
      <c r="A23" s="474">
        <v>4</v>
      </c>
      <c r="B23" s="472"/>
      <c r="C23" s="472"/>
      <c r="D23" s="472"/>
      <c r="E23" s="473"/>
      <c r="F23" s="472"/>
      <c r="G23" s="472"/>
      <c r="H23" s="472"/>
      <c r="I23" s="155"/>
      <c r="J23" s="155"/>
      <c r="K23" s="472"/>
      <c r="L23" s="473"/>
      <c r="M23" s="474"/>
      <c r="N23" s="417" t="str">
        <f>IF(M23&lt;=0,"",IF(M23&lt;=2,"Muy Baja",IF(M23&lt;=24,"Baja",IF(M23&lt;=500,"Media",IF(M23&lt;=5000,"Alta","Muy Alta")))))</f>
        <v/>
      </c>
      <c r="O23" s="418" t="str">
        <f>IF(N23="","",IF(N23="Muy Baja",0.2,IF(N23="Baja",0.4,IF(N23="Media",0.6,IF(N23="Alta",0.8,IF(N23="Muy Alta",1,))))))</f>
        <v/>
      </c>
      <c r="P23" s="493"/>
      <c r="Q23" s="418">
        <f>IF(NOT(ISERROR(MATCH(P23,'Tabla Impacto'!$B$221:$B$223,0))),'Tabla Impacto'!$F$223&amp;"Por favor no seleccionar los criterios de impacto(Afectación Económica o presupuestal y Pérdida Reputacional)",P23)</f>
        <v>0</v>
      </c>
      <c r="R23" s="417" t="str">
        <f>IF(OR(Q23='Tabla Impacto'!$C$11,Q23='Tabla Impacto'!$D$11),"Leve",IF(OR(Q23='Tabla Impacto'!$C$12,Q23='Tabla Impacto'!$D$12),"Menor",IF(OR(Q23='Tabla Impacto'!$C$13,Q23='Tabla Impacto'!$D$13),"Moderado",IF(OR(Q23='Tabla Impacto'!$C$14,Q23='Tabla Impacto'!$D$14),"Mayor",IF(OR(Q23='Tabla Impacto'!$C$15,Q23='Tabla Impacto'!$D$15),"Catastrófico","")))))</f>
        <v/>
      </c>
      <c r="S23" s="418" t="str">
        <f>IF(R23="","",IF(R23="Leve",0.2,IF(R23="Menor",0.4,IF(R23="Moderado",0.6,IF(R23="Mayor",0.8,IF(R23="Catastrófico",1,))))))</f>
        <v/>
      </c>
      <c r="T23" s="419" t="str">
        <f>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156">
        <v>1</v>
      </c>
      <c r="V23" s="116"/>
      <c r="W23" s="157" t="str">
        <f t="shared" si="0"/>
        <v/>
      </c>
      <c r="X23" s="168"/>
      <c r="Y23" s="168"/>
      <c r="Z23" s="168"/>
      <c r="AA23" s="168"/>
      <c r="AB23" s="117"/>
      <c r="AC23" s="117"/>
      <c r="AD23" s="118" t="str">
        <f t="shared" si="4"/>
        <v/>
      </c>
      <c r="AE23" s="117"/>
      <c r="AF23" s="117"/>
      <c r="AG23" s="117"/>
      <c r="AH23" s="185" t="str">
        <f>IFERROR(IF(W23="Probabilidad",(O23-(+O23*AD23)),IF(W23="Impacto",O23,"")),"")</f>
        <v/>
      </c>
      <c r="AI23" s="154" t="str">
        <f>IFERROR(IF(AH23="","",IF(AH23&lt;=0.2,"Muy Baja",IF(AH23&lt;=0.4,"Baja",IF(AH23&lt;=0.6,"Media",IF(AH23&lt;=0.8,"Alta","Muy Alta"))))),"")</f>
        <v/>
      </c>
      <c r="AJ23" s="118" t="str">
        <f t="shared" si="6"/>
        <v/>
      </c>
      <c r="AK23" s="154" t="str">
        <f>IFERROR(IF(AL23="","",IF(AL23&lt;=0.2,"Leve",IF(AL23&lt;=0.4,"Menor",IF(AL23&lt;=0.6,"Moderado",IF(AL23&lt;=0.8,"Mayor","Catastrófico"))))),"")</f>
        <v/>
      </c>
      <c r="AL23" s="118" t="str">
        <f>IFERROR(IF(W23="Impacto",(S23-(+S23*AD23)),IF(W23="Probabilidad",S23,"")),"")</f>
        <v/>
      </c>
      <c r="AM23" s="119" t="str">
        <f t="shared" si="8"/>
        <v/>
      </c>
      <c r="AN23" s="397"/>
      <c r="AO23" s="155"/>
      <c r="AP23" s="156"/>
      <c r="AQ23" s="120"/>
      <c r="AR23" s="120"/>
      <c r="AS23" s="155"/>
      <c r="AT23" s="120"/>
      <c r="AU23" s="155"/>
      <c r="AV23" s="120"/>
      <c r="AW23" s="155"/>
      <c r="AX23" s="120"/>
      <c r="AY23" s="155"/>
      <c r="AZ23" s="156"/>
      <c r="BA23" s="155"/>
      <c r="BB23" s="155"/>
      <c r="BC23" s="156"/>
      <c r="BD23" s="120"/>
      <c r="BE23" s="120"/>
      <c r="BF23" s="155"/>
      <c r="BG23" s="155"/>
      <c r="BH23" s="156"/>
      <c r="BI23" s="120"/>
      <c r="BJ23" s="120"/>
      <c r="BK23" s="155"/>
      <c r="BL23" s="155"/>
      <c r="BM23" s="156"/>
      <c r="BN23" s="120"/>
      <c r="BO23" s="120"/>
      <c r="BP23" s="155"/>
      <c r="BQ23" s="155"/>
      <c r="BR23" s="156"/>
      <c r="BS23" s="120"/>
      <c r="BT23" s="120"/>
      <c r="BU23" s="120"/>
      <c r="BV23" s="155"/>
      <c r="BW23" s="155"/>
      <c r="BX23" s="155"/>
      <c r="BY23" s="120"/>
      <c r="BZ23" s="155"/>
      <c r="CA23" s="155"/>
      <c r="CB23" s="120"/>
      <c r="CC23" s="155"/>
      <c r="CD23" s="156"/>
      <c r="CE23" s="155"/>
      <c r="CF23" s="162"/>
      <c r="CG23" s="162"/>
      <c r="CH23" s="162"/>
      <c r="CI23" s="162"/>
      <c r="CJ23" s="162"/>
      <c r="CK23" s="162"/>
      <c r="CL23" s="162"/>
      <c r="CM23" s="162"/>
      <c r="CN23" s="162"/>
      <c r="CO23" s="162"/>
      <c r="CP23" s="162"/>
      <c r="CQ23" s="162"/>
      <c r="CR23" s="162"/>
      <c r="CS23" s="162"/>
      <c r="CT23" s="162"/>
      <c r="CU23" s="162"/>
      <c r="CV23" s="162"/>
      <c r="CW23" s="162"/>
      <c r="CX23" s="162"/>
      <c r="CY23" s="162"/>
      <c r="CZ23" s="162"/>
      <c r="DA23" s="162"/>
      <c r="DB23" s="162"/>
      <c r="DC23" s="162"/>
      <c r="DD23" s="162"/>
      <c r="DE23" s="162"/>
    </row>
    <row r="24" spans="1:109" ht="15.75" customHeight="1" x14ac:dyDescent="0.3">
      <c r="A24" s="474"/>
      <c r="B24" s="472"/>
      <c r="C24" s="472"/>
      <c r="D24" s="472"/>
      <c r="E24" s="473"/>
      <c r="F24" s="472"/>
      <c r="G24" s="472"/>
      <c r="H24" s="472"/>
      <c r="I24" s="155"/>
      <c r="J24" s="155"/>
      <c r="K24" s="472"/>
      <c r="L24" s="473"/>
      <c r="M24" s="474"/>
      <c r="N24" s="417"/>
      <c r="O24" s="418"/>
      <c r="P24" s="493"/>
      <c r="Q24" s="418">
        <f t="shared" ref="Q24:Q28" si="11">IF(NOT(ISERROR(MATCH(P24,_xlfn.ANCHORARRAY(E35),0))),O37&amp;"Por favor no seleccionar los criterios de impacto",P24)</f>
        <v>0</v>
      </c>
      <c r="R24" s="417"/>
      <c r="S24" s="418"/>
      <c r="T24" s="419"/>
      <c r="U24" s="156">
        <v>2</v>
      </c>
      <c r="V24" s="116"/>
      <c r="W24" s="157" t="str">
        <f t="shared" si="0"/>
        <v/>
      </c>
      <c r="X24" s="168"/>
      <c r="Y24" s="168"/>
      <c r="Z24" s="168"/>
      <c r="AA24" s="168"/>
      <c r="AB24" s="117"/>
      <c r="AC24" s="117"/>
      <c r="AD24" s="118" t="str">
        <f t="shared" si="4"/>
        <v/>
      </c>
      <c r="AE24" s="117"/>
      <c r="AF24" s="117"/>
      <c r="AG24" s="117"/>
      <c r="AH24" s="185" t="str">
        <f>IFERROR(IF(AND(W23="Probabilidad",W24="Probabilidad"),(AJ23-(+AJ23*AD24)),IF(W24="Probabilidad",(O23-(+O23*AD24)),IF(W24="Impacto",AJ23,""))),"")</f>
        <v/>
      </c>
      <c r="AI24" s="154" t="str">
        <f t="shared" si="5"/>
        <v/>
      </c>
      <c r="AJ24" s="118" t="str">
        <f t="shared" si="6"/>
        <v/>
      </c>
      <c r="AK24" s="154" t="str">
        <f t="shared" si="7"/>
        <v/>
      </c>
      <c r="AL24" s="118" t="str">
        <f>IFERROR(IF(AND(W23="Impacto",W24="Impacto"),(AL17-(+AL17*AD24)),IF(W24="Impacto",($S$23-(+$S$23*AD24)),IF(W24="Probabilidad",AL17,""))),"")</f>
        <v/>
      </c>
      <c r="AM24" s="119" t="str">
        <f t="shared" si="8"/>
        <v/>
      </c>
      <c r="AN24" s="398"/>
      <c r="AO24" s="155"/>
      <c r="AP24" s="156"/>
      <c r="AQ24" s="120"/>
      <c r="AR24" s="120"/>
      <c r="AS24" s="155"/>
      <c r="AT24" s="120"/>
      <c r="AU24" s="155"/>
      <c r="AV24" s="120"/>
      <c r="AW24" s="155"/>
      <c r="AX24" s="120"/>
      <c r="AY24" s="155"/>
      <c r="AZ24" s="156"/>
      <c r="BA24" s="155"/>
      <c r="BB24" s="155"/>
      <c r="BC24" s="156"/>
      <c r="BD24" s="120"/>
      <c r="BE24" s="120"/>
      <c r="BF24" s="155"/>
      <c r="BG24" s="155"/>
      <c r="BH24" s="156"/>
      <c r="BI24" s="120"/>
      <c r="BJ24" s="120"/>
      <c r="BK24" s="155"/>
      <c r="BL24" s="155"/>
      <c r="BM24" s="156"/>
      <c r="BN24" s="120"/>
      <c r="BO24" s="120"/>
      <c r="BP24" s="155"/>
      <c r="BQ24" s="155"/>
      <c r="BR24" s="156"/>
      <c r="BS24" s="120"/>
      <c r="BT24" s="120"/>
      <c r="BU24" s="120"/>
      <c r="BV24" s="155"/>
      <c r="BW24" s="155"/>
      <c r="BX24" s="155"/>
      <c r="BY24" s="120"/>
      <c r="BZ24" s="155"/>
      <c r="CA24" s="155"/>
      <c r="CB24" s="120"/>
      <c r="CC24" s="155"/>
      <c r="CD24" s="156"/>
      <c r="CE24" s="155"/>
      <c r="CF24" s="162"/>
      <c r="CG24" s="162"/>
      <c r="CH24" s="162"/>
      <c r="CI24" s="162"/>
      <c r="CJ24" s="162"/>
      <c r="CK24" s="162"/>
      <c r="CL24" s="162"/>
      <c r="CM24" s="162"/>
      <c r="CN24" s="162"/>
      <c r="CO24" s="162"/>
      <c r="CP24" s="162"/>
      <c r="CQ24" s="162"/>
      <c r="CR24" s="162"/>
      <c r="CS24" s="162"/>
      <c r="CT24" s="162"/>
      <c r="CU24" s="162"/>
      <c r="CV24" s="162"/>
      <c r="CW24" s="162"/>
      <c r="CX24" s="162"/>
      <c r="CY24" s="162"/>
      <c r="CZ24" s="162"/>
      <c r="DA24" s="162"/>
      <c r="DB24" s="162"/>
      <c r="DC24" s="162"/>
      <c r="DD24" s="162"/>
      <c r="DE24" s="162"/>
    </row>
    <row r="25" spans="1:109" ht="15.75" customHeight="1" x14ac:dyDescent="0.3">
      <c r="A25" s="474"/>
      <c r="B25" s="472"/>
      <c r="C25" s="472"/>
      <c r="D25" s="472"/>
      <c r="E25" s="473"/>
      <c r="F25" s="472"/>
      <c r="G25" s="472"/>
      <c r="H25" s="472"/>
      <c r="I25" s="155"/>
      <c r="J25" s="155"/>
      <c r="K25" s="472"/>
      <c r="L25" s="473"/>
      <c r="M25" s="474"/>
      <c r="N25" s="417"/>
      <c r="O25" s="418"/>
      <c r="P25" s="493"/>
      <c r="Q25" s="418">
        <f t="shared" si="11"/>
        <v>0</v>
      </c>
      <c r="R25" s="417"/>
      <c r="S25" s="418"/>
      <c r="T25" s="419"/>
      <c r="U25" s="156">
        <v>3</v>
      </c>
      <c r="V25" s="121"/>
      <c r="W25" s="157" t="str">
        <f t="shared" si="0"/>
        <v/>
      </c>
      <c r="X25" s="168"/>
      <c r="Y25" s="168"/>
      <c r="Z25" s="168"/>
      <c r="AA25" s="168"/>
      <c r="AB25" s="117"/>
      <c r="AC25" s="117"/>
      <c r="AD25" s="118" t="str">
        <f t="shared" si="4"/>
        <v/>
      </c>
      <c r="AE25" s="117"/>
      <c r="AF25" s="117"/>
      <c r="AG25" s="117"/>
      <c r="AH25" s="185" t="str">
        <f>IFERROR(IF(AND(W24="Probabilidad",W25="Probabilidad"),(AJ24-(+AJ24*AD25)),IF(AND(W24="Impacto",W25="Probabilidad"),(AJ23-(+AJ23*AD25)),IF(W25="Impacto",AJ24,""))),"")</f>
        <v/>
      </c>
      <c r="AI25" s="154" t="str">
        <f t="shared" si="5"/>
        <v/>
      </c>
      <c r="AJ25" s="118" t="str">
        <f t="shared" si="6"/>
        <v/>
      </c>
      <c r="AK25" s="154" t="str">
        <f t="shared" si="7"/>
        <v/>
      </c>
      <c r="AL25" s="118" t="str">
        <f>IFERROR(IF(AND(W24="Impacto",W25="Impacto"),(AL24-(+AL24*AD25)),IF(AND(W24="Probabilidad",W25="Impacto"),(AL23-(+AL23*AD25)),IF(W25="Probabilidad",AL24,""))),"")</f>
        <v/>
      </c>
      <c r="AM25" s="119" t="str">
        <f t="shared" si="8"/>
        <v/>
      </c>
      <c r="AN25" s="398"/>
      <c r="AO25" s="155"/>
      <c r="AP25" s="156"/>
      <c r="AQ25" s="120"/>
      <c r="AR25" s="120"/>
      <c r="AS25" s="155"/>
      <c r="AT25" s="120"/>
      <c r="AU25" s="155"/>
      <c r="AV25" s="120"/>
      <c r="AW25" s="155"/>
      <c r="AX25" s="120"/>
      <c r="AY25" s="155"/>
      <c r="AZ25" s="156"/>
      <c r="BA25" s="155"/>
      <c r="BB25" s="155"/>
      <c r="BC25" s="156"/>
      <c r="BD25" s="120"/>
      <c r="BE25" s="120"/>
      <c r="BF25" s="155"/>
      <c r="BG25" s="155"/>
      <c r="BH25" s="156"/>
      <c r="BI25" s="120"/>
      <c r="BJ25" s="120"/>
      <c r="BK25" s="155"/>
      <c r="BL25" s="155"/>
      <c r="BM25" s="156"/>
      <c r="BN25" s="120"/>
      <c r="BO25" s="120"/>
      <c r="BP25" s="155"/>
      <c r="BQ25" s="155"/>
      <c r="BR25" s="156"/>
      <c r="BS25" s="120"/>
      <c r="BT25" s="120"/>
      <c r="BU25" s="120"/>
      <c r="BV25" s="155"/>
      <c r="BW25" s="155"/>
      <c r="BX25" s="155"/>
      <c r="BY25" s="120"/>
      <c r="BZ25" s="155"/>
      <c r="CA25" s="155"/>
      <c r="CB25" s="120"/>
      <c r="CC25" s="155"/>
      <c r="CD25" s="156"/>
      <c r="CE25" s="155"/>
      <c r="CF25" s="162"/>
      <c r="CG25" s="162"/>
      <c r="CH25" s="162"/>
      <c r="CI25" s="162"/>
      <c r="CJ25" s="162"/>
      <c r="CK25" s="162"/>
      <c r="CL25" s="162"/>
      <c r="CM25" s="162"/>
      <c r="CN25" s="162"/>
      <c r="CO25" s="162"/>
      <c r="CP25" s="162"/>
      <c r="CQ25" s="162"/>
      <c r="CR25" s="162"/>
      <c r="CS25" s="162"/>
      <c r="CT25" s="162"/>
      <c r="CU25" s="162"/>
      <c r="CV25" s="162"/>
      <c r="CW25" s="162"/>
      <c r="CX25" s="162"/>
      <c r="CY25" s="162"/>
      <c r="CZ25" s="162"/>
      <c r="DA25" s="162"/>
      <c r="DB25" s="162"/>
      <c r="DC25" s="162"/>
      <c r="DD25" s="162"/>
      <c r="DE25" s="162"/>
    </row>
    <row r="26" spans="1:109" ht="15.75" customHeight="1" x14ac:dyDescent="0.3">
      <c r="A26" s="474"/>
      <c r="B26" s="472"/>
      <c r="C26" s="472"/>
      <c r="D26" s="472"/>
      <c r="E26" s="473"/>
      <c r="F26" s="472"/>
      <c r="G26" s="472"/>
      <c r="H26" s="472"/>
      <c r="I26" s="155"/>
      <c r="J26" s="155"/>
      <c r="K26" s="472"/>
      <c r="L26" s="473"/>
      <c r="M26" s="474"/>
      <c r="N26" s="417"/>
      <c r="O26" s="418"/>
      <c r="P26" s="493"/>
      <c r="Q26" s="418">
        <f t="shared" si="11"/>
        <v>0</v>
      </c>
      <c r="R26" s="417"/>
      <c r="S26" s="418"/>
      <c r="T26" s="419"/>
      <c r="U26" s="156">
        <v>4</v>
      </c>
      <c r="V26" s="116"/>
      <c r="W26" s="157" t="str">
        <f t="shared" si="0"/>
        <v/>
      </c>
      <c r="X26" s="168"/>
      <c r="Y26" s="168"/>
      <c r="Z26" s="168"/>
      <c r="AA26" s="168"/>
      <c r="AB26" s="117"/>
      <c r="AC26" s="117"/>
      <c r="AD26" s="118" t="str">
        <f t="shared" si="4"/>
        <v/>
      </c>
      <c r="AE26" s="117"/>
      <c r="AF26" s="117"/>
      <c r="AG26" s="117"/>
      <c r="AH26" s="185" t="str">
        <f>IFERROR(IF(AND(W25="Probabilidad",W26="Probabilidad"),(AJ25-(+AJ25*AD26)),IF(AND(W25="Impacto",W26="Probabilidad"),(AJ24-(+AJ24*AD26)),IF(W26="Impacto",AJ25,""))),"")</f>
        <v/>
      </c>
      <c r="AI26" s="154" t="str">
        <f t="shared" si="5"/>
        <v/>
      </c>
      <c r="AJ26" s="118" t="str">
        <f t="shared" si="6"/>
        <v/>
      </c>
      <c r="AK26" s="154" t="str">
        <f t="shared" si="7"/>
        <v/>
      </c>
      <c r="AL26" s="118" t="str">
        <f>IFERROR(IF(AND(W25="Impacto",W26="Impacto"),(AL25-(+AL25*AD26)),IF(AND(W25="Probabilidad",W26="Impacto"),(AL24-(+AL24*AD26)),IF(W26="Probabilidad",AL25,""))),"")</f>
        <v/>
      </c>
      <c r="AM26" s="119" t="str">
        <f t="shared" si="8"/>
        <v/>
      </c>
      <c r="AN26" s="398"/>
      <c r="AO26" s="155"/>
      <c r="AP26" s="156"/>
      <c r="AQ26" s="120"/>
      <c r="AR26" s="120"/>
      <c r="AS26" s="155"/>
      <c r="AT26" s="120"/>
      <c r="AU26" s="155"/>
      <c r="AV26" s="120"/>
      <c r="AW26" s="155"/>
      <c r="AX26" s="120"/>
      <c r="AY26" s="155"/>
      <c r="AZ26" s="156"/>
      <c r="BA26" s="155"/>
      <c r="BB26" s="155"/>
      <c r="BC26" s="156"/>
      <c r="BD26" s="120"/>
      <c r="BE26" s="120"/>
      <c r="BF26" s="155"/>
      <c r="BG26" s="155"/>
      <c r="BH26" s="156"/>
      <c r="BI26" s="120"/>
      <c r="BJ26" s="120"/>
      <c r="BK26" s="155"/>
      <c r="BL26" s="155"/>
      <c r="BM26" s="156"/>
      <c r="BN26" s="120"/>
      <c r="BO26" s="120"/>
      <c r="BP26" s="155"/>
      <c r="BQ26" s="155"/>
      <c r="BR26" s="156"/>
      <c r="BS26" s="120"/>
      <c r="BT26" s="120"/>
      <c r="BU26" s="120"/>
      <c r="BV26" s="155"/>
      <c r="BW26" s="155"/>
      <c r="BX26" s="155"/>
      <c r="BY26" s="120"/>
      <c r="BZ26" s="155"/>
      <c r="CA26" s="155"/>
      <c r="CB26" s="120"/>
      <c r="CC26" s="155"/>
      <c r="CD26" s="156"/>
      <c r="CE26" s="155"/>
      <c r="CF26" s="162"/>
      <c r="CG26" s="162"/>
      <c r="CH26" s="162"/>
      <c r="CI26" s="162"/>
      <c r="CJ26" s="162"/>
      <c r="CK26" s="162"/>
      <c r="CL26" s="162"/>
      <c r="CM26" s="162"/>
      <c r="CN26" s="162"/>
      <c r="CO26" s="162"/>
      <c r="CP26" s="162"/>
      <c r="CQ26" s="162"/>
      <c r="CR26" s="162"/>
      <c r="CS26" s="162"/>
      <c r="CT26" s="162"/>
      <c r="CU26" s="162"/>
      <c r="CV26" s="162"/>
      <c r="CW26" s="162"/>
      <c r="CX26" s="162"/>
      <c r="CY26" s="162"/>
      <c r="CZ26" s="162"/>
      <c r="DA26" s="162"/>
      <c r="DB26" s="162"/>
      <c r="DC26" s="162"/>
      <c r="DD26" s="162"/>
      <c r="DE26" s="162"/>
    </row>
    <row r="27" spans="1:109" ht="15.75" customHeight="1" x14ac:dyDescent="0.3">
      <c r="A27" s="474"/>
      <c r="B27" s="472"/>
      <c r="C27" s="472"/>
      <c r="D27" s="472"/>
      <c r="E27" s="473"/>
      <c r="F27" s="472"/>
      <c r="G27" s="472"/>
      <c r="H27" s="472"/>
      <c r="I27" s="155"/>
      <c r="J27" s="155"/>
      <c r="K27" s="472"/>
      <c r="L27" s="473"/>
      <c r="M27" s="474"/>
      <c r="N27" s="417"/>
      <c r="O27" s="418"/>
      <c r="P27" s="493"/>
      <c r="Q27" s="418">
        <f t="shared" si="11"/>
        <v>0</v>
      </c>
      <c r="R27" s="417"/>
      <c r="S27" s="418"/>
      <c r="T27" s="419"/>
      <c r="U27" s="156">
        <v>5</v>
      </c>
      <c r="V27" s="116"/>
      <c r="W27" s="157" t="str">
        <f t="shared" si="0"/>
        <v/>
      </c>
      <c r="X27" s="168"/>
      <c r="Y27" s="168"/>
      <c r="Z27" s="168"/>
      <c r="AA27" s="168"/>
      <c r="AB27" s="117"/>
      <c r="AC27" s="117"/>
      <c r="AD27" s="118" t="str">
        <f t="shared" si="4"/>
        <v/>
      </c>
      <c r="AE27" s="117"/>
      <c r="AF27" s="117"/>
      <c r="AG27" s="117"/>
      <c r="AH27" s="184" t="str">
        <f>IFERROR(IF(AND(W26="Probabilidad",W27="Probabilidad"),(AJ26-(+AJ26*AD27)),IF(AND(W26="Impacto",W27="Probabilidad"),(AJ25-(+AJ25*AD27)),IF(W27="Impacto",AJ26,""))),"")</f>
        <v/>
      </c>
      <c r="AI27" s="154" t="str">
        <f>IFERROR(IF(AH27="","",IF(AH27&lt;=0.2,"Muy Baja",IF(AH27&lt;=0.4,"Baja",IF(AH27&lt;=0.6,"Media",IF(AH27&lt;=0.8,"Alta","Muy Alta"))))),"")</f>
        <v/>
      </c>
      <c r="AJ27" s="118" t="str">
        <f t="shared" si="6"/>
        <v/>
      </c>
      <c r="AK27" s="154" t="str">
        <f t="shared" si="7"/>
        <v/>
      </c>
      <c r="AL27" s="118" t="str">
        <f>IFERROR(IF(AND(W26="Impacto",W27="Impacto"),(AL26-(+AL26*AD27)),IF(AND(W26="Probabilidad",W27="Impacto"),(AL25-(+AL25*AD27)),IF(W27="Probabilidad",AL26,""))),"")</f>
        <v/>
      </c>
      <c r="AM27" s="119" t="str">
        <f t="shared" si="8"/>
        <v/>
      </c>
      <c r="AN27" s="398"/>
      <c r="AO27" s="155"/>
      <c r="AP27" s="156"/>
      <c r="AQ27" s="120"/>
      <c r="AR27" s="120"/>
      <c r="AS27" s="155"/>
      <c r="AT27" s="120"/>
      <c r="AU27" s="155"/>
      <c r="AV27" s="120"/>
      <c r="AW27" s="155"/>
      <c r="AX27" s="120"/>
      <c r="AY27" s="155"/>
      <c r="AZ27" s="156"/>
      <c r="BA27" s="155"/>
      <c r="BB27" s="155"/>
      <c r="BC27" s="156"/>
      <c r="BD27" s="120"/>
      <c r="BE27" s="120"/>
      <c r="BF27" s="155"/>
      <c r="BG27" s="155"/>
      <c r="BH27" s="156"/>
      <c r="BI27" s="120"/>
      <c r="BJ27" s="120"/>
      <c r="BK27" s="155"/>
      <c r="BL27" s="155"/>
      <c r="BM27" s="156"/>
      <c r="BN27" s="120"/>
      <c r="BO27" s="120"/>
      <c r="BP27" s="155"/>
      <c r="BQ27" s="155"/>
      <c r="BR27" s="156"/>
      <c r="BS27" s="120"/>
      <c r="BT27" s="120"/>
      <c r="BU27" s="120"/>
      <c r="BV27" s="155"/>
      <c r="BW27" s="155"/>
      <c r="BX27" s="155"/>
      <c r="BY27" s="120"/>
      <c r="BZ27" s="155"/>
      <c r="CA27" s="155"/>
      <c r="CB27" s="120"/>
      <c r="CC27" s="155"/>
      <c r="CD27" s="156"/>
      <c r="CE27" s="155"/>
      <c r="CF27" s="162"/>
      <c r="CG27" s="162"/>
      <c r="CH27" s="162"/>
      <c r="CI27" s="162"/>
      <c r="CJ27" s="162"/>
      <c r="CK27" s="162"/>
      <c r="CL27" s="162"/>
      <c r="CM27" s="162"/>
      <c r="CN27" s="162"/>
      <c r="CO27" s="162"/>
      <c r="CP27" s="162"/>
      <c r="CQ27" s="162"/>
      <c r="CR27" s="162"/>
      <c r="CS27" s="162"/>
      <c r="CT27" s="162"/>
      <c r="CU27" s="162"/>
      <c r="CV27" s="162"/>
      <c r="CW27" s="162"/>
      <c r="CX27" s="162"/>
      <c r="CY27" s="162"/>
      <c r="CZ27" s="162"/>
      <c r="DA27" s="162"/>
      <c r="DB27" s="162"/>
      <c r="DC27" s="162"/>
      <c r="DD27" s="162"/>
      <c r="DE27" s="162"/>
    </row>
    <row r="28" spans="1:109" ht="15.75" customHeight="1" x14ac:dyDescent="0.3">
      <c r="A28" s="474"/>
      <c r="B28" s="472"/>
      <c r="C28" s="472"/>
      <c r="D28" s="472"/>
      <c r="E28" s="473"/>
      <c r="F28" s="472"/>
      <c r="G28" s="472"/>
      <c r="H28" s="472"/>
      <c r="I28" s="155"/>
      <c r="J28" s="155"/>
      <c r="K28" s="472"/>
      <c r="L28" s="473"/>
      <c r="M28" s="474"/>
      <c r="N28" s="417"/>
      <c r="O28" s="418"/>
      <c r="P28" s="493"/>
      <c r="Q28" s="418">
        <f t="shared" si="11"/>
        <v>0</v>
      </c>
      <c r="R28" s="417"/>
      <c r="S28" s="418"/>
      <c r="T28" s="419"/>
      <c r="U28" s="156">
        <v>6</v>
      </c>
      <c r="V28" s="116"/>
      <c r="W28" s="157" t="str">
        <f t="shared" si="0"/>
        <v/>
      </c>
      <c r="X28" s="168"/>
      <c r="Y28" s="168"/>
      <c r="Z28" s="168"/>
      <c r="AA28" s="168"/>
      <c r="AB28" s="117"/>
      <c r="AC28" s="117"/>
      <c r="AD28" s="118" t="str">
        <f t="shared" si="4"/>
        <v/>
      </c>
      <c r="AE28" s="117"/>
      <c r="AF28" s="117"/>
      <c r="AG28" s="117"/>
      <c r="AH28" s="185" t="str">
        <f>IFERROR(IF(AND(W27="Probabilidad",W28="Probabilidad"),(AJ27-(+AJ27*AD28)),IF(AND(W27="Impacto",W28="Probabilidad"),(AJ26-(+AJ26*AD28)),IF(W28="Impacto",AJ27,""))),"")</f>
        <v/>
      </c>
      <c r="AI28" s="154" t="str">
        <f t="shared" si="5"/>
        <v/>
      </c>
      <c r="AJ28" s="118" t="str">
        <f t="shared" si="6"/>
        <v/>
      </c>
      <c r="AK28" s="154" t="str">
        <f t="shared" si="7"/>
        <v/>
      </c>
      <c r="AL28" s="118" t="str">
        <f>IFERROR(IF(AND(W27="Impacto",W28="Impacto"),(AL27-(+AL27*AD28)),IF(AND(W27="Probabilidad",W28="Impacto"),(AL26-(+AL26*AD28)),IF(W28="Probabilidad",AL27,""))),"")</f>
        <v/>
      </c>
      <c r="AM28" s="119" t="str">
        <f t="shared" si="8"/>
        <v/>
      </c>
      <c r="AN28" s="399"/>
      <c r="AO28" s="155"/>
      <c r="AP28" s="156"/>
      <c r="AQ28" s="120"/>
      <c r="AR28" s="120"/>
      <c r="AS28" s="155"/>
      <c r="AT28" s="120"/>
      <c r="AU28" s="155"/>
      <c r="AV28" s="120"/>
      <c r="AW28" s="155"/>
      <c r="AX28" s="120"/>
      <c r="AY28" s="155"/>
      <c r="AZ28" s="156"/>
      <c r="BA28" s="155"/>
      <c r="BB28" s="155"/>
      <c r="BC28" s="156"/>
      <c r="BD28" s="120"/>
      <c r="BE28" s="120"/>
      <c r="BF28" s="155"/>
      <c r="BG28" s="155"/>
      <c r="BH28" s="156"/>
      <c r="BI28" s="120"/>
      <c r="BJ28" s="120"/>
      <c r="BK28" s="155"/>
      <c r="BL28" s="155"/>
      <c r="BM28" s="156"/>
      <c r="BN28" s="120"/>
      <c r="BO28" s="120"/>
      <c r="BP28" s="155"/>
      <c r="BQ28" s="155"/>
      <c r="BR28" s="156"/>
      <c r="BS28" s="120"/>
      <c r="BT28" s="120"/>
      <c r="BU28" s="120"/>
      <c r="BV28" s="155"/>
      <c r="BW28" s="155"/>
      <c r="BX28" s="155"/>
      <c r="BY28" s="120"/>
      <c r="BZ28" s="155"/>
      <c r="CA28" s="155"/>
      <c r="CB28" s="120"/>
      <c r="CC28" s="155"/>
      <c r="CD28" s="156"/>
      <c r="CE28" s="155"/>
      <c r="CF28" s="162"/>
      <c r="CG28" s="162"/>
      <c r="CH28" s="162"/>
      <c r="CI28" s="162"/>
      <c r="CJ28" s="162"/>
      <c r="CK28" s="162"/>
      <c r="CL28" s="162"/>
      <c r="CM28" s="162"/>
      <c r="CN28" s="162"/>
      <c r="CO28" s="162"/>
      <c r="CP28" s="162"/>
      <c r="CQ28" s="162"/>
      <c r="CR28" s="162"/>
      <c r="CS28" s="162"/>
      <c r="CT28" s="162"/>
      <c r="CU28" s="162"/>
      <c r="CV28" s="162"/>
      <c r="CW28" s="162"/>
      <c r="CX28" s="162"/>
      <c r="CY28" s="162"/>
      <c r="CZ28" s="162"/>
      <c r="DA28" s="162"/>
      <c r="DB28" s="162"/>
      <c r="DC28" s="162"/>
      <c r="DD28" s="162"/>
      <c r="DE28" s="162"/>
    </row>
    <row r="29" spans="1:109" ht="15.75" customHeight="1" x14ac:dyDescent="0.3">
      <c r="A29" s="474">
        <v>5</v>
      </c>
      <c r="B29" s="472"/>
      <c r="C29" s="472"/>
      <c r="D29" s="472"/>
      <c r="E29" s="473"/>
      <c r="F29" s="472"/>
      <c r="G29" s="472"/>
      <c r="H29" s="472"/>
      <c r="I29" s="155"/>
      <c r="J29" s="155"/>
      <c r="K29" s="472"/>
      <c r="L29" s="473"/>
      <c r="M29" s="474"/>
      <c r="N29" s="417" t="str">
        <f>IF(M29&lt;=0,"",IF(M29&lt;=2,"Muy Baja",IF(M29&lt;=24,"Baja",IF(M29&lt;=500,"Media",IF(M29&lt;=5000,"Alta","Muy Alta")))))</f>
        <v/>
      </c>
      <c r="O29" s="418" t="str">
        <f>IF(N29="","",IF(N29="Muy Baja",0.2,IF(N29="Baja",0.4,IF(N29="Media",0.6,IF(N29="Alta",0.8,IF(N29="Muy Alta",1,))))))</f>
        <v/>
      </c>
      <c r="P29" s="493"/>
      <c r="Q29" s="418">
        <f>IF(NOT(ISERROR(MATCH(P29,'Tabla Impacto'!$B$221:$B$223,0))),'Tabla Impacto'!$F$223&amp;"Por favor no seleccionar los criterios de impacto(Afectación Económica o presupuestal y Pérdida Reputacional)",P29)</f>
        <v>0</v>
      </c>
      <c r="R29" s="417" t="str">
        <f>IF(OR(Q29='Tabla Impacto'!$C$11,Q29='Tabla Impacto'!$D$11),"Leve",IF(OR(Q29='Tabla Impacto'!$C$12,Q29='Tabla Impacto'!$D$12),"Menor",IF(OR(Q29='Tabla Impacto'!$C$13,Q29='Tabla Impacto'!$D$13),"Moderado",IF(OR(Q29='Tabla Impacto'!$C$14,Q29='Tabla Impacto'!$D$14),"Mayor",IF(OR(Q29='Tabla Impacto'!$C$15,Q29='Tabla Impacto'!$D$15),"Catastrófico","")))))</f>
        <v/>
      </c>
      <c r="S29" s="418" t="str">
        <f>IF(R29="","",IF(R29="Leve",0.2,IF(R29="Menor",0.4,IF(R29="Moderado",0.6,IF(R29="Mayor",0.8,IF(R29="Catastrófico",1,))))))</f>
        <v/>
      </c>
      <c r="T29" s="419" t="str">
        <f>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156">
        <v>1</v>
      </c>
      <c r="V29" s="116"/>
      <c r="W29" s="157" t="str">
        <f t="shared" si="0"/>
        <v/>
      </c>
      <c r="X29" s="168"/>
      <c r="Y29" s="168"/>
      <c r="Z29" s="168"/>
      <c r="AA29" s="168"/>
      <c r="AB29" s="117"/>
      <c r="AC29" s="117"/>
      <c r="AD29" s="118" t="str">
        <f t="shared" si="4"/>
        <v/>
      </c>
      <c r="AE29" s="117"/>
      <c r="AF29" s="117"/>
      <c r="AG29" s="117"/>
      <c r="AH29" s="185" t="str">
        <f>IFERROR(IF(W29="Probabilidad",(O29-(+O29*AD29)),IF(W29="Impacto",O29,"")),"")</f>
        <v/>
      </c>
      <c r="AI29" s="154" t="str">
        <f>IFERROR(IF(AH29="","",IF(AH29&lt;=0.2,"Muy Baja",IF(AH29&lt;=0.4,"Baja",IF(AH29&lt;=0.6,"Media",IF(AH29&lt;=0.8,"Alta","Muy Alta"))))),"")</f>
        <v/>
      </c>
      <c r="AJ29" s="118" t="str">
        <f t="shared" si="6"/>
        <v/>
      </c>
      <c r="AK29" s="154" t="str">
        <f>IFERROR(IF(AL29="","",IF(AL29&lt;=0.2,"Leve",IF(AL29&lt;=0.4,"Menor",IF(AL29&lt;=0.6,"Moderado",IF(AL29&lt;=0.8,"Mayor","Catastrófico"))))),"")</f>
        <v/>
      </c>
      <c r="AL29" s="118" t="str">
        <f>IFERROR(IF(W29="Impacto",(S29-(+S29*AD29)),IF(W29="Probabilidad",S29,"")),"")</f>
        <v/>
      </c>
      <c r="AM29" s="119" t="str">
        <f t="shared" si="8"/>
        <v/>
      </c>
      <c r="AN29" s="397"/>
      <c r="AO29" s="155"/>
      <c r="AP29" s="156"/>
      <c r="AQ29" s="120"/>
      <c r="AR29" s="120"/>
      <c r="AS29" s="155"/>
      <c r="AT29" s="120"/>
      <c r="AU29" s="155"/>
      <c r="AV29" s="120"/>
      <c r="AW29" s="155"/>
      <c r="AX29" s="120"/>
      <c r="AY29" s="155"/>
      <c r="AZ29" s="156"/>
      <c r="BA29" s="155"/>
      <c r="BB29" s="155"/>
      <c r="BC29" s="156"/>
      <c r="BD29" s="120"/>
      <c r="BE29" s="120"/>
      <c r="BF29" s="155"/>
      <c r="BG29" s="155"/>
      <c r="BH29" s="156"/>
      <c r="BI29" s="120"/>
      <c r="BJ29" s="120"/>
      <c r="BK29" s="155"/>
      <c r="BL29" s="155"/>
      <c r="BM29" s="156"/>
      <c r="BN29" s="120"/>
      <c r="BO29" s="120"/>
      <c r="BP29" s="155"/>
      <c r="BQ29" s="155"/>
      <c r="BR29" s="156"/>
      <c r="BS29" s="120"/>
      <c r="BT29" s="120"/>
      <c r="BU29" s="120"/>
      <c r="BV29" s="155"/>
      <c r="BW29" s="155"/>
      <c r="BX29" s="155"/>
      <c r="BY29" s="120"/>
      <c r="BZ29" s="155"/>
      <c r="CA29" s="155"/>
      <c r="CB29" s="120"/>
      <c r="CC29" s="155"/>
      <c r="CD29" s="156"/>
      <c r="CE29" s="155"/>
      <c r="CF29" s="162"/>
      <c r="CG29" s="162"/>
      <c r="CH29" s="162"/>
      <c r="CI29" s="162"/>
      <c r="CJ29" s="162"/>
      <c r="CK29" s="162"/>
      <c r="CL29" s="162"/>
      <c r="CM29" s="162"/>
      <c r="CN29" s="162"/>
      <c r="CO29" s="162"/>
      <c r="CP29" s="162"/>
      <c r="CQ29" s="162"/>
      <c r="CR29" s="162"/>
      <c r="CS29" s="162"/>
      <c r="CT29" s="162"/>
      <c r="CU29" s="162"/>
      <c r="CV29" s="162"/>
      <c r="CW29" s="162"/>
      <c r="CX29" s="162"/>
      <c r="CY29" s="162"/>
      <c r="CZ29" s="162"/>
      <c r="DA29" s="162"/>
      <c r="DB29" s="162"/>
      <c r="DC29" s="162"/>
      <c r="DD29" s="162"/>
      <c r="DE29" s="162"/>
    </row>
    <row r="30" spans="1:109" ht="15.75" customHeight="1" x14ac:dyDescent="0.3">
      <c r="A30" s="474"/>
      <c r="B30" s="472"/>
      <c r="C30" s="472"/>
      <c r="D30" s="472"/>
      <c r="E30" s="473"/>
      <c r="F30" s="472"/>
      <c r="G30" s="472"/>
      <c r="H30" s="472"/>
      <c r="I30" s="155"/>
      <c r="J30" s="155"/>
      <c r="K30" s="472"/>
      <c r="L30" s="473"/>
      <c r="M30" s="474"/>
      <c r="N30" s="417"/>
      <c r="O30" s="418"/>
      <c r="P30" s="493"/>
      <c r="Q30" s="418">
        <f t="shared" ref="Q30:Q34" si="12">IF(NOT(ISERROR(MATCH(P30,_xlfn.ANCHORARRAY(E41),0))),O43&amp;"Por favor no seleccionar los criterios de impacto",P30)</f>
        <v>0</v>
      </c>
      <c r="R30" s="417"/>
      <c r="S30" s="418"/>
      <c r="T30" s="419"/>
      <c r="U30" s="156">
        <v>2</v>
      </c>
      <c r="V30" s="116"/>
      <c r="W30" s="157" t="str">
        <f t="shared" si="0"/>
        <v/>
      </c>
      <c r="X30" s="168"/>
      <c r="Y30" s="168"/>
      <c r="Z30" s="168"/>
      <c r="AA30" s="168"/>
      <c r="AB30" s="117"/>
      <c r="AC30" s="117"/>
      <c r="AD30" s="118" t="str">
        <f t="shared" si="4"/>
        <v/>
      </c>
      <c r="AE30" s="117"/>
      <c r="AF30" s="117"/>
      <c r="AG30" s="117"/>
      <c r="AH30" s="185" t="str">
        <f>IFERROR(IF(AND(W29="Probabilidad",W30="Probabilidad"),(AJ29-(+AJ29*AD30)),IF(W30="Probabilidad",(O29-(+O29*AD30)),IF(W30="Impacto",AJ29,""))),"")</f>
        <v/>
      </c>
      <c r="AI30" s="154" t="str">
        <f t="shared" si="5"/>
        <v/>
      </c>
      <c r="AJ30" s="118" t="str">
        <f t="shared" si="6"/>
        <v/>
      </c>
      <c r="AK30" s="154" t="str">
        <f t="shared" si="7"/>
        <v/>
      </c>
      <c r="AL30" s="118" t="str">
        <f>IFERROR(IF(AND(W29="Impacto",W30="Impacto"),(AL23-(+AL23*AD30)),IF(W30="Impacto",($S$29-(+$S$29*AD30)),IF(W30="Probabilidad",AL23,""))),"")</f>
        <v/>
      </c>
      <c r="AM30" s="119" t="str">
        <f t="shared" si="8"/>
        <v/>
      </c>
      <c r="AN30" s="398"/>
      <c r="AO30" s="155"/>
      <c r="AP30" s="156"/>
      <c r="AQ30" s="120"/>
      <c r="AR30" s="120"/>
      <c r="AS30" s="155"/>
      <c r="AT30" s="120"/>
      <c r="AU30" s="155"/>
      <c r="AV30" s="120"/>
      <c r="AW30" s="155"/>
      <c r="AX30" s="120"/>
      <c r="AY30" s="155"/>
      <c r="AZ30" s="156"/>
      <c r="BA30" s="155"/>
      <c r="BB30" s="155"/>
      <c r="BC30" s="156"/>
      <c r="BD30" s="120"/>
      <c r="BE30" s="120"/>
      <c r="BF30" s="155"/>
      <c r="BG30" s="155"/>
      <c r="BH30" s="156"/>
      <c r="BI30" s="120"/>
      <c r="BJ30" s="120"/>
      <c r="BK30" s="155"/>
      <c r="BL30" s="155"/>
      <c r="BM30" s="156"/>
      <c r="BN30" s="120"/>
      <c r="BO30" s="120"/>
      <c r="BP30" s="155"/>
      <c r="BQ30" s="155"/>
      <c r="BR30" s="156"/>
      <c r="BS30" s="120"/>
      <c r="BT30" s="120"/>
      <c r="BU30" s="120"/>
      <c r="BV30" s="155"/>
      <c r="BW30" s="155"/>
      <c r="BX30" s="155"/>
      <c r="BY30" s="120"/>
      <c r="BZ30" s="155"/>
      <c r="CA30" s="155"/>
      <c r="CB30" s="120"/>
      <c r="CC30" s="155"/>
      <c r="CD30" s="156"/>
      <c r="CE30" s="155"/>
      <c r="CF30" s="162"/>
      <c r="CG30" s="162"/>
      <c r="CH30" s="162"/>
      <c r="CI30" s="162"/>
      <c r="CJ30" s="162"/>
      <c r="CK30" s="162"/>
      <c r="CL30" s="162"/>
      <c r="CM30" s="162"/>
      <c r="CN30" s="162"/>
      <c r="CO30" s="162"/>
      <c r="CP30" s="162"/>
      <c r="CQ30" s="162"/>
      <c r="CR30" s="162"/>
      <c r="CS30" s="162"/>
      <c r="CT30" s="162"/>
      <c r="CU30" s="162"/>
      <c r="CV30" s="162"/>
      <c r="CW30" s="162"/>
      <c r="CX30" s="162"/>
      <c r="CY30" s="162"/>
      <c r="CZ30" s="162"/>
      <c r="DA30" s="162"/>
      <c r="DB30" s="162"/>
      <c r="DC30" s="162"/>
      <c r="DD30" s="162"/>
      <c r="DE30" s="162"/>
    </row>
    <row r="31" spans="1:109" ht="15.75" customHeight="1" x14ac:dyDescent="0.3">
      <c r="A31" s="474"/>
      <c r="B31" s="472"/>
      <c r="C31" s="472"/>
      <c r="D31" s="472"/>
      <c r="E31" s="473"/>
      <c r="F31" s="472"/>
      <c r="G31" s="472"/>
      <c r="H31" s="472"/>
      <c r="I31" s="155"/>
      <c r="J31" s="155"/>
      <c r="K31" s="472"/>
      <c r="L31" s="473"/>
      <c r="M31" s="474"/>
      <c r="N31" s="417"/>
      <c r="O31" s="418"/>
      <c r="P31" s="493"/>
      <c r="Q31" s="418">
        <f t="shared" si="12"/>
        <v>0</v>
      </c>
      <c r="R31" s="417"/>
      <c r="S31" s="418"/>
      <c r="T31" s="419"/>
      <c r="U31" s="156">
        <v>3</v>
      </c>
      <c r="V31" s="121"/>
      <c r="W31" s="157" t="str">
        <f t="shared" si="0"/>
        <v/>
      </c>
      <c r="X31" s="168"/>
      <c r="Y31" s="168"/>
      <c r="Z31" s="168"/>
      <c r="AA31" s="168"/>
      <c r="AB31" s="117"/>
      <c r="AC31" s="117"/>
      <c r="AD31" s="118" t="str">
        <f t="shared" si="4"/>
        <v/>
      </c>
      <c r="AE31" s="117"/>
      <c r="AF31" s="117"/>
      <c r="AG31" s="117"/>
      <c r="AH31" s="185" t="str">
        <f>IFERROR(IF(AND(W30="Probabilidad",W31="Probabilidad"),(AJ30-(+AJ30*AD31)),IF(AND(W30="Impacto",W31="Probabilidad"),(AJ29-(+AJ29*AD31)),IF(W31="Impacto",AJ30,""))),"")</f>
        <v/>
      </c>
      <c r="AI31" s="154" t="str">
        <f t="shared" si="5"/>
        <v/>
      </c>
      <c r="AJ31" s="118" t="str">
        <f t="shared" si="6"/>
        <v/>
      </c>
      <c r="AK31" s="154" t="str">
        <f t="shared" si="7"/>
        <v/>
      </c>
      <c r="AL31" s="118" t="str">
        <f>IFERROR(IF(AND(W30="Impacto",W31="Impacto"),(AL30-(+AL30*AD31)),IF(AND(W30="Probabilidad",W31="Impacto"),(AL29-(+AL29*AD31)),IF(W31="Probabilidad",AL30,""))),"")</f>
        <v/>
      </c>
      <c r="AM31" s="119" t="str">
        <f t="shared" si="8"/>
        <v/>
      </c>
      <c r="AN31" s="398"/>
      <c r="AO31" s="155"/>
      <c r="AP31" s="156"/>
      <c r="AQ31" s="120"/>
      <c r="AR31" s="120"/>
      <c r="AS31" s="155"/>
      <c r="AT31" s="120"/>
      <c r="AU31" s="155"/>
      <c r="AV31" s="120"/>
      <c r="AW31" s="155"/>
      <c r="AX31" s="120"/>
      <c r="AY31" s="155"/>
      <c r="AZ31" s="156"/>
      <c r="BA31" s="155"/>
      <c r="BB31" s="155"/>
      <c r="BC31" s="156"/>
      <c r="BD31" s="120"/>
      <c r="BE31" s="120"/>
      <c r="BF31" s="155"/>
      <c r="BG31" s="155"/>
      <c r="BH31" s="156"/>
      <c r="BI31" s="120"/>
      <c r="BJ31" s="120"/>
      <c r="BK31" s="155"/>
      <c r="BL31" s="155"/>
      <c r="BM31" s="156"/>
      <c r="BN31" s="120"/>
      <c r="BO31" s="120"/>
      <c r="BP31" s="155"/>
      <c r="BQ31" s="155"/>
      <c r="BR31" s="156"/>
      <c r="BS31" s="120"/>
      <c r="BT31" s="120"/>
      <c r="BU31" s="120"/>
      <c r="BV31" s="155"/>
      <c r="BW31" s="155"/>
      <c r="BX31" s="155"/>
      <c r="BY31" s="120"/>
      <c r="BZ31" s="155"/>
      <c r="CA31" s="155"/>
      <c r="CB31" s="120"/>
      <c r="CC31" s="155"/>
      <c r="CD31" s="156"/>
      <c r="CE31" s="155"/>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row>
    <row r="32" spans="1:109" ht="15.75" customHeight="1" x14ac:dyDescent="0.3">
      <c r="A32" s="474"/>
      <c r="B32" s="472"/>
      <c r="C32" s="472"/>
      <c r="D32" s="472"/>
      <c r="E32" s="473"/>
      <c r="F32" s="472"/>
      <c r="G32" s="472"/>
      <c r="H32" s="472"/>
      <c r="I32" s="155"/>
      <c r="J32" s="155"/>
      <c r="K32" s="472"/>
      <c r="L32" s="473"/>
      <c r="M32" s="474"/>
      <c r="N32" s="417"/>
      <c r="O32" s="418"/>
      <c r="P32" s="493"/>
      <c r="Q32" s="418">
        <f t="shared" si="12"/>
        <v>0</v>
      </c>
      <c r="R32" s="417"/>
      <c r="S32" s="418"/>
      <c r="T32" s="419"/>
      <c r="U32" s="156">
        <v>4</v>
      </c>
      <c r="V32" s="116"/>
      <c r="W32" s="157" t="str">
        <f t="shared" si="0"/>
        <v/>
      </c>
      <c r="X32" s="168"/>
      <c r="Y32" s="168"/>
      <c r="Z32" s="168"/>
      <c r="AA32" s="168"/>
      <c r="AB32" s="117"/>
      <c r="AC32" s="117"/>
      <c r="AD32" s="118" t="str">
        <f t="shared" si="4"/>
        <v/>
      </c>
      <c r="AE32" s="117"/>
      <c r="AF32" s="117"/>
      <c r="AG32" s="117"/>
      <c r="AH32" s="185" t="str">
        <f>IFERROR(IF(AND(W31="Probabilidad",W32="Probabilidad"),(AJ31-(+AJ31*AD32)),IF(AND(W31="Impacto",W32="Probabilidad"),(AJ30-(+AJ30*AD32)),IF(W32="Impacto",AJ31,""))),"")</f>
        <v/>
      </c>
      <c r="AI32" s="154" t="str">
        <f t="shared" si="5"/>
        <v/>
      </c>
      <c r="AJ32" s="118" t="str">
        <f t="shared" si="6"/>
        <v/>
      </c>
      <c r="AK32" s="154" t="str">
        <f t="shared" si="7"/>
        <v/>
      </c>
      <c r="AL32" s="118" t="str">
        <f>IFERROR(IF(AND(W31="Impacto",W32="Impacto"),(AL31-(+AL31*AD32)),IF(AND(W31="Probabilidad",W32="Impacto"),(AL30-(+AL30*AD32)),IF(W32="Probabilidad",AL31,""))),"")</f>
        <v/>
      </c>
      <c r="AM32" s="119" t="str">
        <f t="shared" si="8"/>
        <v/>
      </c>
      <c r="AN32" s="398"/>
      <c r="AO32" s="155"/>
      <c r="AP32" s="156"/>
      <c r="AQ32" s="120"/>
      <c r="AR32" s="120"/>
      <c r="AS32" s="155"/>
      <c r="AT32" s="120"/>
      <c r="AU32" s="155"/>
      <c r="AV32" s="120"/>
      <c r="AW32" s="155"/>
      <c r="AX32" s="120"/>
      <c r="AY32" s="155"/>
      <c r="AZ32" s="156"/>
      <c r="BA32" s="155"/>
      <c r="BB32" s="155"/>
      <c r="BC32" s="156"/>
      <c r="BD32" s="120"/>
      <c r="BE32" s="120"/>
      <c r="BF32" s="155"/>
      <c r="BG32" s="155"/>
      <c r="BH32" s="156"/>
      <c r="BI32" s="120"/>
      <c r="BJ32" s="120"/>
      <c r="BK32" s="155"/>
      <c r="BL32" s="155"/>
      <c r="BM32" s="156"/>
      <c r="BN32" s="120"/>
      <c r="BO32" s="120"/>
      <c r="BP32" s="155"/>
      <c r="BQ32" s="155"/>
      <c r="BR32" s="156"/>
      <c r="BS32" s="120"/>
      <c r="BT32" s="120"/>
      <c r="BU32" s="120"/>
      <c r="BV32" s="155"/>
      <c r="BW32" s="155"/>
      <c r="BX32" s="155"/>
      <c r="BY32" s="120"/>
      <c r="BZ32" s="155"/>
      <c r="CA32" s="155"/>
      <c r="CB32" s="120"/>
      <c r="CC32" s="155"/>
      <c r="CD32" s="156"/>
      <c r="CE32" s="155"/>
      <c r="CF32" s="162"/>
      <c r="CG32" s="162"/>
      <c r="CH32" s="162"/>
      <c r="CI32" s="162"/>
      <c r="CJ32" s="162"/>
      <c r="CK32" s="162"/>
      <c r="CL32" s="162"/>
      <c r="CM32" s="162"/>
      <c r="CN32" s="162"/>
      <c r="CO32" s="162"/>
      <c r="CP32" s="162"/>
      <c r="CQ32" s="162"/>
      <c r="CR32" s="162"/>
      <c r="CS32" s="162"/>
      <c r="CT32" s="162"/>
      <c r="CU32" s="162"/>
      <c r="CV32" s="162"/>
      <c r="CW32" s="162"/>
      <c r="CX32" s="162"/>
      <c r="CY32" s="162"/>
      <c r="CZ32" s="162"/>
      <c r="DA32" s="162"/>
      <c r="DB32" s="162"/>
      <c r="DC32" s="162"/>
      <c r="DD32" s="162"/>
      <c r="DE32" s="162"/>
    </row>
    <row r="33" spans="1:109" ht="15.75" customHeight="1" x14ac:dyDescent="0.3">
      <c r="A33" s="474"/>
      <c r="B33" s="472"/>
      <c r="C33" s="472"/>
      <c r="D33" s="472"/>
      <c r="E33" s="473"/>
      <c r="F33" s="472"/>
      <c r="G33" s="472"/>
      <c r="H33" s="472"/>
      <c r="I33" s="155"/>
      <c r="J33" s="155"/>
      <c r="K33" s="472"/>
      <c r="L33" s="473"/>
      <c r="M33" s="474"/>
      <c r="N33" s="417"/>
      <c r="O33" s="418"/>
      <c r="P33" s="493"/>
      <c r="Q33" s="418">
        <f t="shared" si="12"/>
        <v>0</v>
      </c>
      <c r="R33" s="417"/>
      <c r="S33" s="418"/>
      <c r="T33" s="419"/>
      <c r="U33" s="156">
        <v>5</v>
      </c>
      <c r="V33" s="116"/>
      <c r="W33" s="157" t="str">
        <f t="shared" si="0"/>
        <v/>
      </c>
      <c r="X33" s="168"/>
      <c r="Y33" s="168"/>
      <c r="Z33" s="168"/>
      <c r="AA33" s="168"/>
      <c r="AB33" s="117"/>
      <c r="AC33" s="117"/>
      <c r="AD33" s="118" t="str">
        <f t="shared" si="4"/>
        <v/>
      </c>
      <c r="AE33" s="117"/>
      <c r="AF33" s="117"/>
      <c r="AG33" s="117"/>
      <c r="AH33" s="185" t="str">
        <f>IFERROR(IF(AND(W32="Probabilidad",W33="Probabilidad"),(AJ32-(+AJ32*AD33)),IF(AND(W32="Impacto",W33="Probabilidad"),(AJ31-(+AJ31*AD33)),IF(W33="Impacto",AJ32,""))),"")</f>
        <v/>
      </c>
      <c r="AI33" s="154" t="str">
        <f t="shared" si="5"/>
        <v/>
      </c>
      <c r="AJ33" s="118" t="str">
        <f t="shared" si="6"/>
        <v/>
      </c>
      <c r="AK33" s="154" t="str">
        <f t="shared" si="7"/>
        <v/>
      </c>
      <c r="AL33" s="118" t="str">
        <f>IFERROR(IF(AND(W32="Impacto",W33="Impacto"),(AL32-(+AL32*AD33)),IF(AND(W32="Probabilidad",W33="Impacto"),(AL31-(+AL31*AD33)),IF(W33="Probabilidad",AL32,""))),"")</f>
        <v/>
      </c>
      <c r="AM33" s="119" t="str">
        <f t="shared" si="8"/>
        <v/>
      </c>
      <c r="AN33" s="398"/>
      <c r="AO33" s="155"/>
      <c r="AP33" s="156"/>
      <c r="AQ33" s="120"/>
      <c r="AR33" s="120"/>
      <c r="AS33" s="155"/>
      <c r="AT33" s="120"/>
      <c r="AU33" s="155"/>
      <c r="AV33" s="120"/>
      <c r="AW33" s="155"/>
      <c r="AX33" s="120"/>
      <c r="AY33" s="155"/>
      <c r="AZ33" s="156"/>
      <c r="BA33" s="155"/>
      <c r="BB33" s="155"/>
      <c r="BC33" s="156"/>
      <c r="BD33" s="120"/>
      <c r="BE33" s="120"/>
      <c r="BF33" s="155"/>
      <c r="BG33" s="155"/>
      <c r="BH33" s="156"/>
      <c r="BI33" s="120"/>
      <c r="BJ33" s="120"/>
      <c r="BK33" s="155"/>
      <c r="BL33" s="155"/>
      <c r="BM33" s="156"/>
      <c r="BN33" s="120"/>
      <c r="BO33" s="120"/>
      <c r="BP33" s="155"/>
      <c r="BQ33" s="155"/>
      <c r="BR33" s="156"/>
      <c r="BS33" s="120"/>
      <c r="BT33" s="120"/>
      <c r="BU33" s="120"/>
      <c r="BV33" s="155"/>
      <c r="BW33" s="155"/>
      <c r="BX33" s="155"/>
      <c r="BY33" s="120"/>
      <c r="BZ33" s="155"/>
      <c r="CA33" s="155"/>
      <c r="CB33" s="120"/>
      <c r="CC33" s="155"/>
      <c r="CD33" s="156"/>
      <c r="CE33" s="155"/>
      <c r="CF33" s="162"/>
      <c r="CG33" s="162"/>
      <c r="CH33" s="162"/>
      <c r="CI33" s="162"/>
      <c r="CJ33" s="162"/>
      <c r="CK33" s="162"/>
      <c r="CL33" s="162"/>
      <c r="CM33" s="162"/>
      <c r="CN33" s="162"/>
      <c r="CO33" s="162"/>
      <c r="CP33" s="162"/>
      <c r="CQ33" s="162"/>
      <c r="CR33" s="162"/>
      <c r="CS33" s="162"/>
      <c r="CT33" s="162"/>
      <c r="CU33" s="162"/>
      <c r="CV33" s="162"/>
      <c r="CW33" s="162"/>
      <c r="CX33" s="162"/>
      <c r="CY33" s="162"/>
      <c r="CZ33" s="162"/>
      <c r="DA33" s="162"/>
      <c r="DB33" s="162"/>
      <c r="DC33" s="162"/>
      <c r="DD33" s="162"/>
      <c r="DE33" s="162"/>
    </row>
    <row r="34" spans="1:109" ht="15.75" customHeight="1" x14ac:dyDescent="0.3">
      <c r="A34" s="474"/>
      <c r="B34" s="472"/>
      <c r="C34" s="472"/>
      <c r="D34" s="472"/>
      <c r="E34" s="473"/>
      <c r="F34" s="472"/>
      <c r="G34" s="472"/>
      <c r="H34" s="472"/>
      <c r="I34" s="155"/>
      <c r="J34" s="155"/>
      <c r="K34" s="472"/>
      <c r="L34" s="473"/>
      <c r="M34" s="474"/>
      <c r="N34" s="417"/>
      <c r="O34" s="418"/>
      <c r="P34" s="493"/>
      <c r="Q34" s="418">
        <f t="shared" si="12"/>
        <v>0</v>
      </c>
      <c r="R34" s="417"/>
      <c r="S34" s="418"/>
      <c r="T34" s="419"/>
      <c r="U34" s="156">
        <v>6</v>
      </c>
      <c r="V34" s="116"/>
      <c r="W34" s="157" t="str">
        <f t="shared" si="0"/>
        <v/>
      </c>
      <c r="X34" s="168"/>
      <c r="Y34" s="168"/>
      <c r="Z34" s="168"/>
      <c r="AA34" s="168"/>
      <c r="AB34" s="117"/>
      <c r="AC34" s="117"/>
      <c r="AD34" s="118" t="str">
        <f t="shared" si="4"/>
        <v/>
      </c>
      <c r="AE34" s="117"/>
      <c r="AF34" s="117"/>
      <c r="AG34" s="117"/>
      <c r="AH34" s="185" t="str">
        <f>IFERROR(IF(AND(W33="Probabilidad",W34="Probabilidad"),(AJ33-(+AJ33*AD34)),IF(AND(W33="Impacto",W34="Probabilidad"),(AJ32-(+AJ32*AD34)),IF(W34="Impacto",AJ33,""))),"")</f>
        <v/>
      </c>
      <c r="AI34" s="154" t="str">
        <f t="shared" si="5"/>
        <v/>
      </c>
      <c r="AJ34" s="118" t="str">
        <f t="shared" si="6"/>
        <v/>
      </c>
      <c r="AK34" s="154" t="str">
        <f t="shared" si="7"/>
        <v/>
      </c>
      <c r="AL34" s="118" t="str">
        <f>IFERROR(IF(AND(W33="Impacto",W34="Impacto"),(AL33-(+AL33*AD34)),IF(AND(W33="Probabilidad",W34="Impacto"),(AL32-(+AL32*AD34)),IF(W34="Probabilidad",AL33,""))),"")</f>
        <v/>
      </c>
      <c r="AM34" s="119" t="str">
        <f t="shared" si="8"/>
        <v/>
      </c>
      <c r="AN34" s="399"/>
      <c r="AO34" s="155"/>
      <c r="AP34" s="156"/>
      <c r="AQ34" s="120"/>
      <c r="AR34" s="120"/>
      <c r="AS34" s="155"/>
      <c r="AT34" s="120"/>
      <c r="AU34" s="155"/>
      <c r="AV34" s="120"/>
      <c r="AW34" s="155"/>
      <c r="AX34" s="120"/>
      <c r="AY34" s="155"/>
      <c r="AZ34" s="156"/>
      <c r="BA34" s="155"/>
      <c r="BB34" s="155"/>
      <c r="BC34" s="156"/>
      <c r="BD34" s="120"/>
      <c r="BE34" s="120"/>
      <c r="BF34" s="155"/>
      <c r="BG34" s="155"/>
      <c r="BH34" s="156"/>
      <c r="BI34" s="120"/>
      <c r="BJ34" s="120"/>
      <c r="BK34" s="155"/>
      <c r="BL34" s="155"/>
      <c r="BM34" s="156"/>
      <c r="BN34" s="120"/>
      <c r="BO34" s="120"/>
      <c r="BP34" s="155"/>
      <c r="BQ34" s="155"/>
      <c r="BR34" s="156"/>
      <c r="BS34" s="120"/>
      <c r="BT34" s="120"/>
      <c r="BU34" s="120"/>
      <c r="BV34" s="155"/>
      <c r="BW34" s="155"/>
      <c r="BX34" s="155"/>
      <c r="BY34" s="120"/>
      <c r="BZ34" s="155"/>
      <c r="CA34" s="155"/>
      <c r="CB34" s="120"/>
      <c r="CC34" s="155"/>
      <c r="CD34" s="156"/>
      <c r="CE34" s="155"/>
      <c r="CF34" s="162"/>
      <c r="CG34" s="162"/>
      <c r="CH34" s="162"/>
      <c r="CI34" s="162"/>
      <c r="CJ34" s="162"/>
      <c r="CK34" s="162"/>
      <c r="CL34" s="162"/>
      <c r="CM34" s="162"/>
      <c r="CN34" s="162"/>
      <c r="CO34" s="162"/>
      <c r="CP34" s="162"/>
      <c r="CQ34" s="162"/>
      <c r="CR34" s="162"/>
      <c r="CS34" s="162"/>
      <c r="CT34" s="162"/>
      <c r="CU34" s="162"/>
      <c r="CV34" s="162"/>
      <c r="CW34" s="162"/>
      <c r="CX34" s="162"/>
      <c r="CY34" s="162"/>
      <c r="CZ34" s="162"/>
      <c r="DA34" s="162"/>
      <c r="DB34" s="162"/>
      <c r="DC34" s="162"/>
      <c r="DD34" s="162"/>
      <c r="DE34" s="162"/>
    </row>
    <row r="35" spans="1:109" ht="15.75" customHeight="1" x14ac:dyDescent="0.3">
      <c r="A35" s="474">
        <v>6</v>
      </c>
      <c r="B35" s="472"/>
      <c r="C35" s="472"/>
      <c r="D35" s="472"/>
      <c r="E35" s="473"/>
      <c r="F35" s="472"/>
      <c r="G35" s="472"/>
      <c r="H35" s="472"/>
      <c r="I35" s="155"/>
      <c r="J35" s="155"/>
      <c r="K35" s="472"/>
      <c r="L35" s="473"/>
      <c r="M35" s="474"/>
      <c r="N35" s="417" t="str">
        <f>IF(M35&lt;=0,"",IF(M35&lt;=2,"Muy Baja",IF(M35&lt;=24,"Baja",IF(M35&lt;=500,"Media",IF(M35&lt;=5000,"Alta","Muy Alta")))))</f>
        <v/>
      </c>
      <c r="O35" s="418" t="str">
        <f>IF(N35="","",IF(N35="Muy Baja",0.2,IF(N35="Baja",0.4,IF(N35="Media",0.6,IF(N35="Alta",0.8,IF(N35="Muy Alta",1,))))))</f>
        <v/>
      </c>
      <c r="P35" s="493"/>
      <c r="Q35" s="418">
        <f>IF(NOT(ISERROR(MATCH(P35,'Tabla Impacto'!$B$221:$B$223,0))),'Tabla Impacto'!$F$223&amp;"Por favor no seleccionar los criterios de impacto(Afectación Económica o presupuestal y Pérdida Reputacional)",P35)</f>
        <v>0</v>
      </c>
      <c r="R35" s="417" t="str">
        <f>IF(OR(Q35='Tabla Impacto'!$C$11,Q35='Tabla Impacto'!$D$11),"Leve",IF(OR(Q35='Tabla Impacto'!$C$12,Q35='Tabla Impacto'!$D$12),"Menor",IF(OR(Q35='Tabla Impacto'!$C$13,Q35='Tabla Impacto'!$D$13),"Moderado",IF(OR(Q35='Tabla Impacto'!$C$14,Q35='Tabla Impacto'!$D$14),"Mayor",IF(OR(Q35='Tabla Impacto'!$C$15,Q35='Tabla Impacto'!$D$15),"Catastrófico","")))))</f>
        <v/>
      </c>
      <c r="S35" s="418" t="str">
        <f>IF(R35="","",IF(R35="Leve",0.2,IF(R35="Menor",0.4,IF(R35="Moderado",0.6,IF(R35="Mayor",0.8,IF(R35="Catastrófico",1,))))))</f>
        <v/>
      </c>
      <c r="T35" s="419" t="str">
        <f>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156">
        <v>1</v>
      </c>
      <c r="V35" s="116"/>
      <c r="W35" s="157" t="str">
        <f t="shared" si="0"/>
        <v/>
      </c>
      <c r="X35" s="168"/>
      <c r="Y35" s="168"/>
      <c r="Z35" s="168"/>
      <c r="AA35" s="168"/>
      <c r="AB35" s="117"/>
      <c r="AC35" s="117"/>
      <c r="AD35" s="118" t="str">
        <f t="shared" si="4"/>
        <v/>
      </c>
      <c r="AE35" s="117"/>
      <c r="AF35" s="117"/>
      <c r="AG35" s="117"/>
      <c r="AH35" s="185" t="str">
        <f>IFERROR(IF(W35="Probabilidad",(O35-(+O35*AD35)),IF(W35="Impacto",O35,"")),"")</f>
        <v/>
      </c>
      <c r="AI35" s="154" t="str">
        <f>IFERROR(IF(AH35="","",IF(AH35&lt;=0.2,"Muy Baja",IF(AH35&lt;=0.4,"Baja",IF(AH35&lt;=0.6,"Media",IF(AH35&lt;=0.8,"Alta","Muy Alta"))))),"")</f>
        <v/>
      </c>
      <c r="AJ35" s="118" t="str">
        <f t="shared" si="6"/>
        <v/>
      </c>
      <c r="AK35" s="154" t="str">
        <f>IFERROR(IF(AL35="","",IF(AL35&lt;=0.2,"Leve",IF(AL35&lt;=0.4,"Menor",IF(AL35&lt;=0.6,"Moderado",IF(AL35&lt;=0.8,"Mayor","Catastrófico"))))),"")</f>
        <v/>
      </c>
      <c r="AL35" s="118" t="str">
        <f>IFERROR(IF(W35="Impacto",(S35-(+S35*AD35)),IF(W35="Probabilidad",S35,"")),"")</f>
        <v/>
      </c>
      <c r="AM35" s="119" t="str">
        <f t="shared" si="8"/>
        <v/>
      </c>
      <c r="AN35" s="397"/>
      <c r="AO35" s="155"/>
      <c r="AP35" s="156"/>
      <c r="AQ35" s="120"/>
      <c r="AR35" s="120"/>
      <c r="AS35" s="155"/>
      <c r="AT35" s="120"/>
      <c r="AU35" s="155"/>
      <c r="AV35" s="120"/>
      <c r="AW35" s="155"/>
      <c r="AX35" s="120"/>
      <c r="AY35" s="155"/>
      <c r="AZ35" s="156"/>
      <c r="BA35" s="155"/>
      <c r="BB35" s="155"/>
      <c r="BC35" s="156"/>
      <c r="BD35" s="120"/>
      <c r="BE35" s="120"/>
      <c r="BF35" s="155"/>
      <c r="BG35" s="155"/>
      <c r="BH35" s="156"/>
      <c r="BI35" s="120"/>
      <c r="BJ35" s="120"/>
      <c r="BK35" s="155"/>
      <c r="BL35" s="155"/>
      <c r="BM35" s="156"/>
      <c r="BN35" s="120"/>
      <c r="BO35" s="120"/>
      <c r="BP35" s="155"/>
      <c r="BQ35" s="155"/>
      <c r="BR35" s="156"/>
      <c r="BS35" s="120"/>
      <c r="BT35" s="120"/>
      <c r="BU35" s="120"/>
      <c r="BV35" s="155"/>
      <c r="BW35" s="155"/>
      <c r="BX35" s="155"/>
      <c r="BY35" s="120"/>
      <c r="BZ35" s="155"/>
      <c r="CA35" s="155"/>
      <c r="CB35" s="120"/>
      <c r="CC35" s="155"/>
      <c r="CD35" s="156"/>
      <c r="CE35" s="155"/>
      <c r="CF35" s="162"/>
      <c r="CG35" s="162"/>
      <c r="CH35" s="162"/>
      <c r="CI35" s="162"/>
      <c r="CJ35" s="162"/>
      <c r="CK35" s="162"/>
      <c r="CL35" s="162"/>
      <c r="CM35" s="162"/>
      <c r="CN35" s="162"/>
      <c r="CO35" s="162"/>
      <c r="CP35" s="162"/>
      <c r="CQ35" s="162"/>
      <c r="CR35" s="162"/>
      <c r="CS35" s="162"/>
      <c r="CT35" s="162"/>
      <c r="CU35" s="162"/>
      <c r="CV35" s="162"/>
      <c r="CW35" s="162"/>
      <c r="CX35" s="162"/>
      <c r="CY35" s="162"/>
      <c r="CZ35" s="162"/>
      <c r="DA35" s="162"/>
      <c r="DB35" s="162"/>
      <c r="DC35" s="162"/>
      <c r="DD35" s="162"/>
      <c r="DE35" s="162"/>
    </row>
    <row r="36" spans="1:109" ht="15.75" customHeight="1" x14ac:dyDescent="0.3">
      <c r="A36" s="474"/>
      <c r="B36" s="472"/>
      <c r="C36" s="472"/>
      <c r="D36" s="472"/>
      <c r="E36" s="473"/>
      <c r="F36" s="472"/>
      <c r="G36" s="472"/>
      <c r="H36" s="472"/>
      <c r="I36" s="155"/>
      <c r="J36" s="155"/>
      <c r="K36" s="472"/>
      <c r="L36" s="473"/>
      <c r="M36" s="474"/>
      <c r="N36" s="417"/>
      <c r="O36" s="418"/>
      <c r="P36" s="493"/>
      <c r="Q36" s="418">
        <f t="shared" ref="Q36:Q40" si="13">IF(NOT(ISERROR(MATCH(P36,_xlfn.ANCHORARRAY(E47),0))),O49&amp;"Por favor no seleccionar los criterios de impacto",P36)</f>
        <v>0</v>
      </c>
      <c r="R36" s="417"/>
      <c r="S36" s="418"/>
      <c r="T36" s="419"/>
      <c r="U36" s="156">
        <v>2</v>
      </c>
      <c r="V36" s="116"/>
      <c r="W36" s="157" t="str">
        <f t="shared" si="0"/>
        <v/>
      </c>
      <c r="X36" s="168"/>
      <c r="Y36" s="168"/>
      <c r="Z36" s="168"/>
      <c r="AA36" s="168"/>
      <c r="AB36" s="117"/>
      <c r="AC36" s="117"/>
      <c r="AD36" s="118" t="str">
        <f t="shared" si="4"/>
        <v/>
      </c>
      <c r="AE36" s="117"/>
      <c r="AF36" s="117"/>
      <c r="AG36" s="117"/>
      <c r="AH36" s="185" t="str">
        <f>IFERROR(IF(AND(W35="Probabilidad",W36="Probabilidad"),(AJ35-(+AJ35*AD36)),IF(W36="Probabilidad",(O35-(+O35*AD36)),IF(W36="Impacto",AJ35,""))),"")</f>
        <v/>
      </c>
      <c r="AI36" s="154" t="str">
        <f t="shared" si="5"/>
        <v/>
      </c>
      <c r="AJ36" s="118" t="str">
        <f t="shared" si="6"/>
        <v/>
      </c>
      <c r="AK36" s="154" t="str">
        <f t="shared" si="7"/>
        <v/>
      </c>
      <c r="AL36" s="118" t="str">
        <f>IFERROR(IF(AND(W35="Impacto",W36="Impacto"),(AL29-(+AL29*AD36)),IF(W36="Impacto",($S$35-(+$S$35*AD36)),IF(W36="Probabilidad",AL29,""))),"")</f>
        <v/>
      </c>
      <c r="AM36" s="119" t="str">
        <f t="shared" si="8"/>
        <v/>
      </c>
      <c r="AN36" s="398"/>
      <c r="AO36" s="155"/>
      <c r="AP36" s="156"/>
      <c r="AQ36" s="120"/>
      <c r="AR36" s="120"/>
      <c r="AS36" s="155"/>
      <c r="AT36" s="120"/>
      <c r="AU36" s="155"/>
      <c r="AV36" s="120"/>
      <c r="AW36" s="155"/>
      <c r="AX36" s="120"/>
      <c r="AY36" s="155"/>
      <c r="AZ36" s="156"/>
      <c r="BA36" s="155"/>
      <c r="BB36" s="155"/>
      <c r="BC36" s="156"/>
      <c r="BD36" s="120"/>
      <c r="BE36" s="120"/>
      <c r="BF36" s="155"/>
      <c r="BG36" s="155"/>
      <c r="BH36" s="156"/>
      <c r="BI36" s="120"/>
      <c r="BJ36" s="120"/>
      <c r="BK36" s="155"/>
      <c r="BL36" s="155"/>
      <c r="BM36" s="156"/>
      <c r="BN36" s="120"/>
      <c r="BO36" s="120"/>
      <c r="BP36" s="155"/>
      <c r="BQ36" s="155"/>
      <c r="BR36" s="156"/>
      <c r="BS36" s="120"/>
      <c r="BT36" s="120"/>
      <c r="BU36" s="120"/>
      <c r="BV36" s="155"/>
      <c r="BW36" s="155"/>
      <c r="BX36" s="155"/>
      <c r="BY36" s="120"/>
      <c r="BZ36" s="155"/>
      <c r="CA36" s="155"/>
      <c r="CB36" s="120"/>
      <c r="CC36" s="155"/>
      <c r="CD36" s="156"/>
      <c r="CE36" s="155"/>
      <c r="CF36" s="162"/>
      <c r="CG36" s="162"/>
      <c r="CH36" s="162"/>
      <c r="CI36" s="162"/>
      <c r="CJ36" s="162"/>
      <c r="CK36" s="162"/>
      <c r="CL36" s="162"/>
      <c r="CM36" s="162"/>
      <c r="CN36" s="162"/>
      <c r="CO36" s="162"/>
      <c r="CP36" s="162"/>
      <c r="CQ36" s="162"/>
      <c r="CR36" s="162"/>
      <c r="CS36" s="162"/>
      <c r="CT36" s="162"/>
      <c r="CU36" s="162"/>
      <c r="CV36" s="162"/>
      <c r="CW36" s="162"/>
      <c r="CX36" s="162"/>
      <c r="CY36" s="162"/>
      <c r="CZ36" s="162"/>
      <c r="DA36" s="162"/>
      <c r="DB36" s="162"/>
      <c r="DC36" s="162"/>
      <c r="DD36" s="162"/>
      <c r="DE36" s="162"/>
    </row>
    <row r="37" spans="1:109" ht="15.75" customHeight="1" x14ac:dyDescent="0.3">
      <c r="A37" s="474"/>
      <c r="B37" s="472"/>
      <c r="C37" s="472"/>
      <c r="D37" s="472"/>
      <c r="E37" s="473"/>
      <c r="F37" s="472"/>
      <c r="G37" s="472"/>
      <c r="H37" s="472"/>
      <c r="I37" s="155"/>
      <c r="J37" s="155"/>
      <c r="K37" s="472"/>
      <c r="L37" s="473"/>
      <c r="M37" s="474"/>
      <c r="N37" s="417"/>
      <c r="O37" s="418"/>
      <c r="P37" s="493"/>
      <c r="Q37" s="418">
        <f t="shared" si="13"/>
        <v>0</v>
      </c>
      <c r="R37" s="417"/>
      <c r="S37" s="418"/>
      <c r="T37" s="419"/>
      <c r="U37" s="156">
        <v>3</v>
      </c>
      <c r="V37" s="121"/>
      <c r="W37" s="157" t="str">
        <f t="shared" ref="W37:W64" si="14">IF(OR(AB37="Preventivo",AB37="Detectivo"),"Probabilidad",IF(AB37="Correctivo","Impacto",""))</f>
        <v/>
      </c>
      <c r="X37" s="168"/>
      <c r="Y37" s="168"/>
      <c r="Z37" s="168"/>
      <c r="AA37" s="168"/>
      <c r="AB37" s="117"/>
      <c r="AC37" s="117"/>
      <c r="AD37" s="118" t="str">
        <f t="shared" si="4"/>
        <v/>
      </c>
      <c r="AE37" s="117"/>
      <c r="AF37" s="117"/>
      <c r="AG37" s="117"/>
      <c r="AH37" s="185" t="str">
        <f>IFERROR(IF(AND(W36="Probabilidad",W37="Probabilidad"),(AJ36-(+AJ36*AD37)),IF(AND(W36="Impacto",W37="Probabilidad"),(AJ35-(+AJ35*AD37)),IF(W37="Impacto",AJ36,""))),"")</f>
        <v/>
      </c>
      <c r="AI37" s="154" t="str">
        <f t="shared" si="5"/>
        <v/>
      </c>
      <c r="AJ37" s="118" t="str">
        <f t="shared" ref="AJ37:AJ64" si="15">+AH37</f>
        <v/>
      </c>
      <c r="AK37" s="154" t="str">
        <f t="shared" si="7"/>
        <v/>
      </c>
      <c r="AL37" s="118" t="str">
        <f>IFERROR(IF(AND(W36="Impacto",W37="Impacto"),(AL36-(+AL36*AD37)),IF(AND(W36="Probabilidad",W37="Impacto"),(AL35-(+AL35*AD37)),IF(W37="Probabilidad",AL36,""))),"")</f>
        <v/>
      </c>
      <c r="AM37" s="119" t="str">
        <f t="shared" ref="AM37:AM64" si="16">IFERROR(IF(OR(AND(AI37="Muy Baja",AK37="Leve"),AND(AI37="Muy Baja",AK37="Menor"),AND(AI37="Baja",AK37="Leve")),"Bajo",IF(OR(AND(AI37="Muy baja",AK37="Moderado"),AND(AI37="Baja",AK37="Menor"),AND(AI37="Baja",AK37="Moderado"),AND(AI37="Media",AK37="Leve"),AND(AI37="Media",AK37="Menor"),AND(AI37="Media",AK37="Moderado"),AND(AI37="Alta",AK37="Leve"),AND(AI37="Alta",AK37="Menor")),"Moderado",IF(OR(AND(AI37="Muy Baja",AK37="Mayor"),AND(AI37="Baja",AK37="Mayor"),AND(AI37="Media",AK37="Mayor"),AND(AI37="Alta",AK37="Moderado"),AND(AI37="Alta",AK37="Mayor"),AND(AI37="Muy Alta",AK37="Leve"),AND(AI37="Muy Alta",AK37="Menor"),AND(AI37="Muy Alta",AK37="Moderado"),AND(AI37="Muy Alta",AK37="Mayor")),"Alto",IF(OR(AND(AI37="Muy Baja",AK37="Catastrófico"),AND(AI37="Baja",AK37="Catastrófico"),AND(AI37="Media",AK37="Catastrófico"),AND(AI37="Alta",AK37="Catastrófico"),AND(AI37="Muy Alta",AK37="Catastrófico")),"Extremo","")))),"")</f>
        <v/>
      </c>
      <c r="AN37" s="398"/>
      <c r="AO37" s="155"/>
      <c r="AP37" s="156"/>
      <c r="AQ37" s="120"/>
      <c r="AR37" s="120"/>
      <c r="AS37" s="155"/>
      <c r="AT37" s="120"/>
      <c r="AU37" s="155"/>
      <c r="AV37" s="120"/>
      <c r="AW37" s="155"/>
      <c r="AX37" s="120"/>
      <c r="AY37" s="155"/>
      <c r="AZ37" s="156"/>
      <c r="BA37" s="155"/>
      <c r="BB37" s="155"/>
      <c r="BC37" s="156"/>
      <c r="BD37" s="120"/>
      <c r="BE37" s="120"/>
      <c r="BF37" s="155"/>
      <c r="BG37" s="155"/>
      <c r="BH37" s="156"/>
      <c r="BI37" s="120"/>
      <c r="BJ37" s="120"/>
      <c r="BK37" s="155"/>
      <c r="BL37" s="155"/>
      <c r="BM37" s="156"/>
      <c r="BN37" s="120"/>
      <c r="BO37" s="120"/>
      <c r="BP37" s="155"/>
      <c r="BQ37" s="155"/>
      <c r="BR37" s="156"/>
      <c r="BS37" s="120"/>
      <c r="BT37" s="120"/>
      <c r="BU37" s="120"/>
      <c r="BV37" s="155"/>
      <c r="BW37" s="155"/>
      <c r="BX37" s="155"/>
      <c r="BY37" s="120"/>
      <c r="BZ37" s="155"/>
      <c r="CA37" s="155"/>
      <c r="CB37" s="120"/>
      <c r="CC37" s="155"/>
      <c r="CD37" s="156"/>
      <c r="CE37" s="155"/>
      <c r="CF37" s="162"/>
      <c r="CG37" s="162"/>
      <c r="CH37" s="162"/>
      <c r="CI37" s="162"/>
      <c r="CJ37" s="162"/>
      <c r="CK37" s="162"/>
      <c r="CL37" s="162"/>
      <c r="CM37" s="162"/>
      <c r="CN37" s="162"/>
      <c r="CO37" s="162"/>
      <c r="CP37" s="162"/>
      <c r="CQ37" s="162"/>
      <c r="CR37" s="162"/>
      <c r="CS37" s="162"/>
      <c r="CT37" s="162"/>
      <c r="CU37" s="162"/>
      <c r="CV37" s="162"/>
      <c r="CW37" s="162"/>
      <c r="CX37" s="162"/>
      <c r="CY37" s="162"/>
      <c r="CZ37" s="162"/>
      <c r="DA37" s="162"/>
      <c r="DB37" s="162"/>
      <c r="DC37" s="162"/>
      <c r="DD37" s="162"/>
      <c r="DE37" s="162"/>
    </row>
    <row r="38" spans="1:109" ht="15.75" customHeight="1" x14ac:dyDescent="0.3">
      <c r="A38" s="474"/>
      <c r="B38" s="472"/>
      <c r="C38" s="472"/>
      <c r="D38" s="472"/>
      <c r="E38" s="473"/>
      <c r="F38" s="472"/>
      <c r="G38" s="472"/>
      <c r="H38" s="472"/>
      <c r="I38" s="155"/>
      <c r="J38" s="155"/>
      <c r="K38" s="472"/>
      <c r="L38" s="473"/>
      <c r="M38" s="474"/>
      <c r="N38" s="417"/>
      <c r="O38" s="418"/>
      <c r="P38" s="493"/>
      <c r="Q38" s="418">
        <f t="shared" si="13"/>
        <v>0</v>
      </c>
      <c r="R38" s="417"/>
      <c r="S38" s="418"/>
      <c r="T38" s="419"/>
      <c r="U38" s="156">
        <v>4</v>
      </c>
      <c r="V38" s="116"/>
      <c r="W38" s="157" t="str">
        <f t="shared" si="14"/>
        <v/>
      </c>
      <c r="X38" s="168"/>
      <c r="Y38" s="168"/>
      <c r="Z38" s="168"/>
      <c r="AA38" s="168"/>
      <c r="AB38" s="117"/>
      <c r="AC38" s="117"/>
      <c r="AD38" s="118" t="str">
        <f t="shared" si="4"/>
        <v/>
      </c>
      <c r="AE38" s="117"/>
      <c r="AF38" s="117"/>
      <c r="AG38" s="117"/>
      <c r="AH38" s="185" t="str">
        <f>IFERROR(IF(AND(W37="Probabilidad",W38="Probabilidad"),(AJ37-(+AJ37*AD38)),IF(AND(W37="Impacto",W38="Probabilidad"),(AJ36-(+AJ36*AD38)),IF(W38="Impacto",AJ37,""))),"")</f>
        <v/>
      </c>
      <c r="AI38" s="154" t="str">
        <f t="shared" si="5"/>
        <v/>
      </c>
      <c r="AJ38" s="118" t="str">
        <f t="shared" si="15"/>
        <v/>
      </c>
      <c r="AK38" s="154" t="str">
        <f t="shared" si="7"/>
        <v/>
      </c>
      <c r="AL38" s="118" t="str">
        <f>IFERROR(IF(AND(W37="Impacto",W38="Impacto"),(AL37-(+AL37*AD38)),IF(AND(W37="Probabilidad",W38="Impacto"),(AL36-(+AL36*AD38)),IF(W38="Probabilidad",AL37,""))),"")</f>
        <v/>
      </c>
      <c r="AM38" s="119" t="str">
        <f t="shared" si="16"/>
        <v/>
      </c>
      <c r="AN38" s="398"/>
      <c r="AO38" s="155"/>
      <c r="AP38" s="156"/>
      <c r="AQ38" s="120"/>
      <c r="AR38" s="120"/>
      <c r="AS38" s="155"/>
      <c r="AT38" s="120"/>
      <c r="AU38" s="155"/>
      <c r="AV38" s="120"/>
      <c r="AW38" s="155"/>
      <c r="AX38" s="120"/>
      <c r="AY38" s="155"/>
      <c r="AZ38" s="156"/>
      <c r="BA38" s="155"/>
      <c r="BB38" s="155"/>
      <c r="BC38" s="156"/>
      <c r="BD38" s="120"/>
      <c r="BE38" s="120"/>
      <c r="BF38" s="155"/>
      <c r="BG38" s="155"/>
      <c r="BH38" s="156"/>
      <c r="BI38" s="120"/>
      <c r="BJ38" s="120"/>
      <c r="BK38" s="155"/>
      <c r="BL38" s="155"/>
      <c r="BM38" s="156"/>
      <c r="BN38" s="120"/>
      <c r="BO38" s="120"/>
      <c r="BP38" s="155"/>
      <c r="BQ38" s="155"/>
      <c r="BR38" s="156"/>
      <c r="BS38" s="120"/>
      <c r="BT38" s="120"/>
      <c r="BU38" s="120"/>
      <c r="BV38" s="155"/>
      <c r="BW38" s="155"/>
      <c r="BX38" s="155"/>
      <c r="BY38" s="120"/>
      <c r="BZ38" s="155"/>
      <c r="CA38" s="155"/>
      <c r="CB38" s="120"/>
      <c r="CC38" s="155"/>
      <c r="CD38" s="156"/>
      <c r="CE38" s="155"/>
      <c r="CF38" s="162"/>
      <c r="CG38" s="162"/>
      <c r="CH38" s="162"/>
      <c r="CI38" s="162"/>
      <c r="CJ38" s="162"/>
      <c r="CK38" s="162"/>
      <c r="CL38" s="162"/>
      <c r="CM38" s="162"/>
      <c r="CN38" s="162"/>
      <c r="CO38" s="162"/>
      <c r="CP38" s="162"/>
      <c r="CQ38" s="162"/>
      <c r="CR38" s="162"/>
      <c r="CS38" s="162"/>
      <c r="CT38" s="162"/>
      <c r="CU38" s="162"/>
      <c r="CV38" s="162"/>
      <c r="CW38" s="162"/>
      <c r="CX38" s="162"/>
      <c r="CY38" s="162"/>
      <c r="CZ38" s="162"/>
      <c r="DA38" s="162"/>
      <c r="DB38" s="162"/>
      <c r="DC38" s="162"/>
      <c r="DD38" s="162"/>
      <c r="DE38" s="162"/>
    </row>
    <row r="39" spans="1:109" ht="15.75" customHeight="1" x14ac:dyDescent="0.3">
      <c r="A39" s="474"/>
      <c r="B39" s="472"/>
      <c r="C39" s="472"/>
      <c r="D39" s="472"/>
      <c r="E39" s="473"/>
      <c r="F39" s="472"/>
      <c r="G39" s="472"/>
      <c r="H39" s="472"/>
      <c r="I39" s="155"/>
      <c r="J39" s="155"/>
      <c r="K39" s="472"/>
      <c r="L39" s="473"/>
      <c r="M39" s="474"/>
      <c r="N39" s="417"/>
      <c r="O39" s="418"/>
      <c r="P39" s="493"/>
      <c r="Q39" s="418">
        <f t="shared" si="13"/>
        <v>0</v>
      </c>
      <c r="R39" s="417"/>
      <c r="S39" s="418"/>
      <c r="T39" s="419"/>
      <c r="U39" s="156">
        <v>5</v>
      </c>
      <c r="V39" s="116"/>
      <c r="W39" s="157" t="str">
        <f t="shared" si="14"/>
        <v/>
      </c>
      <c r="X39" s="168"/>
      <c r="Y39" s="168"/>
      <c r="Z39" s="168"/>
      <c r="AA39" s="168"/>
      <c r="AB39" s="117"/>
      <c r="AC39" s="117"/>
      <c r="AD39" s="118" t="str">
        <f t="shared" si="4"/>
        <v/>
      </c>
      <c r="AE39" s="117"/>
      <c r="AF39" s="117"/>
      <c r="AG39" s="117"/>
      <c r="AH39" s="185" t="str">
        <f>IFERROR(IF(AND(W38="Probabilidad",W39="Probabilidad"),(AJ38-(+AJ38*AD39)),IF(AND(W38="Impacto",W39="Probabilidad"),(AJ37-(+AJ37*AD39)),IF(W39="Impacto",AJ38,""))),"")</f>
        <v/>
      </c>
      <c r="AI39" s="154" t="str">
        <f t="shared" si="5"/>
        <v/>
      </c>
      <c r="AJ39" s="118" t="str">
        <f t="shared" si="15"/>
        <v/>
      </c>
      <c r="AK39" s="154" t="str">
        <f t="shared" si="7"/>
        <v/>
      </c>
      <c r="AL39" s="118" t="str">
        <f>IFERROR(IF(AND(W38="Impacto",W39="Impacto"),(AL38-(+AL38*AD39)),IF(AND(W38="Probabilidad",W39="Impacto"),(AL37-(+AL37*AD39)),IF(W39="Probabilidad",AL38,""))),"")</f>
        <v/>
      </c>
      <c r="AM39" s="119" t="str">
        <f t="shared" si="16"/>
        <v/>
      </c>
      <c r="AN39" s="398"/>
      <c r="AO39" s="155"/>
      <c r="AP39" s="156"/>
      <c r="AQ39" s="120"/>
      <c r="AR39" s="120"/>
      <c r="AS39" s="155"/>
      <c r="AT39" s="120"/>
      <c r="AU39" s="155"/>
      <c r="AV39" s="120"/>
      <c r="AW39" s="155"/>
      <c r="AX39" s="120"/>
      <c r="AY39" s="155"/>
      <c r="AZ39" s="156"/>
      <c r="BA39" s="155"/>
      <c r="BB39" s="155"/>
      <c r="BC39" s="156"/>
      <c r="BD39" s="120"/>
      <c r="BE39" s="120"/>
      <c r="BF39" s="155"/>
      <c r="BG39" s="155"/>
      <c r="BH39" s="156"/>
      <c r="BI39" s="120"/>
      <c r="BJ39" s="120"/>
      <c r="BK39" s="155"/>
      <c r="BL39" s="155"/>
      <c r="BM39" s="156"/>
      <c r="BN39" s="120"/>
      <c r="BO39" s="120"/>
      <c r="BP39" s="155"/>
      <c r="BQ39" s="155"/>
      <c r="BR39" s="156"/>
      <c r="BS39" s="120"/>
      <c r="BT39" s="120"/>
      <c r="BU39" s="120"/>
      <c r="BV39" s="155"/>
      <c r="BW39" s="155"/>
      <c r="BX39" s="155"/>
      <c r="BY39" s="120"/>
      <c r="BZ39" s="155"/>
      <c r="CA39" s="155"/>
      <c r="CB39" s="120"/>
      <c r="CC39" s="155"/>
      <c r="CD39" s="156"/>
      <c r="CE39" s="155"/>
      <c r="CF39" s="162"/>
      <c r="CG39" s="162"/>
      <c r="CH39" s="162"/>
      <c r="CI39" s="162"/>
      <c r="CJ39" s="162"/>
      <c r="CK39" s="162"/>
      <c r="CL39" s="162"/>
      <c r="CM39" s="162"/>
      <c r="CN39" s="162"/>
      <c r="CO39" s="162"/>
      <c r="CP39" s="162"/>
      <c r="CQ39" s="162"/>
      <c r="CR39" s="162"/>
      <c r="CS39" s="162"/>
      <c r="CT39" s="162"/>
      <c r="CU39" s="162"/>
      <c r="CV39" s="162"/>
      <c r="CW39" s="162"/>
      <c r="CX39" s="162"/>
      <c r="CY39" s="162"/>
      <c r="CZ39" s="162"/>
      <c r="DA39" s="162"/>
      <c r="DB39" s="162"/>
      <c r="DC39" s="162"/>
      <c r="DD39" s="162"/>
      <c r="DE39" s="162"/>
    </row>
    <row r="40" spans="1:109" ht="15.75" customHeight="1" x14ac:dyDescent="0.3">
      <c r="A40" s="474"/>
      <c r="B40" s="472"/>
      <c r="C40" s="472"/>
      <c r="D40" s="472"/>
      <c r="E40" s="473"/>
      <c r="F40" s="472"/>
      <c r="G40" s="472"/>
      <c r="H40" s="472"/>
      <c r="I40" s="155"/>
      <c r="J40" s="155"/>
      <c r="K40" s="472"/>
      <c r="L40" s="473"/>
      <c r="M40" s="474"/>
      <c r="N40" s="417"/>
      <c r="O40" s="418"/>
      <c r="P40" s="493"/>
      <c r="Q40" s="418">
        <f t="shared" si="13"/>
        <v>0</v>
      </c>
      <c r="R40" s="417"/>
      <c r="S40" s="418"/>
      <c r="T40" s="419"/>
      <c r="U40" s="156">
        <v>6</v>
      </c>
      <c r="V40" s="116"/>
      <c r="W40" s="157" t="str">
        <f t="shared" si="14"/>
        <v/>
      </c>
      <c r="X40" s="168"/>
      <c r="Y40" s="168"/>
      <c r="Z40" s="168"/>
      <c r="AA40" s="168"/>
      <c r="AB40" s="117"/>
      <c r="AC40" s="117"/>
      <c r="AD40" s="118" t="str">
        <f t="shared" si="4"/>
        <v/>
      </c>
      <c r="AE40" s="117"/>
      <c r="AF40" s="117"/>
      <c r="AG40" s="117"/>
      <c r="AH40" s="185" t="str">
        <f>IFERROR(IF(AND(W39="Probabilidad",W40="Probabilidad"),(AJ39-(+AJ39*AD40)),IF(AND(W39="Impacto",W40="Probabilidad"),(AJ38-(+AJ38*AD40)),IF(W40="Impacto",AJ39,""))),"")</f>
        <v/>
      </c>
      <c r="AI40" s="154" t="str">
        <f t="shared" si="5"/>
        <v/>
      </c>
      <c r="AJ40" s="118" t="str">
        <f t="shared" si="15"/>
        <v/>
      </c>
      <c r="AK40" s="154" t="str">
        <f>IFERROR(IF(AL40="","",IF(AL40&lt;=0.2,"Leve",IF(AL40&lt;=0.4,"Menor",IF(AL40&lt;=0.6,"Moderado",IF(AL40&lt;=0.8,"Mayor","Catastrófico"))))),"")</f>
        <v/>
      </c>
      <c r="AL40" s="118" t="str">
        <f>IFERROR(IF(AND(W39="Impacto",W40="Impacto"),(AL39-(+AL39*AD40)),IF(AND(W39="Probabilidad",W40="Impacto"),(AL38-(+AL38*AD40)),IF(W40="Probabilidad",AL39,""))),"")</f>
        <v/>
      </c>
      <c r="AM40" s="119" t="str">
        <f t="shared" si="16"/>
        <v/>
      </c>
      <c r="AN40" s="399"/>
      <c r="AO40" s="155"/>
      <c r="AP40" s="156"/>
      <c r="AQ40" s="120"/>
      <c r="AR40" s="120"/>
      <c r="AS40" s="155"/>
      <c r="AT40" s="120"/>
      <c r="AU40" s="155"/>
      <c r="AV40" s="120"/>
      <c r="AW40" s="155"/>
      <c r="AX40" s="120"/>
      <c r="AY40" s="155"/>
      <c r="AZ40" s="156"/>
      <c r="BA40" s="155"/>
      <c r="BB40" s="155"/>
      <c r="BC40" s="156"/>
      <c r="BD40" s="120"/>
      <c r="BE40" s="120"/>
      <c r="BF40" s="155"/>
      <c r="BG40" s="155"/>
      <c r="BH40" s="156"/>
      <c r="BI40" s="120"/>
      <c r="BJ40" s="120"/>
      <c r="BK40" s="155"/>
      <c r="BL40" s="155"/>
      <c r="BM40" s="156"/>
      <c r="BN40" s="120"/>
      <c r="BO40" s="120"/>
      <c r="BP40" s="155"/>
      <c r="BQ40" s="155"/>
      <c r="BR40" s="156"/>
      <c r="BS40" s="120"/>
      <c r="BT40" s="120"/>
      <c r="BU40" s="120"/>
      <c r="BV40" s="155"/>
      <c r="BW40" s="155"/>
      <c r="BX40" s="155"/>
      <c r="BY40" s="120"/>
      <c r="BZ40" s="155"/>
      <c r="CA40" s="155"/>
      <c r="CB40" s="120"/>
      <c r="CC40" s="155"/>
      <c r="CD40" s="156"/>
      <c r="CE40" s="155"/>
      <c r="CF40" s="162"/>
      <c r="CG40" s="162"/>
      <c r="CH40" s="162"/>
      <c r="CI40" s="162"/>
      <c r="CJ40" s="162"/>
      <c r="CK40" s="162"/>
      <c r="CL40" s="162"/>
      <c r="CM40" s="162"/>
      <c r="CN40" s="162"/>
      <c r="CO40" s="162"/>
      <c r="CP40" s="162"/>
      <c r="CQ40" s="162"/>
      <c r="CR40" s="162"/>
      <c r="CS40" s="162"/>
      <c r="CT40" s="162"/>
      <c r="CU40" s="162"/>
      <c r="CV40" s="162"/>
      <c r="CW40" s="162"/>
      <c r="CX40" s="162"/>
      <c r="CY40" s="162"/>
      <c r="CZ40" s="162"/>
      <c r="DA40" s="162"/>
      <c r="DB40" s="162"/>
      <c r="DC40" s="162"/>
      <c r="DD40" s="162"/>
      <c r="DE40" s="162"/>
    </row>
    <row r="41" spans="1:109" ht="15.75" customHeight="1" x14ac:dyDescent="0.3">
      <c r="A41" s="474">
        <v>7</v>
      </c>
      <c r="B41" s="472"/>
      <c r="C41" s="472"/>
      <c r="D41" s="472"/>
      <c r="E41" s="473"/>
      <c r="F41" s="472"/>
      <c r="G41" s="472"/>
      <c r="H41" s="472"/>
      <c r="I41" s="155"/>
      <c r="J41" s="155"/>
      <c r="K41" s="472"/>
      <c r="L41" s="473"/>
      <c r="M41" s="474"/>
      <c r="N41" s="417" t="str">
        <f>IF(M41&lt;=0,"",IF(M41&lt;=2,"Muy Baja",IF(M41&lt;=24,"Baja",IF(M41&lt;=500,"Media",IF(M41&lt;=5000,"Alta","Muy Alta")))))</f>
        <v/>
      </c>
      <c r="O41" s="418" t="str">
        <f>IF(N41="","",IF(N41="Muy Baja",0.2,IF(N41="Baja",0.4,IF(N41="Media",0.6,IF(N41="Alta",0.8,IF(N41="Muy Alta",1,))))))</f>
        <v/>
      </c>
      <c r="P41" s="493"/>
      <c r="Q41" s="418">
        <f>IF(NOT(ISERROR(MATCH(P41,'Tabla Impacto'!$B$221:$B$223,0))),'Tabla Impacto'!$F$223&amp;"Por favor no seleccionar los criterios de impacto(Afectación Económica o presupuestal y Pérdida Reputacional)",P41)</f>
        <v>0</v>
      </c>
      <c r="R41" s="417" t="str">
        <f>IF(OR(Q41='Tabla Impacto'!$C$11,Q41='Tabla Impacto'!$D$11),"Leve",IF(OR(Q41='Tabla Impacto'!$C$12,Q41='Tabla Impacto'!$D$12),"Menor",IF(OR(Q41='Tabla Impacto'!$C$13,Q41='Tabla Impacto'!$D$13),"Moderado",IF(OR(Q41='Tabla Impacto'!$C$14,Q41='Tabla Impacto'!$D$14),"Mayor",IF(OR(Q41='Tabla Impacto'!$C$15,Q41='Tabla Impacto'!$D$15),"Catastrófico","")))))</f>
        <v/>
      </c>
      <c r="S41" s="418" t="str">
        <f>IF(R41="","",IF(R41="Leve",0.2,IF(R41="Menor",0.4,IF(R41="Moderado",0.6,IF(R41="Mayor",0.8,IF(R41="Catastrófico",1,))))))</f>
        <v/>
      </c>
      <c r="T41" s="419" t="str">
        <f>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156">
        <v>1</v>
      </c>
      <c r="V41" s="116"/>
      <c r="W41" s="157" t="str">
        <f t="shared" si="14"/>
        <v/>
      </c>
      <c r="X41" s="168"/>
      <c r="Y41" s="168"/>
      <c r="Z41" s="168"/>
      <c r="AA41" s="168"/>
      <c r="AB41" s="117"/>
      <c r="AC41" s="117"/>
      <c r="AD41" s="118" t="str">
        <f t="shared" si="4"/>
        <v/>
      </c>
      <c r="AE41" s="117"/>
      <c r="AF41" s="117"/>
      <c r="AG41" s="117"/>
      <c r="AH41" s="185" t="str">
        <f>IFERROR(IF(W41="Probabilidad",(O41-(+O41*AD41)),IF(W41="Impacto",O41,"")),"")</f>
        <v/>
      </c>
      <c r="AI41" s="154" t="str">
        <f>IFERROR(IF(AH41="","",IF(AH41&lt;=0.2,"Muy Baja",IF(AH41&lt;=0.4,"Baja",IF(AH41&lt;=0.6,"Media",IF(AH41&lt;=0.8,"Alta","Muy Alta"))))),"")</f>
        <v/>
      </c>
      <c r="AJ41" s="118" t="str">
        <f t="shared" si="15"/>
        <v/>
      </c>
      <c r="AK41" s="154" t="str">
        <f>IFERROR(IF(AL41="","",IF(AL41&lt;=0.2,"Leve",IF(AL41&lt;=0.4,"Menor",IF(AL41&lt;=0.6,"Moderado",IF(AL41&lt;=0.8,"Mayor","Catastrófico"))))),"")</f>
        <v/>
      </c>
      <c r="AL41" s="118" t="str">
        <f>IFERROR(IF(W41="Impacto",(S41-(+S41*AD41)),IF(W41="Probabilidad",S41,"")),"")</f>
        <v/>
      </c>
      <c r="AM41" s="119" t="str">
        <f t="shared" si="16"/>
        <v/>
      </c>
      <c r="AN41" s="397"/>
      <c r="AO41" s="155"/>
      <c r="AP41" s="156"/>
      <c r="AQ41" s="120"/>
      <c r="AR41" s="120"/>
      <c r="AS41" s="155"/>
      <c r="AT41" s="120"/>
      <c r="AU41" s="155"/>
      <c r="AV41" s="120"/>
      <c r="AW41" s="155"/>
      <c r="AX41" s="120"/>
      <c r="AY41" s="155"/>
      <c r="AZ41" s="156"/>
      <c r="BA41" s="155"/>
      <c r="BB41" s="155"/>
      <c r="BC41" s="156"/>
      <c r="BD41" s="120"/>
      <c r="BE41" s="120"/>
      <c r="BF41" s="155"/>
      <c r="BG41" s="155"/>
      <c r="BH41" s="156"/>
      <c r="BI41" s="120"/>
      <c r="BJ41" s="120"/>
      <c r="BK41" s="155"/>
      <c r="BL41" s="155"/>
      <c r="BM41" s="156"/>
      <c r="BN41" s="120"/>
      <c r="BO41" s="120"/>
      <c r="BP41" s="155"/>
      <c r="BQ41" s="155"/>
      <c r="BR41" s="156"/>
      <c r="BS41" s="120"/>
      <c r="BT41" s="120"/>
      <c r="BU41" s="120"/>
      <c r="BV41" s="155"/>
      <c r="BW41" s="155"/>
      <c r="BX41" s="155"/>
      <c r="BY41" s="120"/>
      <c r="BZ41" s="155"/>
      <c r="CA41" s="155"/>
      <c r="CB41" s="120"/>
      <c r="CC41" s="155"/>
      <c r="CD41" s="156"/>
      <c r="CE41" s="155"/>
      <c r="CF41" s="162"/>
      <c r="CG41" s="162"/>
      <c r="CH41" s="162"/>
      <c r="CI41" s="162"/>
      <c r="CJ41" s="162"/>
      <c r="CK41" s="162"/>
      <c r="CL41" s="162"/>
      <c r="CM41" s="162"/>
      <c r="CN41" s="162"/>
      <c r="CO41" s="162"/>
      <c r="CP41" s="162"/>
      <c r="CQ41" s="162"/>
      <c r="CR41" s="162"/>
      <c r="CS41" s="162"/>
      <c r="CT41" s="162"/>
      <c r="CU41" s="162"/>
      <c r="CV41" s="162"/>
      <c r="CW41" s="162"/>
      <c r="CX41" s="162"/>
      <c r="CY41" s="162"/>
      <c r="CZ41" s="162"/>
      <c r="DA41" s="162"/>
      <c r="DB41" s="162"/>
      <c r="DC41" s="162"/>
      <c r="DD41" s="162"/>
      <c r="DE41" s="162"/>
    </row>
    <row r="42" spans="1:109" ht="15.75" customHeight="1" x14ac:dyDescent="0.3">
      <c r="A42" s="474"/>
      <c r="B42" s="472"/>
      <c r="C42" s="472"/>
      <c r="D42" s="472"/>
      <c r="E42" s="473"/>
      <c r="F42" s="472"/>
      <c r="G42" s="472"/>
      <c r="H42" s="472"/>
      <c r="I42" s="155"/>
      <c r="J42" s="155"/>
      <c r="K42" s="472"/>
      <c r="L42" s="473"/>
      <c r="M42" s="474"/>
      <c r="N42" s="417"/>
      <c r="O42" s="418"/>
      <c r="P42" s="493"/>
      <c r="Q42" s="418">
        <f t="shared" ref="Q42:Q46" si="17">IF(NOT(ISERROR(MATCH(P42,_xlfn.ANCHORARRAY(E53),0))),O55&amp;"Por favor no seleccionar los criterios de impacto",P42)</f>
        <v>0</v>
      </c>
      <c r="R42" s="417"/>
      <c r="S42" s="418"/>
      <c r="T42" s="419"/>
      <c r="U42" s="156">
        <v>2</v>
      </c>
      <c r="V42" s="116"/>
      <c r="W42" s="157" t="str">
        <f t="shared" si="14"/>
        <v/>
      </c>
      <c r="X42" s="168"/>
      <c r="Y42" s="168"/>
      <c r="Z42" s="168"/>
      <c r="AA42" s="168"/>
      <c r="AB42" s="117"/>
      <c r="AC42" s="117"/>
      <c r="AD42" s="118" t="str">
        <f t="shared" si="4"/>
        <v/>
      </c>
      <c r="AE42" s="117"/>
      <c r="AF42" s="117"/>
      <c r="AG42" s="117"/>
      <c r="AH42" s="185" t="str">
        <f>IFERROR(IF(AND(W41="Probabilidad",W42="Probabilidad"),(AJ41-(+AJ41*AD42)),IF(W42="Probabilidad",(O41-(+O41*AD42)),IF(W42="Impacto",AJ41,""))),"")</f>
        <v/>
      </c>
      <c r="AI42" s="154" t="str">
        <f t="shared" si="5"/>
        <v/>
      </c>
      <c r="AJ42" s="118" t="str">
        <f t="shared" si="15"/>
        <v/>
      </c>
      <c r="AK42" s="154" t="str">
        <f t="shared" si="7"/>
        <v/>
      </c>
      <c r="AL42" s="118" t="str">
        <f>IFERROR(IF(AND(W41="Impacto",W42="Impacto"),(AL35-(+AL35*AD42)),IF(W42="Impacto",($S$41-(+$S$41*AD42)),IF(W42="Probabilidad",AL35,""))),"")</f>
        <v/>
      </c>
      <c r="AM42" s="119" t="str">
        <f t="shared" si="16"/>
        <v/>
      </c>
      <c r="AN42" s="398"/>
      <c r="AO42" s="155"/>
      <c r="AP42" s="156"/>
      <c r="AQ42" s="120"/>
      <c r="AR42" s="120"/>
      <c r="AS42" s="155"/>
      <c r="AT42" s="120"/>
      <c r="AU42" s="155"/>
      <c r="AV42" s="120"/>
      <c r="AW42" s="155"/>
      <c r="AX42" s="120"/>
      <c r="AY42" s="155"/>
      <c r="AZ42" s="156"/>
      <c r="BA42" s="155"/>
      <c r="BB42" s="155"/>
      <c r="BC42" s="156"/>
      <c r="BD42" s="120"/>
      <c r="BE42" s="120"/>
      <c r="BF42" s="155"/>
      <c r="BG42" s="155"/>
      <c r="BH42" s="156"/>
      <c r="BI42" s="120"/>
      <c r="BJ42" s="120"/>
      <c r="BK42" s="155"/>
      <c r="BL42" s="155"/>
      <c r="BM42" s="156"/>
      <c r="BN42" s="120"/>
      <c r="BO42" s="120"/>
      <c r="BP42" s="155"/>
      <c r="BQ42" s="155"/>
      <c r="BR42" s="156"/>
      <c r="BS42" s="120"/>
      <c r="BT42" s="120"/>
      <c r="BU42" s="120"/>
      <c r="BV42" s="155"/>
      <c r="BW42" s="155"/>
      <c r="BX42" s="155"/>
      <c r="BY42" s="120"/>
      <c r="BZ42" s="155"/>
      <c r="CA42" s="155"/>
      <c r="CB42" s="120"/>
      <c r="CC42" s="155"/>
      <c r="CD42" s="156"/>
      <c r="CE42" s="155"/>
      <c r="CF42" s="162"/>
      <c r="CG42" s="162"/>
      <c r="CH42" s="162"/>
      <c r="CI42" s="162"/>
      <c r="CJ42" s="162"/>
      <c r="CK42" s="162"/>
      <c r="CL42" s="162"/>
      <c r="CM42" s="162"/>
      <c r="CN42" s="162"/>
      <c r="CO42" s="162"/>
      <c r="CP42" s="162"/>
      <c r="CQ42" s="162"/>
      <c r="CR42" s="162"/>
      <c r="CS42" s="162"/>
      <c r="CT42" s="162"/>
      <c r="CU42" s="162"/>
      <c r="CV42" s="162"/>
      <c r="CW42" s="162"/>
      <c r="CX42" s="162"/>
      <c r="CY42" s="162"/>
      <c r="CZ42" s="162"/>
      <c r="DA42" s="162"/>
      <c r="DB42" s="162"/>
      <c r="DC42" s="162"/>
      <c r="DD42" s="162"/>
      <c r="DE42" s="162"/>
    </row>
    <row r="43" spans="1:109" ht="15.75" customHeight="1" x14ac:dyDescent="0.3">
      <c r="A43" s="474"/>
      <c r="B43" s="472"/>
      <c r="C43" s="472"/>
      <c r="D43" s="472"/>
      <c r="E43" s="473"/>
      <c r="F43" s="472"/>
      <c r="G43" s="472"/>
      <c r="H43" s="472"/>
      <c r="I43" s="155"/>
      <c r="J43" s="155"/>
      <c r="K43" s="472"/>
      <c r="L43" s="473"/>
      <c r="M43" s="474"/>
      <c r="N43" s="417"/>
      <c r="O43" s="418"/>
      <c r="P43" s="493"/>
      <c r="Q43" s="418">
        <f t="shared" si="17"/>
        <v>0</v>
      </c>
      <c r="R43" s="417"/>
      <c r="S43" s="418"/>
      <c r="T43" s="419"/>
      <c r="U43" s="156">
        <v>3</v>
      </c>
      <c r="V43" s="121"/>
      <c r="W43" s="157" t="str">
        <f t="shared" si="14"/>
        <v/>
      </c>
      <c r="X43" s="168"/>
      <c r="Y43" s="168"/>
      <c r="Z43" s="168"/>
      <c r="AA43" s="168"/>
      <c r="AB43" s="117"/>
      <c r="AC43" s="117"/>
      <c r="AD43" s="118" t="str">
        <f t="shared" si="4"/>
        <v/>
      </c>
      <c r="AE43" s="117"/>
      <c r="AF43" s="117"/>
      <c r="AG43" s="117"/>
      <c r="AH43" s="185" t="str">
        <f>IFERROR(IF(AND(W42="Probabilidad",W43="Probabilidad"),(AJ42-(+AJ42*AD43)),IF(AND(W42="Impacto",W43="Probabilidad"),(AJ41-(+AJ41*AD43)),IF(W43="Impacto",AJ42,""))),"")</f>
        <v/>
      </c>
      <c r="AI43" s="154" t="str">
        <f t="shared" si="5"/>
        <v/>
      </c>
      <c r="AJ43" s="118" t="str">
        <f t="shared" si="15"/>
        <v/>
      </c>
      <c r="AK43" s="154" t="str">
        <f t="shared" si="7"/>
        <v/>
      </c>
      <c r="AL43" s="118" t="str">
        <f>IFERROR(IF(AND(W42="Impacto",W43="Impacto"),(AL42-(+AL42*AD43)),IF(AND(W42="Probabilidad",W43="Impacto"),(AL41-(+AL41*AD43)),IF(W43="Probabilidad",AL42,""))),"")</f>
        <v/>
      </c>
      <c r="AM43" s="119" t="str">
        <f t="shared" si="16"/>
        <v/>
      </c>
      <c r="AN43" s="398"/>
      <c r="AO43" s="155"/>
      <c r="AP43" s="156"/>
      <c r="AQ43" s="120"/>
      <c r="AR43" s="120"/>
      <c r="AS43" s="155"/>
      <c r="AT43" s="120"/>
      <c r="AU43" s="155"/>
      <c r="AV43" s="120"/>
      <c r="AW43" s="155"/>
      <c r="AX43" s="120"/>
      <c r="AY43" s="155"/>
      <c r="AZ43" s="156"/>
      <c r="BA43" s="155"/>
      <c r="BB43" s="155"/>
      <c r="BC43" s="156"/>
      <c r="BD43" s="120"/>
      <c r="BE43" s="120"/>
      <c r="BF43" s="155"/>
      <c r="BG43" s="155"/>
      <c r="BH43" s="156"/>
      <c r="BI43" s="120"/>
      <c r="BJ43" s="120"/>
      <c r="BK43" s="155"/>
      <c r="BL43" s="155"/>
      <c r="BM43" s="156"/>
      <c r="BN43" s="120"/>
      <c r="BO43" s="120"/>
      <c r="BP43" s="155"/>
      <c r="BQ43" s="155"/>
      <c r="BR43" s="156"/>
      <c r="BS43" s="120"/>
      <c r="BT43" s="120"/>
      <c r="BU43" s="120"/>
      <c r="BV43" s="155"/>
      <c r="BW43" s="155"/>
      <c r="BX43" s="155"/>
      <c r="BY43" s="120"/>
      <c r="BZ43" s="155"/>
      <c r="CA43" s="155"/>
      <c r="CB43" s="120"/>
      <c r="CC43" s="155"/>
      <c r="CD43" s="156"/>
      <c r="CE43" s="155"/>
      <c r="CF43" s="162"/>
      <c r="CG43" s="162"/>
      <c r="CH43" s="162"/>
      <c r="CI43" s="162"/>
      <c r="CJ43" s="162"/>
      <c r="CK43" s="162"/>
      <c r="CL43" s="162"/>
      <c r="CM43" s="162"/>
      <c r="CN43" s="162"/>
      <c r="CO43" s="162"/>
      <c r="CP43" s="162"/>
      <c r="CQ43" s="162"/>
      <c r="CR43" s="162"/>
      <c r="CS43" s="162"/>
      <c r="CT43" s="162"/>
      <c r="CU43" s="162"/>
      <c r="CV43" s="162"/>
      <c r="CW43" s="162"/>
      <c r="CX43" s="162"/>
      <c r="CY43" s="162"/>
      <c r="CZ43" s="162"/>
      <c r="DA43" s="162"/>
      <c r="DB43" s="162"/>
      <c r="DC43" s="162"/>
      <c r="DD43" s="162"/>
      <c r="DE43" s="162"/>
    </row>
    <row r="44" spans="1:109" ht="15.75" customHeight="1" x14ac:dyDescent="0.3">
      <c r="A44" s="474"/>
      <c r="B44" s="472"/>
      <c r="C44" s="472"/>
      <c r="D44" s="472"/>
      <c r="E44" s="473"/>
      <c r="F44" s="472"/>
      <c r="G44" s="472"/>
      <c r="H44" s="472"/>
      <c r="I44" s="155"/>
      <c r="J44" s="155"/>
      <c r="K44" s="472"/>
      <c r="L44" s="473"/>
      <c r="M44" s="474"/>
      <c r="N44" s="417"/>
      <c r="O44" s="418"/>
      <c r="P44" s="493"/>
      <c r="Q44" s="418">
        <f t="shared" si="17"/>
        <v>0</v>
      </c>
      <c r="R44" s="417"/>
      <c r="S44" s="418"/>
      <c r="T44" s="419"/>
      <c r="U44" s="156">
        <v>4</v>
      </c>
      <c r="V44" s="116"/>
      <c r="W44" s="157" t="str">
        <f t="shared" si="14"/>
        <v/>
      </c>
      <c r="X44" s="168"/>
      <c r="Y44" s="168"/>
      <c r="Z44" s="168"/>
      <c r="AA44" s="168"/>
      <c r="AB44" s="117"/>
      <c r="AC44" s="117"/>
      <c r="AD44" s="118" t="str">
        <f t="shared" si="4"/>
        <v/>
      </c>
      <c r="AE44" s="117"/>
      <c r="AF44" s="117"/>
      <c r="AG44" s="117"/>
      <c r="AH44" s="185" t="str">
        <f>IFERROR(IF(AND(W43="Probabilidad",W44="Probabilidad"),(AJ43-(+AJ43*AD44)),IF(AND(W43="Impacto",W44="Probabilidad"),(AJ42-(+AJ42*AD44)),IF(W44="Impacto",AJ43,""))),"")</f>
        <v/>
      </c>
      <c r="AI44" s="154" t="str">
        <f t="shared" si="5"/>
        <v/>
      </c>
      <c r="AJ44" s="118" t="str">
        <f t="shared" si="15"/>
        <v/>
      </c>
      <c r="AK44" s="154" t="str">
        <f t="shared" si="7"/>
        <v/>
      </c>
      <c r="AL44" s="118" t="str">
        <f>IFERROR(IF(AND(W43="Impacto",W44="Impacto"),(AL43-(+AL43*AD44)),IF(AND(W43="Probabilidad",W44="Impacto"),(AL42-(+AL42*AD44)),IF(W44="Probabilidad",AL43,""))),"")</f>
        <v/>
      </c>
      <c r="AM44" s="119" t="str">
        <f t="shared" si="16"/>
        <v/>
      </c>
      <c r="AN44" s="398"/>
      <c r="AO44" s="155"/>
      <c r="AP44" s="156"/>
      <c r="AQ44" s="120"/>
      <c r="AR44" s="120"/>
      <c r="AS44" s="155"/>
      <c r="AT44" s="120"/>
      <c r="AU44" s="155"/>
      <c r="AV44" s="120"/>
      <c r="AW44" s="155"/>
      <c r="AX44" s="120"/>
      <c r="AY44" s="155"/>
      <c r="AZ44" s="156"/>
      <c r="BA44" s="155"/>
      <c r="BB44" s="155"/>
      <c r="BC44" s="156"/>
      <c r="BD44" s="120"/>
      <c r="BE44" s="120"/>
      <c r="BF44" s="155"/>
      <c r="BG44" s="155"/>
      <c r="BH44" s="156"/>
      <c r="BI44" s="120"/>
      <c r="BJ44" s="120"/>
      <c r="BK44" s="155"/>
      <c r="BL44" s="155"/>
      <c r="BM44" s="156"/>
      <c r="BN44" s="120"/>
      <c r="BO44" s="120"/>
      <c r="BP44" s="155"/>
      <c r="BQ44" s="155"/>
      <c r="BR44" s="156"/>
      <c r="BS44" s="120"/>
      <c r="BT44" s="120"/>
      <c r="BU44" s="120"/>
      <c r="BV44" s="155"/>
      <c r="BW44" s="155"/>
      <c r="BX44" s="155"/>
      <c r="BY44" s="120"/>
      <c r="BZ44" s="155"/>
      <c r="CA44" s="155"/>
      <c r="CB44" s="120"/>
      <c r="CC44" s="155"/>
      <c r="CD44" s="156"/>
      <c r="CE44" s="155"/>
      <c r="CF44" s="162"/>
      <c r="CG44" s="162"/>
      <c r="CH44" s="162"/>
      <c r="CI44" s="162"/>
      <c r="CJ44" s="162"/>
      <c r="CK44" s="162"/>
      <c r="CL44" s="162"/>
      <c r="CM44" s="162"/>
      <c r="CN44" s="162"/>
      <c r="CO44" s="162"/>
      <c r="CP44" s="162"/>
      <c r="CQ44" s="162"/>
      <c r="CR44" s="162"/>
      <c r="CS44" s="162"/>
      <c r="CT44" s="162"/>
      <c r="CU44" s="162"/>
      <c r="CV44" s="162"/>
      <c r="CW44" s="162"/>
      <c r="CX44" s="162"/>
      <c r="CY44" s="162"/>
      <c r="CZ44" s="162"/>
      <c r="DA44" s="162"/>
      <c r="DB44" s="162"/>
      <c r="DC44" s="162"/>
      <c r="DD44" s="162"/>
      <c r="DE44" s="162"/>
    </row>
    <row r="45" spans="1:109" ht="15.75" customHeight="1" x14ac:dyDescent="0.3">
      <c r="A45" s="474"/>
      <c r="B45" s="472"/>
      <c r="C45" s="472"/>
      <c r="D45" s="472"/>
      <c r="E45" s="473"/>
      <c r="F45" s="472"/>
      <c r="G45" s="472"/>
      <c r="H45" s="472"/>
      <c r="I45" s="155"/>
      <c r="J45" s="155"/>
      <c r="K45" s="472"/>
      <c r="L45" s="473"/>
      <c r="M45" s="474"/>
      <c r="N45" s="417"/>
      <c r="O45" s="418"/>
      <c r="P45" s="493"/>
      <c r="Q45" s="418">
        <f t="shared" si="17"/>
        <v>0</v>
      </c>
      <c r="R45" s="417"/>
      <c r="S45" s="418"/>
      <c r="T45" s="419"/>
      <c r="U45" s="156">
        <v>5</v>
      </c>
      <c r="V45" s="116"/>
      <c r="W45" s="157" t="str">
        <f t="shared" si="14"/>
        <v/>
      </c>
      <c r="X45" s="168"/>
      <c r="Y45" s="168"/>
      <c r="Z45" s="168"/>
      <c r="AA45" s="168"/>
      <c r="AB45" s="117"/>
      <c r="AC45" s="117"/>
      <c r="AD45" s="118" t="str">
        <f t="shared" si="4"/>
        <v/>
      </c>
      <c r="AE45" s="117"/>
      <c r="AF45" s="117"/>
      <c r="AG45" s="117"/>
      <c r="AH45" s="185" t="str">
        <f>IFERROR(IF(AND(W44="Probabilidad",W45="Probabilidad"),(AJ44-(+AJ44*AD45)),IF(AND(W44="Impacto",W45="Probabilidad"),(AJ43-(+AJ43*AD45)),IF(W45="Impacto",AJ44,""))),"")</f>
        <v/>
      </c>
      <c r="AI45" s="154" t="str">
        <f t="shared" si="5"/>
        <v/>
      </c>
      <c r="AJ45" s="118" t="str">
        <f t="shared" si="15"/>
        <v/>
      </c>
      <c r="AK45" s="154" t="str">
        <f t="shared" si="7"/>
        <v/>
      </c>
      <c r="AL45" s="118" t="str">
        <f>IFERROR(IF(AND(W44="Impacto",W45="Impacto"),(AL44-(+AL44*AD45)),IF(AND(W44="Probabilidad",W45="Impacto"),(AL43-(+AL43*AD45)),IF(W45="Probabilidad",AL44,""))),"")</f>
        <v/>
      </c>
      <c r="AM45" s="119" t="str">
        <f t="shared" si="16"/>
        <v/>
      </c>
      <c r="AN45" s="398"/>
      <c r="AO45" s="155"/>
      <c r="AP45" s="156"/>
      <c r="AQ45" s="120"/>
      <c r="AR45" s="120"/>
      <c r="AS45" s="155"/>
      <c r="AT45" s="120"/>
      <c r="AU45" s="155"/>
      <c r="AV45" s="120"/>
      <c r="AW45" s="155"/>
      <c r="AX45" s="120"/>
      <c r="AY45" s="155"/>
      <c r="AZ45" s="156"/>
      <c r="BA45" s="155"/>
      <c r="BB45" s="155"/>
      <c r="BC45" s="156"/>
      <c r="BD45" s="120"/>
      <c r="BE45" s="120"/>
      <c r="BF45" s="155"/>
      <c r="BG45" s="155"/>
      <c r="BH45" s="156"/>
      <c r="BI45" s="120"/>
      <c r="BJ45" s="120"/>
      <c r="BK45" s="155"/>
      <c r="BL45" s="155"/>
      <c r="BM45" s="156"/>
      <c r="BN45" s="120"/>
      <c r="BO45" s="120"/>
      <c r="BP45" s="155"/>
      <c r="BQ45" s="155"/>
      <c r="BR45" s="156"/>
      <c r="BS45" s="120"/>
      <c r="BT45" s="120"/>
      <c r="BU45" s="120"/>
      <c r="BV45" s="155"/>
      <c r="BW45" s="155"/>
      <c r="BX45" s="155"/>
      <c r="BY45" s="120"/>
      <c r="BZ45" s="155"/>
      <c r="CA45" s="155"/>
      <c r="CB45" s="120"/>
      <c r="CC45" s="155"/>
      <c r="CD45" s="156"/>
      <c r="CE45" s="155"/>
      <c r="CF45" s="162"/>
      <c r="CG45" s="162"/>
      <c r="CH45" s="162"/>
      <c r="CI45" s="162"/>
      <c r="CJ45" s="162"/>
      <c r="CK45" s="162"/>
      <c r="CL45" s="162"/>
      <c r="CM45" s="162"/>
      <c r="CN45" s="162"/>
      <c r="CO45" s="162"/>
      <c r="CP45" s="162"/>
      <c r="CQ45" s="162"/>
      <c r="CR45" s="162"/>
      <c r="CS45" s="162"/>
      <c r="CT45" s="162"/>
      <c r="CU45" s="162"/>
      <c r="CV45" s="162"/>
      <c r="CW45" s="162"/>
      <c r="CX45" s="162"/>
      <c r="CY45" s="162"/>
      <c r="CZ45" s="162"/>
      <c r="DA45" s="162"/>
      <c r="DB45" s="162"/>
      <c r="DC45" s="162"/>
      <c r="DD45" s="162"/>
      <c r="DE45" s="162"/>
    </row>
    <row r="46" spans="1:109" ht="15.75" customHeight="1" x14ac:dyDescent="0.3">
      <c r="A46" s="474"/>
      <c r="B46" s="472"/>
      <c r="C46" s="472"/>
      <c r="D46" s="472"/>
      <c r="E46" s="473"/>
      <c r="F46" s="472"/>
      <c r="G46" s="472"/>
      <c r="H46" s="472"/>
      <c r="I46" s="155"/>
      <c r="J46" s="155"/>
      <c r="K46" s="472"/>
      <c r="L46" s="473"/>
      <c r="M46" s="474"/>
      <c r="N46" s="417"/>
      <c r="O46" s="418"/>
      <c r="P46" s="493"/>
      <c r="Q46" s="418">
        <f t="shared" si="17"/>
        <v>0</v>
      </c>
      <c r="R46" s="417"/>
      <c r="S46" s="418"/>
      <c r="T46" s="419"/>
      <c r="U46" s="156">
        <v>6</v>
      </c>
      <c r="V46" s="116"/>
      <c r="W46" s="157" t="str">
        <f t="shared" si="14"/>
        <v/>
      </c>
      <c r="X46" s="168"/>
      <c r="Y46" s="168"/>
      <c r="Z46" s="168"/>
      <c r="AA46" s="168"/>
      <c r="AB46" s="117"/>
      <c r="AC46" s="117"/>
      <c r="AD46" s="118" t="str">
        <f t="shared" si="4"/>
        <v/>
      </c>
      <c r="AE46" s="117"/>
      <c r="AF46" s="117"/>
      <c r="AG46" s="117"/>
      <c r="AH46" s="185" t="str">
        <f>IFERROR(IF(AND(W45="Probabilidad",W46="Probabilidad"),(AJ45-(+AJ45*AD46)),IF(AND(W45="Impacto",W46="Probabilidad"),(AJ44-(+AJ44*AD46)),IF(W46="Impacto",AJ45,""))),"")</f>
        <v/>
      </c>
      <c r="AI46" s="154" t="str">
        <f t="shared" si="5"/>
        <v/>
      </c>
      <c r="AJ46" s="118" t="str">
        <f t="shared" si="15"/>
        <v/>
      </c>
      <c r="AK46" s="154" t="str">
        <f t="shared" si="7"/>
        <v/>
      </c>
      <c r="AL46" s="118" t="str">
        <f>IFERROR(IF(AND(W45="Impacto",W46="Impacto"),(AL45-(+AL45*AD46)),IF(AND(W45="Probabilidad",W46="Impacto"),(AL44-(+AL44*AD46)),IF(W46="Probabilidad",AL45,""))),"")</f>
        <v/>
      </c>
      <c r="AM46" s="119" t="str">
        <f t="shared" si="16"/>
        <v/>
      </c>
      <c r="AN46" s="399"/>
      <c r="AO46" s="155"/>
      <c r="AP46" s="156"/>
      <c r="AQ46" s="120"/>
      <c r="AR46" s="120"/>
      <c r="AS46" s="155"/>
      <c r="AT46" s="120"/>
      <c r="AU46" s="155"/>
      <c r="AV46" s="120"/>
      <c r="AW46" s="155"/>
      <c r="AX46" s="120"/>
      <c r="AY46" s="155"/>
      <c r="AZ46" s="156"/>
      <c r="BA46" s="155"/>
      <c r="BB46" s="155"/>
      <c r="BC46" s="156"/>
      <c r="BD46" s="120"/>
      <c r="BE46" s="120"/>
      <c r="BF46" s="155"/>
      <c r="BG46" s="155"/>
      <c r="BH46" s="156"/>
      <c r="BI46" s="120"/>
      <c r="BJ46" s="120"/>
      <c r="BK46" s="155"/>
      <c r="BL46" s="155"/>
      <c r="BM46" s="156"/>
      <c r="BN46" s="120"/>
      <c r="BO46" s="120"/>
      <c r="BP46" s="155"/>
      <c r="BQ46" s="155"/>
      <c r="BR46" s="156"/>
      <c r="BS46" s="120"/>
      <c r="BT46" s="120"/>
      <c r="BU46" s="120"/>
      <c r="BV46" s="155"/>
      <c r="BW46" s="155"/>
      <c r="BX46" s="155"/>
      <c r="BY46" s="120"/>
      <c r="BZ46" s="155"/>
      <c r="CA46" s="155"/>
      <c r="CB46" s="120"/>
      <c r="CC46" s="155"/>
      <c r="CD46" s="156"/>
      <c r="CE46" s="155"/>
      <c r="CF46" s="162"/>
      <c r="CG46" s="162"/>
      <c r="CH46" s="162"/>
      <c r="CI46" s="162"/>
      <c r="CJ46" s="162"/>
      <c r="CK46" s="162"/>
      <c r="CL46" s="162"/>
      <c r="CM46" s="162"/>
      <c r="CN46" s="162"/>
      <c r="CO46" s="162"/>
      <c r="CP46" s="162"/>
      <c r="CQ46" s="162"/>
      <c r="CR46" s="162"/>
      <c r="CS46" s="162"/>
      <c r="CT46" s="162"/>
      <c r="CU46" s="162"/>
      <c r="CV46" s="162"/>
      <c r="CW46" s="162"/>
      <c r="CX46" s="162"/>
      <c r="CY46" s="162"/>
      <c r="CZ46" s="162"/>
      <c r="DA46" s="162"/>
      <c r="DB46" s="162"/>
      <c r="DC46" s="162"/>
      <c r="DD46" s="162"/>
      <c r="DE46" s="162"/>
    </row>
    <row r="47" spans="1:109" ht="15.75" customHeight="1" x14ac:dyDescent="0.3">
      <c r="A47" s="474">
        <v>8</v>
      </c>
      <c r="B47" s="472"/>
      <c r="C47" s="472"/>
      <c r="D47" s="472"/>
      <c r="E47" s="473"/>
      <c r="F47" s="472"/>
      <c r="G47" s="472"/>
      <c r="H47" s="472"/>
      <c r="I47" s="155"/>
      <c r="J47" s="155"/>
      <c r="K47" s="472"/>
      <c r="L47" s="473"/>
      <c r="M47" s="474"/>
      <c r="N47" s="417" t="str">
        <f>IF(M47&lt;=0,"",IF(M47&lt;=2,"Muy Baja",IF(M47&lt;=24,"Baja",IF(M47&lt;=500,"Media",IF(M47&lt;=5000,"Alta","Muy Alta")))))</f>
        <v/>
      </c>
      <c r="O47" s="418" t="str">
        <f>IF(N47="","",IF(N47="Muy Baja",0.2,IF(N47="Baja",0.4,IF(N47="Media",0.6,IF(N47="Alta",0.8,IF(N47="Muy Alta",1,))))))</f>
        <v/>
      </c>
      <c r="P47" s="493"/>
      <c r="Q47" s="418">
        <f>IF(NOT(ISERROR(MATCH(P47,'Tabla Impacto'!$B$221:$B$223,0))),'Tabla Impacto'!$F$223&amp;"Por favor no seleccionar los criterios de impacto(Afectación Económica o presupuestal y Pérdida Reputacional)",P47)</f>
        <v>0</v>
      </c>
      <c r="R47" s="417" t="str">
        <f>IF(OR(Q47='Tabla Impacto'!$C$11,Q47='Tabla Impacto'!$D$11),"Leve",IF(OR(Q47='Tabla Impacto'!$C$12,Q47='Tabla Impacto'!$D$12),"Menor",IF(OR(Q47='Tabla Impacto'!$C$13,Q47='Tabla Impacto'!$D$13),"Moderado",IF(OR(Q47='Tabla Impacto'!$C$14,Q47='Tabla Impacto'!$D$14),"Mayor",IF(OR(Q47='Tabla Impacto'!$C$15,Q47='Tabla Impacto'!$D$15),"Catastrófico","")))))</f>
        <v/>
      </c>
      <c r="S47" s="418" t="str">
        <f>IF(R47="","",IF(R47="Leve",0.2,IF(R47="Menor",0.4,IF(R47="Moderado",0.6,IF(R47="Mayor",0.8,IF(R47="Catastrófico",1,))))))</f>
        <v/>
      </c>
      <c r="T47" s="419" t="str">
        <f>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156">
        <v>1</v>
      </c>
      <c r="V47" s="116"/>
      <c r="W47" s="157" t="str">
        <f t="shared" si="14"/>
        <v/>
      </c>
      <c r="X47" s="168"/>
      <c r="Y47" s="168"/>
      <c r="Z47" s="168"/>
      <c r="AA47" s="168"/>
      <c r="AB47" s="117"/>
      <c r="AC47" s="117"/>
      <c r="AD47" s="118" t="str">
        <f t="shared" si="4"/>
        <v/>
      </c>
      <c r="AE47" s="117"/>
      <c r="AF47" s="117"/>
      <c r="AG47" s="117"/>
      <c r="AH47" s="185" t="str">
        <f>IFERROR(IF(W47="Probabilidad",(O47-(+O47*AD47)),IF(W47="Impacto",O47,"")),"")</f>
        <v/>
      </c>
      <c r="AI47" s="154" t="str">
        <f>IFERROR(IF(AH47="","",IF(AH47&lt;=0.2,"Muy Baja",IF(AH47&lt;=0.4,"Baja",IF(AH47&lt;=0.6,"Media",IF(AH47&lt;=0.8,"Alta","Muy Alta"))))),"")</f>
        <v/>
      </c>
      <c r="AJ47" s="118" t="str">
        <f t="shared" si="15"/>
        <v/>
      </c>
      <c r="AK47" s="154" t="str">
        <f>IFERROR(IF(AL47="","",IF(AL47&lt;=0.2,"Leve",IF(AL47&lt;=0.4,"Menor",IF(AL47&lt;=0.6,"Moderado",IF(AL47&lt;=0.8,"Mayor","Catastrófico"))))),"")</f>
        <v/>
      </c>
      <c r="AL47" s="118" t="str">
        <f>IFERROR(IF(W47="Impacto",(S47-(+S47*AD47)),IF(W47="Probabilidad",S47,"")),"")</f>
        <v/>
      </c>
      <c r="AM47" s="119" t="str">
        <f t="shared" si="16"/>
        <v/>
      </c>
      <c r="AN47" s="397"/>
      <c r="AO47" s="155"/>
      <c r="AP47" s="156"/>
      <c r="AQ47" s="120"/>
      <c r="AR47" s="120"/>
      <c r="AS47" s="155"/>
      <c r="AT47" s="120"/>
      <c r="AU47" s="155"/>
      <c r="AV47" s="120"/>
      <c r="AW47" s="155"/>
      <c r="AX47" s="120"/>
      <c r="AY47" s="155"/>
      <c r="AZ47" s="156"/>
      <c r="BA47" s="155"/>
      <c r="BB47" s="155"/>
      <c r="BC47" s="156"/>
      <c r="BD47" s="120"/>
      <c r="BE47" s="120"/>
      <c r="BF47" s="155"/>
      <c r="BG47" s="155"/>
      <c r="BH47" s="156"/>
      <c r="BI47" s="120"/>
      <c r="BJ47" s="120"/>
      <c r="BK47" s="155"/>
      <c r="BL47" s="155"/>
      <c r="BM47" s="156"/>
      <c r="BN47" s="120"/>
      <c r="BO47" s="120"/>
      <c r="BP47" s="155"/>
      <c r="BQ47" s="155"/>
      <c r="BR47" s="156"/>
      <c r="BS47" s="120"/>
      <c r="BT47" s="120"/>
      <c r="BU47" s="120"/>
      <c r="BV47" s="155"/>
      <c r="BW47" s="155"/>
      <c r="BX47" s="155"/>
      <c r="BY47" s="120"/>
      <c r="BZ47" s="155"/>
      <c r="CA47" s="155"/>
      <c r="CB47" s="120"/>
      <c r="CC47" s="155"/>
      <c r="CD47" s="156"/>
      <c r="CE47" s="155"/>
      <c r="CF47" s="162"/>
      <c r="CG47" s="162"/>
      <c r="CH47" s="162"/>
      <c r="CI47" s="162"/>
      <c r="CJ47" s="162"/>
      <c r="CK47" s="162"/>
      <c r="CL47" s="162"/>
      <c r="CM47" s="162"/>
      <c r="CN47" s="162"/>
      <c r="CO47" s="162"/>
      <c r="CP47" s="162"/>
      <c r="CQ47" s="162"/>
      <c r="CR47" s="162"/>
      <c r="CS47" s="162"/>
      <c r="CT47" s="162"/>
      <c r="CU47" s="162"/>
      <c r="CV47" s="162"/>
      <c r="CW47" s="162"/>
      <c r="CX47" s="162"/>
      <c r="CY47" s="162"/>
      <c r="CZ47" s="162"/>
      <c r="DA47" s="162"/>
      <c r="DB47" s="162"/>
      <c r="DC47" s="162"/>
      <c r="DD47" s="162"/>
      <c r="DE47" s="162"/>
    </row>
    <row r="48" spans="1:109" ht="15.75" customHeight="1" x14ac:dyDescent="0.3">
      <c r="A48" s="474"/>
      <c r="B48" s="472"/>
      <c r="C48" s="472"/>
      <c r="D48" s="472"/>
      <c r="E48" s="473"/>
      <c r="F48" s="472"/>
      <c r="G48" s="472"/>
      <c r="H48" s="472"/>
      <c r="I48" s="155"/>
      <c r="J48" s="155"/>
      <c r="K48" s="472"/>
      <c r="L48" s="473"/>
      <c r="M48" s="474"/>
      <c r="N48" s="417"/>
      <c r="O48" s="418"/>
      <c r="P48" s="493"/>
      <c r="Q48" s="418">
        <f t="shared" ref="Q48:Q52" si="18">IF(NOT(ISERROR(MATCH(P48,_xlfn.ANCHORARRAY(E59),0))),O61&amp;"Por favor no seleccionar los criterios de impacto",P48)</f>
        <v>0</v>
      </c>
      <c r="R48" s="417"/>
      <c r="S48" s="418"/>
      <c r="T48" s="419"/>
      <c r="U48" s="156">
        <v>2</v>
      </c>
      <c r="V48" s="116"/>
      <c r="W48" s="157" t="str">
        <f t="shared" si="14"/>
        <v/>
      </c>
      <c r="X48" s="168"/>
      <c r="Y48" s="168"/>
      <c r="Z48" s="168"/>
      <c r="AA48" s="168"/>
      <c r="AB48" s="117"/>
      <c r="AC48" s="117"/>
      <c r="AD48" s="118" t="str">
        <f t="shared" si="4"/>
        <v/>
      </c>
      <c r="AE48" s="117"/>
      <c r="AF48" s="117"/>
      <c r="AG48" s="117"/>
      <c r="AH48" s="185" t="str">
        <f>IFERROR(IF(AND(W47="Probabilidad",W48="Probabilidad"),(AJ47-(+AJ47*AD48)),IF(W48="Probabilidad",(O47-(+O47*AD48)),IF(W48="Impacto",AJ47,""))),"")</f>
        <v/>
      </c>
      <c r="AI48" s="154" t="str">
        <f t="shared" si="5"/>
        <v/>
      </c>
      <c r="AJ48" s="118" t="str">
        <f t="shared" si="15"/>
        <v/>
      </c>
      <c r="AK48" s="154" t="str">
        <f t="shared" si="7"/>
        <v/>
      </c>
      <c r="AL48" s="118" t="str">
        <f>IFERROR(IF(AND(W47="Impacto",W48="Impacto"),(AL41-(+AL41*AD48)),IF(W48="Impacto",($S$47-(+$S$47*AD48)),IF(W48="Probabilidad",AL41,""))),"")</f>
        <v/>
      </c>
      <c r="AM48" s="119" t="str">
        <f t="shared" si="16"/>
        <v/>
      </c>
      <c r="AN48" s="398"/>
      <c r="AO48" s="155"/>
      <c r="AP48" s="156"/>
      <c r="AQ48" s="120"/>
      <c r="AR48" s="120"/>
      <c r="AS48" s="155"/>
      <c r="AT48" s="120"/>
      <c r="AU48" s="155"/>
      <c r="AV48" s="120"/>
      <c r="AW48" s="155"/>
      <c r="AX48" s="120"/>
      <c r="AY48" s="155"/>
      <c r="AZ48" s="156"/>
      <c r="BA48" s="155"/>
      <c r="BB48" s="155"/>
      <c r="BC48" s="156"/>
      <c r="BD48" s="120"/>
      <c r="BE48" s="120"/>
      <c r="BF48" s="155"/>
      <c r="BG48" s="155"/>
      <c r="BH48" s="156"/>
      <c r="BI48" s="120"/>
      <c r="BJ48" s="120"/>
      <c r="BK48" s="155"/>
      <c r="BL48" s="155"/>
      <c r="BM48" s="156"/>
      <c r="BN48" s="120"/>
      <c r="BO48" s="120"/>
      <c r="BP48" s="155"/>
      <c r="BQ48" s="155"/>
      <c r="BR48" s="156"/>
      <c r="BS48" s="120"/>
      <c r="BT48" s="120"/>
      <c r="BU48" s="120"/>
      <c r="BV48" s="155"/>
      <c r="BW48" s="155"/>
      <c r="BX48" s="155"/>
      <c r="BY48" s="120"/>
      <c r="BZ48" s="155"/>
      <c r="CA48" s="155"/>
      <c r="CB48" s="120"/>
      <c r="CC48" s="155"/>
      <c r="CD48" s="156"/>
      <c r="CE48" s="155"/>
      <c r="CF48" s="162"/>
      <c r="CG48" s="162"/>
      <c r="CH48" s="162"/>
      <c r="CI48" s="162"/>
      <c r="CJ48" s="162"/>
      <c r="CK48" s="162"/>
      <c r="CL48" s="162"/>
      <c r="CM48" s="162"/>
      <c r="CN48" s="162"/>
      <c r="CO48" s="162"/>
      <c r="CP48" s="162"/>
      <c r="CQ48" s="162"/>
      <c r="CR48" s="162"/>
      <c r="CS48" s="162"/>
      <c r="CT48" s="162"/>
      <c r="CU48" s="162"/>
      <c r="CV48" s="162"/>
      <c r="CW48" s="162"/>
      <c r="CX48" s="162"/>
      <c r="CY48" s="162"/>
      <c r="CZ48" s="162"/>
      <c r="DA48" s="162"/>
      <c r="DB48" s="162"/>
      <c r="DC48" s="162"/>
      <c r="DD48" s="162"/>
      <c r="DE48" s="162"/>
    </row>
    <row r="49" spans="1:109" ht="15.75" customHeight="1" x14ac:dyDescent="0.3">
      <c r="A49" s="474"/>
      <c r="B49" s="472"/>
      <c r="C49" s="472"/>
      <c r="D49" s="472"/>
      <c r="E49" s="473"/>
      <c r="F49" s="472"/>
      <c r="G49" s="472"/>
      <c r="H49" s="472"/>
      <c r="I49" s="155"/>
      <c r="J49" s="155"/>
      <c r="K49" s="472"/>
      <c r="L49" s="473"/>
      <c r="M49" s="474"/>
      <c r="N49" s="417"/>
      <c r="O49" s="418"/>
      <c r="P49" s="493"/>
      <c r="Q49" s="418">
        <f t="shared" si="18"/>
        <v>0</v>
      </c>
      <c r="R49" s="417"/>
      <c r="S49" s="418"/>
      <c r="T49" s="419"/>
      <c r="U49" s="156">
        <v>3</v>
      </c>
      <c r="V49" s="121"/>
      <c r="W49" s="157" t="str">
        <f t="shared" si="14"/>
        <v/>
      </c>
      <c r="X49" s="168"/>
      <c r="Y49" s="168"/>
      <c r="Z49" s="168"/>
      <c r="AA49" s="168"/>
      <c r="AB49" s="117"/>
      <c r="AC49" s="117"/>
      <c r="AD49" s="118" t="str">
        <f t="shared" si="4"/>
        <v/>
      </c>
      <c r="AE49" s="117"/>
      <c r="AF49" s="117"/>
      <c r="AG49" s="117"/>
      <c r="AH49" s="185" t="str">
        <f>IFERROR(IF(AND(W48="Probabilidad",W49="Probabilidad"),(AJ48-(+AJ48*AD49)),IF(AND(W48="Impacto",W49="Probabilidad"),(AJ47-(+AJ47*AD49)),IF(W49="Impacto",AJ48,""))),"")</f>
        <v/>
      </c>
      <c r="AI49" s="154" t="str">
        <f t="shared" si="5"/>
        <v/>
      </c>
      <c r="AJ49" s="118" t="str">
        <f t="shared" si="15"/>
        <v/>
      </c>
      <c r="AK49" s="154" t="str">
        <f t="shared" si="7"/>
        <v/>
      </c>
      <c r="AL49" s="118" t="str">
        <f>IFERROR(IF(AND(W48="Impacto",W49="Impacto"),(AL48-(+AL48*AD49)),IF(AND(W48="Probabilidad",W49="Impacto"),(AL47-(+AL47*AD49)),IF(W49="Probabilidad",AL48,""))),"")</f>
        <v/>
      </c>
      <c r="AM49" s="119" t="str">
        <f t="shared" si="16"/>
        <v/>
      </c>
      <c r="AN49" s="398"/>
      <c r="AO49" s="155"/>
      <c r="AP49" s="156"/>
      <c r="AQ49" s="120"/>
      <c r="AR49" s="120"/>
      <c r="AS49" s="155"/>
      <c r="AT49" s="120"/>
      <c r="AU49" s="155"/>
      <c r="AV49" s="120"/>
      <c r="AW49" s="155"/>
      <c r="AX49" s="120"/>
      <c r="AY49" s="155"/>
      <c r="AZ49" s="156"/>
      <c r="BA49" s="155"/>
      <c r="BB49" s="155"/>
      <c r="BC49" s="156"/>
      <c r="BD49" s="120"/>
      <c r="BE49" s="120"/>
      <c r="BF49" s="155"/>
      <c r="BG49" s="155"/>
      <c r="BH49" s="156"/>
      <c r="BI49" s="120"/>
      <c r="BJ49" s="120"/>
      <c r="BK49" s="155"/>
      <c r="BL49" s="155"/>
      <c r="BM49" s="156"/>
      <c r="BN49" s="120"/>
      <c r="BO49" s="120"/>
      <c r="BP49" s="155"/>
      <c r="BQ49" s="155"/>
      <c r="BR49" s="156"/>
      <c r="BS49" s="120"/>
      <c r="BT49" s="120"/>
      <c r="BU49" s="120"/>
      <c r="BV49" s="155"/>
      <c r="BW49" s="155"/>
      <c r="BX49" s="155"/>
      <c r="BY49" s="120"/>
      <c r="BZ49" s="155"/>
      <c r="CA49" s="155"/>
      <c r="CB49" s="120"/>
      <c r="CC49" s="155"/>
      <c r="CD49" s="156"/>
      <c r="CE49" s="155"/>
      <c r="CF49" s="162"/>
      <c r="CG49" s="162"/>
      <c r="CH49" s="162"/>
      <c r="CI49" s="162"/>
      <c r="CJ49" s="162"/>
      <c r="CK49" s="162"/>
      <c r="CL49" s="162"/>
      <c r="CM49" s="162"/>
      <c r="CN49" s="162"/>
      <c r="CO49" s="162"/>
      <c r="CP49" s="162"/>
      <c r="CQ49" s="162"/>
      <c r="CR49" s="162"/>
      <c r="CS49" s="162"/>
      <c r="CT49" s="162"/>
      <c r="CU49" s="162"/>
      <c r="CV49" s="162"/>
      <c r="CW49" s="162"/>
      <c r="CX49" s="162"/>
      <c r="CY49" s="162"/>
      <c r="CZ49" s="162"/>
      <c r="DA49" s="162"/>
      <c r="DB49" s="162"/>
      <c r="DC49" s="162"/>
      <c r="DD49" s="162"/>
      <c r="DE49" s="162"/>
    </row>
    <row r="50" spans="1:109" ht="15.75" customHeight="1" x14ac:dyDescent="0.3">
      <c r="A50" s="474"/>
      <c r="B50" s="472"/>
      <c r="C50" s="472"/>
      <c r="D50" s="472"/>
      <c r="E50" s="473"/>
      <c r="F50" s="472"/>
      <c r="G50" s="472"/>
      <c r="H50" s="472"/>
      <c r="I50" s="155"/>
      <c r="J50" s="155"/>
      <c r="K50" s="472"/>
      <c r="L50" s="473"/>
      <c r="M50" s="474"/>
      <c r="N50" s="417"/>
      <c r="O50" s="418"/>
      <c r="P50" s="493"/>
      <c r="Q50" s="418">
        <f t="shared" si="18"/>
        <v>0</v>
      </c>
      <c r="R50" s="417"/>
      <c r="S50" s="418"/>
      <c r="T50" s="419"/>
      <c r="U50" s="156">
        <v>4</v>
      </c>
      <c r="V50" s="116"/>
      <c r="W50" s="157" t="str">
        <f t="shared" si="14"/>
        <v/>
      </c>
      <c r="X50" s="168"/>
      <c r="Y50" s="168"/>
      <c r="Z50" s="168"/>
      <c r="AA50" s="168"/>
      <c r="AB50" s="117"/>
      <c r="AC50" s="117"/>
      <c r="AD50" s="118" t="str">
        <f t="shared" si="4"/>
        <v/>
      </c>
      <c r="AE50" s="117"/>
      <c r="AF50" s="117"/>
      <c r="AG50" s="117"/>
      <c r="AH50" s="185" t="str">
        <f>IFERROR(IF(AND(W49="Probabilidad",W50="Probabilidad"),(AJ49-(+AJ49*AD50)),IF(AND(W49="Impacto",W50="Probabilidad"),(AJ48-(+AJ48*AD50)),IF(W50="Impacto",AJ49,""))),"")</f>
        <v/>
      </c>
      <c r="AI50" s="154" t="str">
        <f t="shared" si="5"/>
        <v/>
      </c>
      <c r="AJ50" s="118" t="str">
        <f t="shared" si="15"/>
        <v/>
      </c>
      <c r="AK50" s="154" t="str">
        <f t="shared" si="7"/>
        <v/>
      </c>
      <c r="AL50" s="118" t="str">
        <f>IFERROR(IF(AND(W49="Impacto",W50="Impacto"),(AL49-(+AL49*AD50)),IF(AND(W49="Probabilidad",W50="Impacto"),(AL48-(+AL48*AD50)),IF(W50="Probabilidad",AL49,""))),"")</f>
        <v/>
      </c>
      <c r="AM50" s="119" t="str">
        <f t="shared" si="16"/>
        <v/>
      </c>
      <c r="AN50" s="398"/>
      <c r="AO50" s="155"/>
      <c r="AP50" s="156"/>
      <c r="AQ50" s="120"/>
      <c r="AR50" s="120"/>
      <c r="AS50" s="155"/>
      <c r="AT50" s="120"/>
      <c r="AU50" s="155"/>
      <c r="AV50" s="120"/>
      <c r="AW50" s="155"/>
      <c r="AX50" s="120"/>
      <c r="AY50" s="155"/>
      <c r="AZ50" s="156"/>
      <c r="BA50" s="155"/>
      <c r="BB50" s="155"/>
      <c r="BC50" s="156"/>
      <c r="BD50" s="120"/>
      <c r="BE50" s="120"/>
      <c r="BF50" s="155"/>
      <c r="BG50" s="155"/>
      <c r="BH50" s="156"/>
      <c r="BI50" s="120"/>
      <c r="BJ50" s="120"/>
      <c r="BK50" s="155"/>
      <c r="BL50" s="155"/>
      <c r="BM50" s="156"/>
      <c r="BN50" s="120"/>
      <c r="BO50" s="120"/>
      <c r="BP50" s="155"/>
      <c r="BQ50" s="155"/>
      <c r="BR50" s="156"/>
      <c r="BS50" s="120"/>
      <c r="BT50" s="120"/>
      <c r="BU50" s="120"/>
      <c r="BV50" s="155"/>
      <c r="BW50" s="155"/>
      <c r="BX50" s="155"/>
      <c r="BY50" s="120"/>
      <c r="BZ50" s="155"/>
      <c r="CA50" s="155"/>
      <c r="CB50" s="120"/>
      <c r="CC50" s="155"/>
      <c r="CD50" s="156"/>
      <c r="CE50" s="155"/>
      <c r="CF50" s="162"/>
      <c r="CG50" s="162"/>
      <c r="CH50" s="162"/>
      <c r="CI50" s="162"/>
      <c r="CJ50" s="162"/>
      <c r="CK50" s="162"/>
      <c r="CL50" s="162"/>
      <c r="CM50" s="162"/>
      <c r="CN50" s="162"/>
      <c r="CO50" s="162"/>
      <c r="CP50" s="162"/>
      <c r="CQ50" s="162"/>
      <c r="CR50" s="162"/>
      <c r="CS50" s="162"/>
      <c r="CT50" s="162"/>
      <c r="CU50" s="162"/>
      <c r="CV50" s="162"/>
      <c r="CW50" s="162"/>
      <c r="CX50" s="162"/>
      <c r="CY50" s="162"/>
      <c r="CZ50" s="162"/>
      <c r="DA50" s="162"/>
      <c r="DB50" s="162"/>
      <c r="DC50" s="162"/>
      <c r="DD50" s="162"/>
      <c r="DE50" s="162"/>
    </row>
    <row r="51" spans="1:109" ht="15.75" customHeight="1" x14ac:dyDescent="0.3">
      <c r="A51" s="474"/>
      <c r="B51" s="472"/>
      <c r="C51" s="472"/>
      <c r="D51" s="472"/>
      <c r="E51" s="473"/>
      <c r="F51" s="472"/>
      <c r="G51" s="472"/>
      <c r="H51" s="472"/>
      <c r="I51" s="155"/>
      <c r="J51" s="155"/>
      <c r="K51" s="472"/>
      <c r="L51" s="473"/>
      <c r="M51" s="474"/>
      <c r="N51" s="417"/>
      <c r="O51" s="418"/>
      <c r="P51" s="493"/>
      <c r="Q51" s="418">
        <f t="shared" si="18"/>
        <v>0</v>
      </c>
      <c r="R51" s="417"/>
      <c r="S51" s="418"/>
      <c r="T51" s="419"/>
      <c r="U51" s="156">
        <v>5</v>
      </c>
      <c r="V51" s="116"/>
      <c r="W51" s="157" t="str">
        <f t="shared" si="14"/>
        <v/>
      </c>
      <c r="X51" s="168"/>
      <c r="Y51" s="168"/>
      <c r="Z51" s="168"/>
      <c r="AA51" s="168"/>
      <c r="AB51" s="117"/>
      <c r="AC51" s="117"/>
      <c r="AD51" s="118" t="str">
        <f t="shared" si="4"/>
        <v/>
      </c>
      <c r="AE51" s="117"/>
      <c r="AF51" s="117"/>
      <c r="AG51" s="117"/>
      <c r="AH51" s="185" t="str">
        <f>IFERROR(IF(AND(W50="Probabilidad",W51="Probabilidad"),(AJ50-(+AJ50*AD51)),IF(AND(W50="Impacto",W51="Probabilidad"),(AJ49-(+AJ49*AD51)),IF(W51="Impacto",AJ50,""))),"")</f>
        <v/>
      </c>
      <c r="AI51" s="154" t="str">
        <f t="shared" si="5"/>
        <v/>
      </c>
      <c r="AJ51" s="118" t="str">
        <f t="shared" si="15"/>
        <v/>
      </c>
      <c r="AK51" s="154" t="str">
        <f t="shared" si="7"/>
        <v/>
      </c>
      <c r="AL51" s="118" t="str">
        <f>IFERROR(IF(AND(W50="Impacto",W51="Impacto"),(AL50-(+AL50*AD51)),IF(AND(W50="Probabilidad",W51="Impacto"),(AL49-(+AL49*AD51)),IF(W51="Probabilidad",AL50,""))),"")</f>
        <v/>
      </c>
      <c r="AM51" s="119" t="str">
        <f t="shared" si="16"/>
        <v/>
      </c>
      <c r="AN51" s="398"/>
      <c r="AO51" s="155"/>
      <c r="AP51" s="156"/>
      <c r="AQ51" s="120"/>
      <c r="AR51" s="120"/>
      <c r="AS51" s="155"/>
      <c r="AT51" s="120"/>
      <c r="AU51" s="155"/>
      <c r="AV51" s="120"/>
      <c r="AW51" s="155"/>
      <c r="AX51" s="120"/>
      <c r="AY51" s="155"/>
      <c r="AZ51" s="156"/>
      <c r="BA51" s="155"/>
      <c r="BB51" s="155"/>
      <c r="BC51" s="156"/>
      <c r="BD51" s="120"/>
      <c r="BE51" s="120"/>
      <c r="BF51" s="155"/>
      <c r="BG51" s="155"/>
      <c r="BH51" s="156"/>
      <c r="BI51" s="120"/>
      <c r="BJ51" s="120"/>
      <c r="BK51" s="155"/>
      <c r="BL51" s="155"/>
      <c r="BM51" s="156"/>
      <c r="BN51" s="120"/>
      <c r="BO51" s="120"/>
      <c r="BP51" s="155"/>
      <c r="BQ51" s="155"/>
      <c r="BR51" s="156"/>
      <c r="BS51" s="120"/>
      <c r="BT51" s="120"/>
      <c r="BU51" s="120"/>
      <c r="BV51" s="155"/>
      <c r="BW51" s="155"/>
      <c r="BX51" s="155"/>
      <c r="BY51" s="120"/>
      <c r="BZ51" s="155"/>
      <c r="CA51" s="155"/>
      <c r="CB51" s="120"/>
      <c r="CC51" s="155"/>
      <c r="CD51" s="156"/>
      <c r="CE51" s="155"/>
      <c r="CF51" s="162"/>
      <c r="CG51" s="162"/>
      <c r="CH51" s="162"/>
      <c r="CI51" s="162"/>
      <c r="CJ51" s="162"/>
      <c r="CK51" s="162"/>
      <c r="CL51" s="162"/>
      <c r="CM51" s="162"/>
      <c r="CN51" s="162"/>
      <c r="CO51" s="162"/>
      <c r="CP51" s="162"/>
      <c r="CQ51" s="162"/>
      <c r="CR51" s="162"/>
      <c r="CS51" s="162"/>
      <c r="CT51" s="162"/>
      <c r="CU51" s="162"/>
      <c r="CV51" s="162"/>
      <c r="CW51" s="162"/>
      <c r="CX51" s="162"/>
      <c r="CY51" s="162"/>
      <c r="CZ51" s="162"/>
      <c r="DA51" s="162"/>
      <c r="DB51" s="162"/>
      <c r="DC51" s="162"/>
      <c r="DD51" s="162"/>
      <c r="DE51" s="162"/>
    </row>
    <row r="52" spans="1:109" ht="15.75" customHeight="1" x14ac:dyDescent="0.3">
      <c r="A52" s="474"/>
      <c r="B52" s="472"/>
      <c r="C52" s="472"/>
      <c r="D52" s="472"/>
      <c r="E52" s="473"/>
      <c r="F52" s="472"/>
      <c r="G52" s="472"/>
      <c r="H52" s="472"/>
      <c r="I52" s="155"/>
      <c r="J52" s="155"/>
      <c r="K52" s="472"/>
      <c r="L52" s="473"/>
      <c r="M52" s="474"/>
      <c r="N52" s="417"/>
      <c r="O52" s="418"/>
      <c r="P52" s="493"/>
      <c r="Q52" s="418">
        <f t="shared" si="18"/>
        <v>0</v>
      </c>
      <c r="R52" s="417"/>
      <c r="S52" s="418"/>
      <c r="T52" s="419"/>
      <c r="U52" s="156">
        <v>6</v>
      </c>
      <c r="V52" s="116"/>
      <c r="W52" s="157" t="str">
        <f t="shared" si="14"/>
        <v/>
      </c>
      <c r="X52" s="168"/>
      <c r="Y52" s="168"/>
      <c r="Z52" s="168"/>
      <c r="AA52" s="168"/>
      <c r="AB52" s="117"/>
      <c r="AC52" s="117"/>
      <c r="AD52" s="118" t="str">
        <f t="shared" si="4"/>
        <v/>
      </c>
      <c r="AE52" s="117"/>
      <c r="AF52" s="117"/>
      <c r="AG52" s="117"/>
      <c r="AH52" s="185" t="str">
        <f>IFERROR(IF(AND(W51="Probabilidad",W52="Probabilidad"),(AJ51-(+AJ51*AD52)),IF(AND(W51="Impacto",W52="Probabilidad"),(AJ50-(+AJ50*AD52)),IF(W52="Impacto",AJ51,""))),"")</f>
        <v/>
      </c>
      <c r="AI52" s="154" t="str">
        <f t="shared" si="5"/>
        <v/>
      </c>
      <c r="AJ52" s="118" t="str">
        <f t="shared" si="15"/>
        <v/>
      </c>
      <c r="AK52" s="154" t="str">
        <f t="shared" si="7"/>
        <v/>
      </c>
      <c r="AL52" s="118" t="str">
        <f>IFERROR(IF(AND(W51="Impacto",W52="Impacto"),(AL51-(+AL51*AD52)),IF(AND(W51="Probabilidad",W52="Impacto"),(AL50-(+AL50*AD52)),IF(W52="Probabilidad",AL51,""))),"")</f>
        <v/>
      </c>
      <c r="AM52" s="119" t="str">
        <f t="shared" si="16"/>
        <v/>
      </c>
      <c r="AN52" s="399"/>
      <c r="AO52" s="155"/>
      <c r="AP52" s="156"/>
      <c r="AQ52" s="120"/>
      <c r="AR52" s="120"/>
      <c r="AS52" s="155"/>
      <c r="AT52" s="120"/>
      <c r="AU52" s="155"/>
      <c r="AV52" s="120"/>
      <c r="AW52" s="155"/>
      <c r="AX52" s="120"/>
      <c r="AY52" s="155"/>
      <c r="AZ52" s="156"/>
      <c r="BA52" s="155"/>
      <c r="BB52" s="155"/>
      <c r="BC52" s="156"/>
      <c r="BD52" s="120"/>
      <c r="BE52" s="120"/>
      <c r="BF52" s="155"/>
      <c r="BG52" s="155"/>
      <c r="BH52" s="156"/>
      <c r="BI52" s="120"/>
      <c r="BJ52" s="120"/>
      <c r="BK52" s="155"/>
      <c r="BL52" s="155"/>
      <c r="BM52" s="156"/>
      <c r="BN52" s="120"/>
      <c r="BO52" s="120"/>
      <c r="BP52" s="155"/>
      <c r="BQ52" s="155"/>
      <c r="BR52" s="156"/>
      <c r="BS52" s="120"/>
      <c r="BT52" s="120"/>
      <c r="BU52" s="120"/>
      <c r="BV52" s="155"/>
      <c r="BW52" s="155"/>
      <c r="BX52" s="155"/>
      <c r="BY52" s="120"/>
      <c r="BZ52" s="155"/>
      <c r="CA52" s="155"/>
      <c r="CB52" s="120"/>
      <c r="CC52" s="155"/>
      <c r="CD52" s="156"/>
      <c r="CE52" s="155"/>
      <c r="CF52" s="162"/>
      <c r="CG52" s="162"/>
      <c r="CH52" s="162"/>
      <c r="CI52" s="162"/>
      <c r="CJ52" s="162"/>
      <c r="CK52" s="162"/>
      <c r="CL52" s="162"/>
      <c r="CM52" s="162"/>
      <c r="CN52" s="162"/>
      <c r="CO52" s="162"/>
      <c r="CP52" s="162"/>
      <c r="CQ52" s="162"/>
      <c r="CR52" s="162"/>
      <c r="CS52" s="162"/>
      <c r="CT52" s="162"/>
      <c r="CU52" s="162"/>
      <c r="CV52" s="162"/>
      <c r="CW52" s="162"/>
      <c r="CX52" s="162"/>
      <c r="CY52" s="162"/>
      <c r="CZ52" s="162"/>
      <c r="DA52" s="162"/>
      <c r="DB52" s="162"/>
      <c r="DC52" s="162"/>
      <c r="DD52" s="162"/>
      <c r="DE52" s="162"/>
    </row>
    <row r="53" spans="1:109" ht="15.75" customHeight="1" x14ac:dyDescent="0.3">
      <c r="A53" s="474">
        <v>9</v>
      </c>
      <c r="B53" s="472"/>
      <c r="C53" s="472"/>
      <c r="D53" s="472"/>
      <c r="E53" s="473"/>
      <c r="F53" s="472"/>
      <c r="G53" s="472"/>
      <c r="H53" s="472"/>
      <c r="I53" s="155"/>
      <c r="J53" s="155"/>
      <c r="K53" s="472"/>
      <c r="L53" s="473"/>
      <c r="M53" s="474"/>
      <c r="N53" s="417" t="str">
        <f>IF(M53&lt;=0,"",IF(M53&lt;=2,"Muy Baja",IF(M53&lt;=24,"Baja",IF(M53&lt;=500,"Media",IF(M53&lt;=5000,"Alta","Muy Alta")))))</f>
        <v/>
      </c>
      <c r="O53" s="418" t="str">
        <f>IF(N53="","",IF(N53="Muy Baja",0.2,IF(N53="Baja",0.4,IF(N53="Media",0.6,IF(N53="Alta",0.8,IF(N53="Muy Alta",1,))))))</f>
        <v/>
      </c>
      <c r="P53" s="493"/>
      <c r="Q53" s="418">
        <f>IF(NOT(ISERROR(MATCH(P53,'Tabla Impacto'!$B$221:$B$223,0))),'Tabla Impacto'!$F$223&amp;"Por favor no seleccionar los criterios de impacto(Afectación Económica o presupuestal y Pérdida Reputacional)",P53)</f>
        <v>0</v>
      </c>
      <c r="R53" s="417" t="str">
        <f>IF(OR(Q53='Tabla Impacto'!$C$11,Q53='Tabla Impacto'!$D$11),"Leve",IF(OR(Q53='Tabla Impacto'!$C$12,Q53='Tabla Impacto'!$D$12),"Menor",IF(OR(Q53='Tabla Impacto'!$C$13,Q53='Tabla Impacto'!$D$13),"Moderado",IF(OR(Q53='Tabla Impacto'!$C$14,Q53='Tabla Impacto'!$D$14),"Mayor",IF(OR(Q53='Tabla Impacto'!$C$15,Q53='Tabla Impacto'!$D$15),"Catastrófico","")))))</f>
        <v/>
      </c>
      <c r="S53" s="418" t="str">
        <f>IF(R53="","",IF(R53="Leve",0.2,IF(R53="Menor",0.4,IF(R53="Moderado",0.6,IF(R53="Mayor",0.8,IF(R53="Catastrófico",1,))))))</f>
        <v/>
      </c>
      <c r="T53" s="419" t="str">
        <f>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156">
        <v>1</v>
      </c>
      <c r="V53" s="116"/>
      <c r="W53" s="157" t="str">
        <f t="shared" si="14"/>
        <v/>
      </c>
      <c r="X53" s="168"/>
      <c r="Y53" s="168"/>
      <c r="Z53" s="168"/>
      <c r="AA53" s="168"/>
      <c r="AB53" s="117"/>
      <c r="AC53" s="117"/>
      <c r="AD53" s="118" t="str">
        <f t="shared" si="4"/>
        <v/>
      </c>
      <c r="AE53" s="117"/>
      <c r="AF53" s="117"/>
      <c r="AG53" s="117"/>
      <c r="AH53" s="185" t="str">
        <f>IFERROR(IF(W53="Probabilidad",(O53-(+O53*AD53)),IF(W53="Impacto",O53,"")),"")</f>
        <v/>
      </c>
      <c r="AI53" s="154" t="str">
        <f>IFERROR(IF(AH53="","",IF(AH53&lt;=0.2,"Muy Baja",IF(AH53&lt;=0.4,"Baja",IF(AH53&lt;=0.6,"Media",IF(AH53&lt;=0.8,"Alta","Muy Alta"))))),"")</f>
        <v/>
      </c>
      <c r="AJ53" s="118" t="str">
        <f t="shared" si="15"/>
        <v/>
      </c>
      <c r="AK53" s="154" t="str">
        <f>IFERROR(IF(AL53="","",IF(AL53&lt;=0.2,"Leve",IF(AL53&lt;=0.4,"Menor",IF(AL53&lt;=0.6,"Moderado",IF(AL53&lt;=0.8,"Mayor","Catastrófico"))))),"")</f>
        <v/>
      </c>
      <c r="AL53" s="118" t="str">
        <f>IFERROR(IF(W53="Impacto",(S53-(+S53*AD53)),IF(W53="Probabilidad",S53,"")),"")</f>
        <v/>
      </c>
      <c r="AM53" s="119" t="str">
        <f t="shared" si="16"/>
        <v/>
      </c>
      <c r="AN53" s="397"/>
      <c r="AO53" s="155"/>
      <c r="AP53" s="156"/>
      <c r="AQ53" s="120"/>
      <c r="AR53" s="120"/>
      <c r="AS53" s="155"/>
      <c r="AT53" s="120"/>
      <c r="AU53" s="155"/>
      <c r="AV53" s="120"/>
      <c r="AW53" s="155"/>
      <c r="AX53" s="120"/>
      <c r="AY53" s="155"/>
      <c r="AZ53" s="156"/>
      <c r="BA53" s="155"/>
      <c r="BB53" s="155"/>
      <c r="BC53" s="156"/>
      <c r="BD53" s="120"/>
      <c r="BE53" s="120"/>
      <c r="BF53" s="155"/>
      <c r="BG53" s="155"/>
      <c r="BH53" s="156"/>
      <c r="BI53" s="120"/>
      <c r="BJ53" s="120"/>
      <c r="BK53" s="155"/>
      <c r="BL53" s="155"/>
      <c r="BM53" s="156"/>
      <c r="BN53" s="120"/>
      <c r="BO53" s="120"/>
      <c r="BP53" s="155"/>
      <c r="BQ53" s="155"/>
      <c r="BR53" s="156"/>
      <c r="BS53" s="120"/>
      <c r="BT53" s="120"/>
      <c r="BU53" s="120"/>
      <c r="BV53" s="155"/>
      <c r="BW53" s="155"/>
      <c r="BX53" s="155"/>
      <c r="BY53" s="120"/>
      <c r="BZ53" s="155"/>
      <c r="CA53" s="155"/>
      <c r="CB53" s="120"/>
      <c r="CC53" s="155"/>
      <c r="CD53" s="156"/>
      <c r="CE53" s="155"/>
      <c r="CF53" s="162"/>
      <c r="CG53" s="162"/>
      <c r="CH53" s="162"/>
      <c r="CI53" s="162"/>
      <c r="CJ53" s="162"/>
      <c r="CK53" s="162"/>
      <c r="CL53" s="162"/>
      <c r="CM53" s="162"/>
      <c r="CN53" s="162"/>
      <c r="CO53" s="162"/>
      <c r="CP53" s="162"/>
      <c r="CQ53" s="162"/>
      <c r="CR53" s="162"/>
      <c r="CS53" s="162"/>
      <c r="CT53" s="162"/>
      <c r="CU53" s="162"/>
      <c r="CV53" s="162"/>
      <c r="CW53" s="162"/>
      <c r="CX53" s="162"/>
      <c r="CY53" s="162"/>
      <c r="CZ53" s="162"/>
      <c r="DA53" s="162"/>
      <c r="DB53" s="162"/>
      <c r="DC53" s="162"/>
      <c r="DD53" s="162"/>
      <c r="DE53" s="162"/>
    </row>
    <row r="54" spans="1:109" ht="15.75" customHeight="1" x14ac:dyDescent="0.3">
      <c r="A54" s="474"/>
      <c r="B54" s="472"/>
      <c r="C54" s="472"/>
      <c r="D54" s="472"/>
      <c r="E54" s="473"/>
      <c r="F54" s="472"/>
      <c r="G54" s="472"/>
      <c r="H54" s="472"/>
      <c r="I54" s="155"/>
      <c r="J54" s="155"/>
      <c r="K54" s="472"/>
      <c r="L54" s="473"/>
      <c r="M54" s="474"/>
      <c r="N54" s="417"/>
      <c r="O54" s="418"/>
      <c r="P54" s="493"/>
      <c r="Q54" s="418">
        <f t="shared" ref="Q54:Q58" si="19">IF(NOT(ISERROR(MATCH(P54,_xlfn.ANCHORARRAY(E65),0))),O67&amp;"Por favor no seleccionar los criterios de impacto",P54)</f>
        <v>0</v>
      </c>
      <c r="R54" s="417"/>
      <c r="S54" s="418"/>
      <c r="T54" s="419"/>
      <c r="U54" s="156">
        <v>2</v>
      </c>
      <c r="V54" s="116"/>
      <c r="W54" s="157" t="str">
        <f t="shared" si="14"/>
        <v/>
      </c>
      <c r="X54" s="168"/>
      <c r="Y54" s="168"/>
      <c r="Z54" s="168"/>
      <c r="AA54" s="168"/>
      <c r="AB54" s="117"/>
      <c r="AC54" s="117"/>
      <c r="AD54" s="118" t="str">
        <f t="shared" si="4"/>
        <v/>
      </c>
      <c r="AE54" s="117"/>
      <c r="AF54" s="117"/>
      <c r="AG54" s="117"/>
      <c r="AH54" s="185" t="str">
        <f>IFERROR(IF(AND(W53="Probabilidad",W54="Probabilidad"),(AJ53-(+AJ53*AD54)),IF(W54="Probabilidad",(O53-(+O53*AD54)),IF(W54="Impacto",AJ53,""))),"")</f>
        <v/>
      </c>
      <c r="AI54" s="154" t="str">
        <f t="shared" si="5"/>
        <v/>
      </c>
      <c r="AJ54" s="118" t="str">
        <f t="shared" si="15"/>
        <v/>
      </c>
      <c r="AK54" s="154" t="str">
        <f t="shared" si="7"/>
        <v/>
      </c>
      <c r="AL54" s="118" t="str">
        <f>IFERROR(IF(AND(W53="Impacto",W54="Impacto"),(AL47-(+AL47*AD54)),IF(W54="Impacto",($S$53-(+$S$53*AD54)),IF(W54="Probabilidad",AL47,""))),"")</f>
        <v/>
      </c>
      <c r="AM54" s="119" t="str">
        <f t="shared" si="16"/>
        <v/>
      </c>
      <c r="AN54" s="398"/>
      <c r="AO54" s="155"/>
      <c r="AP54" s="156"/>
      <c r="AQ54" s="120"/>
      <c r="AR54" s="120"/>
      <c r="AS54" s="155"/>
      <c r="AT54" s="120"/>
      <c r="AU54" s="155"/>
      <c r="AV54" s="120"/>
      <c r="AW54" s="155"/>
      <c r="AX54" s="120"/>
      <c r="AY54" s="155"/>
      <c r="AZ54" s="156"/>
      <c r="BA54" s="155"/>
      <c r="BB54" s="155"/>
      <c r="BC54" s="156"/>
      <c r="BD54" s="120"/>
      <c r="BE54" s="120"/>
      <c r="BF54" s="155"/>
      <c r="BG54" s="155"/>
      <c r="BH54" s="156"/>
      <c r="BI54" s="120"/>
      <c r="BJ54" s="120"/>
      <c r="BK54" s="155"/>
      <c r="BL54" s="155"/>
      <c r="BM54" s="156"/>
      <c r="BN54" s="120"/>
      <c r="BO54" s="120"/>
      <c r="BP54" s="155"/>
      <c r="BQ54" s="155"/>
      <c r="BR54" s="156"/>
      <c r="BS54" s="120"/>
      <c r="BT54" s="120"/>
      <c r="BU54" s="120"/>
      <c r="BV54" s="155"/>
      <c r="BW54" s="155"/>
      <c r="BX54" s="155"/>
      <c r="BY54" s="120"/>
      <c r="BZ54" s="155"/>
      <c r="CA54" s="155"/>
      <c r="CB54" s="120"/>
      <c r="CC54" s="155"/>
      <c r="CD54" s="156"/>
      <c r="CE54" s="155"/>
      <c r="CF54" s="162"/>
      <c r="CG54" s="162"/>
      <c r="CH54" s="162"/>
      <c r="CI54" s="162"/>
      <c r="CJ54" s="162"/>
      <c r="CK54" s="162"/>
      <c r="CL54" s="162"/>
      <c r="CM54" s="162"/>
      <c r="CN54" s="162"/>
      <c r="CO54" s="162"/>
      <c r="CP54" s="162"/>
      <c r="CQ54" s="162"/>
      <c r="CR54" s="162"/>
      <c r="CS54" s="162"/>
      <c r="CT54" s="162"/>
      <c r="CU54" s="162"/>
      <c r="CV54" s="162"/>
      <c r="CW54" s="162"/>
      <c r="CX54" s="162"/>
      <c r="CY54" s="162"/>
      <c r="CZ54" s="162"/>
      <c r="DA54" s="162"/>
      <c r="DB54" s="162"/>
      <c r="DC54" s="162"/>
      <c r="DD54" s="162"/>
      <c r="DE54" s="162"/>
    </row>
    <row r="55" spans="1:109" ht="15.75" customHeight="1" x14ac:dyDescent="0.3">
      <c r="A55" s="474"/>
      <c r="B55" s="472"/>
      <c r="C55" s="472"/>
      <c r="D55" s="472"/>
      <c r="E55" s="473"/>
      <c r="F55" s="472"/>
      <c r="G55" s="472"/>
      <c r="H55" s="472"/>
      <c r="I55" s="155"/>
      <c r="J55" s="155"/>
      <c r="K55" s="472"/>
      <c r="L55" s="473"/>
      <c r="M55" s="474"/>
      <c r="N55" s="417"/>
      <c r="O55" s="418"/>
      <c r="P55" s="493"/>
      <c r="Q55" s="418">
        <f t="shared" si="19"/>
        <v>0</v>
      </c>
      <c r="R55" s="417"/>
      <c r="S55" s="418"/>
      <c r="T55" s="419"/>
      <c r="U55" s="156">
        <v>3</v>
      </c>
      <c r="V55" s="121"/>
      <c r="W55" s="157" t="str">
        <f t="shared" si="14"/>
        <v/>
      </c>
      <c r="X55" s="168"/>
      <c r="Y55" s="168"/>
      <c r="Z55" s="168"/>
      <c r="AA55" s="168"/>
      <c r="AB55" s="117"/>
      <c r="AC55" s="117"/>
      <c r="AD55" s="118" t="str">
        <f t="shared" si="4"/>
        <v/>
      </c>
      <c r="AE55" s="117"/>
      <c r="AF55" s="117"/>
      <c r="AG55" s="117"/>
      <c r="AH55" s="185" t="str">
        <f>IFERROR(IF(AND(W54="Probabilidad",W55="Probabilidad"),(AJ54-(+AJ54*AD55)),IF(AND(W54="Impacto",W55="Probabilidad"),(AJ53-(+AJ53*AD55)),IF(W55="Impacto",AJ54,""))),"")</f>
        <v/>
      </c>
      <c r="AI55" s="154" t="str">
        <f t="shared" si="5"/>
        <v/>
      </c>
      <c r="AJ55" s="118" t="str">
        <f t="shared" si="15"/>
        <v/>
      </c>
      <c r="AK55" s="154" t="str">
        <f t="shared" si="7"/>
        <v/>
      </c>
      <c r="AL55" s="118" t="str">
        <f>IFERROR(IF(AND(W54="Impacto",W55="Impacto"),(AL54-(+AL54*AD55)),IF(AND(W54="Probabilidad",W55="Impacto"),(AL53-(+AL53*AD55)),IF(W55="Probabilidad",AL54,""))),"")</f>
        <v/>
      </c>
      <c r="AM55" s="119" t="str">
        <f t="shared" si="16"/>
        <v/>
      </c>
      <c r="AN55" s="398"/>
      <c r="AO55" s="155"/>
      <c r="AP55" s="156"/>
      <c r="AQ55" s="120"/>
      <c r="AR55" s="120"/>
      <c r="AS55" s="155"/>
      <c r="AT55" s="120"/>
      <c r="AU55" s="155"/>
      <c r="AV55" s="120"/>
      <c r="AW55" s="155"/>
      <c r="AX55" s="120"/>
      <c r="AY55" s="155"/>
      <c r="AZ55" s="156"/>
      <c r="BA55" s="155"/>
      <c r="BB55" s="155"/>
      <c r="BC55" s="156"/>
      <c r="BD55" s="120"/>
      <c r="BE55" s="120"/>
      <c r="BF55" s="155"/>
      <c r="BG55" s="155"/>
      <c r="BH55" s="156"/>
      <c r="BI55" s="120"/>
      <c r="BJ55" s="120"/>
      <c r="BK55" s="155"/>
      <c r="BL55" s="155"/>
      <c r="BM55" s="156"/>
      <c r="BN55" s="120"/>
      <c r="BO55" s="120"/>
      <c r="BP55" s="155"/>
      <c r="BQ55" s="155"/>
      <c r="BR55" s="156"/>
      <c r="BS55" s="120"/>
      <c r="BT55" s="120"/>
      <c r="BU55" s="120"/>
      <c r="BV55" s="155"/>
      <c r="BW55" s="155"/>
      <c r="BX55" s="155"/>
      <c r="BY55" s="120"/>
      <c r="BZ55" s="155"/>
      <c r="CA55" s="155"/>
      <c r="CB55" s="120"/>
      <c r="CC55" s="155"/>
      <c r="CD55" s="156"/>
      <c r="CE55" s="155"/>
      <c r="CF55" s="162"/>
      <c r="CG55" s="162"/>
      <c r="CH55" s="162"/>
      <c r="CI55" s="162"/>
      <c r="CJ55" s="162"/>
      <c r="CK55" s="162"/>
      <c r="CL55" s="162"/>
      <c r="CM55" s="162"/>
      <c r="CN55" s="162"/>
      <c r="CO55" s="162"/>
      <c r="CP55" s="162"/>
      <c r="CQ55" s="162"/>
      <c r="CR55" s="162"/>
      <c r="CS55" s="162"/>
      <c r="CT55" s="162"/>
      <c r="CU55" s="162"/>
      <c r="CV55" s="162"/>
      <c r="CW55" s="162"/>
      <c r="CX55" s="162"/>
      <c r="CY55" s="162"/>
      <c r="CZ55" s="162"/>
      <c r="DA55" s="162"/>
      <c r="DB55" s="162"/>
      <c r="DC55" s="162"/>
      <c r="DD55" s="162"/>
      <c r="DE55" s="162"/>
    </row>
    <row r="56" spans="1:109" ht="15.75" customHeight="1" x14ac:dyDescent="0.3">
      <c r="A56" s="474"/>
      <c r="B56" s="472"/>
      <c r="C56" s="472"/>
      <c r="D56" s="472"/>
      <c r="E56" s="473"/>
      <c r="F56" s="472"/>
      <c r="G56" s="472"/>
      <c r="H56" s="472"/>
      <c r="I56" s="155"/>
      <c r="J56" s="155"/>
      <c r="K56" s="472"/>
      <c r="L56" s="473"/>
      <c r="M56" s="474"/>
      <c r="N56" s="417"/>
      <c r="O56" s="418"/>
      <c r="P56" s="493"/>
      <c r="Q56" s="418">
        <f t="shared" si="19"/>
        <v>0</v>
      </c>
      <c r="R56" s="417"/>
      <c r="S56" s="418"/>
      <c r="T56" s="419"/>
      <c r="U56" s="156">
        <v>4</v>
      </c>
      <c r="V56" s="116"/>
      <c r="W56" s="157" t="str">
        <f t="shared" si="14"/>
        <v/>
      </c>
      <c r="X56" s="168"/>
      <c r="Y56" s="168"/>
      <c r="Z56" s="168"/>
      <c r="AA56" s="168"/>
      <c r="AB56" s="117"/>
      <c r="AC56" s="117"/>
      <c r="AD56" s="118" t="str">
        <f t="shared" si="4"/>
        <v/>
      </c>
      <c r="AE56" s="117"/>
      <c r="AF56" s="117"/>
      <c r="AG56" s="117"/>
      <c r="AH56" s="185" t="str">
        <f>IFERROR(IF(AND(W55="Probabilidad",W56="Probabilidad"),(AJ55-(+AJ55*AD56)),IF(AND(W55="Impacto",W56="Probabilidad"),(AJ54-(+AJ54*AD56)),IF(W56="Impacto",AJ55,""))),"")</f>
        <v/>
      </c>
      <c r="AI56" s="154" t="str">
        <f t="shared" si="5"/>
        <v/>
      </c>
      <c r="AJ56" s="118" t="str">
        <f t="shared" si="15"/>
        <v/>
      </c>
      <c r="AK56" s="154" t="str">
        <f t="shared" si="7"/>
        <v/>
      </c>
      <c r="AL56" s="118" t="str">
        <f>IFERROR(IF(AND(W55="Impacto",W56="Impacto"),(AL55-(+AL55*AD56)),IF(AND(W55="Probabilidad",W56="Impacto"),(AL54-(+AL54*AD56)),IF(W56="Probabilidad",AL55,""))),"")</f>
        <v/>
      </c>
      <c r="AM56" s="119" t="str">
        <f t="shared" si="16"/>
        <v/>
      </c>
      <c r="AN56" s="398"/>
      <c r="AO56" s="155"/>
      <c r="AP56" s="156"/>
      <c r="AQ56" s="120"/>
      <c r="AR56" s="120"/>
      <c r="AS56" s="155"/>
      <c r="AT56" s="120"/>
      <c r="AU56" s="155"/>
      <c r="AV56" s="120"/>
      <c r="AW56" s="155"/>
      <c r="AX56" s="120"/>
      <c r="AY56" s="155"/>
      <c r="AZ56" s="156"/>
      <c r="BA56" s="155"/>
      <c r="BB56" s="155"/>
      <c r="BC56" s="156"/>
      <c r="BD56" s="120"/>
      <c r="BE56" s="120"/>
      <c r="BF56" s="155"/>
      <c r="BG56" s="155"/>
      <c r="BH56" s="156"/>
      <c r="BI56" s="120"/>
      <c r="BJ56" s="120"/>
      <c r="BK56" s="155"/>
      <c r="BL56" s="155"/>
      <c r="BM56" s="156"/>
      <c r="BN56" s="120"/>
      <c r="BO56" s="120"/>
      <c r="BP56" s="155"/>
      <c r="BQ56" s="155"/>
      <c r="BR56" s="156"/>
      <c r="BS56" s="120"/>
      <c r="BT56" s="120"/>
      <c r="BU56" s="120"/>
      <c r="BV56" s="155"/>
      <c r="BW56" s="155"/>
      <c r="BX56" s="155"/>
      <c r="BY56" s="120"/>
      <c r="BZ56" s="155"/>
      <c r="CA56" s="155"/>
      <c r="CB56" s="120"/>
      <c r="CC56" s="155"/>
      <c r="CD56" s="156"/>
      <c r="CE56" s="155"/>
      <c r="CF56" s="162"/>
      <c r="CG56" s="162"/>
      <c r="CH56" s="162"/>
      <c r="CI56" s="162"/>
      <c r="CJ56" s="162"/>
      <c r="CK56" s="162"/>
      <c r="CL56" s="162"/>
      <c r="CM56" s="162"/>
      <c r="CN56" s="162"/>
      <c r="CO56" s="162"/>
      <c r="CP56" s="162"/>
      <c r="CQ56" s="162"/>
      <c r="CR56" s="162"/>
      <c r="CS56" s="162"/>
      <c r="CT56" s="162"/>
      <c r="CU56" s="162"/>
      <c r="CV56" s="162"/>
      <c r="CW56" s="162"/>
      <c r="CX56" s="162"/>
      <c r="CY56" s="162"/>
      <c r="CZ56" s="162"/>
      <c r="DA56" s="162"/>
      <c r="DB56" s="162"/>
      <c r="DC56" s="162"/>
      <c r="DD56" s="162"/>
      <c r="DE56" s="162"/>
    </row>
    <row r="57" spans="1:109" ht="15.75" customHeight="1" x14ac:dyDescent="0.3">
      <c r="A57" s="474"/>
      <c r="B57" s="472"/>
      <c r="C57" s="472"/>
      <c r="D57" s="472"/>
      <c r="E57" s="473"/>
      <c r="F57" s="472"/>
      <c r="G57" s="472"/>
      <c r="H57" s="472"/>
      <c r="I57" s="155"/>
      <c r="J57" s="155"/>
      <c r="K57" s="472"/>
      <c r="L57" s="473"/>
      <c r="M57" s="474"/>
      <c r="N57" s="417"/>
      <c r="O57" s="418"/>
      <c r="P57" s="493"/>
      <c r="Q57" s="418">
        <f t="shared" si="19"/>
        <v>0</v>
      </c>
      <c r="R57" s="417"/>
      <c r="S57" s="418"/>
      <c r="T57" s="419"/>
      <c r="U57" s="156">
        <v>5</v>
      </c>
      <c r="V57" s="116"/>
      <c r="W57" s="157" t="str">
        <f t="shared" si="14"/>
        <v/>
      </c>
      <c r="X57" s="168"/>
      <c r="Y57" s="168"/>
      <c r="Z57" s="168"/>
      <c r="AA57" s="168"/>
      <c r="AB57" s="117"/>
      <c r="AC57" s="117"/>
      <c r="AD57" s="118" t="str">
        <f t="shared" si="4"/>
        <v/>
      </c>
      <c r="AE57" s="117"/>
      <c r="AF57" s="117"/>
      <c r="AG57" s="117"/>
      <c r="AH57" s="185" t="str">
        <f>IFERROR(IF(AND(W56="Probabilidad",W57="Probabilidad"),(AJ56-(+AJ56*AD57)),IF(AND(W56="Impacto",W57="Probabilidad"),(AJ55-(+AJ55*AD57)),IF(W57="Impacto",AJ56,""))),"")</f>
        <v/>
      </c>
      <c r="AI57" s="154" t="str">
        <f t="shared" si="5"/>
        <v/>
      </c>
      <c r="AJ57" s="118" t="str">
        <f t="shared" si="15"/>
        <v/>
      </c>
      <c r="AK57" s="154" t="str">
        <f t="shared" si="7"/>
        <v/>
      </c>
      <c r="AL57" s="118" t="str">
        <f>IFERROR(IF(AND(W56="Impacto",W57="Impacto"),(AL56-(+AL56*AD57)),IF(AND(W56="Probabilidad",W57="Impacto"),(AL55-(+AL55*AD57)),IF(W57="Probabilidad",AL56,""))),"")</f>
        <v/>
      </c>
      <c r="AM57" s="119" t="str">
        <f t="shared" si="16"/>
        <v/>
      </c>
      <c r="AN57" s="398"/>
      <c r="AO57" s="155"/>
      <c r="AP57" s="156"/>
      <c r="AQ57" s="120"/>
      <c r="AR57" s="120"/>
      <c r="AS57" s="155"/>
      <c r="AT57" s="120"/>
      <c r="AU57" s="155"/>
      <c r="AV57" s="120"/>
      <c r="AW57" s="155"/>
      <c r="AX57" s="120"/>
      <c r="AY57" s="155"/>
      <c r="AZ57" s="156"/>
      <c r="BA57" s="155"/>
      <c r="BB57" s="155"/>
      <c r="BC57" s="156"/>
      <c r="BD57" s="120"/>
      <c r="BE57" s="120"/>
      <c r="BF57" s="155"/>
      <c r="BG57" s="155"/>
      <c r="BH57" s="156"/>
      <c r="BI57" s="120"/>
      <c r="BJ57" s="120"/>
      <c r="BK57" s="155"/>
      <c r="BL57" s="155"/>
      <c r="BM57" s="156"/>
      <c r="BN57" s="120"/>
      <c r="BO57" s="120"/>
      <c r="BP57" s="155"/>
      <c r="BQ57" s="155"/>
      <c r="BR57" s="156"/>
      <c r="BS57" s="120"/>
      <c r="BT57" s="120"/>
      <c r="BU57" s="120"/>
      <c r="BV57" s="155"/>
      <c r="BW57" s="155"/>
      <c r="BX57" s="155"/>
      <c r="BY57" s="120"/>
      <c r="BZ57" s="155"/>
      <c r="CA57" s="155"/>
      <c r="CB57" s="120"/>
      <c r="CC57" s="155"/>
      <c r="CD57" s="156"/>
      <c r="CE57" s="155"/>
      <c r="CF57" s="162"/>
      <c r="CG57" s="162"/>
      <c r="CH57" s="162"/>
      <c r="CI57" s="162"/>
      <c r="CJ57" s="162"/>
      <c r="CK57" s="162"/>
      <c r="CL57" s="162"/>
      <c r="CM57" s="162"/>
      <c r="CN57" s="162"/>
      <c r="CO57" s="162"/>
      <c r="CP57" s="162"/>
      <c r="CQ57" s="162"/>
      <c r="CR57" s="162"/>
      <c r="CS57" s="162"/>
      <c r="CT57" s="162"/>
      <c r="CU57" s="162"/>
      <c r="CV57" s="162"/>
      <c r="CW57" s="162"/>
      <c r="CX57" s="162"/>
      <c r="CY57" s="162"/>
      <c r="CZ57" s="162"/>
      <c r="DA57" s="162"/>
      <c r="DB57" s="162"/>
      <c r="DC57" s="162"/>
      <c r="DD57" s="162"/>
      <c r="DE57" s="162"/>
    </row>
    <row r="58" spans="1:109" ht="15.75" customHeight="1" x14ac:dyDescent="0.3">
      <c r="A58" s="474"/>
      <c r="B58" s="472"/>
      <c r="C58" s="472"/>
      <c r="D58" s="472"/>
      <c r="E58" s="473"/>
      <c r="F58" s="472"/>
      <c r="G58" s="472"/>
      <c r="H58" s="472"/>
      <c r="I58" s="155"/>
      <c r="J58" s="155"/>
      <c r="K58" s="472"/>
      <c r="L58" s="473"/>
      <c r="M58" s="474"/>
      <c r="N58" s="417"/>
      <c r="O58" s="418"/>
      <c r="P58" s="493"/>
      <c r="Q58" s="418">
        <f t="shared" si="19"/>
        <v>0</v>
      </c>
      <c r="R58" s="417"/>
      <c r="S58" s="418"/>
      <c r="T58" s="419"/>
      <c r="U58" s="156">
        <v>6</v>
      </c>
      <c r="V58" s="116"/>
      <c r="W58" s="157" t="str">
        <f t="shared" si="14"/>
        <v/>
      </c>
      <c r="X58" s="168"/>
      <c r="Y58" s="168"/>
      <c r="Z58" s="168"/>
      <c r="AA58" s="168"/>
      <c r="AB58" s="117"/>
      <c r="AC58" s="117"/>
      <c r="AD58" s="118" t="str">
        <f t="shared" si="4"/>
        <v/>
      </c>
      <c r="AE58" s="117"/>
      <c r="AF58" s="117"/>
      <c r="AG58" s="117"/>
      <c r="AH58" s="185" t="str">
        <f>IFERROR(IF(AND(W57="Probabilidad",W58="Probabilidad"),(AJ57-(+AJ57*AD58)),IF(AND(W57="Impacto",W58="Probabilidad"),(AJ56-(+AJ56*AD58)),IF(W58="Impacto",AJ57,""))),"")</f>
        <v/>
      </c>
      <c r="AI58" s="154" t="str">
        <f t="shared" si="5"/>
        <v/>
      </c>
      <c r="AJ58" s="118" t="str">
        <f t="shared" si="15"/>
        <v/>
      </c>
      <c r="AK58" s="154" t="str">
        <f t="shared" si="7"/>
        <v/>
      </c>
      <c r="AL58" s="118" t="str">
        <f>IFERROR(IF(AND(W57="Impacto",W58="Impacto"),(AL57-(+AL57*AD58)),IF(AND(W57="Probabilidad",W58="Impacto"),(AL56-(+AL56*AD58)),IF(W58="Probabilidad",AL57,""))),"")</f>
        <v/>
      </c>
      <c r="AM58" s="119" t="str">
        <f t="shared" si="16"/>
        <v/>
      </c>
      <c r="AN58" s="399"/>
      <c r="AO58" s="155"/>
      <c r="AP58" s="156"/>
      <c r="AQ58" s="120"/>
      <c r="AR58" s="120"/>
      <c r="AS58" s="155"/>
      <c r="AT58" s="120"/>
      <c r="AU58" s="155"/>
      <c r="AV58" s="120"/>
      <c r="AW58" s="155"/>
      <c r="AX58" s="120"/>
      <c r="AY58" s="155"/>
      <c r="AZ58" s="156"/>
      <c r="BA58" s="155"/>
      <c r="BB58" s="155"/>
      <c r="BC58" s="156"/>
      <c r="BD58" s="120"/>
      <c r="BE58" s="120"/>
      <c r="BF58" s="155"/>
      <c r="BG58" s="155"/>
      <c r="BH58" s="156"/>
      <c r="BI58" s="120"/>
      <c r="BJ58" s="120"/>
      <c r="BK58" s="155"/>
      <c r="BL58" s="155"/>
      <c r="BM58" s="156"/>
      <c r="BN58" s="120"/>
      <c r="BO58" s="120"/>
      <c r="BP58" s="155"/>
      <c r="BQ58" s="155"/>
      <c r="BR58" s="156"/>
      <c r="BS58" s="120"/>
      <c r="BT58" s="120"/>
      <c r="BU58" s="120"/>
      <c r="BV58" s="155"/>
      <c r="BW58" s="155"/>
      <c r="BX58" s="155"/>
      <c r="BY58" s="120"/>
      <c r="BZ58" s="155"/>
      <c r="CA58" s="155"/>
      <c r="CB58" s="120"/>
      <c r="CC58" s="155"/>
      <c r="CD58" s="156"/>
      <c r="CE58" s="155"/>
      <c r="CF58" s="162"/>
      <c r="CG58" s="162"/>
      <c r="CH58" s="162"/>
      <c r="CI58" s="162"/>
      <c r="CJ58" s="162"/>
      <c r="CK58" s="162"/>
      <c r="CL58" s="162"/>
      <c r="CM58" s="162"/>
      <c r="CN58" s="162"/>
      <c r="CO58" s="162"/>
      <c r="CP58" s="162"/>
      <c r="CQ58" s="162"/>
      <c r="CR58" s="162"/>
      <c r="CS58" s="162"/>
      <c r="CT58" s="162"/>
      <c r="CU58" s="162"/>
      <c r="CV58" s="162"/>
      <c r="CW58" s="162"/>
      <c r="CX58" s="162"/>
      <c r="CY58" s="162"/>
      <c r="CZ58" s="162"/>
      <c r="DA58" s="162"/>
      <c r="DB58" s="162"/>
      <c r="DC58" s="162"/>
      <c r="DD58" s="162"/>
      <c r="DE58" s="162"/>
    </row>
    <row r="59" spans="1:109" ht="15.75" customHeight="1" x14ac:dyDescent="0.3">
      <c r="A59" s="474">
        <v>10</v>
      </c>
      <c r="B59" s="472"/>
      <c r="C59" s="472"/>
      <c r="D59" s="472"/>
      <c r="E59" s="473"/>
      <c r="F59" s="472"/>
      <c r="G59" s="472"/>
      <c r="H59" s="472"/>
      <c r="I59" s="155"/>
      <c r="J59" s="155"/>
      <c r="K59" s="472"/>
      <c r="L59" s="473"/>
      <c r="M59" s="474"/>
      <c r="N59" s="417" t="str">
        <f>IF(M59&lt;=0,"",IF(M59&lt;=2,"Muy Baja",IF(M59&lt;=24,"Baja",IF(M59&lt;=500,"Media",IF(M59&lt;=5000,"Alta","Muy Alta")))))</f>
        <v/>
      </c>
      <c r="O59" s="418" t="str">
        <f>IF(N59="","",IF(N59="Muy Baja",0.2,IF(N59="Baja",0.4,IF(N59="Media",0.6,IF(N59="Alta",0.8,IF(N59="Muy Alta",1,))))))</f>
        <v/>
      </c>
      <c r="P59" s="493"/>
      <c r="Q59" s="418">
        <f>IF(NOT(ISERROR(MATCH(P59,'Tabla Impacto'!$B$221:$B$223,0))),'Tabla Impacto'!$F$223&amp;"Por favor no seleccionar los criterios de impacto(Afectación Económica o presupuestal y Pérdida Reputacional)",P59)</f>
        <v>0</v>
      </c>
      <c r="R59" s="417" t="str">
        <f>IF(OR(Q59='Tabla Impacto'!$C$11,Q59='Tabla Impacto'!$D$11),"Leve",IF(OR(Q59='Tabla Impacto'!$C$12,Q59='Tabla Impacto'!$D$12),"Menor",IF(OR(Q59='Tabla Impacto'!$C$13,Q59='Tabla Impacto'!$D$13),"Moderado",IF(OR(Q59='Tabla Impacto'!$C$14,Q59='Tabla Impacto'!$D$14),"Mayor",IF(OR(Q59='Tabla Impacto'!$C$15,Q59='Tabla Impacto'!$D$15),"Catastrófico","")))))</f>
        <v/>
      </c>
      <c r="S59" s="418" t="str">
        <f>IF(R59="","",IF(R59="Leve",0.2,IF(R59="Menor",0.4,IF(R59="Moderado",0.6,IF(R59="Mayor",0.8,IF(R59="Catastrófico",1,))))))</f>
        <v/>
      </c>
      <c r="T59" s="419" t="str">
        <f>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156">
        <v>1</v>
      </c>
      <c r="V59" s="116"/>
      <c r="W59" s="157" t="str">
        <f t="shared" si="14"/>
        <v/>
      </c>
      <c r="X59" s="168"/>
      <c r="Y59" s="168"/>
      <c r="Z59" s="168"/>
      <c r="AA59" s="168"/>
      <c r="AB59" s="117"/>
      <c r="AC59" s="117"/>
      <c r="AD59" s="118" t="str">
        <f t="shared" si="4"/>
        <v/>
      </c>
      <c r="AE59" s="117"/>
      <c r="AF59" s="117"/>
      <c r="AG59" s="117"/>
      <c r="AH59" s="185" t="str">
        <f>IFERROR(IF(W59="Probabilidad",(O59-(+O59*AD59)),IF(W59="Impacto",O59,"")),"")</f>
        <v/>
      </c>
      <c r="AI59" s="154" t="str">
        <f>IFERROR(IF(AH59="","",IF(AH59&lt;=0.2,"Muy Baja",IF(AH59&lt;=0.4,"Baja",IF(AH59&lt;=0.6,"Media",IF(AH59&lt;=0.8,"Alta","Muy Alta"))))),"")</f>
        <v/>
      </c>
      <c r="AJ59" s="118" t="str">
        <f t="shared" si="15"/>
        <v/>
      </c>
      <c r="AK59" s="154" t="str">
        <f>IFERROR(IF(AL59="","",IF(AL59&lt;=0.2,"Leve",IF(AL59&lt;=0.4,"Menor",IF(AL59&lt;=0.6,"Moderado",IF(AL59&lt;=0.8,"Mayor","Catastrófico"))))),"")</f>
        <v/>
      </c>
      <c r="AL59" s="118" t="str">
        <f>IFERROR(IF(W59="Impacto",(S59-(+S59*AD59)),IF(W59="Probabilidad",S59,"")),"")</f>
        <v/>
      </c>
      <c r="AM59" s="119" t="str">
        <f t="shared" si="16"/>
        <v/>
      </c>
      <c r="AN59" s="397"/>
      <c r="AO59" s="155"/>
      <c r="AP59" s="156"/>
      <c r="AQ59" s="120"/>
      <c r="AR59" s="120"/>
      <c r="AS59" s="155"/>
      <c r="AT59" s="120"/>
      <c r="AU59" s="155"/>
      <c r="AV59" s="120"/>
      <c r="AW59" s="155"/>
      <c r="AX59" s="120"/>
      <c r="AY59" s="155"/>
      <c r="AZ59" s="156"/>
      <c r="BA59" s="155"/>
      <c r="BB59" s="155"/>
      <c r="BC59" s="156"/>
      <c r="BD59" s="120"/>
      <c r="BE59" s="120"/>
      <c r="BF59" s="155"/>
      <c r="BG59" s="155"/>
      <c r="BH59" s="156"/>
      <c r="BI59" s="120"/>
      <c r="BJ59" s="120"/>
      <c r="BK59" s="155"/>
      <c r="BL59" s="155"/>
      <c r="BM59" s="156"/>
      <c r="BN59" s="120"/>
      <c r="BO59" s="120"/>
      <c r="BP59" s="155"/>
      <c r="BQ59" s="155"/>
      <c r="BR59" s="156"/>
      <c r="BS59" s="120"/>
      <c r="BT59" s="120"/>
      <c r="BU59" s="120"/>
      <c r="BV59" s="155"/>
      <c r="BW59" s="155"/>
      <c r="BX59" s="155"/>
      <c r="BY59" s="120"/>
      <c r="BZ59" s="155"/>
      <c r="CA59" s="155"/>
      <c r="CB59" s="120"/>
      <c r="CC59" s="155"/>
      <c r="CD59" s="156"/>
      <c r="CE59" s="155"/>
      <c r="CF59" s="162"/>
      <c r="CG59" s="162"/>
      <c r="CH59" s="162"/>
      <c r="CI59" s="162"/>
      <c r="CJ59" s="162"/>
      <c r="CK59" s="162"/>
      <c r="CL59" s="162"/>
      <c r="CM59" s="162"/>
      <c r="CN59" s="162"/>
      <c r="CO59" s="162"/>
      <c r="CP59" s="162"/>
      <c r="CQ59" s="162"/>
      <c r="CR59" s="162"/>
      <c r="CS59" s="162"/>
      <c r="CT59" s="162"/>
      <c r="CU59" s="162"/>
      <c r="CV59" s="162"/>
      <c r="CW59" s="162"/>
      <c r="CX59" s="162"/>
      <c r="CY59" s="162"/>
      <c r="CZ59" s="162"/>
      <c r="DA59" s="162"/>
      <c r="DB59" s="162"/>
      <c r="DC59" s="162"/>
      <c r="DD59" s="162"/>
      <c r="DE59" s="162"/>
    </row>
    <row r="60" spans="1:109" ht="15.75" customHeight="1" x14ac:dyDescent="0.3">
      <c r="A60" s="474"/>
      <c r="B60" s="472"/>
      <c r="C60" s="472"/>
      <c r="D60" s="472"/>
      <c r="E60" s="473"/>
      <c r="F60" s="472"/>
      <c r="G60" s="472"/>
      <c r="H60" s="472"/>
      <c r="I60" s="155"/>
      <c r="J60" s="155"/>
      <c r="K60" s="472"/>
      <c r="L60" s="473"/>
      <c r="M60" s="474"/>
      <c r="N60" s="417"/>
      <c r="O60" s="418"/>
      <c r="P60" s="493"/>
      <c r="Q60" s="418">
        <f>IF(NOT(ISERROR(MATCH(P60,_xlfn.ANCHORARRAY(E71),0))),O73&amp;"Por favor no seleccionar los criterios de impacto",P60)</f>
        <v>0</v>
      </c>
      <c r="R60" s="417"/>
      <c r="S60" s="418"/>
      <c r="T60" s="419"/>
      <c r="U60" s="156">
        <v>2</v>
      </c>
      <c r="V60" s="116"/>
      <c r="W60" s="157" t="str">
        <f t="shared" si="14"/>
        <v/>
      </c>
      <c r="X60" s="168"/>
      <c r="Y60" s="168"/>
      <c r="Z60" s="168"/>
      <c r="AA60" s="168"/>
      <c r="AB60" s="117"/>
      <c r="AC60" s="117"/>
      <c r="AD60" s="118" t="str">
        <f t="shared" si="4"/>
        <v/>
      </c>
      <c r="AE60" s="117"/>
      <c r="AF60" s="117"/>
      <c r="AG60" s="117"/>
      <c r="AH60" s="185" t="str">
        <f>IFERROR(IF(AND(W59="Probabilidad",W60="Probabilidad"),(AJ59-(+AJ59*AD60)),IF(W60="Probabilidad",(O59-(+O59*AD60)),IF(W60="Impacto",AJ59,""))),"")</f>
        <v/>
      </c>
      <c r="AI60" s="154" t="str">
        <f t="shared" si="5"/>
        <v/>
      </c>
      <c r="AJ60" s="118" t="str">
        <f t="shared" si="15"/>
        <v/>
      </c>
      <c r="AK60" s="154" t="str">
        <f t="shared" si="7"/>
        <v/>
      </c>
      <c r="AL60" s="118" t="str">
        <f>IFERROR(IF(AND(W59="Impacto",W60="Impacto"),(AL53-(+AL53*AD60)),IF(W60="Impacto",($S$59-(+$S$59*AD60)),IF(W60="Probabilidad",AL53,""))),"")</f>
        <v/>
      </c>
      <c r="AM60" s="119" t="str">
        <f t="shared" si="16"/>
        <v/>
      </c>
      <c r="AN60" s="398"/>
      <c r="AO60" s="155"/>
      <c r="AP60" s="156"/>
      <c r="AQ60" s="120"/>
      <c r="AR60" s="120"/>
      <c r="AS60" s="155"/>
      <c r="AT60" s="120"/>
      <c r="AU60" s="155"/>
      <c r="AV60" s="120"/>
      <c r="AW60" s="155"/>
      <c r="AX60" s="120"/>
      <c r="AY60" s="155"/>
      <c r="AZ60" s="156"/>
      <c r="BA60" s="155"/>
      <c r="BB60" s="155"/>
      <c r="BC60" s="156"/>
      <c r="BD60" s="120"/>
      <c r="BE60" s="120"/>
      <c r="BF60" s="155"/>
      <c r="BG60" s="155"/>
      <c r="BH60" s="156"/>
      <c r="BI60" s="120"/>
      <c r="BJ60" s="120"/>
      <c r="BK60" s="155"/>
      <c r="BL60" s="155"/>
      <c r="BM60" s="156"/>
      <c r="BN60" s="120"/>
      <c r="BO60" s="120"/>
      <c r="BP60" s="155"/>
      <c r="BQ60" s="155"/>
      <c r="BR60" s="156"/>
      <c r="BS60" s="120"/>
      <c r="BT60" s="120"/>
      <c r="BU60" s="120"/>
      <c r="BV60" s="155"/>
      <c r="BW60" s="155"/>
      <c r="BX60" s="155"/>
      <c r="BY60" s="120"/>
      <c r="BZ60" s="155"/>
      <c r="CA60" s="155"/>
      <c r="CB60" s="120"/>
      <c r="CC60" s="155"/>
      <c r="CD60" s="156"/>
      <c r="CE60" s="155"/>
    </row>
    <row r="61" spans="1:109" ht="15.75" customHeight="1" x14ac:dyDescent="0.3">
      <c r="A61" s="474"/>
      <c r="B61" s="472"/>
      <c r="C61" s="472"/>
      <c r="D61" s="472"/>
      <c r="E61" s="473"/>
      <c r="F61" s="472"/>
      <c r="G61" s="472"/>
      <c r="H61" s="472"/>
      <c r="I61" s="155"/>
      <c r="J61" s="155"/>
      <c r="K61" s="472"/>
      <c r="L61" s="473"/>
      <c r="M61" s="474"/>
      <c r="N61" s="417"/>
      <c r="O61" s="418"/>
      <c r="P61" s="493"/>
      <c r="Q61" s="418">
        <f>IF(NOT(ISERROR(MATCH(P61,_xlfn.ANCHORARRAY(E72),0))),O74&amp;"Por favor no seleccionar los criterios de impacto",P61)</f>
        <v>0</v>
      </c>
      <c r="R61" s="417"/>
      <c r="S61" s="418"/>
      <c r="T61" s="419"/>
      <c r="U61" s="156">
        <v>3</v>
      </c>
      <c r="V61" s="121"/>
      <c r="W61" s="157" t="str">
        <f t="shared" si="14"/>
        <v/>
      </c>
      <c r="X61" s="168"/>
      <c r="Y61" s="168"/>
      <c r="Z61" s="168"/>
      <c r="AA61" s="168"/>
      <c r="AB61" s="117"/>
      <c r="AC61" s="117"/>
      <c r="AD61" s="118" t="str">
        <f t="shared" si="4"/>
        <v/>
      </c>
      <c r="AE61" s="117"/>
      <c r="AF61" s="117"/>
      <c r="AG61" s="117"/>
      <c r="AH61" s="185" t="str">
        <f>IFERROR(IF(AND(W60="Probabilidad",W61="Probabilidad"),(AJ60-(+AJ60*AD61)),IF(AND(W60="Impacto",W61="Probabilidad"),(AJ59-(+AJ59*AD61)),IF(W61="Impacto",AJ60,""))),"")</f>
        <v/>
      </c>
      <c r="AI61" s="154" t="str">
        <f t="shared" si="5"/>
        <v/>
      </c>
      <c r="AJ61" s="118" t="str">
        <f t="shared" si="15"/>
        <v/>
      </c>
      <c r="AK61" s="154" t="str">
        <f t="shared" si="7"/>
        <v/>
      </c>
      <c r="AL61" s="118" t="str">
        <f>IFERROR(IF(AND(W60="Impacto",W61="Impacto"),(AL60-(+AL60*AD61)),IF(AND(W60="Probabilidad",W61="Impacto"),(AL59-(+AL59*AD61)),IF(W61="Probabilidad",AL60,""))),"")</f>
        <v/>
      </c>
      <c r="AM61" s="119" t="str">
        <f t="shared" si="16"/>
        <v/>
      </c>
      <c r="AN61" s="398"/>
      <c r="AO61" s="155"/>
      <c r="AP61" s="156"/>
      <c r="AQ61" s="120"/>
      <c r="AR61" s="120"/>
      <c r="AS61" s="155"/>
      <c r="AT61" s="120"/>
      <c r="AU61" s="155"/>
      <c r="AV61" s="120"/>
      <c r="AW61" s="155"/>
      <c r="AX61" s="120"/>
      <c r="AY61" s="155"/>
      <c r="AZ61" s="156"/>
      <c r="BA61" s="155"/>
      <c r="BB61" s="155"/>
      <c r="BC61" s="156"/>
      <c r="BD61" s="120"/>
      <c r="BE61" s="120"/>
      <c r="BF61" s="155"/>
      <c r="BG61" s="155"/>
      <c r="BH61" s="156"/>
      <c r="BI61" s="120"/>
      <c r="BJ61" s="120"/>
      <c r="BK61" s="155"/>
      <c r="BL61" s="155"/>
      <c r="BM61" s="156"/>
      <c r="BN61" s="120"/>
      <c r="BO61" s="120"/>
      <c r="BP61" s="155"/>
      <c r="BQ61" s="155"/>
      <c r="BR61" s="156"/>
      <c r="BS61" s="120"/>
      <c r="BT61" s="120"/>
      <c r="BU61" s="120"/>
      <c r="BV61" s="155"/>
      <c r="BW61" s="155"/>
      <c r="BX61" s="155"/>
      <c r="BY61" s="120"/>
      <c r="BZ61" s="155"/>
      <c r="CA61" s="155"/>
      <c r="CB61" s="120"/>
      <c r="CC61" s="155"/>
      <c r="CD61" s="156"/>
      <c r="CE61" s="155"/>
    </row>
    <row r="62" spans="1:109" ht="15.75" customHeight="1" x14ac:dyDescent="0.3">
      <c r="A62" s="474"/>
      <c r="B62" s="472"/>
      <c r="C62" s="472"/>
      <c r="D62" s="472"/>
      <c r="E62" s="473"/>
      <c r="F62" s="472"/>
      <c r="G62" s="472"/>
      <c r="H62" s="472"/>
      <c r="I62" s="155"/>
      <c r="J62" s="155"/>
      <c r="K62" s="472"/>
      <c r="L62" s="473"/>
      <c r="M62" s="474"/>
      <c r="N62" s="417"/>
      <c r="O62" s="418"/>
      <c r="P62" s="493"/>
      <c r="Q62" s="418">
        <f>IF(NOT(ISERROR(MATCH(P62,_xlfn.ANCHORARRAY(E73),0))),O75&amp;"Por favor no seleccionar los criterios de impacto",P62)</f>
        <v>0</v>
      </c>
      <c r="R62" s="417"/>
      <c r="S62" s="418"/>
      <c r="T62" s="419"/>
      <c r="U62" s="156">
        <v>4</v>
      </c>
      <c r="V62" s="116"/>
      <c r="W62" s="157" t="str">
        <f t="shared" si="14"/>
        <v/>
      </c>
      <c r="X62" s="168"/>
      <c r="Y62" s="168"/>
      <c r="Z62" s="168"/>
      <c r="AA62" s="168"/>
      <c r="AB62" s="117"/>
      <c r="AC62" s="117"/>
      <c r="AD62" s="118" t="str">
        <f t="shared" si="4"/>
        <v/>
      </c>
      <c r="AE62" s="117"/>
      <c r="AF62" s="117"/>
      <c r="AG62" s="117"/>
      <c r="AH62" s="185" t="str">
        <f>IFERROR(IF(AND(W61="Probabilidad",W62="Probabilidad"),(AJ61-(+AJ61*AD62)),IF(AND(W61="Impacto",W62="Probabilidad"),(AJ60-(+AJ60*AD62)),IF(W62="Impacto",AJ61,""))),"")</f>
        <v/>
      </c>
      <c r="AI62" s="154" t="str">
        <f t="shared" si="5"/>
        <v/>
      </c>
      <c r="AJ62" s="118" t="str">
        <f t="shared" si="15"/>
        <v/>
      </c>
      <c r="AK62" s="154" t="str">
        <f t="shared" si="7"/>
        <v/>
      </c>
      <c r="AL62" s="118" t="str">
        <f>IFERROR(IF(AND(W61="Impacto",W62="Impacto"),(AL61-(+AL61*AD62)),IF(AND(W61="Probabilidad",W62="Impacto"),(AL60-(+AL60*AD62)),IF(W62="Probabilidad",AL61,""))),"")</f>
        <v/>
      </c>
      <c r="AM62" s="119" t="str">
        <f t="shared" si="16"/>
        <v/>
      </c>
      <c r="AN62" s="398"/>
      <c r="AO62" s="155"/>
      <c r="AP62" s="156"/>
      <c r="AQ62" s="120"/>
      <c r="AR62" s="120"/>
      <c r="AS62" s="155"/>
      <c r="AT62" s="120"/>
      <c r="AU62" s="155"/>
      <c r="AV62" s="120"/>
      <c r="AW62" s="155"/>
      <c r="AX62" s="120"/>
      <c r="AY62" s="155"/>
      <c r="AZ62" s="156"/>
      <c r="BA62" s="155"/>
      <c r="BB62" s="155"/>
      <c r="BC62" s="156"/>
      <c r="BD62" s="120"/>
      <c r="BE62" s="120"/>
      <c r="BF62" s="155"/>
      <c r="BG62" s="155"/>
      <c r="BH62" s="156"/>
      <c r="BI62" s="120"/>
      <c r="BJ62" s="120"/>
      <c r="BK62" s="155"/>
      <c r="BL62" s="155"/>
      <c r="BM62" s="156"/>
      <c r="BN62" s="120"/>
      <c r="BO62" s="120"/>
      <c r="BP62" s="155"/>
      <c r="BQ62" s="155"/>
      <c r="BR62" s="156"/>
      <c r="BS62" s="120"/>
      <c r="BT62" s="120"/>
      <c r="BU62" s="120"/>
      <c r="BV62" s="155"/>
      <c r="BW62" s="155"/>
      <c r="BX62" s="155"/>
      <c r="BY62" s="120"/>
      <c r="BZ62" s="155"/>
      <c r="CA62" s="155"/>
      <c r="CB62" s="120"/>
      <c r="CC62" s="155"/>
      <c r="CD62" s="156"/>
      <c r="CE62" s="155"/>
    </row>
    <row r="63" spans="1:109" ht="15.75" customHeight="1" x14ac:dyDescent="0.3">
      <c r="A63" s="474"/>
      <c r="B63" s="472"/>
      <c r="C63" s="472"/>
      <c r="D63" s="472"/>
      <c r="E63" s="473"/>
      <c r="F63" s="472"/>
      <c r="G63" s="472"/>
      <c r="H63" s="472"/>
      <c r="I63" s="155"/>
      <c r="J63" s="155"/>
      <c r="K63" s="472"/>
      <c r="L63" s="473"/>
      <c r="M63" s="474"/>
      <c r="N63" s="417"/>
      <c r="O63" s="418"/>
      <c r="P63" s="493"/>
      <c r="Q63" s="418">
        <f>IF(NOT(ISERROR(MATCH(P63,_xlfn.ANCHORARRAY(E74),0))),O76&amp;"Por favor no seleccionar los criterios de impacto",P63)</f>
        <v>0</v>
      </c>
      <c r="R63" s="417"/>
      <c r="S63" s="418"/>
      <c r="T63" s="419"/>
      <c r="U63" s="156">
        <v>5</v>
      </c>
      <c r="V63" s="116"/>
      <c r="W63" s="157" t="str">
        <f t="shared" si="14"/>
        <v/>
      </c>
      <c r="X63" s="168"/>
      <c r="Y63" s="168"/>
      <c r="Z63" s="168"/>
      <c r="AA63" s="168"/>
      <c r="AB63" s="117"/>
      <c r="AC63" s="117"/>
      <c r="AD63" s="118" t="str">
        <f t="shared" si="4"/>
        <v/>
      </c>
      <c r="AE63" s="117"/>
      <c r="AF63" s="117"/>
      <c r="AG63" s="117"/>
      <c r="AH63" s="185" t="str">
        <f>IFERROR(IF(AND(W62="Probabilidad",W63="Probabilidad"),(AJ62-(+AJ62*AD63)),IF(AND(W62="Impacto",W63="Probabilidad"),(AJ61-(+AJ61*AD63)),IF(W63="Impacto",AJ62,""))),"")</f>
        <v/>
      </c>
      <c r="AI63" s="154" t="str">
        <f t="shared" si="5"/>
        <v/>
      </c>
      <c r="AJ63" s="118" t="str">
        <f t="shared" si="15"/>
        <v/>
      </c>
      <c r="AK63" s="154" t="str">
        <f t="shared" si="7"/>
        <v/>
      </c>
      <c r="AL63" s="118" t="str">
        <f>IFERROR(IF(AND(W62="Impacto",W63="Impacto"),(AL62-(+AL62*AD63)),IF(AND(W62="Probabilidad",W63="Impacto"),(AL61-(+AL61*AD63)),IF(W63="Probabilidad",AL62,""))),"")</f>
        <v/>
      </c>
      <c r="AM63" s="119" t="str">
        <f t="shared" si="16"/>
        <v/>
      </c>
      <c r="AN63" s="398"/>
      <c r="AO63" s="155"/>
      <c r="AP63" s="156"/>
      <c r="AQ63" s="120"/>
      <c r="AR63" s="120"/>
      <c r="AS63" s="155"/>
      <c r="AT63" s="120"/>
      <c r="AU63" s="155"/>
      <c r="AV63" s="120"/>
      <c r="AW63" s="155"/>
      <c r="AX63" s="120"/>
      <c r="AY63" s="155"/>
      <c r="AZ63" s="156"/>
      <c r="BA63" s="155"/>
      <c r="BB63" s="155"/>
      <c r="BC63" s="156"/>
      <c r="BD63" s="120"/>
      <c r="BE63" s="120"/>
      <c r="BF63" s="155"/>
      <c r="BG63" s="155"/>
      <c r="BH63" s="156"/>
      <c r="BI63" s="120"/>
      <c r="BJ63" s="120"/>
      <c r="BK63" s="155"/>
      <c r="BL63" s="155"/>
      <c r="BM63" s="156"/>
      <c r="BN63" s="120"/>
      <c r="BO63" s="120"/>
      <c r="BP63" s="155"/>
      <c r="BQ63" s="155"/>
      <c r="BR63" s="156"/>
      <c r="BS63" s="120"/>
      <c r="BT63" s="120"/>
      <c r="BU63" s="120"/>
      <c r="BV63" s="155"/>
      <c r="BW63" s="155"/>
      <c r="BX63" s="155"/>
      <c r="BY63" s="120"/>
      <c r="BZ63" s="155"/>
      <c r="CA63" s="155"/>
      <c r="CB63" s="120"/>
      <c r="CC63" s="155"/>
      <c r="CD63" s="156"/>
      <c r="CE63" s="155"/>
    </row>
    <row r="64" spans="1:109" ht="15.75" customHeight="1" x14ac:dyDescent="0.3">
      <c r="A64" s="474"/>
      <c r="B64" s="472"/>
      <c r="C64" s="472"/>
      <c r="D64" s="472"/>
      <c r="E64" s="473"/>
      <c r="F64" s="472"/>
      <c r="G64" s="472"/>
      <c r="H64" s="472"/>
      <c r="I64" s="155"/>
      <c r="J64" s="155"/>
      <c r="K64" s="472"/>
      <c r="L64" s="473"/>
      <c r="M64" s="474"/>
      <c r="N64" s="417"/>
      <c r="O64" s="418"/>
      <c r="P64" s="493"/>
      <c r="Q64" s="418">
        <f>IF(NOT(ISERROR(MATCH(P64,_xlfn.ANCHORARRAY(E75),0))),O77&amp;"Por favor no seleccionar los criterios de impacto",P64)</f>
        <v>0</v>
      </c>
      <c r="R64" s="417"/>
      <c r="S64" s="418"/>
      <c r="T64" s="419"/>
      <c r="U64" s="156">
        <v>6</v>
      </c>
      <c r="V64" s="116"/>
      <c r="W64" s="157" t="str">
        <f t="shared" si="14"/>
        <v/>
      </c>
      <c r="X64" s="168"/>
      <c r="Y64" s="168"/>
      <c r="Z64" s="168"/>
      <c r="AA64" s="168"/>
      <c r="AB64" s="117"/>
      <c r="AC64" s="117"/>
      <c r="AD64" s="118" t="str">
        <f t="shared" si="4"/>
        <v/>
      </c>
      <c r="AE64" s="117"/>
      <c r="AF64" s="117"/>
      <c r="AG64" s="117"/>
      <c r="AH64" s="185" t="str">
        <f>IFERROR(IF(AND(W63="Probabilidad",W64="Probabilidad"),(AJ63-(+AJ63*AD64)),IF(AND(W63="Impacto",W64="Probabilidad"),(AJ62-(+AJ62*AD64)),IF(W64="Impacto",AJ63,""))),"")</f>
        <v/>
      </c>
      <c r="AI64" s="154" t="str">
        <f t="shared" si="5"/>
        <v/>
      </c>
      <c r="AJ64" s="118" t="str">
        <f t="shared" si="15"/>
        <v/>
      </c>
      <c r="AK64" s="154" t="str">
        <f t="shared" si="7"/>
        <v/>
      </c>
      <c r="AL64" s="118" t="str">
        <f>IFERROR(IF(AND(W63="Impacto",W64="Impacto"),(AL63-(+AL63*AD64)),IF(AND(W63="Probabilidad",W64="Impacto"),(AL62-(+AL62*AD64)),IF(W64="Probabilidad",AL63,""))),"")</f>
        <v/>
      </c>
      <c r="AM64" s="119" t="str">
        <f t="shared" si="16"/>
        <v/>
      </c>
      <c r="AN64" s="399"/>
      <c r="AO64" s="155"/>
      <c r="AP64" s="156"/>
      <c r="AQ64" s="120"/>
      <c r="AR64" s="120"/>
      <c r="AS64" s="155"/>
      <c r="AT64" s="120"/>
      <c r="AU64" s="155"/>
      <c r="AV64" s="120"/>
      <c r="AW64" s="155"/>
      <c r="AX64" s="120"/>
      <c r="AY64" s="155"/>
      <c r="AZ64" s="156"/>
      <c r="BA64" s="155"/>
      <c r="BB64" s="155"/>
      <c r="BC64" s="156"/>
      <c r="BD64" s="120"/>
      <c r="BE64" s="120"/>
      <c r="BF64" s="155"/>
      <c r="BG64" s="155"/>
      <c r="BH64" s="156"/>
      <c r="BI64" s="120"/>
      <c r="BJ64" s="120"/>
      <c r="BK64" s="155"/>
      <c r="BL64" s="155"/>
      <c r="BM64" s="156"/>
      <c r="BN64" s="120"/>
      <c r="BO64" s="120"/>
      <c r="BP64" s="155"/>
      <c r="BQ64" s="155"/>
      <c r="BR64" s="156"/>
      <c r="BS64" s="120"/>
      <c r="BT64" s="120"/>
      <c r="BU64" s="120"/>
      <c r="BV64" s="155"/>
      <c r="BW64" s="155"/>
      <c r="BX64" s="155"/>
      <c r="BY64" s="120"/>
      <c r="BZ64" s="155"/>
      <c r="CA64" s="155"/>
      <c r="CB64" s="120"/>
      <c r="CC64" s="155"/>
      <c r="CD64" s="156"/>
      <c r="CE64" s="155"/>
    </row>
  </sheetData>
  <sheetProtection algorithmName="SHA-512" hashValue="6AWlWBx94rII18Z0Bm8IkvfycbS4vcAYe/yFzor3ctZJqJCiSDVENPdgYfAV8XAJKqNAh93178ptvyRHcD5QGw==" saltValue="owXzjPxpocRqve/8G9cP1A==" spinCount="100000" sheet="1" formatCells="0" formatColumns="0" formatRows="0"/>
  <dataConsolidate link="1"/>
  <mergeCells count="279">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 ref="S59:S64"/>
    <mergeCell ref="T59:T64"/>
    <mergeCell ref="AN59:AN64"/>
    <mergeCell ref="G3:G4"/>
    <mergeCell ref="G5:G10"/>
    <mergeCell ref="G11:G16"/>
    <mergeCell ref="G17:G22"/>
    <mergeCell ref="G23:G28"/>
    <mergeCell ref="K59:K64"/>
    <mergeCell ref="M59:M64"/>
    <mergeCell ref="N59:N64"/>
    <mergeCell ref="O59:O64"/>
    <mergeCell ref="P59:P64"/>
    <mergeCell ref="S53:S58"/>
    <mergeCell ref="T53:T58"/>
    <mergeCell ref="AN53:AN58"/>
    <mergeCell ref="Q53:Q58"/>
    <mergeCell ref="R53:R58"/>
    <mergeCell ref="AN47:AN52"/>
    <mergeCell ref="O47:O52"/>
    <mergeCell ref="P47:P52"/>
    <mergeCell ref="J3:J4"/>
    <mergeCell ref="AN41:AN46"/>
    <mergeCell ref="O41:O46"/>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S47:S52"/>
    <mergeCell ref="T47:T52"/>
    <mergeCell ref="E47:E52"/>
    <mergeCell ref="K47:K52"/>
    <mergeCell ref="M47:M52"/>
    <mergeCell ref="N47:N52"/>
    <mergeCell ref="Q41:Q46"/>
    <mergeCell ref="R41:R46"/>
    <mergeCell ref="S41:S46"/>
    <mergeCell ref="T41:T46"/>
    <mergeCell ref="H41:H46"/>
    <mergeCell ref="L41:L46"/>
    <mergeCell ref="AN29:AN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N35:AN40"/>
    <mergeCell ref="Q35:Q40"/>
    <mergeCell ref="R35:R40"/>
    <mergeCell ref="L29:L34"/>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R17:R22"/>
    <mergeCell ref="Q23:Q28"/>
    <mergeCell ref="R23:R28"/>
    <mergeCell ref="S23:S28"/>
    <mergeCell ref="T23:T28"/>
    <mergeCell ref="AN23:AN28"/>
    <mergeCell ref="O23:O28"/>
    <mergeCell ref="P23:P28"/>
    <mergeCell ref="L17:L22"/>
    <mergeCell ref="M17:M22"/>
    <mergeCell ref="N17:N22"/>
    <mergeCell ref="O17:O22"/>
    <mergeCell ref="P17:P22"/>
    <mergeCell ref="AN17:AN22"/>
    <mergeCell ref="Q17:Q22"/>
    <mergeCell ref="A17:A22"/>
    <mergeCell ref="B17:B22"/>
    <mergeCell ref="AN11:AN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A11:A16"/>
    <mergeCell ref="B11:B16"/>
    <mergeCell ref="C11:C16"/>
    <mergeCell ref="D11:D16"/>
    <mergeCell ref="H11:H16"/>
    <mergeCell ref="E5:E10"/>
    <mergeCell ref="K5:K10"/>
    <mergeCell ref="M5:M10"/>
    <mergeCell ref="N5:N10"/>
    <mergeCell ref="L5:L10"/>
    <mergeCell ref="I5:I10"/>
    <mergeCell ref="J5:J10"/>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E3:E4"/>
    <mergeCell ref="K3:K4"/>
    <mergeCell ref="M3:M4"/>
    <mergeCell ref="N3:N4"/>
    <mergeCell ref="O3:O4"/>
    <mergeCell ref="P3:P4"/>
    <mergeCell ref="L3:L4"/>
    <mergeCell ref="AK3:AK4"/>
    <mergeCell ref="AL3:AL4"/>
    <mergeCell ref="I3:I4"/>
    <mergeCell ref="F3:F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s>
  <conditionalFormatting sqref="N5 N11">
    <cfRule type="cellIs" dxfId="104" priority="244" operator="equal">
      <formula>"Baja"</formula>
    </cfRule>
    <cfRule type="cellIs" dxfId="103" priority="243" operator="equal">
      <formula>"Media"</formula>
    </cfRule>
    <cfRule type="cellIs" dxfId="102" priority="242" operator="equal">
      <formula>"Alta"</formula>
    </cfRule>
    <cfRule type="cellIs" dxfId="101" priority="241" operator="equal">
      <formula>"Muy Alta"</formula>
    </cfRule>
    <cfRule type="cellIs" dxfId="100" priority="245" operator="equal">
      <formula>"Muy Baja"</formula>
    </cfRule>
  </conditionalFormatting>
  <conditionalFormatting sqref="N17">
    <cfRule type="cellIs" dxfId="99" priority="197" operator="equal">
      <formula>"Media"</formula>
    </cfRule>
    <cfRule type="cellIs" dxfId="98" priority="199" operator="equal">
      <formula>"Muy Baja"</formula>
    </cfRule>
    <cfRule type="cellIs" dxfId="97" priority="198" operator="equal">
      <formula>"Baja"</formula>
    </cfRule>
    <cfRule type="cellIs" dxfId="96" priority="196" operator="equal">
      <formula>"Alta"</formula>
    </cfRule>
    <cfRule type="cellIs" dxfId="95" priority="195" operator="equal">
      <formula>"Muy Alta"</formula>
    </cfRule>
  </conditionalFormatting>
  <conditionalFormatting sqref="N23">
    <cfRule type="cellIs" dxfId="94" priority="176" operator="equal">
      <formula>"Muy Baja"</formula>
    </cfRule>
    <cfRule type="cellIs" dxfId="93" priority="174" operator="equal">
      <formula>"Media"</formula>
    </cfRule>
    <cfRule type="cellIs" dxfId="92" priority="172" operator="equal">
      <formula>"Muy Alta"</formula>
    </cfRule>
    <cfRule type="cellIs" dxfId="91" priority="173" operator="equal">
      <formula>"Alta"</formula>
    </cfRule>
    <cfRule type="cellIs" dxfId="90" priority="175" operator="equal">
      <formula>"Baja"</formula>
    </cfRule>
  </conditionalFormatting>
  <conditionalFormatting sqref="N29">
    <cfRule type="cellIs" dxfId="89" priority="150" operator="equal">
      <formula>"Alta"</formula>
    </cfRule>
    <cfRule type="cellIs" dxfId="88" priority="149" operator="equal">
      <formula>"Muy Alta"</formula>
    </cfRule>
    <cfRule type="cellIs" dxfId="87" priority="151" operator="equal">
      <formula>"Media"</formula>
    </cfRule>
    <cfRule type="cellIs" dxfId="86" priority="152" operator="equal">
      <formula>"Baja"</formula>
    </cfRule>
    <cfRule type="cellIs" dxfId="85" priority="153" operator="equal">
      <formula>"Muy Baja"</formula>
    </cfRule>
  </conditionalFormatting>
  <conditionalFormatting sqref="N35">
    <cfRule type="cellIs" dxfId="84" priority="127" operator="equal">
      <formula>"Alta"</formula>
    </cfRule>
    <cfRule type="cellIs" dxfId="83" priority="126" operator="equal">
      <formula>"Muy Alta"</formula>
    </cfRule>
    <cfRule type="cellIs" dxfId="82" priority="129" operator="equal">
      <formula>"Baja"</formula>
    </cfRule>
    <cfRule type="cellIs" dxfId="81" priority="130" operator="equal">
      <formula>"Muy Baja"</formula>
    </cfRule>
    <cfRule type="cellIs" dxfId="80" priority="128" operator="equal">
      <formula>"Media"</formula>
    </cfRule>
  </conditionalFormatting>
  <conditionalFormatting sqref="N41">
    <cfRule type="cellIs" dxfId="79" priority="107" operator="equal">
      <formula>"Muy Baja"</formula>
    </cfRule>
    <cfRule type="cellIs" dxfId="78" priority="103" operator="equal">
      <formula>"Muy Alta"</formula>
    </cfRule>
    <cfRule type="cellIs" dxfId="77" priority="104" operator="equal">
      <formula>"Alta"</formula>
    </cfRule>
    <cfRule type="cellIs" dxfId="76" priority="105" operator="equal">
      <formula>"Media"</formula>
    </cfRule>
    <cfRule type="cellIs" dxfId="75" priority="106" operator="equal">
      <formula>"Baja"</formula>
    </cfRule>
  </conditionalFormatting>
  <conditionalFormatting sqref="N47">
    <cfRule type="cellIs" dxfId="74" priority="82" operator="equal">
      <formula>"Media"</formula>
    </cfRule>
    <cfRule type="cellIs" dxfId="73" priority="80" operator="equal">
      <formula>"Muy Alta"</formula>
    </cfRule>
    <cfRule type="cellIs" dxfId="72" priority="83" operator="equal">
      <formula>"Baja"</formula>
    </cfRule>
    <cfRule type="cellIs" dxfId="71" priority="84" operator="equal">
      <formula>"Muy Baja"</formula>
    </cfRule>
    <cfRule type="cellIs" dxfId="70" priority="81" operator="equal">
      <formula>"Alta"</formula>
    </cfRule>
  </conditionalFormatting>
  <conditionalFormatting sqref="N53">
    <cfRule type="cellIs" dxfId="69" priority="59" operator="equal">
      <formula>"Media"</formula>
    </cfRule>
    <cfRule type="cellIs" dxfId="68" priority="61" operator="equal">
      <formula>"Muy Baja"</formula>
    </cfRule>
    <cfRule type="cellIs" dxfId="67" priority="60" operator="equal">
      <formula>"Baja"</formula>
    </cfRule>
    <cfRule type="cellIs" dxfId="66" priority="57" operator="equal">
      <formula>"Muy Alta"</formula>
    </cfRule>
    <cfRule type="cellIs" dxfId="65" priority="58" operator="equal">
      <formula>"Alta"</formula>
    </cfRule>
  </conditionalFormatting>
  <conditionalFormatting sqref="N59">
    <cfRule type="cellIs" dxfId="64" priority="34" operator="equal">
      <formula>"Muy Alta"</formula>
    </cfRule>
    <cfRule type="cellIs" dxfId="63" priority="36" operator="equal">
      <formula>"Media"</formula>
    </cfRule>
    <cfRule type="cellIs" dxfId="62" priority="35" operator="equal">
      <formula>"Alta"</formula>
    </cfRule>
    <cfRule type="cellIs" dxfId="61" priority="38" operator="equal">
      <formula>"Muy Baja"</formula>
    </cfRule>
    <cfRule type="cellIs" dxfId="60" priority="37" operator="equal">
      <formula>"Baja"</formula>
    </cfRule>
  </conditionalFormatting>
  <conditionalFormatting sqref="Q5:Q64">
    <cfRule type="containsText" dxfId="59" priority="15" operator="containsText" text="❌">
      <formula>NOT(ISERROR(SEARCH("❌",Q5)))</formula>
    </cfRule>
  </conditionalFormatting>
  <conditionalFormatting sqref="R5 R11 R17 R23 R29 R35 R41 R47 R53 R59">
    <cfRule type="cellIs" dxfId="58" priority="239" operator="equal">
      <formula>"Menor"</formula>
    </cfRule>
    <cfRule type="cellIs" dxfId="57" priority="236" operator="equal">
      <formula>"Catastrófico"</formula>
    </cfRule>
    <cfRule type="cellIs" dxfId="56" priority="237" operator="equal">
      <formula>"Mayor"</formula>
    </cfRule>
    <cfRule type="cellIs" dxfId="55" priority="238" operator="equal">
      <formula>"Moderado"</formula>
    </cfRule>
    <cfRule type="cellIs" dxfId="54" priority="240" operator="equal">
      <formula>"Leve"</formula>
    </cfRule>
  </conditionalFormatting>
  <conditionalFormatting sqref="T5">
    <cfRule type="cellIs" dxfId="53" priority="235" operator="equal">
      <formula>"Bajo"</formula>
    </cfRule>
    <cfRule type="cellIs" dxfId="52" priority="232" operator="equal">
      <formula>"Extremo"</formula>
    </cfRule>
    <cfRule type="cellIs" dxfId="51" priority="233" operator="equal">
      <formula>"Alto"</formula>
    </cfRule>
    <cfRule type="cellIs" dxfId="50" priority="234" operator="equal">
      <formula>"Moderado"</formula>
    </cfRule>
  </conditionalFormatting>
  <conditionalFormatting sqref="T11">
    <cfRule type="cellIs" dxfId="49" priority="214" operator="equal">
      <formula>"Extremo"</formula>
    </cfRule>
    <cfRule type="cellIs" dxfId="48" priority="217" operator="equal">
      <formula>"Bajo"</formula>
    </cfRule>
    <cfRule type="cellIs" dxfId="47" priority="216" operator="equal">
      <formula>"Moderado"</formula>
    </cfRule>
    <cfRule type="cellIs" dxfId="46" priority="215" operator="equal">
      <formula>"Alto"</formula>
    </cfRule>
  </conditionalFormatting>
  <conditionalFormatting sqref="T17">
    <cfRule type="cellIs" dxfId="45" priority="194" operator="equal">
      <formula>"Bajo"</formula>
    </cfRule>
    <cfRule type="cellIs" dxfId="44" priority="191" operator="equal">
      <formula>"Extremo"</formula>
    </cfRule>
    <cfRule type="cellIs" dxfId="43" priority="192" operator="equal">
      <formula>"Alto"</formula>
    </cfRule>
    <cfRule type="cellIs" dxfId="42" priority="193" operator="equal">
      <formula>"Moderado"</formula>
    </cfRule>
  </conditionalFormatting>
  <conditionalFormatting sqref="T23">
    <cfRule type="cellIs" dxfId="41" priority="168" operator="equal">
      <formula>"Extremo"</formula>
    </cfRule>
    <cfRule type="cellIs" dxfId="40" priority="169" operator="equal">
      <formula>"Alto"</formula>
    </cfRule>
    <cfRule type="cellIs" dxfId="39" priority="170" operator="equal">
      <formula>"Moderado"</formula>
    </cfRule>
    <cfRule type="cellIs" dxfId="38" priority="171" operator="equal">
      <formula>"Bajo"</formula>
    </cfRule>
  </conditionalFormatting>
  <conditionalFormatting sqref="T29">
    <cfRule type="cellIs" dxfId="37" priority="146" operator="equal">
      <formula>"Alto"</formula>
    </cfRule>
    <cfRule type="cellIs" dxfId="36" priority="145" operator="equal">
      <formula>"Extremo"</formula>
    </cfRule>
    <cfRule type="cellIs" dxfId="35" priority="147" operator="equal">
      <formula>"Moderado"</formula>
    </cfRule>
    <cfRule type="cellIs" dxfId="34" priority="148" operator="equal">
      <formula>"Bajo"</formula>
    </cfRule>
  </conditionalFormatting>
  <conditionalFormatting sqref="T35">
    <cfRule type="cellIs" dxfId="33" priority="124" operator="equal">
      <formula>"Moderado"</formula>
    </cfRule>
    <cfRule type="cellIs" dxfId="32" priority="123" operator="equal">
      <formula>"Alto"</formula>
    </cfRule>
    <cfRule type="cellIs" dxfId="31" priority="125" operator="equal">
      <formula>"Bajo"</formula>
    </cfRule>
    <cfRule type="cellIs" dxfId="30" priority="122" operator="equal">
      <formula>"Extremo"</formula>
    </cfRule>
  </conditionalFormatting>
  <conditionalFormatting sqref="T41">
    <cfRule type="cellIs" dxfId="29" priority="102" operator="equal">
      <formula>"Bajo"</formula>
    </cfRule>
    <cfRule type="cellIs" dxfId="28" priority="101" operator="equal">
      <formula>"Moderado"</formula>
    </cfRule>
    <cfRule type="cellIs" dxfId="27" priority="100" operator="equal">
      <formula>"Alto"</formula>
    </cfRule>
    <cfRule type="cellIs" dxfId="26" priority="99" operator="equal">
      <formula>"Extremo"</formula>
    </cfRule>
  </conditionalFormatting>
  <conditionalFormatting sqref="T47">
    <cfRule type="cellIs" dxfId="25" priority="76" operator="equal">
      <formula>"Extremo"</formula>
    </cfRule>
    <cfRule type="cellIs" dxfId="24" priority="77" operator="equal">
      <formula>"Alto"</formula>
    </cfRule>
    <cfRule type="cellIs" dxfId="23" priority="79" operator="equal">
      <formula>"Bajo"</formula>
    </cfRule>
    <cfRule type="cellIs" dxfId="22" priority="78" operator="equal">
      <formula>"Moderado"</formula>
    </cfRule>
  </conditionalFormatting>
  <conditionalFormatting sqref="T53">
    <cfRule type="cellIs" dxfId="21" priority="53" operator="equal">
      <formula>"Extremo"</formula>
    </cfRule>
    <cfRule type="cellIs" dxfId="20" priority="54" operator="equal">
      <formula>"Alto"</formula>
    </cfRule>
    <cfRule type="cellIs" dxfId="19" priority="56" operator="equal">
      <formula>"Bajo"</formula>
    </cfRule>
    <cfRule type="cellIs" dxfId="18" priority="55" operator="equal">
      <formula>"Moderado"</formula>
    </cfRule>
  </conditionalFormatting>
  <conditionalFormatting sqref="T59">
    <cfRule type="cellIs" dxfId="17" priority="30" operator="equal">
      <formula>"Extremo"</formula>
    </cfRule>
    <cfRule type="cellIs" dxfId="16" priority="33" operator="equal">
      <formula>"Bajo"</formula>
    </cfRule>
    <cfRule type="cellIs" dxfId="15" priority="32" operator="equal">
      <formula>"Moderado"</formula>
    </cfRule>
    <cfRule type="cellIs" dxfId="14" priority="31" operator="equal">
      <formula>"Alto"</formula>
    </cfRule>
  </conditionalFormatting>
  <conditionalFormatting sqref="AI5:AI10 AI17:AI64">
    <cfRule type="cellIs" dxfId="13" priority="13" operator="equal">
      <formula>"Baja"</formula>
    </cfRule>
    <cfRule type="cellIs" dxfId="12" priority="12" operator="equal">
      <formula>"Media"</formula>
    </cfRule>
    <cfRule type="cellIs" dxfId="11" priority="14" operator="equal">
      <formula>"Muy Baja"</formula>
    </cfRule>
    <cfRule type="cellIs" dxfId="10" priority="10" operator="equal">
      <formula>"Muy Alta"</formula>
    </cfRule>
    <cfRule type="cellIs" dxfId="9" priority="11" operator="equal">
      <formula>"Alta"</formula>
    </cfRule>
  </conditionalFormatting>
  <conditionalFormatting sqref="AK5:AK10 AK17:AK64">
    <cfRule type="cellIs" dxfId="8" priority="9" operator="equal">
      <formula>"Leve"</formula>
    </cfRule>
    <cfRule type="cellIs" dxfId="7" priority="8" operator="equal">
      <formula>"Menor"</formula>
    </cfRule>
    <cfRule type="cellIs" dxfId="6" priority="6" operator="equal">
      <formula>"Mayor"</formula>
    </cfRule>
    <cfRule type="cellIs" dxfId="5" priority="5" operator="equal">
      <formula>"Catastrófico"</formula>
    </cfRule>
    <cfRule type="cellIs" dxfId="4" priority="7" operator="equal">
      <formula>"Moderado"</formula>
    </cfRule>
  </conditionalFormatting>
  <conditionalFormatting sqref="AM5:AM10 AM17:AM64">
    <cfRule type="cellIs" dxfId="3" priority="1" operator="equal">
      <formula>"Extremo"</formula>
    </cfRule>
    <cfRule type="cellIs" dxfId="2" priority="4" operator="equal">
      <formula>"Bajo"</formula>
    </cfRule>
    <cfRule type="cellIs" dxfId="1" priority="3" operator="equal">
      <formula>"Moderado"</formula>
    </cfRule>
    <cfRule type="cellIs" dxfId="0" priority="2" operator="equal">
      <formula>"Alto"</formula>
    </cfRule>
  </conditionalFormatting>
  <pageMargins left="0.70866141732283472" right="0.70866141732283472" top="0.86614173228346458" bottom="0.74803149606299213" header="0.31496062992125984" footer="0.31496062992125984"/>
  <pageSetup scale="41"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CCE6A557-97BC-4b89-ADB6-D9C93CAAB3DF}">
      <x14:dataValidations xmlns:xm="http://schemas.microsoft.com/office/excel/2006/main" count="19">
        <x14:dataValidation type="list" allowBlank="1" showInputMessage="1" showErrorMessage="1" xr:uid="{C20546F6-39DB-4A3D-BD4C-EF53779AB840}">
          <x14:formula1>
            <xm:f>Hoja1!$A$23:$A$24</xm:f>
          </x14:formula1>
          <xm:sqref>BJ12:BJ64 BO12:BO64 BE17:BE64 BE6:BE10 BO5:BO10 BJ5:BJ10 BT5:BT10 BT12:BT64</xm:sqref>
        </x14:dataValidation>
        <x14:dataValidation type="list" allowBlank="1" showInputMessage="1" showErrorMessage="1" xr:uid="{9876A568-F894-4B90-9C8C-2B1211DEB128}">
          <x14:formula1>
            <xm:f>'Opciones Tratamiento'!$B$20:$B$22</xm:f>
          </x14:formula1>
          <xm:sqref>AZ5:AZ10 AZ17:AZ64</xm:sqref>
        </x14:dataValidation>
        <x14:dataValidation type="list" allowBlank="1" showInputMessage="1" showErrorMessage="1" xr:uid="{F0AC44DF-8083-410B-9651-ED4525E4899C}">
          <x14:formula1>
            <xm:f>Hoja1!$A$26:$A$41</xm:f>
          </x14:formula1>
          <xm:sqref>B5:B64</xm:sqref>
        </x14:dataValidation>
        <x14:dataValidation type="list" allowBlank="1" showInputMessage="1" showErrorMessage="1" xr:uid="{E2FD72F5-BB69-4E2E-A065-47ED479BE898}">
          <x14:formula1>
            <xm:f>Hoja1!$B$26:$B$41</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 I11:I64</xm:sqref>
        </x14:dataValidation>
        <x14:dataValidation type="list" allowBlank="1" showInputMessage="1" showErrorMessage="1" xr:uid="{2135382E-6996-4E1E-95E6-30F118713305}">
          <x14:formula1>
            <xm:f>'seguridad info'!$B$55:$B$110</xm:f>
          </x14:formula1>
          <xm:sqref>J5 J11:J64</xm:sqref>
        </x14:dataValidation>
        <x14:dataValidation type="list" allowBlank="1" showInputMessage="1" showErrorMessage="1" xr:uid="{9C363260-16DC-4591-A339-78E9EAA97504}">
          <x14:formula1>
            <xm:f>'Opciones Tratamiento'!$B$13:$B$17</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Tratamiento'!$B$28:$B$29</xm:f>
          </x14:formula1>
          <xm:sqref>X5:AA10 X17:AA64</xm:sqref>
        </x14:dataValidation>
        <x14:dataValidation type="list" allowBlank="1" showInputMessage="1" showErrorMessage="1" xr:uid="{14F3B1C0-6686-4891-8180-E5FB6EE4E4A1}">
          <x14:formula1>
            <xm:f>Hoja1!$A$12:$A$14</xm:f>
          </x14:formula1>
          <xm:sqref>AG5:AG10 AG17:AG64</xm:sqref>
        </x14:dataValidation>
        <x14:dataValidation type="list" allowBlank="1" showInputMessage="1" showErrorMessage="1" xr:uid="{A7EB2075-7CEA-4D1E-9C1D-5A79345DCF06}">
          <x14:formula1>
            <xm:f>Hoja1!$A$10:$A$11</xm:f>
          </x14:formula1>
          <xm:sqref>AF5:AF10 AF17:AF64</xm:sqref>
        </x14:dataValidation>
        <x14:dataValidation type="list" allowBlank="1" showInputMessage="1" showErrorMessage="1" xr:uid="{41114FC7-138E-4FBB-A631-54F6139E660D}">
          <x14:formula1>
            <xm:f>Hoja1!$A$8:$A$9</xm:f>
          </x14:formula1>
          <xm:sqref>AE5:AE10 AE17:AE64</xm:sqref>
        </x14:dataValidation>
        <x14:dataValidation type="list" allowBlank="1" showInputMessage="1" showErrorMessage="1" xr:uid="{B362517C-9CB1-461C-A772-F0ADCAB6745A}">
          <x14:formula1>
            <xm:f>Hoja1!$A$6:$A$7</xm:f>
          </x14:formula1>
          <xm:sqref>AC5:AC10 AC17:AC64</xm:sqref>
        </x14:dataValidation>
        <x14:dataValidation type="list" allowBlank="1" showInputMessage="1" showErrorMessage="1" xr:uid="{6F302A78-E97E-42C2-83AF-895FC9002F42}">
          <x14:formula1>
            <xm:f>Hoja1!$A$3:$A$5</xm:f>
          </x14:formula1>
          <xm:sqref>AB5:AB10 AB17:AB64</xm:sqref>
        </x14:dataValidation>
        <x14:dataValidation type="list" allowBlank="1" showInputMessage="1" showErrorMessage="1" xr:uid="{0D0D0007-F443-474B-BE78-EF3995E60780}">
          <x14:formula1>
            <xm:f>'Opciones Tratamiento'!$B$2:$B$5</xm:f>
          </x14:formula1>
          <xm:sqref>AN5:AN10 AN17:AN64</xm:sqref>
        </x14:dataValidation>
        <x14:dataValidation type="list" allowBlank="1" showErrorMessage="1" xr:uid="{2015134A-F14D-48F1-9F3F-3AF9FBA02C2F}">
          <x14:formula1>
            <xm:f>'C:\Users\lady.leon\Downloads\[2. GESTIÓN DEL CONOCIMIENTO Y LA INNOVACIÓN (3).xlsx]Hoja1'!#REF!</xm:f>
          </x14:formula1>
          <xm:sqref>BE5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tabSelected="1" topLeftCell="R1" zoomScaleNormal="100" workbookViewId="0">
      <selection activeCell="V21" sqref="V21"/>
    </sheetView>
  </sheetViews>
  <sheetFormatPr baseColWidth="10" defaultColWidth="11.42578125" defaultRowHeight="16.5" x14ac:dyDescent="0.3"/>
  <cols>
    <col min="1" max="1" width="4" style="2" bestFit="1" customWidth="1"/>
    <col min="2" max="4" width="18.7109375" style="112" customWidth="1"/>
    <col min="5" max="5" width="14.140625" style="2" customWidth="1"/>
    <col min="6" max="6" width="13.140625" style="2" customWidth="1"/>
    <col min="7" max="7" width="32.42578125" style="1" customWidth="1"/>
    <col min="8" max="8" width="23" style="1" customWidth="1"/>
    <col min="9" max="9" width="18.85546875" style="1" customWidth="1"/>
    <col min="10" max="10" width="33.28515625" style="1" customWidth="1"/>
    <col min="11" max="11" width="14.42578125" style="267" hidden="1" customWidth="1"/>
    <col min="12" max="12" width="16.42578125" style="1" hidden="1" customWidth="1"/>
    <col min="13" max="13" width="20.5703125" style="1" hidden="1" customWidth="1"/>
    <col min="14" max="14" width="18.5703125" style="1" hidden="1" customWidth="1"/>
    <col min="15" max="15" width="20.5703125" style="1" hidden="1" customWidth="1"/>
    <col min="16" max="16" width="21.42578125" style="1" hidden="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62.5703125" style="1" customWidth="1"/>
    <col min="25" max="25" width="54.5703125" style="1" customWidth="1"/>
  </cols>
  <sheetData>
    <row r="1" spans="1:25" x14ac:dyDescent="0.3">
      <c r="H1" s="3"/>
      <c r="I1" s="3"/>
      <c r="J1" s="3"/>
      <c r="K1" s="266"/>
      <c r="L1" s="3"/>
      <c r="M1" s="3"/>
      <c r="N1" s="3"/>
      <c r="O1" s="3"/>
      <c r="P1" s="3"/>
      <c r="Q1" s="3"/>
      <c r="R1" s="3"/>
      <c r="S1" s="3"/>
      <c r="T1" s="3"/>
      <c r="U1" s="3"/>
      <c r="V1" s="3"/>
      <c r="W1" s="3"/>
      <c r="X1" s="3"/>
      <c r="Y1" s="3"/>
    </row>
    <row r="2" spans="1:25" x14ac:dyDescent="0.25">
      <c r="A2" s="394" t="s">
        <v>439</v>
      </c>
      <c r="B2" s="395"/>
      <c r="C2" s="395"/>
      <c r="D2" s="395"/>
      <c r="E2" s="395"/>
      <c r="F2" s="395"/>
      <c r="G2" s="395"/>
      <c r="H2" s="455" t="s">
        <v>440</v>
      </c>
      <c r="I2" s="455"/>
      <c r="J2" s="455"/>
      <c r="K2" s="455"/>
      <c r="L2" s="455"/>
      <c r="M2" s="455"/>
      <c r="N2" s="455"/>
      <c r="O2" s="455"/>
      <c r="P2" s="455"/>
      <c r="Q2" s="455"/>
      <c r="R2" s="455"/>
      <c r="S2" s="455"/>
      <c r="T2" s="400" t="s">
        <v>194</v>
      </c>
      <c r="U2" s="400"/>
      <c r="V2" s="400"/>
      <c r="W2" s="494" t="s">
        <v>441</v>
      </c>
      <c r="X2" s="494"/>
      <c r="Y2" s="494"/>
    </row>
    <row r="3" spans="1:25" ht="15" customHeight="1" x14ac:dyDescent="0.25">
      <c r="A3" s="481" t="s">
        <v>196</v>
      </c>
      <c r="B3" s="436" t="s">
        <v>7</v>
      </c>
      <c r="C3" s="436" t="s">
        <v>9</v>
      </c>
      <c r="D3" s="436" t="s">
        <v>11</v>
      </c>
      <c r="E3" s="482" t="s">
        <v>15</v>
      </c>
      <c r="F3" s="436" t="s">
        <v>442</v>
      </c>
      <c r="G3" s="482" t="s">
        <v>443</v>
      </c>
      <c r="H3" s="410" t="s">
        <v>212</v>
      </c>
      <c r="I3" s="410" t="s">
        <v>213</v>
      </c>
      <c r="J3" s="410" t="s">
        <v>214</v>
      </c>
      <c r="K3" s="410" t="s">
        <v>215</v>
      </c>
      <c r="L3" s="410" t="s">
        <v>216</v>
      </c>
      <c r="M3" s="410" t="s">
        <v>215</v>
      </c>
      <c r="N3" s="410" t="s">
        <v>217</v>
      </c>
      <c r="O3" s="410" t="s">
        <v>215</v>
      </c>
      <c r="P3" s="410" t="s">
        <v>218</v>
      </c>
      <c r="Q3" s="410" t="s">
        <v>215</v>
      </c>
      <c r="R3" s="410" t="s">
        <v>219</v>
      </c>
      <c r="S3" s="410" t="s">
        <v>53</v>
      </c>
      <c r="T3" s="401" t="s">
        <v>215</v>
      </c>
      <c r="U3" s="401" t="s">
        <v>227</v>
      </c>
      <c r="V3" s="401" t="s">
        <v>444</v>
      </c>
      <c r="W3" s="458" t="s">
        <v>215</v>
      </c>
      <c r="X3" s="458" t="s">
        <v>445</v>
      </c>
      <c r="Y3" s="458" t="s">
        <v>53</v>
      </c>
    </row>
    <row r="4" spans="1:25" ht="15" customHeight="1" x14ac:dyDescent="0.25">
      <c r="A4" s="481"/>
      <c r="B4" s="436"/>
      <c r="C4" s="436"/>
      <c r="D4" s="436"/>
      <c r="E4" s="482"/>
      <c r="F4" s="436"/>
      <c r="G4" s="482"/>
      <c r="H4" s="410"/>
      <c r="I4" s="410"/>
      <c r="J4" s="410"/>
      <c r="K4" s="410"/>
      <c r="L4" s="410"/>
      <c r="M4" s="410"/>
      <c r="N4" s="410"/>
      <c r="O4" s="410"/>
      <c r="P4" s="410"/>
      <c r="Q4" s="410"/>
      <c r="R4" s="410"/>
      <c r="S4" s="410"/>
      <c r="T4" s="401"/>
      <c r="U4" s="401"/>
      <c r="V4" s="401"/>
      <c r="W4" s="458"/>
      <c r="X4" s="458"/>
      <c r="Y4" s="458"/>
    </row>
    <row r="5" spans="1:25" s="183" customFormat="1" ht="177" customHeight="1" x14ac:dyDescent="0.25">
      <c r="A5" s="389">
        <v>1</v>
      </c>
      <c r="B5" s="390" t="s">
        <v>112</v>
      </c>
      <c r="C5" s="390" t="s">
        <v>241</v>
      </c>
      <c r="D5" s="495" t="s">
        <v>446</v>
      </c>
      <c r="E5" s="495" t="s">
        <v>447</v>
      </c>
      <c r="F5" s="495" t="s">
        <v>448</v>
      </c>
      <c r="G5" s="495" t="s">
        <v>449</v>
      </c>
      <c r="H5" s="291" t="s">
        <v>450</v>
      </c>
      <c r="I5" s="291" t="s">
        <v>451</v>
      </c>
      <c r="J5" s="292">
        <v>45291</v>
      </c>
      <c r="K5" s="293" t="s">
        <v>336</v>
      </c>
      <c r="L5" s="291" t="s">
        <v>452</v>
      </c>
      <c r="M5" s="268" t="s">
        <v>453</v>
      </c>
      <c r="N5" s="236" t="s">
        <v>454</v>
      </c>
      <c r="O5" s="268" t="s">
        <v>455</v>
      </c>
      <c r="P5" s="236" t="s">
        <v>456</v>
      </c>
      <c r="Q5" s="158" t="s">
        <v>775</v>
      </c>
      <c r="R5" s="155" t="s">
        <v>457</v>
      </c>
      <c r="S5" s="156"/>
      <c r="T5" s="233" t="s">
        <v>776</v>
      </c>
      <c r="U5" s="232"/>
      <c r="V5" s="234" t="s">
        <v>777</v>
      </c>
      <c r="W5" s="314" t="s">
        <v>272</v>
      </c>
      <c r="X5" s="322" t="s">
        <v>458</v>
      </c>
      <c r="Y5" s="322" t="s">
        <v>459</v>
      </c>
    </row>
    <row r="6" spans="1:25" s="183" customFormat="1" ht="15" customHeight="1" x14ac:dyDescent="0.25">
      <c r="A6" s="389"/>
      <c r="B6" s="390"/>
      <c r="C6" s="390"/>
      <c r="D6" s="422"/>
      <c r="E6" s="422"/>
      <c r="F6" s="422"/>
      <c r="G6" s="422"/>
      <c r="H6" s="236"/>
      <c r="I6" s="235"/>
      <c r="J6" s="239"/>
      <c r="K6" s="268"/>
      <c r="L6" s="236"/>
      <c r="M6" s="239"/>
      <c r="N6" s="236"/>
      <c r="O6" s="239"/>
      <c r="P6" s="236"/>
      <c r="Q6" s="120"/>
      <c r="R6" s="155"/>
      <c r="S6" s="156"/>
      <c r="T6" s="120"/>
      <c r="U6" s="155"/>
      <c r="V6" s="155"/>
      <c r="W6" s="120"/>
      <c r="X6" s="155"/>
      <c r="Y6" s="156"/>
    </row>
    <row r="7" spans="1:25" s="183" customFormat="1" ht="15" customHeight="1" x14ac:dyDescent="0.25">
      <c r="A7" s="389"/>
      <c r="B7" s="390"/>
      <c r="C7" s="390"/>
      <c r="D7" s="422"/>
      <c r="E7" s="422"/>
      <c r="F7" s="422"/>
      <c r="G7" s="422"/>
      <c r="H7" s="236"/>
      <c r="I7" s="235"/>
      <c r="J7" s="239"/>
      <c r="K7" s="268"/>
      <c r="L7" s="236"/>
      <c r="M7" s="239"/>
      <c r="N7" s="236"/>
      <c r="O7" s="239"/>
      <c r="P7" s="236"/>
      <c r="Q7" s="120"/>
      <c r="R7" s="155"/>
      <c r="S7" s="156"/>
      <c r="T7" s="120"/>
      <c r="U7" s="155"/>
      <c r="V7" s="155"/>
      <c r="W7" s="120"/>
      <c r="X7" s="155"/>
      <c r="Y7" s="156"/>
    </row>
    <row r="8" spans="1:25" s="183" customFormat="1" ht="15" customHeight="1" x14ac:dyDescent="0.25">
      <c r="A8" s="389"/>
      <c r="B8" s="390"/>
      <c r="C8" s="390"/>
      <c r="D8" s="422"/>
      <c r="E8" s="422"/>
      <c r="F8" s="422"/>
      <c r="G8" s="422"/>
      <c r="H8" s="236"/>
      <c r="I8" s="235"/>
      <c r="J8" s="239"/>
      <c r="K8" s="268"/>
      <c r="L8" s="236"/>
      <c r="M8" s="239"/>
      <c r="N8" s="236"/>
      <c r="O8" s="239"/>
      <c r="P8" s="236"/>
      <c r="Q8" s="120"/>
      <c r="R8" s="155"/>
      <c r="S8" s="156"/>
      <c r="T8" s="120"/>
      <c r="U8" s="155"/>
      <c r="V8" s="155"/>
      <c r="W8" s="120"/>
      <c r="X8" s="155"/>
      <c r="Y8" s="156"/>
    </row>
    <row r="9" spans="1:25" s="183" customFormat="1" ht="15" customHeight="1" x14ac:dyDescent="0.25">
      <c r="A9" s="389"/>
      <c r="B9" s="390"/>
      <c r="C9" s="390"/>
      <c r="D9" s="422"/>
      <c r="E9" s="422"/>
      <c r="F9" s="422"/>
      <c r="G9" s="422"/>
      <c r="H9" s="236"/>
      <c r="I9" s="235"/>
      <c r="J9" s="239"/>
      <c r="K9" s="268"/>
      <c r="L9" s="236"/>
      <c r="M9" s="239"/>
      <c r="N9" s="236"/>
      <c r="O9" s="239"/>
      <c r="P9" s="236"/>
      <c r="Q9" s="120"/>
      <c r="R9" s="155"/>
      <c r="S9" s="156"/>
      <c r="T9" s="120"/>
      <c r="U9" s="155"/>
      <c r="V9" s="155"/>
      <c r="W9" s="120"/>
      <c r="X9" s="155"/>
      <c r="Y9" s="156"/>
    </row>
    <row r="10" spans="1:25" s="183" customFormat="1" ht="18" customHeight="1" x14ac:dyDescent="0.25">
      <c r="A10" s="389"/>
      <c r="B10" s="390"/>
      <c r="C10" s="390"/>
      <c r="D10" s="423"/>
      <c r="E10" s="423"/>
      <c r="F10" s="423"/>
      <c r="G10" s="423"/>
      <c r="H10" s="236"/>
      <c r="I10" s="235"/>
      <c r="J10" s="239"/>
      <c r="K10" s="268"/>
      <c r="L10" s="236"/>
      <c r="M10" s="239"/>
      <c r="N10" s="236"/>
      <c r="O10" s="239"/>
      <c r="P10" s="236"/>
      <c r="Q10" s="120"/>
      <c r="R10" s="155"/>
      <c r="S10" s="156"/>
      <c r="T10" s="120"/>
      <c r="U10" s="155"/>
      <c r="V10" s="155"/>
      <c r="W10" s="120"/>
      <c r="X10" s="155"/>
      <c r="Y10" s="156"/>
    </row>
    <row r="11" spans="1:25" s="183" customFormat="1" ht="231.75" customHeight="1" x14ac:dyDescent="0.25">
      <c r="A11" s="389">
        <v>2</v>
      </c>
      <c r="B11" s="390" t="s">
        <v>112</v>
      </c>
      <c r="C11" s="390" t="s">
        <v>241</v>
      </c>
      <c r="D11" s="495" t="s">
        <v>446</v>
      </c>
      <c r="E11" s="495" t="s">
        <v>447</v>
      </c>
      <c r="F11" s="495" t="s">
        <v>448</v>
      </c>
      <c r="G11" s="420" t="s">
        <v>460</v>
      </c>
      <c r="H11" s="291" t="s">
        <v>461</v>
      </c>
      <c r="I11" s="235" t="s">
        <v>283</v>
      </c>
      <c r="J11" s="292">
        <v>45291</v>
      </c>
      <c r="K11" s="262" t="s">
        <v>462</v>
      </c>
      <c r="L11" s="236"/>
      <c r="M11" s="239">
        <v>45069</v>
      </c>
      <c r="N11" s="236" t="s">
        <v>463</v>
      </c>
      <c r="O11" s="268" t="s">
        <v>464</v>
      </c>
      <c r="P11" s="236" t="s">
        <v>465</v>
      </c>
      <c r="Q11" s="158" t="s">
        <v>466</v>
      </c>
      <c r="R11" s="333" t="s">
        <v>778</v>
      </c>
      <c r="S11" s="156"/>
      <c r="T11" s="158" t="s">
        <v>772</v>
      </c>
      <c r="U11" s="155"/>
      <c r="V11" s="155" t="s">
        <v>779</v>
      </c>
      <c r="W11" s="329">
        <v>45190</v>
      </c>
      <c r="X11" s="327" t="s">
        <v>467</v>
      </c>
      <c r="Y11" s="328" t="s">
        <v>468</v>
      </c>
    </row>
    <row r="12" spans="1:25" s="183" customFormat="1" ht="190.5" customHeight="1" x14ac:dyDescent="0.25">
      <c r="A12" s="389"/>
      <c r="B12" s="390"/>
      <c r="C12" s="390"/>
      <c r="D12" s="422"/>
      <c r="E12" s="422"/>
      <c r="F12" s="422"/>
      <c r="G12" s="420"/>
      <c r="H12" s="291" t="s">
        <v>469</v>
      </c>
      <c r="I12" s="235" t="s">
        <v>283</v>
      </c>
      <c r="J12" s="292">
        <v>45291</v>
      </c>
      <c r="K12" s="262" t="s">
        <v>462</v>
      </c>
      <c r="L12" s="236"/>
      <c r="M12" s="239">
        <v>45076</v>
      </c>
      <c r="N12" s="236" t="s">
        <v>470</v>
      </c>
      <c r="O12" s="268" t="s">
        <v>471</v>
      </c>
      <c r="P12" s="236" t="s">
        <v>472</v>
      </c>
      <c r="Q12" s="158" t="s">
        <v>473</v>
      </c>
      <c r="R12" s="155" t="s">
        <v>474</v>
      </c>
      <c r="S12" s="156"/>
      <c r="T12" s="158" t="s">
        <v>772</v>
      </c>
      <c r="U12" s="155"/>
      <c r="V12" s="155" t="s">
        <v>780</v>
      </c>
      <c r="W12" s="316">
        <v>45190</v>
      </c>
      <c r="X12" s="319" t="s">
        <v>475</v>
      </c>
      <c r="Y12" s="320" t="s">
        <v>468</v>
      </c>
    </row>
    <row r="13" spans="1:25" s="183" customFormat="1" ht="183" customHeight="1" x14ac:dyDescent="0.25">
      <c r="A13" s="389"/>
      <c r="B13" s="390"/>
      <c r="C13" s="390"/>
      <c r="D13" s="422"/>
      <c r="E13" s="422"/>
      <c r="F13" s="422"/>
      <c r="G13" s="420"/>
      <c r="H13" s="291" t="s">
        <v>476</v>
      </c>
      <c r="I13" s="235" t="s">
        <v>283</v>
      </c>
      <c r="J13" s="292">
        <v>45291</v>
      </c>
      <c r="K13" s="262" t="s">
        <v>462</v>
      </c>
      <c r="L13" s="236"/>
      <c r="M13" s="239">
        <v>45076</v>
      </c>
      <c r="N13" s="236" t="s">
        <v>477</v>
      </c>
      <c r="O13" s="268" t="s">
        <v>464</v>
      </c>
      <c r="P13" s="236" t="s">
        <v>478</v>
      </c>
      <c r="Q13" s="158" t="s">
        <v>473</v>
      </c>
      <c r="R13" s="155" t="s">
        <v>479</v>
      </c>
      <c r="S13" s="156"/>
      <c r="T13" s="158" t="s">
        <v>772</v>
      </c>
      <c r="U13" s="155"/>
      <c r="V13" s="155" t="s">
        <v>781</v>
      </c>
      <c r="W13" s="316">
        <v>45190</v>
      </c>
      <c r="X13" s="319" t="s">
        <v>480</v>
      </c>
      <c r="Y13" s="320" t="s">
        <v>468</v>
      </c>
    </row>
    <row r="14" spans="1:25" s="183" customFormat="1" ht="15" customHeight="1" x14ac:dyDescent="0.25">
      <c r="A14" s="389"/>
      <c r="B14" s="390"/>
      <c r="C14" s="390"/>
      <c r="D14" s="422"/>
      <c r="E14" s="422"/>
      <c r="F14" s="422"/>
      <c r="G14" s="420"/>
      <c r="H14" s="236"/>
      <c r="I14" s="235"/>
      <c r="J14" s="239"/>
      <c r="K14" s="268"/>
      <c r="L14" s="236"/>
      <c r="M14" s="239"/>
      <c r="N14" s="236"/>
      <c r="O14" s="239"/>
      <c r="P14" s="236"/>
      <c r="Q14" s="120"/>
      <c r="R14" s="155"/>
      <c r="S14" s="156"/>
      <c r="T14" s="120"/>
      <c r="U14" s="155"/>
      <c r="V14" s="155"/>
      <c r="W14" s="120"/>
      <c r="X14" s="155"/>
      <c r="Y14" s="156"/>
    </row>
    <row r="15" spans="1:25" s="183" customFormat="1" ht="15" customHeight="1" x14ac:dyDescent="0.25">
      <c r="A15" s="389"/>
      <c r="B15" s="390"/>
      <c r="C15" s="390"/>
      <c r="D15" s="422"/>
      <c r="E15" s="422"/>
      <c r="F15" s="422"/>
      <c r="G15" s="420"/>
      <c r="H15" s="236"/>
      <c r="I15" s="235"/>
      <c r="J15" s="239"/>
      <c r="K15" s="268"/>
      <c r="L15" s="236"/>
      <c r="M15" s="239"/>
      <c r="N15" s="236"/>
      <c r="O15" s="239"/>
      <c r="P15" s="236"/>
      <c r="Q15" s="120"/>
      <c r="R15" s="155"/>
      <c r="S15" s="156"/>
      <c r="T15" s="120"/>
      <c r="U15" s="155"/>
      <c r="V15" s="155"/>
      <c r="W15" s="120"/>
      <c r="X15" s="155"/>
      <c r="Y15" s="156"/>
    </row>
    <row r="16" spans="1:25" s="183" customFormat="1" ht="15" customHeight="1" x14ac:dyDescent="0.25">
      <c r="A16" s="389"/>
      <c r="B16" s="390"/>
      <c r="C16" s="390"/>
      <c r="D16" s="423"/>
      <c r="E16" s="423"/>
      <c r="F16" s="423"/>
      <c r="G16" s="420"/>
      <c r="H16" s="236"/>
      <c r="I16" s="235"/>
      <c r="J16" s="239"/>
      <c r="K16" s="268"/>
      <c r="L16" s="236"/>
      <c r="M16" s="239"/>
      <c r="N16" s="236"/>
      <c r="O16" s="239"/>
      <c r="P16" s="236"/>
      <c r="Q16" s="120"/>
      <c r="R16" s="155"/>
      <c r="S16" s="156"/>
      <c r="T16" s="120"/>
      <c r="U16" s="155"/>
      <c r="V16" s="155"/>
      <c r="W16" s="120"/>
      <c r="X16" s="155"/>
      <c r="Y16" s="156"/>
    </row>
    <row r="17" spans="1:25" s="183" customFormat="1" ht="145.5" customHeight="1" x14ac:dyDescent="0.25">
      <c r="A17" s="389">
        <v>3</v>
      </c>
      <c r="B17" s="390" t="s">
        <v>112</v>
      </c>
      <c r="C17" s="390" t="s">
        <v>241</v>
      </c>
      <c r="D17" s="495" t="s">
        <v>446</v>
      </c>
      <c r="E17" s="495" t="s">
        <v>447</v>
      </c>
      <c r="F17" s="495" t="s">
        <v>448</v>
      </c>
      <c r="G17" s="420" t="s">
        <v>481</v>
      </c>
      <c r="H17" s="236" t="s">
        <v>482</v>
      </c>
      <c r="I17" s="235" t="s">
        <v>283</v>
      </c>
      <c r="J17" s="292">
        <v>45291</v>
      </c>
      <c r="K17" s="262" t="s">
        <v>462</v>
      </c>
      <c r="L17" s="236"/>
      <c r="M17" s="268" t="s">
        <v>483</v>
      </c>
      <c r="N17" s="236" t="s">
        <v>484</v>
      </c>
      <c r="O17" s="330" t="s">
        <v>485</v>
      </c>
      <c r="P17" s="331" t="s">
        <v>486</v>
      </c>
      <c r="Q17" s="158" t="s">
        <v>775</v>
      </c>
      <c r="R17" s="155" t="s">
        <v>487</v>
      </c>
      <c r="S17" s="156"/>
      <c r="T17" s="158" t="s">
        <v>772</v>
      </c>
      <c r="V17" s="155" t="s">
        <v>783</v>
      </c>
      <c r="W17" s="329">
        <v>45190</v>
      </c>
      <c r="X17" s="323" t="s">
        <v>488</v>
      </c>
      <c r="Y17" s="324" t="s">
        <v>468</v>
      </c>
    </row>
    <row r="18" spans="1:25" s="183" customFormat="1" ht="153" customHeight="1" x14ac:dyDescent="0.25">
      <c r="A18" s="389"/>
      <c r="B18" s="390"/>
      <c r="C18" s="390"/>
      <c r="D18" s="422"/>
      <c r="E18" s="422"/>
      <c r="F18" s="422"/>
      <c r="G18" s="420"/>
      <c r="H18" s="236" t="s">
        <v>489</v>
      </c>
      <c r="I18" s="235" t="s">
        <v>283</v>
      </c>
      <c r="J18" s="292">
        <v>45291</v>
      </c>
      <c r="K18" s="262" t="s">
        <v>462</v>
      </c>
      <c r="L18" s="236"/>
      <c r="M18" s="268" t="s">
        <v>483</v>
      </c>
      <c r="N18" s="236" t="s">
        <v>490</v>
      </c>
      <c r="O18" s="330" t="s">
        <v>491</v>
      </c>
      <c r="P18" s="331" t="s">
        <v>492</v>
      </c>
      <c r="Q18" s="158" t="s">
        <v>775</v>
      </c>
      <c r="R18" s="155" t="s">
        <v>493</v>
      </c>
      <c r="S18" s="156"/>
      <c r="T18" s="158" t="s">
        <v>772</v>
      </c>
      <c r="V18" s="155" t="s">
        <v>782</v>
      </c>
      <c r="W18" s="316">
        <v>45190</v>
      </c>
      <c r="X18" s="325" t="s">
        <v>494</v>
      </c>
      <c r="Y18" s="326" t="s">
        <v>468</v>
      </c>
    </row>
    <row r="19" spans="1:25" s="183" customFormat="1" ht="120" customHeight="1" x14ac:dyDescent="0.25">
      <c r="A19" s="389"/>
      <c r="B19" s="390"/>
      <c r="C19" s="390"/>
      <c r="D19" s="422"/>
      <c r="E19" s="422"/>
      <c r="F19" s="422"/>
      <c r="G19" s="420"/>
      <c r="H19" s="236" t="s">
        <v>495</v>
      </c>
      <c r="I19" s="235" t="s">
        <v>283</v>
      </c>
      <c r="J19" s="292">
        <v>45291</v>
      </c>
      <c r="K19" s="262" t="s">
        <v>462</v>
      </c>
      <c r="L19" s="236"/>
      <c r="M19" s="268" t="s">
        <v>496</v>
      </c>
      <c r="N19" s="236" t="s">
        <v>497</v>
      </c>
      <c r="O19" s="332" t="s">
        <v>498</v>
      </c>
      <c r="P19" s="331" t="s">
        <v>499</v>
      </c>
      <c r="Q19" s="120">
        <v>45231</v>
      </c>
      <c r="R19" s="155" t="s">
        <v>500</v>
      </c>
      <c r="S19" s="156"/>
      <c r="T19" s="158" t="s">
        <v>772</v>
      </c>
      <c r="V19" s="155" t="s">
        <v>784</v>
      </c>
      <c r="W19" s="316">
        <v>45190</v>
      </c>
      <c r="X19" s="325" t="s">
        <v>501</v>
      </c>
      <c r="Y19" s="326" t="s">
        <v>468</v>
      </c>
    </row>
    <row r="20" spans="1:25" s="183" customFormat="1" ht="15" customHeight="1" x14ac:dyDescent="0.25">
      <c r="A20" s="389"/>
      <c r="B20" s="390"/>
      <c r="C20" s="390"/>
      <c r="D20" s="422"/>
      <c r="E20" s="422"/>
      <c r="F20" s="422"/>
      <c r="G20" s="420"/>
      <c r="H20" s="236"/>
      <c r="I20" s="235"/>
      <c r="J20" s="239"/>
      <c r="K20" s="268"/>
      <c r="L20" s="236"/>
      <c r="M20" s="239"/>
      <c r="N20" s="236"/>
      <c r="O20" s="239"/>
      <c r="P20" s="236"/>
      <c r="Q20" s="120"/>
      <c r="R20" s="155"/>
      <c r="S20" s="156"/>
      <c r="T20" s="120"/>
      <c r="U20" s="155"/>
      <c r="V20" s="155"/>
      <c r="W20" s="120"/>
      <c r="X20" s="155"/>
      <c r="Y20" s="156"/>
    </row>
    <row r="21" spans="1:25" s="183" customFormat="1" ht="15" customHeight="1" x14ac:dyDescent="0.25">
      <c r="A21" s="389"/>
      <c r="B21" s="390"/>
      <c r="C21" s="390"/>
      <c r="D21" s="422"/>
      <c r="E21" s="422"/>
      <c r="F21" s="422"/>
      <c r="G21" s="420"/>
      <c r="H21" s="236"/>
      <c r="I21" s="235"/>
      <c r="J21" s="239"/>
      <c r="K21" s="268"/>
      <c r="L21" s="236"/>
      <c r="M21" s="239"/>
      <c r="N21" s="236"/>
      <c r="O21" s="239"/>
      <c r="P21" s="236"/>
      <c r="Q21" s="120"/>
      <c r="R21" s="155"/>
      <c r="S21" s="156"/>
      <c r="T21" s="120"/>
      <c r="U21" s="155"/>
      <c r="V21" s="155"/>
      <c r="W21" s="120"/>
      <c r="X21" s="155"/>
      <c r="Y21" s="156"/>
    </row>
    <row r="22" spans="1:25" s="183" customFormat="1" ht="15" customHeight="1" x14ac:dyDescent="0.25">
      <c r="A22" s="389"/>
      <c r="B22" s="390"/>
      <c r="C22" s="390"/>
      <c r="D22" s="423"/>
      <c r="E22" s="423"/>
      <c r="F22" s="423"/>
      <c r="G22" s="420"/>
      <c r="H22" s="236"/>
      <c r="I22" s="235"/>
      <c r="J22" s="239"/>
      <c r="K22" s="268"/>
      <c r="L22" s="236"/>
      <c r="M22" s="239"/>
      <c r="N22" s="236"/>
      <c r="O22" s="239"/>
      <c r="P22" s="236"/>
      <c r="Q22" s="120"/>
      <c r="R22" s="155"/>
      <c r="S22" s="156"/>
      <c r="T22" s="120"/>
      <c r="U22" s="155"/>
      <c r="V22" s="155"/>
      <c r="W22" s="120"/>
      <c r="X22" s="155"/>
      <c r="Y22" s="156"/>
    </row>
    <row r="23" spans="1:25" s="183" customFormat="1" ht="15" customHeight="1" x14ac:dyDescent="0.25">
      <c r="A23" s="389">
        <v>4</v>
      </c>
      <c r="B23" s="390"/>
      <c r="C23" s="390"/>
      <c r="D23" s="390"/>
      <c r="E23" s="390"/>
      <c r="F23" s="390"/>
      <c r="G23" s="420"/>
      <c r="H23" s="236"/>
      <c r="I23" s="235"/>
      <c r="J23" s="239"/>
      <c r="K23" s="268"/>
      <c r="L23" s="236"/>
      <c r="M23" s="239"/>
      <c r="N23" s="236"/>
      <c r="O23" s="239"/>
      <c r="P23" s="236"/>
      <c r="Q23" s="120"/>
      <c r="R23" s="155"/>
      <c r="S23" s="156"/>
      <c r="T23" s="120"/>
      <c r="U23" s="155"/>
      <c r="V23" s="155"/>
      <c r="W23" s="120"/>
      <c r="X23" s="155"/>
      <c r="Y23" s="156"/>
    </row>
    <row r="24" spans="1:25" s="183" customFormat="1" ht="15" customHeight="1" x14ac:dyDescent="0.25">
      <c r="A24" s="389"/>
      <c r="B24" s="390"/>
      <c r="C24" s="390"/>
      <c r="D24" s="390"/>
      <c r="E24" s="390"/>
      <c r="F24" s="390"/>
      <c r="G24" s="420"/>
      <c r="H24" s="236"/>
      <c r="I24" s="235"/>
      <c r="J24" s="239"/>
      <c r="K24" s="268"/>
      <c r="L24" s="236"/>
      <c r="M24" s="239"/>
      <c r="N24" s="236"/>
      <c r="O24" s="239"/>
      <c r="P24" s="236"/>
      <c r="Q24" s="120"/>
      <c r="R24" s="155"/>
      <c r="S24" s="156"/>
      <c r="T24" s="120"/>
      <c r="U24" s="155"/>
      <c r="V24" s="155"/>
      <c r="W24" s="120"/>
      <c r="X24" s="155"/>
      <c r="Y24" s="156"/>
    </row>
    <row r="25" spans="1:25" s="183" customFormat="1" ht="15" customHeight="1" x14ac:dyDescent="0.25">
      <c r="A25" s="389"/>
      <c r="B25" s="390"/>
      <c r="C25" s="390"/>
      <c r="D25" s="390"/>
      <c r="E25" s="390"/>
      <c r="F25" s="390"/>
      <c r="G25" s="420"/>
      <c r="H25" s="236"/>
      <c r="I25" s="235"/>
      <c r="J25" s="239"/>
      <c r="K25" s="268"/>
      <c r="L25" s="236"/>
      <c r="M25" s="239"/>
      <c r="N25" s="236"/>
      <c r="O25" s="239"/>
      <c r="P25" s="236"/>
      <c r="Q25" s="120"/>
      <c r="R25" s="155"/>
      <c r="S25" s="156"/>
      <c r="T25" s="120"/>
      <c r="U25" s="155"/>
      <c r="V25" s="155"/>
      <c r="W25" s="120"/>
      <c r="X25" s="155"/>
      <c r="Y25" s="156"/>
    </row>
    <row r="26" spans="1:25" s="183" customFormat="1" ht="15" customHeight="1" x14ac:dyDescent="0.25">
      <c r="A26" s="389"/>
      <c r="B26" s="390"/>
      <c r="C26" s="390"/>
      <c r="D26" s="390"/>
      <c r="E26" s="390"/>
      <c r="F26" s="390"/>
      <c r="G26" s="420"/>
      <c r="H26" s="236"/>
      <c r="I26" s="235"/>
      <c r="J26" s="239"/>
      <c r="K26" s="268"/>
      <c r="L26" s="236"/>
      <c r="M26" s="239"/>
      <c r="N26" s="236"/>
      <c r="O26" s="239"/>
      <c r="P26" s="236"/>
      <c r="Q26" s="120"/>
      <c r="R26" s="155"/>
      <c r="S26" s="156"/>
      <c r="T26" s="120"/>
      <c r="U26" s="155"/>
      <c r="V26" s="155"/>
      <c r="W26" s="120"/>
      <c r="X26" s="155"/>
      <c r="Y26" s="156"/>
    </row>
    <row r="27" spans="1:25" s="183" customFormat="1" ht="15" customHeight="1" x14ac:dyDescent="0.25">
      <c r="A27" s="389"/>
      <c r="B27" s="390"/>
      <c r="C27" s="390"/>
      <c r="D27" s="390"/>
      <c r="E27" s="390"/>
      <c r="F27" s="390"/>
      <c r="G27" s="420"/>
      <c r="H27" s="236"/>
      <c r="I27" s="235"/>
      <c r="J27" s="239"/>
      <c r="K27" s="268"/>
      <c r="L27" s="236"/>
      <c r="M27" s="239"/>
      <c r="N27" s="236"/>
      <c r="O27" s="239"/>
      <c r="P27" s="236"/>
      <c r="Q27" s="120"/>
      <c r="R27" s="155"/>
      <c r="S27" s="156"/>
      <c r="T27" s="120"/>
      <c r="U27" s="155"/>
      <c r="V27" s="155"/>
      <c r="W27" s="120"/>
      <c r="X27" s="155"/>
      <c r="Y27" s="156"/>
    </row>
    <row r="28" spans="1:25" s="183" customFormat="1" ht="15" customHeight="1" x14ac:dyDescent="0.25">
      <c r="A28" s="389"/>
      <c r="B28" s="390"/>
      <c r="C28" s="390"/>
      <c r="D28" s="390"/>
      <c r="E28" s="390"/>
      <c r="F28" s="390"/>
      <c r="G28" s="420"/>
      <c r="H28" s="236"/>
      <c r="I28" s="235"/>
      <c r="J28" s="239"/>
      <c r="K28" s="268"/>
      <c r="L28" s="236"/>
      <c r="M28" s="239"/>
      <c r="N28" s="236"/>
      <c r="O28" s="239"/>
      <c r="P28" s="236"/>
      <c r="Q28" s="120"/>
      <c r="R28" s="155"/>
      <c r="S28" s="156"/>
      <c r="T28" s="120"/>
      <c r="U28" s="155"/>
      <c r="V28" s="155"/>
      <c r="W28" s="120"/>
      <c r="X28" s="155"/>
      <c r="Y28" s="156"/>
    </row>
    <row r="29" spans="1:25" s="183" customFormat="1" ht="15" customHeight="1" x14ac:dyDescent="0.25">
      <c r="A29" s="389">
        <v>5</v>
      </c>
      <c r="B29" s="390"/>
      <c r="C29" s="390"/>
      <c r="D29" s="390"/>
      <c r="E29" s="390"/>
      <c r="F29" s="390"/>
      <c r="G29" s="420"/>
      <c r="H29" s="236"/>
      <c r="I29" s="235"/>
      <c r="J29" s="239"/>
      <c r="K29" s="268"/>
      <c r="L29" s="236"/>
      <c r="M29" s="239"/>
      <c r="N29" s="236"/>
      <c r="O29" s="239"/>
      <c r="P29" s="236"/>
      <c r="Q29" s="120"/>
      <c r="R29" s="155"/>
      <c r="S29" s="156"/>
      <c r="T29" s="120"/>
      <c r="U29" s="155"/>
      <c r="V29" s="155"/>
      <c r="W29" s="120"/>
      <c r="X29" s="155"/>
      <c r="Y29" s="156"/>
    </row>
    <row r="30" spans="1:25" s="183" customFormat="1" ht="15" customHeight="1" x14ac:dyDescent="0.25">
      <c r="A30" s="389"/>
      <c r="B30" s="390"/>
      <c r="C30" s="390"/>
      <c r="D30" s="390"/>
      <c r="E30" s="390"/>
      <c r="F30" s="390"/>
      <c r="G30" s="420"/>
      <c r="H30" s="236"/>
      <c r="I30" s="235"/>
      <c r="J30" s="239"/>
      <c r="K30" s="268"/>
      <c r="L30" s="236"/>
      <c r="M30" s="239"/>
      <c r="N30" s="236"/>
      <c r="O30" s="239"/>
      <c r="P30" s="236"/>
      <c r="Q30" s="120"/>
      <c r="R30" s="155"/>
      <c r="S30" s="156"/>
      <c r="T30" s="120"/>
      <c r="U30" s="155"/>
      <c r="V30" s="155"/>
      <c r="W30" s="120"/>
      <c r="X30" s="155"/>
      <c r="Y30" s="156"/>
    </row>
    <row r="31" spans="1:25" s="183" customFormat="1" ht="15" customHeight="1" x14ac:dyDescent="0.25">
      <c r="A31" s="389"/>
      <c r="B31" s="390"/>
      <c r="C31" s="390"/>
      <c r="D31" s="390"/>
      <c r="E31" s="390"/>
      <c r="F31" s="390"/>
      <c r="G31" s="420"/>
      <c r="H31" s="236"/>
      <c r="I31" s="235"/>
      <c r="J31" s="239"/>
      <c r="K31" s="268"/>
      <c r="L31" s="236"/>
      <c r="M31" s="239"/>
      <c r="N31" s="236"/>
      <c r="O31" s="239"/>
      <c r="P31" s="236"/>
      <c r="Q31" s="120"/>
      <c r="R31" s="155"/>
      <c r="S31" s="156"/>
      <c r="T31" s="120"/>
      <c r="U31" s="155"/>
      <c r="V31" s="155"/>
      <c r="W31" s="120"/>
      <c r="X31" s="155"/>
      <c r="Y31" s="156"/>
    </row>
    <row r="32" spans="1:25" s="183" customFormat="1" ht="15" customHeight="1" x14ac:dyDescent="0.25">
      <c r="A32" s="389"/>
      <c r="B32" s="390"/>
      <c r="C32" s="390"/>
      <c r="D32" s="390"/>
      <c r="E32" s="390"/>
      <c r="F32" s="390"/>
      <c r="G32" s="420"/>
      <c r="H32" s="236"/>
      <c r="I32" s="235"/>
      <c r="J32" s="239"/>
      <c r="K32" s="268"/>
      <c r="L32" s="236"/>
      <c r="M32" s="239"/>
      <c r="N32" s="236"/>
      <c r="O32" s="239"/>
      <c r="P32" s="236"/>
      <c r="Q32" s="120"/>
      <c r="R32" s="155"/>
      <c r="S32" s="156"/>
      <c r="T32" s="120"/>
      <c r="U32" s="155"/>
      <c r="V32" s="155"/>
      <c r="W32" s="120"/>
      <c r="X32" s="155"/>
      <c r="Y32" s="156"/>
    </row>
    <row r="33" spans="1:25" s="183" customFormat="1" ht="15" customHeight="1" x14ac:dyDescent="0.25">
      <c r="A33" s="389"/>
      <c r="B33" s="390"/>
      <c r="C33" s="390"/>
      <c r="D33" s="390"/>
      <c r="E33" s="390"/>
      <c r="F33" s="390"/>
      <c r="G33" s="420"/>
      <c r="H33" s="236"/>
      <c r="I33" s="235"/>
      <c r="J33" s="239"/>
      <c r="K33" s="268"/>
      <c r="L33" s="236"/>
      <c r="M33" s="239"/>
      <c r="N33" s="236"/>
      <c r="O33" s="239"/>
      <c r="P33" s="236"/>
      <c r="Q33" s="120"/>
      <c r="R33" s="155"/>
      <c r="S33" s="156"/>
      <c r="T33" s="120"/>
      <c r="U33" s="155"/>
      <c r="V33" s="155"/>
      <c r="W33" s="120"/>
      <c r="X33" s="155"/>
      <c r="Y33" s="156"/>
    </row>
    <row r="34" spans="1:25" s="183" customFormat="1" ht="15" customHeight="1" x14ac:dyDescent="0.25">
      <c r="A34" s="389"/>
      <c r="B34" s="390"/>
      <c r="C34" s="390"/>
      <c r="D34" s="390"/>
      <c r="E34" s="390"/>
      <c r="F34" s="390"/>
      <c r="G34" s="420"/>
      <c r="H34" s="236"/>
      <c r="I34" s="235"/>
      <c r="J34" s="239"/>
      <c r="K34" s="268"/>
      <c r="L34" s="236"/>
      <c r="M34" s="239"/>
      <c r="N34" s="236"/>
      <c r="O34" s="239"/>
      <c r="P34" s="236"/>
      <c r="Q34" s="120"/>
      <c r="R34" s="155"/>
      <c r="S34" s="156"/>
      <c r="T34" s="120"/>
      <c r="U34" s="155"/>
      <c r="V34" s="155"/>
      <c r="W34" s="120"/>
      <c r="X34" s="155"/>
      <c r="Y34" s="156"/>
    </row>
    <row r="35" spans="1:25" s="183" customFormat="1" ht="15" customHeight="1" x14ac:dyDescent="0.25">
      <c r="A35" s="389">
        <v>6</v>
      </c>
      <c r="B35" s="390"/>
      <c r="C35" s="390"/>
      <c r="D35" s="390"/>
      <c r="E35" s="390"/>
      <c r="F35" s="390"/>
      <c r="G35" s="420"/>
      <c r="H35" s="236"/>
      <c r="I35" s="235"/>
      <c r="J35" s="239"/>
      <c r="K35" s="268"/>
      <c r="L35" s="236"/>
      <c r="M35" s="239"/>
      <c r="N35" s="236"/>
      <c r="O35" s="239"/>
      <c r="P35" s="236"/>
      <c r="Q35" s="120"/>
      <c r="R35" s="155"/>
      <c r="S35" s="156"/>
      <c r="T35" s="120"/>
      <c r="U35" s="155"/>
      <c r="V35" s="155"/>
      <c r="W35" s="120"/>
      <c r="X35" s="155"/>
      <c r="Y35" s="156"/>
    </row>
    <row r="36" spans="1:25" s="183" customFormat="1" ht="15" customHeight="1" x14ac:dyDescent="0.25">
      <c r="A36" s="389"/>
      <c r="B36" s="390"/>
      <c r="C36" s="390"/>
      <c r="D36" s="390"/>
      <c r="E36" s="390"/>
      <c r="F36" s="390"/>
      <c r="G36" s="420"/>
      <c r="H36" s="236"/>
      <c r="I36" s="235"/>
      <c r="J36" s="239"/>
      <c r="K36" s="268"/>
      <c r="L36" s="236"/>
      <c r="M36" s="239"/>
      <c r="N36" s="236"/>
      <c r="O36" s="239"/>
      <c r="P36" s="236"/>
      <c r="Q36" s="120"/>
      <c r="R36" s="155"/>
      <c r="S36" s="156"/>
      <c r="T36" s="120"/>
      <c r="U36" s="155"/>
      <c r="V36" s="155"/>
      <c r="W36" s="120"/>
      <c r="X36" s="155"/>
      <c r="Y36" s="156"/>
    </row>
    <row r="37" spans="1:25" s="183" customFormat="1" ht="15" customHeight="1" x14ac:dyDescent="0.25">
      <c r="A37" s="389"/>
      <c r="B37" s="390"/>
      <c r="C37" s="390"/>
      <c r="D37" s="390"/>
      <c r="E37" s="390"/>
      <c r="F37" s="390"/>
      <c r="G37" s="420"/>
      <c r="H37" s="236"/>
      <c r="I37" s="235"/>
      <c r="J37" s="239"/>
      <c r="K37" s="268"/>
      <c r="L37" s="236"/>
      <c r="M37" s="239"/>
      <c r="N37" s="236"/>
      <c r="O37" s="239"/>
      <c r="P37" s="236"/>
      <c r="Q37" s="120"/>
      <c r="R37" s="155"/>
      <c r="S37" s="156"/>
      <c r="T37" s="120"/>
      <c r="U37" s="155"/>
      <c r="V37" s="155"/>
      <c r="W37" s="120"/>
      <c r="X37" s="155"/>
      <c r="Y37" s="156"/>
    </row>
    <row r="38" spans="1:25" s="183" customFormat="1" ht="15" customHeight="1" x14ac:dyDescent="0.25">
      <c r="A38" s="389"/>
      <c r="B38" s="390"/>
      <c r="C38" s="390"/>
      <c r="D38" s="390"/>
      <c r="E38" s="390"/>
      <c r="F38" s="390"/>
      <c r="G38" s="420"/>
      <c r="H38" s="236"/>
      <c r="I38" s="235"/>
      <c r="J38" s="239"/>
      <c r="K38" s="268"/>
      <c r="L38" s="236"/>
      <c r="M38" s="239"/>
      <c r="N38" s="236"/>
      <c r="O38" s="239"/>
      <c r="P38" s="236"/>
      <c r="Q38" s="120"/>
      <c r="R38" s="155"/>
      <c r="S38" s="156"/>
      <c r="T38" s="120"/>
      <c r="U38" s="155"/>
      <c r="V38" s="155"/>
      <c r="W38" s="120"/>
      <c r="X38" s="155"/>
      <c r="Y38" s="156"/>
    </row>
    <row r="39" spans="1:25" s="183" customFormat="1" ht="15" customHeight="1" x14ac:dyDescent="0.25">
      <c r="A39" s="389"/>
      <c r="B39" s="390"/>
      <c r="C39" s="390"/>
      <c r="D39" s="390"/>
      <c r="E39" s="390"/>
      <c r="F39" s="390"/>
      <c r="G39" s="420"/>
      <c r="H39" s="236"/>
      <c r="I39" s="235"/>
      <c r="J39" s="239"/>
      <c r="K39" s="268"/>
      <c r="L39" s="236"/>
      <c r="M39" s="239"/>
      <c r="N39" s="236"/>
      <c r="O39" s="239"/>
      <c r="P39" s="236"/>
      <c r="Q39" s="120"/>
      <c r="R39" s="155"/>
      <c r="S39" s="156"/>
      <c r="T39" s="120"/>
      <c r="U39" s="155"/>
      <c r="V39" s="155"/>
      <c r="W39" s="120"/>
      <c r="X39" s="155"/>
      <c r="Y39" s="156"/>
    </row>
    <row r="40" spans="1:25" s="183" customFormat="1" ht="15" customHeight="1" x14ac:dyDescent="0.25">
      <c r="A40" s="389"/>
      <c r="B40" s="390"/>
      <c r="C40" s="390"/>
      <c r="D40" s="390"/>
      <c r="E40" s="390"/>
      <c r="F40" s="390"/>
      <c r="G40" s="420"/>
      <c r="H40" s="236"/>
      <c r="I40" s="235"/>
      <c r="J40" s="239"/>
      <c r="K40" s="268"/>
      <c r="L40" s="236"/>
      <c r="M40" s="239"/>
      <c r="N40" s="236"/>
      <c r="O40" s="239"/>
      <c r="P40" s="236"/>
      <c r="Q40" s="120"/>
      <c r="R40" s="155"/>
      <c r="S40" s="156"/>
      <c r="T40" s="120"/>
      <c r="U40" s="155"/>
      <c r="V40" s="155"/>
      <c r="W40" s="120"/>
      <c r="X40" s="155"/>
      <c r="Y40" s="156"/>
    </row>
    <row r="41" spans="1:25" s="183" customFormat="1" ht="15" customHeight="1" x14ac:dyDescent="0.25">
      <c r="A41" s="389">
        <v>7</v>
      </c>
      <c r="B41" s="390"/>
      <c r="C41" s="390"/>
      <c r="D41" s="390"/>
      <c r="E41" s="390"/>
      <c r="F41" s="390"/>
      <c r="G41" s="420"/>
      <c r="H41" s="236"/>
      <c r="I41" s="235"/>
      <c r="J41" s="239"/>
      <c r="K41" s="268"/>
      <c r="L41" s="236"/>
      <c r="M41" s="239"/>
      <c r="N41" s="236"/>
      <c r="O41" s="239"/>
      <c r="P41" s="236"/>
      <c r="Q41" s="120"/>
      <c r="R41" s="155"/>
      <c r="S41" s="156"/>
      <c r="T41" s="120"/>
      <c r="U41" s="155"/>
      <c r="V41" s="155"/>
      <c r="W41" s="120"/>
      <c r="X41" s="155"/>
      <c r="Y41" s="156"/>
    </row>
    <row r="42" spans="1:25" s="183" customFormat="1" ht="15" customHeight="1" x14ac:dyDescent="0.25">
      <c r="A42" s="389"/>
      <c r="B42" s="390"/>
      <c r="C42" s="390"/>
      <c r="D42" s="390"/>
      <c r="E42" s="390"/>
      <c r="F42" s="390"/>
      <c r="G42" s="420"/>
      <c r="H42" s="236"/>
      <c r="I42" s="235"/>
      <c r="J42" s="239"/>
      <c r="K42" s="268"/>
      <c r="L42" s="236"/>
      <c r="M42" s="239"/>
      <c r="N42" s="236"/>
      <c r="O42" s="239"/>
      <c r="P42" s="236"/>
      <c r="Q42" s="120"/>
      <c r="R42" s="155"/>
      <c r="S42" s="156"/>
      <c r="T42" s="120"/>
      <c r="U42" s="155"/>
      <c r="V42" s="155"/>
      <c r="W42" s="120"/>
      <c r="X42" s="155"/>
      <c r="Y42" s="156"/>
    </row>
    <row r="43" spans="1:25" s="183" customFormat="1" ht="15" customHeight="1" x14ac:dyDescent="0.25">
      <c r="A43" s="389"/>
      <c r="B43" s="390"/>
      <c r="C43" s="390"/>
      <c r="D43" s="390"/>
      <c r="E43" s="390"/>
      <c r="F43" s="390"/>
      <c r="G43" s="420"/>
      <c r="H43" s="236"/>
      <c r="I43" s="235"/>
      <c r="J43" s="239"/>
      <c r="K43" s="268"/>
      <c r="L43" s="236"/>
      <c r="M43" s="239"/>
      <c r="N43" s="236"/>
      <c r="O43" s="239"/>
      <c r="P43" s="236"/>
      <c r="Q43" s="120"/>
      <c r="R43" s="155"/>
      <c r="S43" s="156"/>
      <c r="T43" s="120"/>
      <c r="U43" s="155"/>
      <c r="V43" s="155"/>
      <c r="W43" s="120"/>
      <c r="X43" s="155"/>
      <c r="Y43" s="156"/>
    </row>
    <row r="44" spans="1:25" s="183" customFormat="1" ht="15" customHeight="1" x14ac:dyDescent="0.25">
      <c r="A44" s="389"/>
      <c r="B44" s="390"/>
      <c r="C44" s="390"/>
      <c r="D44" s="390"/>
      <c r="E44" s="390"/>
      <c r="F44" s="390"/>
      <c r="G44" s="420"/>
      <c r="H44" s="236"/>
      <c r="I44" s="235"/>
      <c r="J44" s="239"/>
      <c r="K44" s="268"/>
      <c r="L44" s="236"/>
      <c r="M44" s="239"/>
      <c r="N44" s="236"/>
      <c r="O44" s="239"/>
      <c r="P44" s="236"/>
      <c r="Q44" s="120"/>
      <c r="R44" s="155"/>
      <c r="S44" s="156"/>
      <c r="T44" s="120"/>
      <c r="U44" s="155"/>
      <c r="V44" s="155"/>
      <c r="W44" s="120"/>
      <c r="X44" s="155"/>
      <c r="Y44" s="156"/>
    </row>
    <row r="45" spans="1:25" s="183" customFormat="1" ht="15" customHeight="1" x14ac:dyDescent="0.25">
      <c r="A45" s="389"/>
      <c r="B45" s="390"/>
      <c r="C45" s="390"/>
      <c r="D45" s="390"/>
      <c r="E45" s="390"/>
      <c r="F45" s="390"/>
      <c r="G45" s="420"/>
      <c r="H45" s="236"/>
      <c r="I45" s="235"/>
      <c r="J45" s="239"/>
      <c r="K45" s="268"/>
      <c r="L45" s="236"/>
      <c r="M45" s="239"/>
      <c r="N45" s="236"/>
      <c r="O45" s="239"/>
      <c r="P45" s="236"/>
      <c r="Q45" s="120"/>
      <c r="R45" s="155"/>
      <c r="S45" s="156"/>
      <c r="T45" s="120"/>
      <c r="U45" s="155"/>
      <c r="V45" s="155"/>
      <c r="W45" s="120"/>
      <c r="X45" s="155"/>
      <c r="Y45" s="156"/>
    </row>
    <row r="46" spans="1:25" s="183" customFormat="1" ht="15" customHeight="1" x14ac:dyDescent="0.25">
      <c r="A46" s="389"/>
      <c r="B46" s="390"/>
      <c r="C46" s="390"/>
      <c r="D46" s="390"/>
      <c r="E46" s="390"/>
      <c r="F46" s="390"/>
      <c r="G46" s="420"/>
      <c r="H46" s="236"/>
      <c r="I46" s="235"/>
      <c r="J46" s="239"/>
      <c r="K46" s="268"/>
      <c r="L46" s="236"/>
      <c r="M46" s="239"/>
      <c r="N46" s="236"/>
      <c r="O46" s="239"/>
      <c r="P46" s="236"/>
      <c r="Q46" s="120"/>
      <c r="R46" s="155"/>
      <c r="S46" s="156"/>
      <c r="T46" s="120"/>
      <c r="U46" s="155"/>
      <c r="V46" s="155"/>
      <c r="W46" s="120"/>
      <c r="X46" s="155"/>
      <c r="Y46" s="156"/>
    </row>
    <row r="47" spans="1:25" s="183" customFormat="1" ht="15" customHeight="1" x14ac:dyDescent="0.25">
      <c r="A47" s="389">
        <v>8</v>
      </c>
      <c r="B47" s="390"/>
      <c r="C47" s="390"/>
      <c r="D47" s="390"/>
      <c r="E47" s="390"/>
      <c r="F47" s="390"/>
      <c r="G47" s="420"/>
      <c r="H47" s="236"/>
      <c r="I47" s="235"/>
      <c r="J47" s="239"/>
      <c r="K47" s="268"/>
      <c r="L47" s="236"/>
      <c r="M47" s="239"/>
      <c r="N47" s="236"/>
      <c r="O47" s="239"/>
      <c r="P47" s="236"/>
      <c r="Q47" s="120"/>
      <c r="R47" s="155"/>
      <c r="S47" s="156"/>
      <c r="T47" s="120"/>
      <c r="U47" s="155"/>
      <c r="V47" s="155"/>
      <c r="W47" s="120"/>
      <c r="X47" s="155"/>
      <c r="Y47" s="156"/>
    </row>
    <row r="48" spans="1:25" s="183" customFormat="1" ht="15" customHeight="1" x14ac:dyDescent="0.25">
      <c r="A48" s="389"/>
      <c r="B48" s="390"/>
      <c r="C48" s="390"/>
      <c r="D48" s="390"/>
      <c r="E48" s="390"/>
      <c r="F48" s="390"/>
      <c r="G48" s="420"/>
      <c r="H48" s="236"/>
      <c r="I48" s="235"/>
      <c r="J48" s="239"/>
      <c r="K48" s="268"/>
      <c r="L48" s="236"/>
      <c r="M48" s="239"/>
      <c r="N48" s="236"/>
      <c r="O48" s="239"/>
      <c r="P48" s="236"/>
      <c r="Q48" s="120"/>
      <c r="R48" s="155"/>
      <c r="S48" s="156"/>
      <c r="T48" s="120"/>
      <c r="U48" s="155"/>
      <c r="V48" s="155"/>
      <c r="W48" s="120"/>
      <c r="X48" s="155"/>
      <c r="Y48" s="156"/>
    </row>
    <row r="49" spans="1:25" s="183" customFormat="1" ht="15" customHeight="1" x14ac:dyDescent="0.25">
      <c r="A49" s="389"/>
      <c r="B49" s="390"/>
      <c r="C49" s="390"/>
      <c r="D49" s="390"/>
      <c r="E49" s="390"/>
      <c r="F49" s="390"/>
      <c r="G49" s="420"/>
      <c r="H49" s="236"/>
      <c r="I49" s="235"/>
      <c r="J49" s="239"/>
      <c r="K49" s="268"/>
      <c r="L49" s="236"/>
      <c r="M49" s="239"/>
      <c r="N49" s="236"/>
      <c r="O49" s="239"/>
      <c r="P49" s="236"/>
      <c r="Q49" s="120"/>
      <c r="R49" s="155"/>
      <c r="S49" s="156"/>
      <c r="T49" s="120"/>
      <c r="U49" s="155"/>
      <c r="V49" s="155"/>
      <c r="W49" s="120"/>
      <c r="X49" s="155"/>
      <c r="Y49" s="156"/>
    </row>
    <row r="50" spans="1:25" s="183" customFormat="1" ht="15" customHeight="1" x14ac:dyDescent="0.25">
      <c r="A50" s="389"/>
      <c r="B50" s="390"/>
      <c r="C50" s="390"/>
      <c r="D50" s="390"/>
      <c r="E50" s="390"/>
      <c r="F50" s="390"/>
      <c r="G50" s="420"/>
      <c r="H50" s="236"/>
      <c r="I50" s="235"/>
      <c r="J50" s="239"/>
      <c r="K50" s="268"/>
      <c r="L50" s="236"/>
      <c r="M50" s="239"/>
      <c r="N50" s="236"/>
      <c r="O50" s="239"/>
      <c r="P50" s="236"/>
      <c r="Q50" s="120"/>
      <c r="R50" s="155"/>
      <c r="S50" s="156"/>
      <c r="T50" s="120"/>
      <c r="U50" s="155"/>
      <c r="V50" s="155"/>
      <c r="W50" s="120"/>
      <c r="X50" s="155"/>
      <c r="Y50" s="156"/>
    </row>
    <row r="51" spans="1:25" s="183" customFormat="1" ht="15" customHeight="1" x14ac:dyDescent="0.25">
      <c r="A51" s="389"/>
      <c r="B51" s="390"/>
      <c r="C51" s="390"/>
      <c r="D51" s="390"/>
      <c r="E51" s="390"/>
      <c r="F51" s="390"/>
      <c r="G51" s="420"/>
      <c r="H51" s="236"/>
      <c r="I51" s="235"/>
      <c r="J51" s="239"/>
      <c r="K51" s="268"/>
      <c r="L51" s="236"/>
      <c r="M51" s="239"/>
      <c r="N51" s="236"/>
      <c r="O51" s="239"/>
      <c r="P51" s="236"/>
      <c r="Q51" s="120"/>
      <c r="R51" s="155"/>
      <c r="S51" s="156"/>
      <c r="T51" s="120"/>
      <c r="U51" s="155"/>
      <c r="V51" s="155"/>
      <c r="W51" s="120"/>
      <c r="X51" s="155"/>
      <c r="Y51" s="156"/>
    </row>
    <row r="52" spans="1:25" s="183" customFormat="1" ht="15" customHeight="1" x14ac:dyDescent="0.25">
      <c r="A52" s="389"/>
      <c r="B52" s="390"/>
      <c r="C52" s="390"/>
      <c r="D52" s="390"/>
      <c r="E52" s="390"/>
      <c r="F52" s="390"/>
      <c r="G52" s="420"/>
      <c r="H52" s="236"/>
      <c r="I52" s="235"/>
      <c r="J52" s="239"/>
      <c r="K52" s="268"/>
      <c r="L52" s="236"/>
      <c r="M52" s="239"/>
      <c r="N52" s="236"/>
      <c r="O52" s="239"/>
      <c r="P52" s="236"/>
      <c r="Q52" s="120"/>
      <c r="R52" s="155"/>
      <c r="S52" s="156"/>
      <c r="T52" s="120"/>
      <c r="U52" s="155"/>
      <c r="V52" s="155"/>
      <c r="W52" s="120"/>
      <c r="X52" s="155"/>
      <c r="Y52" s="156"/>
    </row>
    <row r="53" spans="1:25" s="183" customFormat="1" ht="15" customHeight="1" x14ac:dyDescent="0.25">
      <c r="A53" s="389">
        <v>9</v>
      </c>
      <c r="B53" s="390"/>
      <c r="C53" s="390"/>
      <c r="D53" s="390"/>
      <c r="E53" s="390"/>
      <c r="F53" s="390"/>
      <c r="G53" s="420"/>
      <c r="H53" s="236"/>
      <c r="I53" s="235"/>
      <c r="J53" s="239"/>
      <c r="K53" s="268"/>
      <c r="L53" s="236"/>
      <c r="M53" s="239"/>
      <c r="N53" s="236"/>
      <c r="O53" s="239"/>
      <c r="P53" s="236"/>
      <c r="Q53" s="120"/>
      <c r="R53" s="155"/>
      <c r="S53" s="156"/>
      <c r="T53" s="120"/>
      <c r="U53" s="155"/>
      <c r="V53" s="155"/>
      <c r="W53" s="120"/>
      <c r="X53" s="155"/>
      <c r="Y53" s="156"/>
    </row>
    <row r="54" spans="1:25" s="183" customFormat="1" ht="15" customHeight="1" x14ac:dyDescent="0.25">
      <c r="A54" s="389"/>
      <c r="B54" s="390"/>
      <c r="C54" s="390"/>
      <c r="D54" s="390"/>
      <c r="E54" s="390"/>
      <c r="F54" s="390"/>
      <c r="G54" s="420"/>
      <c r="H54" s="236"/>
      <c r="I54" s="235"/>
      <c r="J54" s="239"/>
      <c r="K54" s="268"/>
      <c r="L54" s="236"/>
      <c r="M54" s="239"/>
      <c r="N54" s="236"/>
      <c r="O54" s="239"/>
      <c r="P54" s="236"/>
      <c r="Q54" s="120"/>
      <c r="R54" s="155"/>
      <c r="S54" s="156"/>
      <c r="T54" s="120"/>
      <c r="U54" s="155"/>
      <c r="V54" s="155"/>
      <c r="W54" s="120"/>
      <c r="X54" s="155"/>
      <c r="Y54" s="156"/>
    </row>
    <row r="55" spans="1:25" s="183" customFormat="1" ht="15" customHeight="1" x14ac:dyDescent="0.25">
      <c r="A55" s="389"/>
      <c r="B55" s="390"/>
      <c r="C55" s="390"/>
      <c r="D55" s="390"/>
      <c r="E55" s="390"/>
      <c r="F55" s="390"/>
      <c r="G55" s="420"/>
      <c r="H55" s="236"/>
      <c r="I55" s="235"/>
      <c r="J55" s="239"/>
      <c r="K55" s="268"/>
      <c r="L55" s="236"/>
      <c r="M55" s="239"/>
      <c r="N55" s="236"/>
      <c r="O55" s="239"/>
      <c r="P55" s="236"/>
      <c r="Q55" s="120"/>
      <c r="R55" s="155"/>
      <c r="S55" s="156"/>
      <c r="T55" s="120"/>
      <c r="U55" s="155"/>
      <c r="V55" s="155"/>
      <c r="W55" s="120"/>
      <c r="X55" s="155"/>
      <c r="Y55" s="156"/>
    </row>
    <row r="56" spans="1:25" s="183" customFormat="1" ht="15" customHeight="1" x14ac:dyDescent="0.25">
      <c r="A56" s="389"/>
      <c r="B56" s="390"/>
      <c r="C56" s="390"/>
      <c r="D56" s="390"/>
      <c r="E56" s="390"/>
      <c r="F56" s="390"/>
      <c r="G56" s="420"/>
      <c r="H56" s="236"/>
      <c r="I56" s="235"/>
      <c r="J56" s="239"/>
      <c r="K56" s="268"/>
      <c r="L56" s="236"/>
      <c r="M56" s="239"/>
      <c r="N56" s="236"/>
      <c r="O56" s="239"/>
      <c r="P56" s="236"/>
      <c r="Q56" s="120"/>
      <c r="R56" s="155"/>
      <c r="S56" s="156"/>
      <c r="T56" s="120"/>
      <c r="U56" s="155"/>
      <c r="V56" s="155"/>
      <c r="W56" s="120"/>
      <c r="X56" s="155"/>
      <c r="Y56" s="156"/>
    </row>
    <row r="57" spans="1:25" s="183" customFormat="1" ht="15" customHeight="1" x14ac:dyDescent="0.25">
      <c r="A57" s="389"/>
      <c r="B57" s="390"/>
      <c r="C57" s="390"/>
      <c r="D57" s="390"/>
      <c r="E57" s="390"/>
      <c r="F57" s="390"/>
      <c r="G57" s="420"/>
      <c r="H57" s="236"/>
      <c r="I57" s="235"/>
      <c r="J57" s="239"/>
      <c r="K57" s="268"/>
      <c r="L57" s="236"/>
      <c r="M57" s="239"/>
      <c r="N57" s="236"/>
      <c r="O57" s="239"/>
      <c r="P57" s="236"/>
      <c r="Q57" s="120"/>
      <c r="R57" s="155"/>
      <c r="S57" s="156"/>
      <c r="T57" s="120"/>
      <c r="U57" s="155"/>
      <c r="V57" s="155"/>
      <c r="W57" s="120"/>
      <c r="X57" s="155"/>
      <c r="Y57" s="156"/>
    </row>
    <row r="58" spans="1:25" s="183" customFormat="1" ht="15" customHeight="1" x14ac:dyDescent="0.25">
      <c r="A58" s="389"/>
      <c r="B58" s="390"/>
      <c r="C58" s="390"/>
      <c r="D58" s="390"/>
      <c r="E58" s="390"/>
      <c r="F58" s="390"/>
      <c r="G58" s="420"/>
      <c r="H58" s="236"/>
      <c r="I58" s="235"/>
      <c r="J58" s="239"/>
      <c r="K58" s="268"/>
      <c r="L58" s="236"/>
      <c r="M58" s="239"/>
      <c r="N58" s="236"/>
      <c r="O58" s="239"/>
      <c r="P58" s="236"/>
      <c r="Q58" s="120"/>
      <c r="R58" s="155"/>
      <c r="S58" s="156"/>
      <c r="T58" s="120"/>
      <c r="U58" s="155"/>
      <c r="V58" s="155"/>
      <c r="W58" s="120"/>
      <c r="X58" s="155"/>
      <c r="Y58" s="156"/>
    </row>
    <row r="59" spans="1:25" s="183" customFormat="1" ht="15" customHeight="1" x14ac:dyDescent="0.25">
      <c r="A59" s="474">
        <v>10</v>
      </c>
      <c r="B59" s="472"/>
      <c r="C59" s="472"/>
      <c r="D59" s="472"/>
      <c r="E59" s="472"/>
      <c r="F59" s="472"/>
      <c r="G59" s="473"/>
      <c r="H59" s="155"/>
      <c r="I59" s="156"/>
      <c r="J59" s="120"/>
      <c r="K59" s="158"/>
      <c r="L59" s="155"/>
      <c r="M59" s="239"/>
      <c r="N59" s="236"/>
      <c r="O59" s="239"/>
      <c r="P59" s="236"/>
      <c r="Q59" s="120"/>
      <c r="R59" s="155"/>
      <c r="S59" s="156"/>
      <c r="T59" s="120"/>
      <c r="U59" s="155"/>
      <c r="V59" s="155"/>
      <c r="W59" s="120"/>
      <c r="X59" s="155"/>
      <c r="Y59" s="156"/>
    </row>
    <row r="60" spans="1:25" s="183" customFormat="1" ht="15" customHeight="1" x14ac:dyDescent="0.25">
      <c r="A60" s="474"/>
      <c r="B60" s="472"/>
      <c r="C60" s="472"/>
      <c r="D60" s="472"/>
      <c r="E60" s="472"/>
      <c r="F60" s="472"/>
      <c r="G60" s="473"/>
      <c r="H60" s="155"/>
      <c r="I60" s="156"/>
      <c r="J60" s="120"/>
      <c r="K60" s="158"/>
      <c r="L60" s="155"/>
      <c r="M60" s="239"/>
      <c r="N60" s="236"/>
      <c r="O60" s="239"/>
      <c r="P60" s="236"/>
      <c r="Q60" s="120"/>
      <c r="R60" s="155"/>
      <c r="S60" s="156"/>
      <c r="T60" s="120"/>
      <c r="U60" s="155"/>
      <c r="V60" s="155"/>
      <c r="W60" s="120"/>
      <c r="X60" s="155"/>
      <c r="Y60" s="156"/>
    </row>
    <row r="61" spans="1:25" s="183" customFormat="1" ht="15" customHeight="1" x14ac:dyDescent="0.25">
      <c r="A61" s="474"/>
      <c r="B61" s="472"/>
      <c r="C61" s="472"/>
      <c r="D61" s="472"/>
      <c r="E61" s="472"/>
      <c r="F61" s="472"/>
      <c r="G61" s="473"/>
      <c r="H61" s="155"/>
      <c r="I61" s="156"/>
      <c r="J61" s="120"/>
      <c r="K61" s="158"/>
      <c r="L61" s="155"/>
      <c r="M61" s="239"/>
      <c r="N61" s="236"/>
      <c r="O61" s="239"/>
      <c r="P61" s="236"/>
      <c r="Q61" s="120"/>
      <c r="R61" s="155"/>
      <c r="S61" s="156"/>
      <c r="T61" s="120"/>
      <c r="U61" s="155"/>
      <c r="V61" s="155"/>
      <c r="W61" s="120"/>
      <c r="X61" s="155"/>
      <c r="Y61" s="156"/>
    </row>
    <row r="62" spans="1:25" s="183" customFormat="1" ht="15" customHeight="1" x14ac:dyDescent="0.25">
      <c r="A62" s="474"/>
      <c r="B62" s="472"/>
      <c r="C62" s="472"/>
      <c r="D62" s="472"/>
      <c r="E62" s="472"/>
      <c r="F62" s="472"/>
      <c r="G62" s="473"/>
      <c r="H62" s="155"/>
      <c r="I62" s="156"/>
      <c r="J62" s="120"/>
      <c r="K62" s="158"/>
      <c r="L62" s="155"/>
      <c r="M62" s="239"/>
      <c r="N62" s="236"/>
      <c r="O62" s="239"/>
      <c r="P62" s="236"/>
      <c r="Q62" s="120"/>
      <c r="R62" s="155"/>
      <c r="S62" s="156"/>
      <c r="T62" s="120"/>
      <c r="U62" s="155"/>
      <c r="V62" s="155"/>
      <c r="W62" s="120"/>
      <c r="X62" s="155"/>
      <c r="Y62" s="156"/>
    </row>
    <row r="63" spans="1:25" s="183" customFormat="1" ht="15" customHeight="1" x14ac:dyDescent="0.25">
      <c r="A63" s="474"/>
      <c r="B63" s="472"/>
      <c r="C63" s="472"/>
      <c r="D63" s="472"/>
      <c r="E63" s="472"/>
      <c r="F63" s="472"/>
      <c r="G63" s="473"/>
      <c r="H63" s="155"/>
      <c r="I63" s="156"/>
      <c r="J63" s="120"/>
      <c r="K63" s="158"/>
      <c r="L63" s="155"/>
      <c r="M63" s="120"/>
      <c r="N63" s="155"/>
      <c r="O63" s="239"/>
      <c r="P63" s="236"/>
      <c r="Q63" s="120"/>
      <c r="R63" s="155"/>
      <c r="S63" s="156"/>
      <c r="T63" s="120"/>
      <c r="U63" s="155"/>
      <c r="V63" s="155"/>
      <c r="W63" s="120"/>
      <c r="X63" s="155"/>
      <c r="Y63" s="156"/>
    </row>
    <row r="64" spans="1:25" s="183" customFormat="1" ht="15" customHeight="1" x14ac:dyDescent="0.25">
      <c r="A64" s="474"/>
      <c r="B64" s="472"/>
      <c r="C64" s="472"/>
      <c r="D64" s="472"/>
      <c r="E64" s="472"/>
      <c r="F64" s="472"/>
      <c r="G64" s="473"/>
      <c r="H64" s="155"/>
      <c r="I64" s="156"/>
      <c r="J64" s="120"/>
      <c r="K64" s="158"/>
      <c r="L64" s="155"/>
      <c r="M64" s="120"/>
      <c r="N64" s="155"/>
      <c r="O64" s="239"/>
      <c r="P64" s="236"/>
      <c r="Q64" s="120"/>
      <c r="R64" s="155"/>
      <c r="S64" s="156"/>
      <c r="T64" s="120"/>
      <c r="U64" s="155"/>
      <c r="V64" s="155"/>
      <c r="W64" s="120"/>
      <c r="X64" s="155"/>
      <c r="Y64" s="156"/>
    </row>
  </sheetData>
  <sheetProtection algorithmName="SHA-512" hashValue="EeWDaF9jYSAzkY2w9r91TBsi3TaZGdmVtFERmOOWvIndZbwhk2rHwx7oqm3WDBEJ6JJdqT5OqPgv8zb3Lyx+0A==" saltValue="FZQgpT/tTg/0sbm3gjj8TQ==" spinCount="100000" sheet="1" objects="1" scenarios="1" formatCells="0" formatColumns="0" formatRows="0"/>
  <mergeCells count="99">
    <mergeCell ref="B59:B64"/>
    <mergeCell ref="C59:C64"/>
    <mergeCell ref="D59:D64"/>
    <mergeCell ref="E59:E64"/>
    <mergeCell ref="G59:G64"/>
    <mergeCell ref="F59:F64"/>
    <mergeCell ref="F53:F58"/>
    <mergeCell ref="G53:G58"/>
    <mergeCell ref="A47:A52"/>
    <mergeCell ref="B47:B52"/>
    <mergeCell ref="C47:C52"/>
    <mergeCell ref="D47:D52"/>
    <mergeCell ref="E47:E52"/>
    <mergeCell ref="F47:F52"/>
    <mergeCell ref="A53:A58"/>
    <mergeCell ref="B53:B58"/>
    <mergeCell ref="C53:C58"/>
    <mergeCell ref="D53:D58"/>
    <mergeCell ref="E53:E5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A5:A10"/>
    <mergeCell ref="B5:B10"/>
    <mergeCell ref="C5:C10"/>
    <mergeCell ref="D5:D10"/>
    <mergeCell ref="E5:E10"/>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&amp;L&amp;G&amp;C&amp;N&amp;RDES-FM-12
V11</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Hoja1!$A$26:$A$41</xm:f>
          </x14:formula1>
          <xm:sqref>B5:B64</xm:sqref>
        </x14:dataValidation>
        <x14:dataValidation type="list" allowBlank="1" showInputMessage="1" showErrorMessage="1" xr:uid="{2C433F0B-6284-4476-BCF7-E597BB3541DC}">
          <x14:formula1>
            <xm:f>Hoja1!$B$26:$B$41</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ColWidth="11.42578125" defaultRowHeight="15" x14ac:dyDescent="0.25"/>
  <cols>
    <col min="2" max="39" width="5.7109375" customWidth="1"/>
    <col min="41" max="46" width="5.7109375" customWidth="1"/>
  </cols>
  <sheetData>
    <row r="1" spans="1:99" x14ac:dyDescent="0.2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row>
    <row r="2" spans="1:99" ht="18" customHeight="1" x14ac:dyDescent="0.25">
      <c r="A2" s="72"/>
      <c r="B2" s="581" t="s">
        <v>502</v>
      </c>
      <c r="C2" s="581"/>
      <c r="D2" s="581"/>
      <c r="E2" s="581"/>
      <c r="F2" s="581"/>
      <c r="G2" s="581"/>
      <c r="H2" s="581"/>
      <c r="I2" s="581"/>
      <c r="J2" s="549" t="s">
        <v>15</v>
      </c>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row>
    <row r="3" spans="1:99" ht="18.75" customHeight="1" x14ac:dyDescent="0.25">
      <c r="A3" s="72"/>
      <c r="B3" s="581"/>
      <c r="C3" s="581"/>
      <c r="D3" s="581"/>
      <c r="E3" s="581"/>
      <c r="F3" s="581"/>
      <c r="G3" s="581"/>
      <c r="H3" s="581"/>
      <c r="I3" s="581"/>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row>
    <row r="4" spans="1:99" ht="15" customHeight="1" x14ac:dyDescent="0.25">
      <c r="A4" s="72"/>
      <c r="B4" s="581"/>
      <c r="C4" s="581"/>
      <c r="D4" s="581"/>
      <c r="E4" s="581"/>
      <c r="F4" s="581"/>
      <c r="G4" s="581"/>
      <c r="H4" s="581"/>
      <c r="I4" s="581"/>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549"/>
      <c r="AL4" s="549"/>
      <c r="AM4" s="549"/>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row>
    <row r="5" spans="1:99" ht="15.75" thickBot="1" x14ac:dyDescent="0.3">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row>
    <row r="6" spans="1:99" ht="15" customHeight="1" x14ac:dyDescent="0.25">
      <c r="A6" s="72"/>
      <c r="B6" s="496" t="s">
        <v>371</v>
      </c>
      <c r="C6" s="496"/>
      <c r="D6" s="497"/>
      <c r="E6" s="534" t="s">
        <v>503</v>
      </c>
      <c r="F6" s="535"/>
      <c r="G6" s="535"/>
      <c r="H6" s="535"/>
      <c r="I6" s="536"/>
      <c r="J6" s="545" t="e">
        <f>IF(AND(' RIESGOS DE GESTION'!#REF!="Muy Alta",' RIESGOS DE GESTION'!#REF!="Leve"),CONCATENATE("R",' RIESGOS DE GESTION'!#REF!),"")</f>
        <v>#REF!</v>
      </c>
      <c r="K6" s="546"/>
      <c r="L6" s="546" t="e">
        <f>IF(AND(' RIESGOS DE GESTION'!#REF!="Muy Alta",' RIESGOS DE GESTION'!#REF!="Leve"),CONCATENATE("R",' RIESGOS DE GESTION'!#REF!),"")</f>
        <v>#REF!</v>
      </c>
      <c r="M6" s="546"/>
      <c r="N6" s="546" t="e">
        <f>IF(AND(' RIESGOS DE GESTION'!#REF!="Muy Alta",' RIESGOS DE GESTION'!#REF!="Leve"),CONCATENATE("R",' RIESGOS DE GESTION'!#REF!),"")</f>
        <v>#REF!</v>
      </c>
      <c r="O6" s="548"/>
      <c r="P6" s="545" t="e">
        <f>IF(AND(' RIESGOS DE GESTION'!#REF!="Muy Alta",' RIESGOS DE GESTION'!#REF!="Menor"),CONCATENATE("R",' RIESGOS DE GESTION'!#REF!),"")</f>
        <v>#REF!</v>
      </c>
      <c r="Q6" s="546"/>
      <c r="R6" s="546" t="e">
        <f>IF(AND(' RIESGOS DE GESTION'!#REF!="Muy Alta",' RIESGOS DE GESTION'!#REF!="Menor"),CONCATENATE("R",' RIESGOS DE GESTION'!#REF!),"")</f>
        <v>#REF!</v>
      </c>
      <c r="S6" s="546"/>
      <c r="T6" s="546" t="e">
        <f>IF(AND(' RIESGOS DE GESTION'!#REF!="Muy Alta",' RIESGOS DE GESTION'!#REF!="Menor"),CONCATENATE("R",' RIESGOS DE GESTION'!#REF!),"")</f>
        <v>#REF!</v>
      </c>
      <c r="U6" s="548"/>
      <c r="V6" s="545" t="e">
        <f>IF(AND(' RIESGOS DE GESTION'!#REF!="Muy Alta",' RIESGOS DE GESTION'!#REF!="Moderado"),CONCATENATE("R",' RIESGOS DE GESTION'!#REF!),"")</f>
        <v>#REF!</v>
      </c>
      <c r="W6" s="546"/>
      <c r="X6" s="546" t="e">
        <f>IF(AND(' RIESGOS DE GESTION'!#REF!="Muy Alta",' RIESGOS DE GESTION'!#REF!="Moderado"),CONCATENATE("R",' RIESGOS DE GESTION'!#REF!),"")</f>
        <v>#REF!</v>
      </c>
      <c r="Y6" s="546"/>
      <c r="Z6" s="546" t="e">
        <f>IF(AND(' RIESGOS DE GESTION'!#REF!="Muy Alta",' RIESGOS DE GESTION'!#REF!="Moderado"),CONCATENATE("R",' RIESGOS DE GESTION'!#REF!),"")</f>
        <v>#REF!</v>
      </c>
      <c r="AA6" s="548"/>
      <c r="AB6" s="545" t="e">
        <f>IF(AND(' RIESGOS DE GESTION'!#REF!="Muy Alta",' RIESGOS DE GESTION'!#REF!="Mayor"),CONCATENATE("R",' RIESGOS DE GESTION'!#REF!),"")</f>
        <v>#REF!</v>
      </c>
      <c r="AC6" s="546"/>
      <c r="AD6" s="546" t="e">
        <f>IF(AND(' RIESGOS DE GESTION'!#REF!="Muy Alta",' RIESGOS DE GESTION'!#REF!="Mayor"),CONCATENATE("R",' RIESGOS DE GESTION'!#REF!),"")</f>
        <v>#REF!</v>
      </c>
      <c r="AE6" s="546"/>
      <c r="AF6" s="546" t="e">
        <f>IF(AND(' RIESGOS DE GESTION'!#REF!="Muy Alta",' RIESGOS DE GESTION'!#REF!="Mayor"),CONCATENATE("R",' RIESGOS DE GESTION'!#REF!),"")</f>
        <v>#REF!</v>
      </c>
      <c r="AG6" s="548"/>
      <c r="AH6" s="560" t="e">
        <f>IF(AND(' RIESGOS DE GESTION'!#REF!="Muy Alta",' RIESGOS DE GESTION'!#REF!="Catastrófico"),CONCATENATE("R",' RIESGOS DE GESTION'!#REF!),"")</f>
        <v>#REF!</v>
      </c>
      <c r="AI6" s="561"/>
      <c r="AJ6" s="561" t="e">
        <f>IF(AND(' RIESGOS DE GESTION'!#REF!="Muy Alta",' RIESGOS DE GESTION'!#REF!="Catastrófico"),CONCATENATE("R",' RIESGOS DE GESTION'!#REF!),"")</f>
        <v>#REF!</v>
      </c>
      <c r="AK6" s="561"/>
      <c r="AL6" s="561" t="e">
        <f>IF(AND(' RIESGOS DE GESTION'!#REF!="Muy Alta",' RIESGOS DE GESTION'!#REF!="Catastrófico"),CONCATENATE("R",' RIESGOS DE GESTION'!#REF!),"")</f>
        <v>#REF!</v>
      </c>
      <c r="AM6" s="562"/>
      <c r="AO6" s="498" t="s">
        <v>504</v>
      </c>
      <c r="AP6" s="499"/>
      <c r="AQ6" s="499"/>
      <c r="AR6" s="499"/>
      <c r="AS6" s="499"/>
      <c r="AT6" s="500"/>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row>
    <row r="7" spans="1:99" ht="15" customHeight="1" x14ac:dyDescent="0.25">
      <c r="A7" s="72"/>
      <c r="B7" s="496"/>
      <c r="C7" s="496"/>
      <c r="D7" s="497"/>
      <c r="E7" s="537"/>
      <c r="F7" s="538"/>
      <c r="G7" s="538"/>
      <c r="H7" s="538"/>
      <c r="I7" s="539"/>
      <c r="J7" s="547"/>
      <c r="K7" s="543"/>
      <c r="L7" s="543"/>
      <c r="M7" s="543"/>
      <c r="N7" s="543"/>
      <c r="O7" s="544"/>
      <c r="P7" s="547"/>
      <c r="Q7" s="543"/>
      <c r="R7" s="543"/>
      <c r="S7" s="543"/>
      <c r="T7" s="543"/>
      <c r="U7" s="544"/>
      <c r="V7" s="547"/>
      <c r="W7" s="543"/>
      <c r="X7" s="543"/>
      <c r="Y7" s="543"/>
      <c r="Z7" s="543"/>
      <c r="AA7" s="544"/>
      <c r="AB7" s="547"/>
      <c r="AC7" s="543"/>
      <c r="AD7" s="543"/>
      <c r="AE7" s="543"/>
      <c r="AF7" s="543"/>
      <c r="AG7" s="544"/>
      <c r="AH7" s="554"/>
      <c r="AI7" s="555"/>
      <c r="AJ7" s="555"/>
      <c r="AK7" s="555"/>
      <c r="AL7" s="555"/>
      <c r="AM7" s="556"/>
      <c r="AN7" s="72"/>
      <c r="AO7" s="501"/>
      <c r="AP7" s="502"/>
      <c r="AQ7" s="502"/>
      <c r="AR7" s="502"/>
      <c r="AS7" s="502"/>
      <c r="AT7" s="503"/>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row>
    <row r="8" spans="1:99" ht="15" customHeight="1" x14ac:dyDescent="0.25">
      <c r="A8" s="72"/>
      <c r="B8" s="496"/>
      <c r="C8" s="496"/>
      <c r="D8" s="497"/>
      <c r="E8" s="537"/>
      <c r="F8" s="538"/>
      <c r="G8" s="538"/>
      <c r="H8" s="538"/>
      <c r="I8" s="539"/>
      <c r="J8" s="547" t="e">
        <f>IF(AND(' RIESGOS DE GESTION'!#REF!="Muy Alta",' RIESGOS DE GESTION'!#REF!="Leve"),CONCATENATE("R",' RIESGOS DE GESTION'!#REF!),"")</f>
        <v>#REF!</v>
      </c>
      <c r="K8" s="543"/>
      <c r="L8" s="543" t="e">
        <f>IF(AND(' RIESGOS DE GESTION'!#REF!="Muy Alta",' RIESGOS DE GESTION'!#REF!="Leve"),CONCATENATE("R",' RIESGOS DE GESTION'!#REF!),"")</f>
        <v>#REF!</v>
      </c>
      <c r="M8" s="543"/>
      <c r="N8" s="543" t="e">
        <f>IF(AND(' RIESGOS DE GESTION'!#REF!="Muy Alta",' RIESGOS DE GESTION'!#REF!="Leve"),CONCATENATE("R",' RIESGOS DE GESTION'!#REF!),"")</f>
        <v>#REF!</v>
      </c>
      <c r="O8" s="544"/>
      <c r="P8" s="547" t="e">
        <f>IF(AND(' RIESGOS DE GESTION'!#REF!="Muy Alta",' RIESGOS DE GESTION'!#REF!="Menor"),CONCATENATE("R",' RIESGOS DE GESTION'!#REF!),"")</f>
        <v>#REF!</v>
      </c>
      <c r="Q8" s="543"/>
      <c r="R8" s="543" t="e">
        <f>IF(AND(' RIESGOS DE GESTION'!#REF!="Muy Alta",' RIESGOS DE GESTION'!#REF!="Menor"),CONCATENATE("R",' RIESGOS DE GESTION'!#REF!),"")</f>
        <v>#REF!</v>
      </c>
      <c r="S8" s="543"/>
      <c r="T8" s="543" t="e">
        <f>IF(AND(' RIESGOS DE GESTION'!#REF!="Muy Alta",' RIESGOS DE GESTION'!#REF!="Menor"),CONCATENATE("R",' RIESGOS DE GESTION'!#REF!),"")</f>
        <v>#REF!</v>
      </c>
      <c r="U8" s="544"/>
      <c r="V8" s="547" t="e">
        <f>IF(AND(' RIESGOS DE GESTION'!#REF!="Muy Alta",' RIESGOS DE GESTION'!#REF!="Moderado"),CONCATENATE("R",' RIESGOS DE GESTION'!#REF!),"")</f>
        <v>#REF!</v>
      </c>
      <c r="W8" s="543"/>
      <c r="X8" s="543" t="e">
        <f>IF(AND(' RIESGOS DE GESTION'!#REF!="Muy Alta",' RIESGOS DE GESTION'!#REF!="Moderado"),CONCATENATE("R",' RIESGOS DE GESTION'!#REF!),"")</f>
        <v>#REF!</v>
      </c>
      <c r="Y8" s="543"/>
      <c r="Z8" s="543" t="e">
        <f>IF(AND(' RIESGOS DE GESTION'!#REF!="Muy Alta",' RIESGOS DE GESTION'!#REF!="Moderado"),CONCATENATE("R",' RIESGOS DE GESTION'!#REF!),"")</f>
        <v>#REF!</v>
      </c>
      <c r="AA8" s="544"/>
      <c r="AB8" s="547" t="e">
        <f>IF(AND(' RIESGOS DE GESTION'!#REF!="Muy Alta",' RIESGOS DE GESTION'!#REF!="Mayor"),CONCATENATE("R",' RIESGOS DE GESTION'!#REF!),"")</f>
        <v>#REF!</v>
      </c>
      <c r="AC8" s="543"/>
      <c r="AD8" s="543" t="e">
        <f>IF(AND(' RIESGOS DE GESTION'!#REF!="Muy Alta",' RIESGOS DE GESTION'!#REF!="Mayor"),CONCATENATE("R",' RIESGOS DE GESTION'!#REF!),"")</f>
        <v>#REF!</v>
      </c>
      <c r="AE8" s="543"/>
      <c r="AF8" s="543" t="e">
        <f>IF(AND(' RIESGOS DE GESTION'!#REF!="Muy Alta",' RIESGOS DE GESTION'!#REF!="Mayor"),CONCATENATE("R",' RIESGOS DE GESTION'!#REF!),"")</f>
        <v>#REF!</v>
      </c>
      <c r="AG8" s="544"/>
      <c r="AH8" s="554" t="e">
        <f>IF(AND(' RIESGOS DE GESTION'!#REF!="Muy Alta",' RIESGOS DE GESTION'!#REF!="Catastrófico"),CONCATENATE("R",' RIESGOS DE GESTION'!#REF!),"")</f>
        <v>#REF!</v>
      </c>
      <c r="AI8" s="555"/>
      <c r="AJ8" s="555" t="e">
        <f>IF(AND(' RIESGOS DE GESTION'!#REF!="Muy Alta",' RIESGOS DE GESTION'!#REF!="Catastrófico"),CONCATENATE("R",' RIESGOS DE GESTION'!#REF!),"")</f>
        <v>#REF!</v>
      </c>
      <c r="AK8" s="555"/>
      <c r="AL8" s="555" t="e">
        <f>IF(AND(' RIESGOS DE GESTION'!#REF!="Muy Alta",' RIESGOS DE GESTION'!#REF!="Catastrófico"),CONCATENATE("R",' RIESGOS DE GESTION'!#REF!),"")</f>
        <v>#REF!</v>
      </c>
      <c r="AM8" s="556"/>
      <c r="AN8" s="72"/>
      <c r="AO8" s="501"/>
      <c r="AP8" s="502"/>
      <c r="AQ8" s="502"/>
      <c r="AR8" s="502"/>
      <c r="AS8" s="502"/>
      <c r="AT8" s="503"/>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row>
    <row r="9" spans="1:99" ht="15" customHeight="1" x14ac:dyDescent="0.25">
      <c r="A9" s="72"/>
      <c r="B9" s="496"/>
      <c r="C9" s="496"/>
      <c r="D9" s="497"/>
      <c r="E9" s="537"/>
      <c r="F9" s="538"/>
      <c r="G9" s="538"/>
      <c r="H9" s="538"/>
      <c r="I9" s="539"/>
      <c r="J9" s="547"/>
      <c r="K9" s="543"/>
      <c r="L9" s="543"/>
      <c r="M9" s="543"/>
      <c r="N9" s="543"/>
      <c r="O9" s="544"/>
      <c r="P9" s="547"/>
      <c r="Q9" s="543"/>
      <c r="R9" s="543"/>
      <c r="S9" s="543"/>
      <c r="T9" s="543"/>
      <c r="U9" s="544"/>
      <c r="V9" s="547"/>
      <c r="W9" s="543"/>
      <c r="X9" s="543"/>
      <c r="Y9" s="543"/>
      <c r="Z9" s="543"/>
      <c r="AA9" s="544"/>
      <c r="AB9" s="547"/>
      <c r="AC9" s="543"/>
      <c r="AD9" s="543"/>
      <c r="AE9" s="543"/>
      <c r="AF9" s="543"/>
      <c r="AG9" s="544"/>
      <c r="AH9" s="554"/>
      <c r="AI9" s="555"/>
      <c r="AJ9" s="555"/>
      <c r="AK9" s="555"/>
      <c r="AL9" s="555"/>
      <c r="AM9" s="556"/>
      <c r="AN9" s="72"/>
      <c r="AO9" s="501"/>
      <c r="AP9" s="502"/>
      <c r="AQ9" s="502"/>
      <c r="AR9" s="502"/>
      <c r="AS9" s="502"/>
      <c r="AT9" s="503"/>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row>
    <row r="10" spans="1:99" ht="15" customHeight="1" x14ac:dyDescent="0.25">
      <c r="A10" s="72"/>
      <c r="B10" s="496"/>
      <c r="C10" s="496"/>
      <c r="D10" s="497"/>
      <c r="E10" s="537"/>
      <c r="F10" s="538"/>
      <c r="G10" s="538"/>
      <c r="H10" s="538"/>
      <c r="I10" s="539"/>
      <c r="J10" s="547" t="e">
        <f>IF(AND(' RIESGOS DE GESTION'!#REF!="Muy Alta",' RIESGOS DE GESTION'!#REF!="Leve"),CONCATENATE("R",' RIESGOS DE GESTION'!#REF!),"")</f>
        <v>#REF!</v>
      </c>
      <c r="K10" s="543"/>
      <c r="L10" s="543" t="e">
        <f>IF(AND(' RIESGOS DE GESTION'!#REF!="Muy Alta",' RIESGOS DE GESTION'!#REF!="Leve"),CONCATENATE("R",' RIESGOS DE GESTION'!#REF!),"")</f>
        <v>#REF!</v>
      </c>
      <c r="M10" s="543"/>
      <c r="N10" s="543" t="e">
        <f>IF(AND(' RIESGOS DE GESTION'!#REF!="Muy Alta",' RIESGOS DE GESTION'!#REF!="Leve"),CONCATENATE("R",' RIESGOS DE GESTION'!#REF!),"")</f>
        <v>#REF!</v>
      </c>
      <c r="O10" s="544"/>
      <c r="P10" s="547" t="e">
        <f>IF(AND(' RIESGOS DE GESTION'!#REF!="Muy Alta",' RIESGOS DE GESTION'!#REF!="Menor"),CONCATENATE("R",' RIESGOS DE GESTION'!#REF!),"")</f>
        <v>#REF!</v>
      </c>
      <c r="Q10" s="543"/>
      <c r="R10" s="543" t="e">
        <f>IF(AND(' RIESGOS DE GESTION'!#REF!="Muy Alta",' RIESGOS DE GESTION'!#REF!="Menor"),CONCATENATE("R",' RIESGOS DE GESTION'!#REF!),"")</f>
        <v>#REF!</v>
      </c>
      <c r="S10" s="543"/>
      <c r="T10" s="543" t="e">
        <f>IF(AND(' RIESGOS DE GESTION'!#REF!="Muy Alta",' RIESGOS DE GESTION'!#REF!="Menor"),CONCATENATE("R",' RIESGOS DE GESTION'!#REF!),"")</f>
        <v>#REF!</v>
      </c>
      <c r="U10" s="544"/>
      <c r="V10" s="547" t="e">
        <f>IF(AND(' RIESGOS DE GESTION'!#REF!="Muy Alta",' RIESGOS DE GESTION'!#REF!="Moderado"),CONCATENATE("R",' RIESGOS DE GESTION'!#REF!),"")</f>
        <v>#REF!</v>
      </c>
      <c r="W10" s="543"/>
      <c r="X10" s="543" t="e">
        <f>IF(AND(' RIESGOS DE GESTION'!#REF!="Muy Alta",' RIESGOS DE GESTION'!#REF!="Moderado"),CONCATENATE("R",' RIESGOS DE GESTION'!#REF!),"")</f>
        <v>#REF!</v>
      </c>
      <c r="Y10" s="543"/>
      <c r="Z10" s="543" t="e">
        <f>IF(AND(' RIESGOS DE GESTION'!#REF!="Muy Alta",' RIESGOS DE GESTION'!#REF!="Moderado"),CONCATENATE("R",' RIESGOS DE GESTION'!#REF!),"")</f>
        <v>#REF!</v>
      </c>
      <c r="AA10" s="544"/>
      <c r="AB10" s="547" t="e">
        <f>IF(AND(' RIESGOS DE GESTION'!#REF!="Muy Alta",' RIESGOS DE GESTION'!#REF!="Mayor"),CONCATENATE("R",' RIESGOS DE GESTION'!#REF!),"")</f>
        <v>#REF!</v>
      </c>
      <c r="AC10" s="543"/>
      <c r="AD10" s="543" t="e">
        <f>IF(AND(' RIESGOS DE GESTION'!#REF!="Muy Alta",' RIESGOS DE GESTION'!#REF!="Mayor"),CONCATENATE("R",' RIESGOS DE GESTION'!#REF!),"")</f>
        <v>#REF!</v>
      </c>
      <c r="AE10" s="543"/>
      <c r="AF10" s="543" t="e">
        <f>IF(AND(' RIESGOS DE GESTION'!#REF!="Muy Alta",' RIESGOS DE GESTION'!#REF!="Mayor"),CONCATENATE("R",' RIESGOS DE GESTION'!#REF!),"")</f>
        <v>#REF!</v>
      </c>
      <c r="AG10" s="544"/>
      <c r="AH10" s="554" t="e">
        <f>IF(AND(' RIESGOS DE GESTION'!#REF!="Muy Alta",' RIESGOS DE GESTION'!#REF!="Catastrófico"),CONCATENATE("R",' RIESGOS DE GESTION'!#REF!),"")</f>
        <v>#REF!</v>
      </c>
      <c r="AI10" s="555"/>
      <c r="AJ10" s="555" t="e">
        <f>IF(AND(' RIESGOS DE GESTION'!#REF!="Muy Alta",' RIESGOS DE GESTION'!#REF!="Catastrófico"),CONCATENATE("R",' RIESGOS DE GESTION'!#REF!),"")</f>
        <v>#REF!</v>
      </c>
      <c r="AK10" s="555"/>
      <c r="AL10" s="555" t="e">
        <f>IF(AND(' RIESGOS DE GESTION'!#REF!="Muy Alta",' RIESGOS DE GESTION'!#REF!="Catastrófico"),CONCATENATE("R",' RIESGOS DE GESTION'!#REF!),"")</f>
        <v>#REF!</v>
      </c>
      <c r="AM10" s="556"/>
      <c r="AN10" s="72"/>
      <c r="AO10" s="501"/>
      <c r="AP10" s="502"/>
      <c r="AQ10" s="502"/>
      <c r="AR10" s="502"/>
      <c r="AS10" s="502"/>
      <c r="AT10" s="503"/>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row>
    <row r="11" spans="1:99" ht="15" customHeight="1" x14ac:dyDescent="0.25">
      <c r="A11" s="72"/>
      <c r="B11" s="496"/>
      <c r="C11" s="496"/>
      <c r="D11" s="497"/>
      <c r="E11" s="537"/>
      <c r="F11" s="538"/>
      <c r="G11" s="538"/>
      <c r="H11" s="538"/>
      <c r="I11" s="539"/>
      <c r="J11" s="547"/>
      <c r="K11" s="543"/>
      <c r="L11" s="543"/>
      <c r="M11" s="543"/>
      <c r="N11" s="543"/>
      <c r="O11" s="544"/>
      <c r="P11" s="547"/>
      <c r="Q11" s="543"/>
      <c r="R11" s="543"/>
      <c r="S11" s="543"/>
      <c r="T11" s="543"/>
      <c r="U11" s="544"/>
      <c r="V11" s="547"/>
      <c r="W11" s="543"/>
      <c r="X11" s="543"/>
      <c r="Y11" s="543"/>
      <c r="Z11" s="543"/>
      <c r="AA11" s="544"/>
      <c r="AB11" s="547"/>
      <c r="AC11" s="543"/>
      <c r="AD11" s="543"/>
      <c r="AE11" s="543"/>
      <c r="AF11" s="543"/>
      <c r="AG11" s="544"/>
      <c r="AH11" s="554"/>
      <c r="AI11" s="555"/>
      <c r="AJ11" s="555"/>
      <c r="AK11" s="555"/>
      <c r="AL11" s="555"/>
      <c r="AM11" s="556"/>
      <c r="AN11" s="72"/>
      <c r="AO11" s="501"/>
      <c r="AP11" s="502"/>
      <c r="AQ11" s="502"/>
      <c r="AR11" s="502"/>
      <c r="AS11" s="502"/>
      <c r="AT11" s="503"/>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row>
    <row r="12" spans="1:99" ht="15" customHeight="1" x14ac:dyDescent="0.25">
      <c r="A12" s="72"/>
      <c r="B12" s="496"/>
      <c r="C12" s="496"/>
      <c r="D12" s="497"/>
      <c r="E12" s="537"/>
      <c r="F12" s="538"/>
      <c r="G12" s="538"/>
      <c r="H12" s="538"/>
      <c r="I12" s="539"/>
      <c r="J12" s="547" t="e">
        <f>IF(AND(' RIESGOS DE GESTION'!#REF!="Muy Alta",' RIESGOS DE GESTION'!#REF!="Leve"),CONCATENATE("R",' RIESGOS DE GESTION'!#REF!),"")</f>
        <v>#REF!</v>
      </c>
      <c r="K12" s="543"/>
      <c r="L12" s="543" t="e">
        <f>IF(AND(' RIESGOS DE GESTION'!#REF!="Muy Alta",' RIESGOS DE GESTION'!#REF!="Leve"),CONCATENATE("R",' RIESGOS DE GESTION'!#REF!),"")</f>
        <v>#REF!</v>
      </c>
      <c r="M12" s="543"/>
      <c r="N12" s="543" t="e">
        <f>IF(AND(' RIESGOS DE GESTION'!#REF!="Muy Alta",' RIESGOS DE GESTION'!#REF!="Leve"),CONCATENATE("R",' RIESGOS DE GESTION'!#REF!),"")</f>
        <v>#REF!</v>
      </c>
      <c r="O12" s="544"/>
      <c r="P12" s="547" t="e">
        <f>IF(AND(' RIESGOS DE GESTION'!#REF!="Muy Alta",' RIESGOS DE GESTION'!#REF!="Menor"),CONCATENATE("R",' RIESGOS DE GESTION'!#REF!),"")</f>
        <v>#REF!</v>
      </c>
      <c r="Q12" s="543"/>
      <c r="R12" s="543" t="e">
        <f>IF(AND(' RIESGOS DE GESTION'!#REF!="Muy Alta",' RIESGOS DE GESTION'!#REF!="Menor"),CONCATENATE("R",' RIESGOS DE GESTION'!#REF!),"")</f>
        <v>#REF!</v>
      </c>
      <c r="S12" s="543"/>
      <c r="T12" s="543" t="e">
        <f>IF(AND(' RIESGOS DE GESTION'!#REF!="Muy Alta",' RIESGOS DE GESTION'!#REF!="Menor"),CONCATENATE("R",' RIESGOS DE GESTION'!#REF!),"")</f>
        <v>#REF!</v>
      </c>
      <c r="U12" s="544"/>
      <c r="V12" s="547" t="e">
        <f>IF(AND(' RIESGOS DE GESTION'!#REF!="Muy Alta",' RIESGOS DE GESTION'!#REF!="Moderado"),CONCATENATE("R",' RIESGOS DE GESTION'!#REF!),"")</f>
        <v>#REF!</v>
      </c>
      <c r="W12" s="543"/>
      <c r="X12" s="543" t="e">
        <f>IF(AND(' RIESGOS DE GESTION'!#REF!="Muy Alta",' RIESGOS DE GESTION'!#REF!="Moderado"),CONCATENATE("R",' RIESGOS DE GESTION'!#REF!),"")</f>
        <v>#REF!</v>
      </c>
      <c r="Y12" s="543"/>
      <c r="Z12" s="543" t="e">
        <f>IF(AND(' RIESGOS DE GESTION'!#REF!="Muy Alta",' RIESGOS DE GESTION'!#REF!="Moderado"),CONCATENATE("R",' RIESGOS DE GESTION'!#REF!),"")</f>
        <v>#REF!</v>
      </c>
      <c r="AA12" s="544"/>
      <c r="AB12" s="547" t="e">
        <f>IF(AND(' RIESGOS DE GESTION'!#REF!="Muy Alta",' RIESGOS DE GESTION'!#REF!="Mayor"),CONCATENATE("R",' RIESGOS DE GESTION'!#REF!),"")</f>
        <v>#REF!</v>
      </c>
      <c r="AC12" s="543"/>
      <c r="AD12" s="543" t="e">
        <f>IF(AND(' RIESGOS DE GESTION'!#REF!="Muy Alta",' RIESGOS DE GESTION'!#REF!="Mayor"),CONCATENATE("R",' RIESGOS DE GESTION'!#REF!),"")</f>
        <v>#REF!</v>
      </c>
      <c r="AE12" s="543"/>
      <c r="AF12" s="543" t="e">
        <f>IF(AND(' RIESGOS DE GESTION'!#REF!="Muy Alta",' RIESGOS DE GESTION'!#REF!="Mayor"),CONCATENATE("R",' RIESGOS DE GESTION'!#REF!),"")</f>
        <v>#REF!</v>
      </c>
      <c r="AG12" s="544"/>
      <c r="AH12" s="554" t="e">
        <f>IF(AND(' RIESGOS DE GESTION'!#REF!="Muy Alta",' RIESGOS DE GESTION'!#REF!="Catastrófico"),CONCATENATE("R",' RIESGOS DE GESTION'!#REF!),"")</f>
        <v>#REF!</v>
      </c>
      <c r="AI12" s="555"/>
      <c r="AJ12" s="555" t="e">
        <f>IF(AND(' RIESGOS DE GESTION'!#REF!="Muy Alta",' RIESGOS DE GESTION'!#REF!="Catastrófico"),CONCATENATE("R",' RIESGOS DE GESTION'!#REF!),"")</f>
        <v>#REF!</v>
      </c>
      <c r="AK12" s="555"/>
      <c r="AL12" s="555" t="e">
        <f>IF(AND(' RIESGOS DE GESTION'!#REF!="Muy Alta",' RIESGOS DE GESTION'!#REF!="Catastrófico"),CONCATENATE("R",' RIESGOS DE GESTION'!#REF!),"")</f>
        <v>#REF!</v>
      </c>
      <c r="AM12" s="556"/>
      <c r="AN12" s="72"/>
      <c r="AO12" s="501"/>
      <c r="AP12" s="502"/>
      <c r="AQ12" s="502"/>
      <c r="AR12" s="502"/>
      <c r="AS12" s="502"/>
      <c r="AT12" s="503"/>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row>
    <row r="13" spans="1:99" ht="15.75" customHeight="1" thickBot="1" x14ac:dyDescent="0.3">
      <c r="A13" s="72"/>
      <c r="B13" s="496"/>
      <c r="C13" s="496"/>
      <c r="D13" s="497"/>
      <c r="E13" s="540"/>
      <c r="F13" s="541"/>
      <c r="G13" s="541"/>
      <c r="H13" s="541"/>
      <c r="I13" s="542"/>
      <c r="J13" s="547"/>
      <c r="K13" s="543"/>
      <c r="L13" s="543"/>
      <c r="M13" s="543"/>
      <c r="N13" s="543"/>
      <c r="O13" s="544"/>
      <c r="P13" s="547"/>
      <c r="Q13" s="543"/>
      <c r="R13" s="543"/>
      <c r="S13" s="543"/>
      <c r="T13" s="543"/>
      <c r="U13" s="544"/>
      <c r="V13" s="547"/>
      <c r="W13" s="543"/>
      <c r="X13" s="543"/>
      <c r="Y13" s="543"/>
      <c r="Z13" s="543"/>
      <c r="AA13" s="544"/>
      <c r="AB13" s="547"/>
      <c r="AC13" s="543"/>
      <c r="AD13" s="543"/>
      <c r="AE13" s="543"/>
      <c r="AF13" s="543"/>
      <c r="AG13" s="544"/>
      <c r="AH13" s="557"/>
      <c r="AI13" s="558"/>
      <c r="AJ13" s="558"/>
      <c r="AK13" s="558"/>
      <c r="AL13" s="558"/>
      <c r="AM13" s="559"/>
      <c r="AN13" s="72"/>
      <c r="AO13" s="504"/>
      <c r="AP13" s="505"/>
      <c r="AQ13" s="505"/>
      <c r="AR13" s="505"/>
      <c r="AS13" s="505"/>
      <c r="AT13" s="506"/>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row>
    <row r="14" spans="1:99" ht="15" customHeight="1" x14ac:dyDescent="0.25">
      <c r="A14" s="72"/>
      <c r="B14" s="496"/>
      <c r="C14" s="496"/>
      <c r="D14" s="497"/>
      <c r="E14" s="534" t="s">
        <v>505</v>
      </c>
      <c r="F14" s="535"/>
      <c r="G14" s="535"/>
      <c r="H14" s="535"/>
      <c r="I14" s="535"/>
      <c r="J14" s="569" t="e">
        <f>IF(AND(' RIESGOS DE GESTION'!#REF!="Alta",' RIESGOS DE GESTION'!#REF!="Leve"),CONCATENATE("R",' RIESGOS DE GESTION'!#REF!),"")</f>
        <v>#REF!</v>
      </c>
      <c r="K14" s="570"/>
      <c r="L14" s="570" t="e">
        <f>IF(AND(' RIESGOS DE GESTION'!#REF!="Alta",' RIESGOS DE GESTION'!#REF!="Leve"),CONCATENATE("R",' RIESGOS DE GESTION'!#REF!),"")</f>
        <v>#REF!</v>
      </c>
      <c r="M14" s="570"/>
      <c r="N14" s="570" t="e">
        <f>IF(AND(' RIESGOS DE GESTION'!#REF!="Alta",' RIESGOS DE GESTION'!#REF!="Leve"),CONCATENATE("R",' RIESGOS DE GESTION'!#REF!),"")</f>
        <v>#REF!</v>
      </c>
      <c r="O14" s="571"/>
      <c r="P14" s="569" t="e">
        <f>IF(AND(' RIESGOS DE GESTION'!#REF!="Alta",' RIESGOS DE GESTION'!#REF!="Menor"),CONCATENATE("R",' RIESGOS DE GESTION'!#REF!),"")</f>
        <v>#REF!</v>
      </c>
      <c r="Q14" s="570"/>
      <c r="R14" s="570" t="e">
        <f>IF(AND(' RIESGOS DE GESTION'!#REF!="Alta",' RIESGOS DE GESTION'!#REF!="Menor"),CONCATENATE("R",' RIESGOS DE GESTION'!#REF!),"")</f>
        <v>#REF!</v>
      </c>
      <c r="S14" s="570"/>
      <c r="T14" s="570" t="e">
        <f>IF(AND(' RIESGOS DE GESTION'!#REF!="Alta",' RIESGOS DE GESTION'!#REF!="Menor"),CONCATENATE("R",' RIESGOS DE GESTION'!#REF!),"")</f>
        <v>#REF!</v>
      </c>
      <c r="U14" s="571"/>
      <c r="V14" s="545" t="e">
        <f>IF(AND(' RIESGOS DE GESTION'!#REF!="Alta",' RIESGOS DE GESTION'!#REF!="Moderado"),CONCATENATE("R",' RIESGOS DE GESTION'!#REF!),"")</f>
        <v>#REF!</v>
      </c>
      <c r="W14" s="546"/>
      <c r="X14" s="546" t="e">
        <f>IF(AND(' RIESGOS DE GESTION'!#REF!="Alta",' RIESGOS DE GESTION'!#REF!="Moderado"),CONCATENATE("R",' RIESGOS DE GESTION'!#REF!),"")</f>
        <v>#REF!</v>
      </c>
      <c r="Y14" s="546"/>
      <c r="Z14" s="546" t="e">
        <f>IF(AND(' RIESGOS DE GESTION'!#REF!="Alta",' RIESGOS DE GESTION'!#REF!="Moderado"),CONCATENATE("R",' RIESGOS DE GESTION'!#REF!),"")</f>
        <v>#REF!</v>
      </c>
      <c r="AA14" s="548"/>
      <c r="AB14" s="545" t="e">
        <f>IF(AND(' RIESGOS DE GESTION'!#REF!="Alta",' RIESGOS DE GESTION'!#REF!="Mayor"),CONCATENATE("R",' RIESGOS DE GESTION'!#REF!),"")</f>
        <v>#REF!</v>
      </c>
      <c r="AC14" s="546"/>
      <c r="AD14" s="546" t="e">
        <f>IF(AND(' RIESGOS DE GESTION'!#REF!="Alta",' RIESGOS DE GESTION'!#REF!="Mayor"),CONCATENATE("R",' RIESGOS DE GESTION'!#REF!),"")</f>
        <v>#REF!</v>
      </c>
      <c r="AE14" s="546"/>
      <c r="AF14" s="546" t="e">
        <f>IF(AND(' RIESGOS DE GESTION'!#REF!="Alta",' RIESGOS DE GESTION'!#REF!="Mayor"),CONCATENATE("R",' RIESGOS DE GESTION'!#REF!),"")</f>
        <v>#REF!</v>
      </c>
      <c r="AG14" s="548"/>
      <c r="AH14" s="560" t="e">
        <f>IF(AND(' RIESGOS DE GESTION'!#REF!="Alta",' RIESGOS DE GESTION'!#REF!="Catastrófico"),CONCATENATE("R",' RIESGOS DE GESTION'!#REF!),"")</f>
        <v>#REF!</v>
      </c>
      <c r="AI14" s="561"/>
      <c r="AJ14" s="561" t="e">
        <f>IF(AND(' RIESGOS DE GESTION'!#REF!="Alta",' RIESGOS DE GESTION'!#REF!="Catastrófico"),CONCATENATE("R",' RIESGOS DE GESTION'!#REF!),"")</f>
        <v>#REF!</v>
      </c>
      <c r="AK14" s="561"/>
      <c r="AL14" s="561" t="e">
        <f>IF(AND(' RIESGOS DE GESTION'!#REF!="Alta",' RIESGOS DE GESTION'!#REF!="Catastrófico"),CONCATENATE("R",' RIESGOS DE GESTION'!#REF!),"")</f>
        <v>#REF!</v>
      </c>
      <c r="AM14" s="562"/>
      <c r="AN14" s="72"/>
      <c r="AO14" s="507" t="s">
        <v>506</v>
      </c>
      <c r="AP14" s="508"/>
      <c r="AQ14" s="508"/>
      <c r="AR14" s="508"/>
      <c r="AS14" s="508"/>
      <c r="AT14" s="509"/>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row>
    <row r="15" spans="1:99" ht="15" customHeight="1" x14ac:dyDescent="0.25">
      <c r="A15" s="72"/>
      <c r="B15" s="496"/>
      <c r="C15" s="496"/>
      <c r="D15" s="497"/>
      <c r="E15" s="537"/>
      <c r="F15" s="538"/>
      <c r="G15" s="538"/>
      <c r="H15" s="538"/>
      <c r="I15" s="538"/>
      <c r="J15" s="563"/>
      <c r="K15" s="564"/>
      <c r="L15" s="564"/>
      <c r="M15" s="564"/>
      <c r="N15" s="564"/>
      <c r="O15" s="565"/>
      <c r="P15" s="563"/>
      <c r="Q15" s="564"/>
      <c r="R15" s="564"/>
      <c r="S15" s="564"/>
      <c r="T15" s="564"/>
      <c r="U15" s="565"/>
      <c r="V15" s="547"/>
      <c r="W15" s="543"/>
      <c r="X15" s="543"/>
      <c r="Y15" s="543"/>
      <c r="Z15" s="543"/>
      <c r="AA15" s="544"/>
      <c r="AB15" s="547"/>
      <c r="AC15" s="543"/>
      <c r="AD15" s="543"/>
      <c r="AE15" s="543"/>
      <c r="AF15" s="543"/>
      <c r="AG15" s="544"/>
      <c r="AH15" s="554"/>
      <c r="AI15" s="555"/>
      <c r="AJ15" s="555"/>
      <c r="AK15" s="555"/>
      <c r="AL15" s="555"/>
      <c r="AM15" s="556"/>
      <c r="AN15" s="72"/>
      <c r="AO15" s="510"/>
      <c r="AP15" s="511"/>
      <c r="AQ15" s="511"/>
      <c r="AR15" s="511"/>
      <c r="AS15" s="511"/>
      <c r="AT15" s="51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row>
    <row r="16" spans="1:99" ht="15" customHeight="1" x14ac:dyDescent="0.25">
      <c r="A16" s="72"/>
      <c r="B16" s="496"/>
      <c r="C16" s="496"/>
      <c r="D16" s="497"/>
      <c r="E16" s="537"/>
      <c r="F16" s="538"/>
      <c r="G16" s="538"/>
      <c r="H16" s="538"/>
      <c r="I16" s="538"/>
      <c r="J16" s="563" t="e">
        <f>IF(AND(' RIESGOS DE GESTION'!#REF!="Alta",' RIESGOS DE GESTION'!#REF!="Leve"),CONCATENATE("R",' RIESGOS DE GESTION'!#REF!),"")</f>
        <v>#REF!</v>
      </c>
      <c r="K16" s="564"/>
      <c r="L16" s="564" t="e">
        <f>IF(AND(' RIESGOS DE GESTION'!#REF!="Alta",' RIESGOS DE GESTION'!#REF!="Leve"),CONCATENATE("R",' RIESGOS DE GESTION'!#REF!),"")</f>
        <v>#REF!</v>
      </c>
      <c r="M16" s="564"/>
      <c r="N16" s="564" t="e">
        <f>IF(AND(' RIESGOS DE GESTION'!#REF!="Alta",' RIESGOS DE GESTION'!#REF!="Leve"),CONCATENATE("R",' RIESGOS DE GESTION'!#REF!),"")</f>
        <v>#REF!</v>
      </c>
      <c r="O16" s="565"/>
      <c r="P16" s="563" t="e">
        <f>IF(AND(' RIESGOS DE GESTION'!#REF!="Alta",' RIESGOS DE GESTION'!#REF!="Menor"),CONCATENATE("R",' RIESGOS DE GESTION'!#REF!),"")</f>
        <v>#REF!</v>
      </c>
      <c r="Q16" s="564"/>
      <c r="R16" s="564" t="e">
        <f>IF(AND(' RIESGOS DE GESTION'!#REF!="Alta",' RIESGOS DE GESTION'!#REF!="Menor"),CONCATENATE("R",' RIESGOS DE GESTION'!#REF!),"")</f>
        <v>#REF!</v>
      </c>
      <c r="S16" s="564"/>
      <c r="T16" s="564" t="e">
        <f>IF(AND(' RIESGOS DE GESTION'!#REF!="Alta",' RIESGOS DE GESTION'!#REF!="Menor"),CONCATENATE("R",' RIESGOS DE GESTION'!#REF!),"")</f>
        <v>#REF!</v>
      </c>
      <c r="U16" s="565"/>
      <c r="V16" s="547" t="e">
        <f>IF(AND(' RIESGOS DE GESTION'!#REF!="Alta",' RIESGOS DE GESTION'!#REF!="Moderado"),CONCATENATE("R",' RIESGOS DE GESTION'!#REF!),"")</f>
        <v>#REF!</v>
      </c>
      <c r="W16" s="543"/>
      <c r="X16" s="543" t="e">
        <f>IF(AND(' RIESGOS DE GESTION'!#REF!="Alta",' RIESGOS DE GESTION'!#REF!="Moderado"),CONCATENATE("R",' RIESGOS DE GESTION'!#REF!),"")</f>
        <v>#REF!</v>
      </c>
      <c r="Y16" s="543"/>
      <c r="Z16" s="543" t="e">
        <f>IF(AND(' RIESGOS DE GESTION'!#REF!="Alta",' RIESGOS DE GESTION'!#REF!="Moderado"),CONCATENATE("R",' RIESGOS DE GESTION'!#REF!),"")</f>
        <v>#REF!</v>
      </c>
      <c r="AA16" s="544"/>
      <c r="AB16" s="547" t="e">
        <f>IF(AND(' RIESGOS DE GESTION'!#REF!="Alta",' RIESGOS DE GESTION'!#REF!="Mayor"),CONCATENATE("R",' RIESGOS DE GESTION'!#REF!),"")</f>
        <v>#REF!</v>
      </c>
      <c r="AC16" s="543"/>
      <c r="AD16" s="543" t="e">
        <f>IF(AND(' RIESGOS DE GESTION'!#REF!="Alta",' RIESGOS DE GESTION'!#REF!="Mayor"),CONCATENATE("R",' RIESGOS DE GESTION'!#REF!),"")</f>
        <v>#REF!</v>
      </c>
      <c r="AE16" s="543"/>
      <c r="AF16" s="543" t="e">
        <f>IF(AND(' RIESGOS DE GESTION'!#REF!="Alta",' RIESGOS DE GESTION'!#REF!="Mayor"),CONCATENATE("R",' RIESGOS DE GESTION'!#REF!),"")</f>
        <v>#REF!</v>
      </c>
      <c r="AG16" s="544"/>
      <c r="AH16" s="554" t="e">
        <f>IF(AND(' RIESGOS DE GESTION'!#REF!="Alta",' RIESGOS DE GESTION'!#REF!="Catastrófico"),CONCATENATE("R",' RIESGOS DE GESTION'!#REF!),"")</f>
        <v>#REF!</v>
      </c>
      <c r="AI16" s="555"/>
      <c r="AJ16" s="555" t="e">
        <f>IF(AND(' RIESGOS DE GESTION'!#REF!="Alta",' RIESGOS DE GESTION'!#REF!="Catastrófico"),CONCATENATE("R",' RIESGOS DE GESTION'!#REF!),"")</f>
        <v>#REF!</v>
      </c>
      <c r="AK16" s="555"/>
      <c r="AL16" s="555" t="e">
        <f>IF(AND(' RIESGOS DE GESTION'!#REF!="Alta",' RIESGOS DE GESTION'!#REF!="Catastrófico"),CONCATENATE("R",' RIESGOS DE GESTION'!#REF!),"")</f>
        <v>#REF!</v>
      </c>
      <c r="AM16" s="556"/>
      <c r="AN16" s="72"/>
      <c r="AO16" s="510"/>
      <c r="AP16" s="511"/>
      <c r="AQ16" s="511"/>
      <c r="AR16" s="511"/>
      <c r="AS16" s="511"/>
      <c r="AT16" s="51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row>
    <row r="17" spans="1:80" ht="15" customHeight="1" x14ac:dyDescent="0.25">
      <c r="A17" s="72"/>
      <c r="B17" s="496"/>
      <c r="C17" s="496"/>
      <c r="D17" s="497"/>
      <c r="E17" s="537"/>
      <c r="F17" s="538"/>
      <c r="G17" s="538"/>
      <c r="H17" s="538"/>
      <c r="I17" s="538"/>
      <c r="J17" s="563"/>
      <c r="K17" s="564"/>
      <c r="L17" s="564"/>
      <c r="M17" s="564"/>
      <c r="N17" s="564"/>
      <c r="O17" s="565"/>
      <c r="P17" s="563"/>
      <c r="Q17" s="564"/>
      <c r="R17" s="564"/>
      <c r="S17" s="564"/>
      <c r="T17" s="564"/>
      <c r="U17" s="565"/>
      <c r="V17" s="547"/>
      <c r="W17" s="543"/>
      <c r="X17" s="543"/>
      <c r="Y17" s="543"/>
      <c r="Z17" s="543"/>
      <c r="AA17" s="544"/>
      <c r="AB17" s="547"/>
      <c r="AC17" s="543"/>
      <c r="AD17" s="543"/>
      <c r="AE17" s="543"/>
      <c r="AF17" s="543"/>
      <c r="AG17" s="544"/>
      <c r="AH17" s="554"/>
      <c r="AI17" s="555"/>
      <c r="AJ17" s="555"/>
      <c r="AK17" s="555"/>
      <c r="AL17" s="555"/>
      <c r="AM17" s="556"/>
      <c r="AN17" s="72"/>
      <c r="AO17" s="510"/>
      <c r="AP17" s="511"/>
      <c r="AQ17" s="511"/>
      <c r="AR17" s="511"/>
      <c r="AS17" s="511"/>
      <c r="AT17" s="51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row>
    <row r="18" spans="1:80" ht="15" customHeight="1" x14ac:dyDescent="0.25">
      <c r="A18" s="72"/>
      <c r="B18" s="496"/>
      <c r="C18" s="496"/>
      <c r="D18" s="497"/>
      <c r="E18" s="537"/>
      <c r="F18" s="538"/>
      <c r="G18" s="538"/>
      <c r="H18" s="538"/>
      <c r="I18" s="538"/>
      <c r="J18" s="563" t="e">
        <f>IF(AND(' RIESGOS DE GESTION'!#REF!="Alta",' RIESGOS DE GESTION'!#REF!="Leve"),CONCATENATE("R",' RIESGOS DE GESTION'!#REF!),"")</f>
        <v>#REF!</v>
      </c>
      <c r="K18" s="564"/>
      <c r="L18" s="564" t="e">
        <f>IF(AND(' RIESGOS DE GESTION'!#REF!="Alta",' RIESGOS DE GESTION'!#REF!="Leve"),CONCATENATE("R",' RIESGOS DE GESTION'!#REF!),"")</f>
        <v>#REF!</v>
      </c>
      <c r="M18" s="564"/>
      <c r="N18" s="564" t="e">
        <f>IF(AND(' RIESGOS DE GESTION'!#REF!="Alta",' RIESGOS DE GESTION'!#REF!="Leve"),CONCATENATE("R",' RIESGOS DE GESTION'!#REF!),"")</f>
        <v>#REF!</v>
      </c>
      <c r="O18" s="565"/>
      <c r="P18" s="563" t="e">
        <f>IF(AND(' RIESGOS DE GESTION'!#REF!="Alta",' RIESGOS DE GESTION'!#REF!="Menor"),CONCATENATE("R",' RIESGOS DE GESTION'!#REF!),"")</f>
        <v>#REF!</v>
      </c>
      <c r="Q18" s="564"/>
      <c r="R18" s="564" t="e">
        <f>IF(AND(' RIESGOS DE GESTION'!#REF!="Alta",' RIESGOS DE GESTION'!#REF!="Menor"),CONCATENATE("R",' RIESGOS DE GESTION'!#REF!),"")</f>
        <v>#REF!</v>
      </c>
      <c r="S18" s="564"/>
      <c r="T18" s="564" t="e">
        <f>IF(AND(' RIESGOS DE GESTION'!#REF!="Alta",' RIESGOS DE GESTION'!#REF!="Menor"),CONCATENATE("R",' RIESGOS DE GESTION'!#REF!),"")</f>
        <v>#REF!</v>
      </c>
      <c r="U18" s="565"/>
      <c r="V18" s="547" t="e">
        <f>IF(AND(' RIESGOS DE GESTION'!#REF!="Alta",' RIESGOS DE GESTION'!#REF!="Moderado"),CONCATENATE("R",' RIESGOS DE GESTION'!#REF!),"")</f>
        <v>#REF!</v>
      </c>
      <c r="W18" s="543"/>
      <c r="X18" s="543" t="e">
        <f>IF(AND(' RIESGOS DE GESTION'!#REF!="Alta",' RIESGOS DE GESTION'!#REF!="Moderado"),CONCATENATE("R",' RIESGOS DE GESTION'!#REF!),"")</f>
        <v>#REF!</v>
      </c>
      <c r="Y18" s="543"/>
      <c r="Z18" s="543" t="e">
        <f>IF(AND(' RIESGOS DE GESTION'!#REF!="Alta",' RIESGOS DE GESTION'!#REF!="Moderado"),CONCATENATE("R",' RIESGOS DE GESTION'!#REF!),"")</f>
        <v>#REF!</v>
      </c>
      <c r="AA18" s="544"/>
      <c r="AB18" s="547" t="e">
        <f>IF(AND(' RIESGOS DE GESTION'!#REF!="Alta",' RIESGOS DE GESTION'!#REF!="Mayor"),CONCATENATE("R",' RIESGOS DE GESTION'!#REF!),"")</f>
        <v>#REF!</v>
      </c>
      <c r="AC18" s="543"/>
      <c r="AD18" s="543" t="e">
        <f>IF(AND(' RIESGOS DE GESTION'!#REF!="Alta",' RIESGOS DE GESTION'!#REF!="Mayor"),CONCATENATE("R",' RIESGOS DE GESTION'!#REF!),"")</f>
        <v>#REF!</v>
      </c>
      <c r="AE18" s="543"/>
      <c r="AF18" s="543" t="e">
        <f>IF(AND(' RIESGOS DE GESTION'!#REF!="Alta",' RIESGOS DE GESTION'!#REF!="Mayor"),CONCATENATE("R",' RIESGOS DE GESTION'!#REF!),"")</f>
        <v>#REF!</v>
      </c>
      <c r="AG18" s="544"/>
      <c r="AH18" s="554" t="e">
        <f>IF(AND(' RIESGOS DE GESTION'!#REF!="Alta",' RIESGOS DE GESTION'!#REF!="Catastrófico"),CONCATENATE("R",' RIESGOS DE GESTION'!#REF!),"")</f>
        <v>#REF!</v>
      </c>
      <c r="AI18" s="555"/>
      <c r="AJ18" s="555" t="e">
        <f>IF(AND(' RIESGOS DE GESTION'!#REF!="Alta",' RIESGOS DE GESTION'!#REF!="Catastrófico"),CONCATENATE("R",' RIESGOS DE GESTION'!#REF!),"")</f>
        <v>#REF!</v>
      </c>
      <c r="AK18" s="555"/>
      <c r="AL18" s="555" t="e">
        <f>IF(AND(' RIESGOS DE GESTION'!#REF!="Alta",' RIESGOS DE GESTION'!#REF!="Catastrófico"),CONCATENATE("R",' RIESGOS DE GESTION'!#REF!),"")</f>
        <v>#REF!</v>
      </c>
      <c r="AM18" s="556"/>
      <c r="AN18" s="72"/>
      <c r="AO18" s="510"/>
      <c r="AP18" s="511"/>
      <c r="AQ18" s="511"/>
      <c r="AR18" s="511"/>
      <c r="AS18" s="511"/>
      <c r="AT18" s="51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row>
    <row r="19" spans="1:80" ht="15" customHeight="1" x14ac:dyDescent="0.25">
      <c r="A19" s="72"/>
      <c r="B19" s="496"/>
      <c r="C19" s="496"/>
      <c r="D19" s="497"/>
      <c r="E19" s="537"/>
      <c r="F19" s="538"/>
      <c r="G19" s="538"/>
      <c r="H19" s="538"/>
      <c r="I19" s="538"/>
      <c r="J19" s="563"/>
      <c r="K19" s="564"/>
      <c r="L19" s="564"/>
      <c r="M19" s="564"/>
      <c r="N19" s="564"/>
      <c r="O19" s="565"/>
      <c r="P19" s="563"/>
      <c r="Q19" s="564"/>
      <c r="R19" s="564"/>
      <c r="S19" s="564"/>
      <c r="T19" s="564"/>
      <c r="U19" s="565"/>
      <c r="V19" s="547"/>
      <c r="W19" s="543"/>
      <c r="X19" s="543"/>
      <c r="Y19" s="543"/>
      <c r="Z19" s="543"/>
      <c r="AA19" s="544"/>
      <c r="AB19" s="547"/>
      <c r="AC19" s="543"/>
      <c r="AD19" s="543"/>
      <c r="AE19" s="543"/>
      <c r="AF19" s="543"/>
      <c r="AG19" s="544"/>
      <c r="AH19" s="554"/>
      <c r="AI19" s="555"/>
      <c r="AJ19" s="555"/>
      <c r="AK19" s="555"/>
      <c r="AL19" s="555"/>
      <c r="AM19" s="556"/>
      <c r="AN19" s="72"/>
      <c r="AO19" s="510"/>
      <c r="AP19" s="511"/>
      <c r="AQ19" s="511"/>
      <c r="AR19" s="511"/>
      <c r="AS19" s="511"/>
      <c r="AT19" s="51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row>
    <row r="20" spans="1:80" ht="15" customHeight="1" x14ac:dyDescent="0.25">
      <c r="A20" s="72"/>
      <c r="B20" s="496"/>
      <c r="C20" s="496"/>
      <c r="D20" s="497"/>
      <c r="E20" s="537"/>
      <c r="F20" s="538"/>
      <c r="G20" s="538"/>
      <c r="H20" s="538"/>
      <c r="I20" s="538"/>
      <c r="J20" s="563" t="e">
        <f>IF(AND(' RIESGOS DE GESTION'!#REF!="Alta",' RIESGOS DE GESTION'!#REF!="Leve"),CONCATENATE("R",' RIESGOS DE GESTION'!#REF!),"")</f>
        <v>#REF!</v>
      </c>
      <c r="K20" s="564"/>
      <c r="L20" s="564" t="e">
        <f>IF(AND(' RIESGOS DE GESTION'!#REF!="Alta",' RIESGOS DE GESTION'!#REF!="Leve"),CONCATENATE("R",' RIESGOS DE GESTION'!#REF!),"")</f>
        <v>#REF!</v>
      </c>
      <c r="M20" s="564"/>
      <c r="N20" s="564" t="e">
        <f>IF(AND(' RIESGOS DE GESTION'!#REF!="Alta",' RIESGOS DE GESTION'!#REF!="Leve"),CONCATENATE("R",' RIESGOS DE GESTION'!#REF!),"")</f>
        <v>#REF!</v>
      </c>
      <c r="O20" s="565"/>
      <c r="P20" s="563" t="e">
        <f>IF(AND(' RIESGOS DE GESTION'!#REF!="Alta",' RIESGOS DE GESTION'!#REF!="Menor"),CONCATENATE("R",' RIESGOS DE GESTION'!#REF!),"")</f>
        <v>#REF!</v>
      </c>
      <c r="Q20" s="564"/>
      <c r="R20" s="564" t="e">
        <f>IF(AND(' RIESGOS DE GESTION'!#REF!="Alta",' RIESGOS DE GESTION'!#REF!="Menor"),CONCATENATE("R",' RIESGOS DE GESTION'!#REF!),"")</f>
        <v>#REF!</v>
      </c>
      <c r="S20" s="564"/>
      <c r="T20" s="564" t="e">
        <f>IF(AND(' RIESGOS DE GESTION'!#REF!="Alta",' RIESGOS DE GESTION'!#REF!="Menor"),CONCATENATE("R",' RIESGOS DE GESTION'!#REF!),"")</f>
        <v>#REF!</v>
      </c>
      <c r="U20" s="565"/>
      <c r="V20" s="547" t="e">
        <f>IF(AND(' RIESGOS DE GESTION'!#REF!="Alta",' RIESGOS DE GESTION'!#REF!="Moderado"),CONCATENATE("R",' RIESGOS DE GESTION'!#REF!),"")</f>
        <v>#REF!</v>
      </c>
      <c r="W20" s="543"/>
      <c r="X20" s="543" t="e">
        <f>IF(AND(' RIESGOS DE GESTION'!#REF!="Alta",' RIESGOS DE GESTION'!#REF!="Moderado"),CONCATENATE("R",' RIESGOS DE GESTION'!#REF!),"")</f>
        <v>#REF!</v>
      </c>
      <c r="Y20" s="543"/>
      <c r="Z20" s="543" t="e">
        <f>IF(AND(' RIESGOS DE GESTION'!#REF!="Alta",' RIESGOS DE GESTION'!#REF!="Moderado"),CONCATENATE("R",' RIESGOS DE GESTION'!#REF!),"")</f>
        <v>#REF!</v>
      </c>
      <c r="AA20" s="544"/>
      <c r="AB20" s="547" t="e">
        <f>IF(AND(' RIESGOS DE GESTION'!#REF!="Alta",' RIESGOS DE GESTION'!#REF!="Mayor"),CONCATENATE("R",' RIESGOS DE GESTION'!#REF!),"")</f>
        <v>#REF!</v>
      </c>
      <c r="AC20" s="543"/>
      <c r="AD20" s="543" t="e">
        <f>IF(AND(' RIESGOS DE GESTION'!#REF!="Alta",' RIESGOS DE GESTION'!#REF!="Mayor"),CONCATENATE("R",' RIESGOS DE GESTION'!#REF!),"")</f>
        <v>#REF!</v>
      </c>
      <c r="AE20" s="543"/>
      <c r="AF20" s="543" t="e">
        <f>IF(AND(' RIESGOS DE GESTION'!#REF!="Alta",' RIESGOS DE GESTION'!#REF!="Mayor"),CONCATENATE("R",' RIESGOS DE GESTION'!#REF!),"")</f>
        <v>#REF!</v>
      </c>
      <c r="AG20" s="544"/>
      <c r="AH20" s="554" t="e">
        <f>IF(AND(' RIESGOS DE GESTION'!#REF!="Alta",' RIESGOS DE GESTION'!#REF!="Catastrófico"),CONCATENATE("R",' RIESGOS DE GESTION'!#REF!),"")</f>
        <v>#REF!</v>
      </c>
      <c r="AI20" s="555"/>
      <c r="AJ20" s="555" t="e">
        <f>IF(AND(' RIESGOS DE GESTION'!#REF!="Alta",' RIESGOS DE GESTION'!#REF!="Catastrófico"),CONCATENATE("R",' RIESGOS DE GESTION'!#REF!),"")</f>
        <v>#REF!</v>
      </c>
      <c r="AK20" s="555"/>
      <c r="AL20" s="555" t="e">
        <f>IF(AND(' RIESGOS DE GESTION'!#REF!="Alta",' RIESGOS DE GESTION'!#REF!="Catastrófico"),CONCATENATE("R",' RIESGOS DE GESTION'!#REF!),"")</f>
        <v>#REF!</v>
      </c>
      <c r="AM20" s="556"/>
      <c r="AN20" s="72"/>
      <c r="AO20" s="510"/>
      <c r="AP20" s="511"/>
      <c r="AQ20" s="511"/>
      <c r="AR20" s="511"/>
      <c r="AS20" s="511"/>
      <c r="AT20" s="51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row>
    <row r="21" spans="1:80" ht="15.75" customHeight="1" thickBot="1" x14ac:dyDescent="0.3">
      <c r="A21" s="72"/>
      <c r="B21" s="496"/>
      <c r="C21" s="496"/>
      <c r="D21" s="497"/>
      <c r="E21" s="540"/>
      <c r="F21" s="541"/>
      <c r="G21" s="541"/>
      <c r="H21" s="541"/>
      <c r="I21" s="541"/>
      <c r="J21" s="566"/>
      <c r="K21" s="567"/>
      <c r="L21" s="567"/>
      <c r="M21" s="567"/>
      <c r="N21" s="567"/>
      <c r="O21" s="568"/>
      <c r="P21" s="566"/>
      <c r="Q21" s="567"/>
      <c r="R21" s="567"/>
      <c r="S21" s="567"/>
      <c r="T21" s="567"/>
      <c r="U21" s="568"/>
      <c r="V21" s="551"/>
      <c r="W21" s="552"/>
      <c r="X21" s="552"/>
      <c r="Y21" s="552"/>
      <c r="Z21" s="552"/>
      <c r="AA21" s="553"/>
      <c r="AB21" s="551"/>
      <c r="AC21" s="552"/>
      <c r="AD21" s="552"/>
      <c r="AE21" s="552"/>
      <c r="AF21" s="552"/>
      <c r="AG21" s="553"/>
      <c r="AH21" s="557"/>
      <c r="AI21" s="558"/>
      <c r="AJ21" s="558"/>
      <c r="AK21" s="558"/>
      <c r="AL21" s="558"/>
      <c r="AM21" s="559"/>
      <c r="AN21" s="72"/>
      <c r="AO21" s="513"/>
      <c r="AP21" s="514"/>
      <c r="AQ21" s="514"/>
      <c r="AR21" s="514"/>
      <c r="AS21" s="514"/>
      <c r="AT21" s="515"/>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row>
    <row r="22" spans="1:80" x14ac:dyDescent="0.25">
      <c r="A22" s="72"/>
      <c r="B22" s="496"/>
      <c r="C22" s="496"/>
      <c r="D22" s="497"/>
      <c r="E22" s="534" t="s">
        <v>507</v>
      </c>
      <c r="F22" s="535"/>
      <c r="G22" s="535"/>
      <c r="H22" s="535"/>
      <c r="I22" s="536"/>
      <c r="J22" s="569" t="e">
        <f>IF(AND(' RIESGOS DE GESTION'!#REF!="Media",' RIESGOS DE GESTION'!#REF!="Leve"),CONCATENATE("R",' RIESGOS DE GESTION'!#REF!),"")</f>
        <v>#REF!</v>
      </c>
      <c r="K22" s="570"/>
      <c r="L22" s="570" t="e">
        <f>IF(AND(' RIESGOS DE GESTION'!#REF!="Media",' RIESGOS DE GESTION'!#REF!="Leve"),CONCATENATE("R",' RIESGOS DE GESTION'!#REF!),"")</f>
        <v>#REF!</v>
      </c>
      <c r="M22" s="570"/>
      <c r="N22" s="570" t="e">
        <f>IF(AND(' RIESGOS DE GESTION'!#REF!="Media",' RIESGOS DE GESTION'!#REF!="Leve"),CONCATENATE("R",' RIESGOS DE GESTION'!#REF!),"")</f>
        <v>#REF!</v>
      </c>
      <c r="O22" s="571"/>
      <c r="P22" s="569" t="e">
        <f>IF(AND(' RIESGOS DE GESTION'!#REF!="Media",' RIESGOS DE GESTION'!#REF!="Menor"),CONCATENATE("R",' RIESGOS DE GESTION'!#REF!),"")</f>
        <v>#REF!</v>
      </c>
      <c r="Q22" s="570"/>
      <c r="R22" s="570" t="e">
        <f>IF(AND(' RIESGOS DE GESTION'!#REF!="Media",' RIESGOS DE GESTION'!#REF!="Menor"),CONCATENATE("R",' RIESGOS DE GESTION'!#REF!),"")</f>
        <v>#REF!</v>
      </c>
      <c r="S22" s="570"/>
      <c r="T22" s="570" t="e">
        <f>IF(AND(' RIESGOS DE GESTION'!#REF!="Media",' RIESGOS DE GESTION'!#REF!="Menor"),CONCATENATE("R",' RIESGOS DE GESTION'!#REF!),"")</f>
        <v>#REF!</v>
      </c>
      <c r="U22" s="571"/>
      <c r="V22" s="569" t="e">
        <f>IF(AND(' RIESGOS DE GESTION'!#REF!="Media",' RIESGOS DE GESTION'!#REF!="Moderado"),CONCATENATE("R",' RIESGOS DE GESTION'!#REF!),"")</f>
        <v>#REF!</v>
      </c>
      <c r="W22" s="570"/>
      <c r="X22" s="570" t="e">
        <f>IF(AND(' RIESGOS DE GESTION'!#REF!="Media",' RIESGOS DE GESTION'!#REF!="Moderado"),CONCATENATE("R",' RIESGOS DE GESTION'!#REF!),"")</f>
        <v>#REF!</v>
      </c>
      <c r="Y22" s="570"/>
      <c r="Z22" s="570" t="e">
        <f>IF(AND(' RIESGOS DE GESTION'!#REF!="Media",' RIESGOS DE GESTION'!#REF!="Moderado"),CONCATENATE("R",' RIESGOS DE GESTION'!#REF!),"")</f>
        <v>#REF!</v>
      </c>
      <c r="AA22" s="571"/>
      <c r="AB22" s="545" t="e">
        <f>IF(AND(' RIESGOS DE GESTION'!#REF!="Media",' RIESGOS DE GESTION'!#REF!="Mayor"),CONCATENATE("R",' RIESGOS DE GESTION'!#REF!),"")</f>
        <v>#REF!</v>
      </c>
      <c r="AC22" s="546"/>
      <c r="AD22" s="546" t="e">
        <f>IF(AND(' RIESGOS DE GESTION'!#REF!="Media",' RIESGOS DE GESTION'!#REF!="Mayor"),CONCATENATE("R",' RIESGOS DE GESTION'!#REF!),"")</f>
        <v>#REF!</v>
      </c>
      <c r="AE22" s="546"/>
      <c r="AF22" s="546" t="e">
        <f>IF(AND(' RIESGOS DE GESTION'!#REF!="Media",' RIESGOS DE GESTION'!#REF!="Mayor"),CONCATENATE("R",' RIESGOS DE GESTION'!#REF!),"")</f>
        <v>#REF!</v>
      </c>
      <c r="AG22" s="548"/>
      <c r="AH22" s="560" t="e">
        <f>IF(AND(' RIESGOS DE GESTION'!#REF!="Media",' RIESGOS DE GESTION'!#REF!="Catastrófico"),CONCATENATE("R",' RIESGOS DE GESTION'!#REF!),"")</f>
        <v>#REF!</v>
      </c>
      <c r="AI22" s="561"/>
      <c r="AJ22" s="561" t="e">
        <f>IF(AND(' RIESGOS DE GESTION'!#REF!="Media",' RIESGOS DE GESTION'!#REF!="Catastrófico"),CONCATENATE("R",' RIESGOS DE GESTION'!#REF!),"")</f>
        <v>#REF!</v>
      </c>
      <c r="AK22" s="561"/>
      <c r="AL22" s="561" t="e">
        <f>IF(AND(' RIESGOS DE GESTION'!#REF!="Media",' RIESGOS DE GESTION'!#REF!="Catastrófico"),CONCATENATE("R",' RIESGOS DE GESTION'!#REF!),"")</f>
        <v>#REF!</v>
      </c>
      <c r="AM22" s="562"/>
      <c r="AN22" s="72"/>
      <c r="AO22" s="516" t="s">
        <v>431</v>
      </c>
      <c r="AP22" s="517"/>
      <c r="AQ22" s="517"/>
      <c r="AR22" s="517"/>
      <c r="AS22" s="517"/>
      <c r="AT22" s="518"/>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row>
    <row r="23" spans="1:80" x14ac:dyDescent="0.25">
      <c r="A23" s="72"/>
      <c r="B23" s="496"/>
      <c r="C23" s="496"/>
      <c r="D23" s="497"/>
      <c r="E23" s="537"/>
      <c r="F23" s="538"/>
      <c r="G23" s="538"/>
      <c r="H23" s="538"/>
      <c r="I23" s="539"/>
      <c r="J23" s="563"/>
      <c r="K23" s="564"/>
      <c r="L23" s="564"/>
      <c r="M23" s="564"/>
      <c r="N23" s="564"/>
      <c r="O23" s="565"/>
      <c r="P23" s="563"/>
      <c r="Q23" s="564"/>
      <c r="R23" s="564"/>
      <c r="S23" s="564"/>
      <c r="T23" s="564"/>
      <c r="U23" s="565"/>
      <c r="V23" s="563"/>
      <c r="W23" s="564"/>
      <c r="X23" s="564"/>
      <c r="Y23" s="564"/>
      <c r="Z23" s="564"/>
      <c r="AA23" s="565"/>
      <c r="AB23" s="547"/>
      <c r="AC23" s="543"/>
      <c r="AD23" s="543"/>
      <c r="AE23" s="543"/>
      <c r="AF23" s="543"/>
      <c r="AG23" s="544"/>
      <c r="AH23" s="554"/>
      <c r="AI23" s="555"/>
      <c r="AJ23" s="555"/>
      <c r="AK23" s="555"/>
      <c r="AL23" s="555"/>
      <c r="AM23" s="556"/>
      <c r="AN23" s="72"/>
      <c r="AO23" s="519"/>
      <c r="AP23" s="520"/>
      <c r="AQ23" s="520"/>
      <c r="AR23" s="520"/>
      <c r="AS23" s="520"/>
      <c r="AT23" s="521"/>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row>
    <row r="24" spans="1:80" x14ac:dyDescent="0.25">
      <c r="A24" s="72"/>
      <c r="B24" s="496"/>
      <c r="C24" s="496"/>
      <c r="D24" s="497"/>
      <c r="E24" s="537"/>
      <c r="F24" s="538"/>
      <c r="G24" s="538"/>
      <c r="H24" s="538"/>
      <c r="I24" s="539"/>
      <c r="J24" s="563" t="e">
        <f>IF(AND(' RIESGOS DE GESTION'!#REF!="Media",' RIESGOS DE GESTION'!#REF!="Leve"),CONCATENATE("R",' RIESGOS DE GESTION'!#REF!),"")</f>
        <v>#REF!</v>
      </c>
      <c r="K24" s="564"/>
      <c r="L24" s="564" t="e">
        <f>IF(AND(' RIESGOS DE GESTION'!#REF!="Media",' RIESGOS DE GESTION'!#REF!="Leve"),CONCATENATE("R",' RIESGOS DE GESTION'!#REF!),"")</f>
        <v>#REF!</v>
      </c>
      <c r="M24" s="564"/>
      <c r="N24" s="564" t="e">
        <f>IF(AND(' RIESGOS DE GESTION'!#REF!="Media",' RIESGOS DE GESTION'!#REF!="Leve"),CONCATENATE("R",' RIESGOS DE GESTION'!#REF!),"")</f>
        <v>#REF!</v>
      </c>
      <c r="O24" s="565"/>
      <c r="P24" s="563" t="e">
        <f>IF(AND(' RIESGOS DE GESTION'!#REF!="Media",' RIESGOS DE GESTION'!#REF!="Menor"),CONCATENATE("R",' RIESGOS DE GESTION'!#REF!),"")</f>
        <v>#REF!</v>
      </c>
      <c r="Q24" s="564"/>
      <c r="R24" s="564" t="e">
        <f>IF(AND(' RIESGOS DE GESTION'!#REF!="Media",' RIESGOS DE GESTION'!#REF!="Menor"),CONCATENATE("R",' RIESGOS DE GESTION'!#REF!),"")</f>
        <v>#REF!</v>
      </c>
      <c r="S24" s="564"/>
      <c r="T24" s="564" t="e">
        <f>IF(AND(' RIESGOS DE GESTION'!#REF!="Media",' RIESGOS DE GESTION'!#REF!="Menor"),CONCATENATE("R",' RIESGOS DE GESTION'!#REF!),"")</f>
        <v>#REF!</v>
      </c>
      <c r="U24" s="565"/>
      <c r="V24" s="563" t="e">
        <f>IF(AND(' RIESGOS DE GESTION'!#REF!="Media",' RIESGOS DE GESTION'!#REF!="Moderado"),CONCATENATE("R",' RIESGOS DE GESTION'!#REF!),"")</f>
        <v>#REF!</v>
      </c>
      <c r="W24" s="564"/>
      <c r="X24" s="564" t="e">
        <f>IF(AND(' RIESGOS DE GESTION'!#REF!="Media",' RIESGOS DE GESTION'!#REF!="Moderado"),CONCATENATE("R",' RIESGOS DE GESTION'!#REF!),"")</f>
        <v>#REF!</v>
      </c>
      <c r="Y24" s="564"/>
      <c r="Z24" s="564" t="e">
        <f>IF(AND(' RIESGOS DE GESTION'!#REF!="Media",' RIESGOS DE GESTION'!#REF!="Moderado"),CONCATENATE("R",' RIESGOS DE GESTION'!#REF!),"")</f>
        <v>#REF!</v>
      </c>
      <c r="AA24" s="565"/>
      <c r="AB24" s="547" t="e">
        <f>IF(AND(' RIESGOS DE GESTION'!#REF!="Media",' RIESGOS DE GESTION'!#REF!="Mayor"),CONCATENATE("R",' RIESGOS DE GESTION'!#REF!),"")</f>
        <v>#REF!</v>
      </c>
      <c r="AC24" s="543"/>
      <c r="AD24" s="543" t="e">
        <f>IF(AND(' RIESGOS DE GESTION'!#REF!="Media",' RIESGOS DE GESTION'!#REF!="Mayor"),CONCATENATE("R",' RIESGOS DE GESTION'!#REF!),"")</f>
        <v>#REF!</v>
      </c>
      <c r="AE24" s="543"/>
      <c r="AF24" s="543" t="e">
        <f>IF(AND(' RIESGOS DE GESTION'!#REF!="Media",' RIESGOS DE GESTION'!#REF!="Mayor"),CONCATENATE("R",' RIESGOS DE GESTION'!#REF!),"")</f>
        <v>#REF!</v>
      </c>
      <c r="AG24" s="544"/>
      <c r="AH24" s="554" t="e">
        <f>IF(AND(' RIESGOS DE GESTION'!#REF!="Media",' RIESGOS DE GESTION'!#REF!="Catastrófico"),CONCATENATE("R",' RIESGOS DE GESTION'!#REF!),"")</f>
        <v>#REF!</v>
      </c>
      <c r="AI24" s="555"/>
      <c r="AJ24" s="555" t="e">
        <f>IF(AND(' RIESGOS DE GESTION'!#REF!="Media",' RIESGOS DE GESTION'!#REF!="Catastrófico"),CONCATENATE("R",' RIESGOS DE GESTION'!#REF!),"")</f>
        <v>#REF!</v>
      </c>
      <c r="AK24" s="555"/>
      <c r="AL24" s="555" t="e">
        <f>IF(AND(' RIESGOS DE GESTION'!#REF!="Media",' RIESGOS DE GESTION'!#REF!="Catastrófico"),CONCATENATE("R",' RIESGOS DE GESTION'!#REF!),"")</f>
        <v>#REF!</v>
      </c>
      <c r="AM24" s="556"/>
      <c r="AN24" s="72"/>
      <c r="AO24" s="519"/>
      <c r="AP24" s="520"/>
      <c r="AQ24" s="520"/>
      <c r="AR24" s="520"/>
      <c r="AS24" s="520"/>
      <c r="AT24" s="521"/>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row>
    <row r="25" spans="1:80" x14ac:dyDescent="0.25">
      <c r="A25" s="72"/>
      <c r="B25" s="496"/>
      <c r="C25" s="496"/>
      <c r="D25" s="497"/>
      <c r="E25" s="537"/>
      <c r="F25" s="538"/>
      <c r="G25" s="538"/>
      <c r="H25" s="538"/>
      <c r="I25" s="539"/>
      <c r="J25" s="563"/>
      <c r="K25" s="564"/>
      <c r="L25" s="564"/>
      <c r="M25" s="564"/>
      <c r="N25" s="564"/>
      <c r="O25" s="565"/>
      <c r="P25" s="563"/>
      <c r="Q25" s="564"/>
      <c r="R25" s="564"/>
      <c r="S25" s="564"/>
      <c r="T25" s="564"/>
      <c r="U25" s="565"/>
      <c r="V25" s="563"/>
      <c r="W25" s="564"/>
      <c r="X25" s="564"/>
      <c r="Y25" s="564"/>
      <c r="Z25" s="564"/>
      <c r="AA25" s="565"/>
      <c r="AB25" s="547"/>
      <c r="AC25" s="543"/>
      <c r="AD25" s="543"/>
      <c r="AE25" s="543"/>
      <c r="AF25" s="543"/>
      <c r="AG25" s="544"/>
      <c r="AH25" s="554"/>
      <c r="AI25" s="555"/>
      <c r="AJ25" s="555"/>
      <c r="AK25" s="555"/>
      <c r="AL25" s="555"/>
      <c r="AM25" s="556"/>
      <c r="AN25" s="72"/>
      <c r="AO25" s="519"/>
      <c r="AP25" s="520"/>
      <c r="AQ25" s="520"/>
      <c r="AR25" s="520"/>
      <c r="AS25" s="520"/>
      <c r="AT25" s="521"/>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row>
    <row r="26" spans="1:80" x14ac:dyDescent="0.25">
      <c r="A26" s="72"/>
      <c r="B26" s="496"/>
      <c r="C26" s="496"/>
      <c r="D26" s="497"/>
      <c r="E26" s="537"/>
      <c r="F26" s="538"/>
      <c r="G26" s="538"/>
      <c r="H26" s="538"/>
      <c r="I26" s="539"/>
      <c r="J26" s="563" t="e">
        <f>IF(AND(' RIESGOS DE GESTION'!#REF!="Media",' RIESGOS DE GESTION'!#REF!="Leve"),CONCATENATE("R",' RIESGOS DE GESTION'!#REF!),"")</f>
        <v>#REF!</v>
      </c>
      <c r="K26" s="564"/>
      <c r="L26" s="564" t="e">
        <f>IF(AND(' RIESGOS DE GESTION'!#REF!="Media",' RIESGOS DE GESTION'!#REF!="Leve"),CONCATENATE("R",' RIESGOS DE GESTION'!#REF!),"")</f>
        <v>#REF!</v>
      </c>
      <c r="M26" s="564"/>
      <c r="N26" s="564" t="e">
        <f>IF(AND(' RIESGOS DE GESTION'!#REF!="Media",' RIESGOS DE GESTION'!#REF!="Leve"),CONCATENATE("R",' RIESGOS DE GESTION'!#REF!),"")</f>
        <v>#REF!</v>
      </c>
      <c r="O26" s="565"/>
      <c r="P26" s="563" t="e">
        <f>IF(AND(' RIESGOS DE GESTION'!#REF!="Media",' RIESGOS DE GESTION'!#REF!="Menor"),CONCATENATE("R",' RIESGOS DE GESTION'!#REF!),"")</f>
        <v>#REF!</v>
      </c>
      <c r="Q26" s="564"/>
      <c r="R26" s="564" t="e">
        <f>IF(AND(' RIESGOS DE GESTION'!#REF!="Media",' RIESGOS DE GESTION'!#REF!="Menor"),CONCATENATE("R",' RIESGOS DE GESTION'!#REF!),"")</f>
        <v>#REF!</v>
      </c>
      <c r="S26" s="564"/>
      <c r="T26" s="564" t="e">
        <f>IF(AND(' RIESGOS DE GESTION'!#REF!="Media",' RIESGOS DE GESTION'!#REF!="Menor"),CONCATENATE("R",' RIESGOS DE GESTION'!#REF!),"")</f>
        <v>#REF!</v>
      </c>
      <c r="U26" s="565"/>
      <c r="V26" s="563" t="e">
        <f>IF(AND(' RIESGOS DE GESTION'!#REF!="Media",' RIESGOS DE GESTION'!#REF!="Moderado"),CONCATENATE("R",' RIESGOS DE GESTION'!#REF!),"")</f>
        <v>#REF!</v>
      </c>
      <c r="W26" s="564"/>
      <c r="X26" s="564" t="e">
        <f>IF(AND(' RIESGOS DE GESTION'!#REF!="Media",' RIESGOS DE GESTION'!#REF!="Moderado"),CONCATENATE("R",' RIESGOS DE GESTION'!#REF!),"")</f>
        <v>#REF!</v>
      </c>
      <c r="Y26" s="564"/>
      <c r="Z26" s="564" t="e">
        <f>IF(AND(' RIESGOS DE GESTION'!#REF!="Media",' RIESGOS DE GESTION'!#REF!="Moderado"),CONCATENATE("R",' RIESGOS DE GESTION'!#REF!),"")</f>
        <v>#REF!</v>
      </c>
      <c r="AA26" s="565"/>
      <c r="AB26" s="547" t="e">
        <f>IF(AND(' RIESGOS DE GESTION'!#REF!="Media",' RIESGOS DE GESTION'!#REF!="Mayor"),CONCATENATE("R",' RIESGOS DE GESTION'!#REF!),"")</f>
        <v>#REF!</v>
      </c>
      <c r="AC26" s="543"/>
      <c r="AD26" s="543" t="e">
        <f>IF(AND(' RIESGOS DE GESTION'!#REF!="Media",' RIESGOS DE GESTION'!#REF!="Mayor"),CONCATENATE("R",' RIESGOS DE GESTION'!#REF!),"")</f>
        <v>#REF!</v>
      </c>
      <c r="AE26" s="543"/>
      <c r="AF26" s="543" t="e">
        <f>IF(AND(' RIESGOS DE GESTION'!#REF!="Media",' RIESGOS DE GESTION'!#REF!="Mayor"),CONCATENATE("R",' RIESGOS DE GESTION'!#REF!),"")</f>
        <v>#REF!</v>
      </c>
      <c r="AG26" s="544"/>
      <c r="AH26" s="554" t="e">
        <f>IF(AND(' RIESGOS DE GESTION'!#REF!="Media",' RIESGOS DE GESTION'!#REF!="Catastrófico"),CONCATENATE("R",' RIESGOS DE GESTION'!#REF!),"")</f>
        <v>#REF!</v>
      </c>
      <c r="AI26" s="555"/>
      <c r="AJ26" s="555" t="e">
        <f>IF(AND(' RIESGOS DE GESTION'!#REF!="Media",' RIESGOS DE GESTION'!#REF!="Catastrófico"),CONCATENATE("R",' RIESGOS DE GESTION'!#REF!),"")</f>
        <v>#REF!</v>
      </c>
      <c r="AK26" s="555"/>
      <c r="AL26" s="555" t="e">
        <f>IF(AND(' RIESGOS DE GESTION'!#REF!="Media",' RIESGOS DE GESTION'!#REF!="Catastrófico"),CONCATENATE("R",' RIESGOS DE GESTION'!#REF!),"")</f>
        <v>#REF!</v>
      </c>
      <c r="AM26" s="556"/>
      <c r="AN26" s="72"/>
      <c r="AO26" s="519"/>
      <c r="AP26" s="520"/>
      <c r="AQ26" s="520"/>
      <c r="AR26" s="520"/>
      <c r="AS26" s="520"/>
      <c r="AT26" s="521"/>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row>
    <row r="27" spans="1:80" x14ac:dyDescent="0.25">
      <c r="A27" s="72"/>
      <c r="B27" s="496"/>
      <c r="C27" s="496"/>
      <c r="D27" s="497"/>
      <c r="E27" s="537"/>
      <c r="F27" s="538"/>
      <c r="G27" s="538"/>
      <c r="H27" s="538"/>
      <c r="I27" s="539"/>
      <c r="J27" s="563"/>
      <c r="K27" s="564"/>
      <c r="L27" s="564"/>
      <c r="M27" s="564"/>
      <c r="N27" s="564"/>
      <c r="O27" s="565"/>
      <c r="P27" s="563"/>
      <c r="Q27" s="564"/>
      <c r="R27" s="564"/>
      <c r="S27" s="564"/>
      <c r="T27" s="564"/>
      <c r="U27" s="565"/>
      <c r="V27" s="563"/>
      <c r="W27" s="564"/>
      <c r="X27" s="564"/>
      <c r="Y27" s="564"/>
      <c r="Z27" s="564"/>
      <c r="AA27" s="565"/>
      <c r="AB27" s="547"/>
      <c r="AC27" s="543"/>
      <c r="AD27" s="543"/>
      <c r="AE27" s="543"/>
      <c r="AF27" s="543"/>
      <c r="AG27" s="544"/>
      <c r="AH27" s="554"/>
      <c r="AI27" s="555"/>
      <c r="AJ27" s="555"/>
      <c r="AK27" s="555"/>
      <c r="AL27" s="555"/>
      <c r="AM27" s="556"/>
      <c r="AN27" s="72"/>
      <c r="AO27" s="519"/>
      <c r="AP27" s="520"/>
      <c r="AQ27" s="520"/>
      <c r="AR27" s="520"/>
      <c r="AS27" s="520"/>
      <c r="AT27" s="521"/>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row>
    <row r="28" spans="1:80" x14ac:dyDescent="0.25">
      <c r="A28" s="72"/>
      <c r="B28" s="496"/>
      <c r="C28" s="496"/>
      <c r="D28" s="497"/>
      <c r="E28" s="537"/>
      <c r="F28" s="538"/>
      <c r="G28" s="538"/>
      <c r="H28" s="538"/>
      <c r="I28" s="539"/>
      <c r="J28" s="563" t="e">
        <f>IF(AND(' RIESGOS DE GESTION'!#REF!="Media",' RIESGOS DE GESTION'!#REF!="Leve"),CONCATENATE("R",' RIESGOS DE GESTION'!#REF!),"")</f>
        <v>#REF!</v>
      </c>
      <c r="K28" s="564"/>
      <c r="L28" s="564" t="e">
        <f>IF(AND(' RIESGOS DE GESTION'!#REF!="Media",' RIESGOS DE GESTION'!#REF!="Leve"),CONCATENATE("R",' RIESGOS DE GESTION'!#REF!),"")</f>
        <v>#REF!</v>
      </c>
      <c r="M28" s="564"/>
      <c r="N28" s="564" t="e">
        <f>IF(AND(' RIESGOS DE GESTION'!#REF!="Media",' RIESGOS DE GESTION'!#REF!="Leve"),CONCATENATE("R",' RIESGOS DE GESTION'!#REF!),"")</f>
        <v>#REF!</v>
      </c>
      <c r="O28" s="565"/>
      <c r="P28" s="563" t="e">
        <f>IF(AND(' RIESGOS DE GESTION'!#REF!="Media",' RIESGOS DE GESTION'!#REF!="Menor"),CONCATENATE("R",' RIESGOS DE GESTION'!#REF!),"")</f>
        <v>#REF!</v>
      </c>
      <c r="Q28" s="564"/>
      <c r="R28" s="564" t="e">
        <f>IF(AND(' RIESGOS DE GESTION'!#REF!="Media",' RIESGOS DE GESTION'!#REF!="Menor"),CONCATENATE("R",' RIESGOS DE GESTION'!#REF!),"")</f>
        <v>#REF!</v>
      </c>
      <c r="S28" s="564"/>
      <c r="T28" s="564" t="e">
        <f>IF(AND(' RIESGOS DE GESTION'!#REF!="Media",' RIESGOS DE GESTION'!#REF!="Menor"),CONCATENATE("R",' RIESGOS DE GESTION'!#REF!),"")</f>
        <v>#REF!</v>
      </c>
      <c r="U28" s="565"/>
      <c r="V28" s="563" t="e">
        <f>IF(AND(' RIESGOS DE GESTION'!#REF!="Media",' RIESGOS DE GESTION'!#REF!="Moderado"),CONCATENATE("R",' RIESGOS DE GESTION'!#REF!),"")</f>
        <v>#REF!</v>
      </c>
      <c r="W28" s="564"/>
      <c r="X28" s="564" t="e">
        <f>IF(AND(' RIESGOS DE GESTION'!#REF!="Media",' RIESGOS DE GESTION'!#REF!="Moderado"),CONCATENATE("R",' RIESGOS DE GESTION'!#REF!),"")</f>
        <v>#REF!</v>
      </c>
      <c r="Y28" s="564"/>
      <c r="Z28" s="564" t="e">
        <f>IF(AND(' RIESGOS DE GESTION'!#REF!="Media",' RIESGOS DE GESTION'!#REF!="Moderado"),CONCATENATE("R",' RIESGOS DE GESTION'!#REF!),"")</f>
        <v>#REF!</v>
      </c>
      <c r="AA28" s="565"/>
      <c r="AB28" s="547" t="e">
        <f>IF(AND(' RIESGOS DE GESTION'!#REF!="Media",' RIESGOS DE GESTION'!#REF!="Mayor"),CONCATENATE("R",' RIESGOS DE GESTION'!#REF!),"")</f>
        <v>#REF!</v>
      </c>
      <c r="AC28" s="543"/>
      <c r="AD28" s="543" t="e">
        <f>IF(AND(' RIESGOS DE GESTION'!#REF!="Media",' RIESGOS DE GESTION'!#REF!="Mayor"),CONCATENATE("R",' RIESGOS DE GESTION'!#REF!),"")</f>
        <v>#REF!</v>
      </c>
      <c r="AE28" s="543"/>
      <c r="AF28" s="543" t="e">
        <f>IF(AND(' RIESGOS DE GESTION'!#REF!="Media",' RIESGOS DE GESTION'!#REF!="Mayor"),CONCATENATE("R",' RIESGOS DE GESTION'!#REF!),"")</f>
        <v>#REF!</v>
      </c>
      <c r="AG28" s="544"/>
      <c r="AH28" s="554" t="e">
        <f>IF(AND(' RIESGOS DE GESTION'!#REF!="Media",' RIESGOS DE GESTION'!#REF!="Catastrófico"),CONCATENATE("R",' RIESGOS DE GESTION'!#REF!),"")</f>
        <v>#REF!</v>
      </c>
      <c r="AI28" s="555"/>
      <c r="AJ28" s="555" t="e">
        <f>IF(AND(' RIESGOS DE GESTION'!#REF!="Media",' RIESGOS DE GESTION'!#REF!="Catastrófico"),CONCATENATE("R",' RIESGOS DE GESTION'!#REF!),"")</f>
        <v>#REF!</v>
      </c>
      <c r="AK28" s="555"/>
      <c r="AL28" s="555" t="e">
        <f>IF(AND(' RIESGOS DE GESTION'!#REF!="Media",' RIESGOS DE GESTION'!#REF!="Catastrófico"),CONCATENATE("R",' RIESGOS DE GESTION'!#REF!),"")</f>
        <v>#REF!</v>
      </c>
      <c r="AM28" s="556"/>
      <c r="AN28" s="72"/>
      <c r="AO28" s="519"/>
      <c r="AP28" s="520"/>
      <c r="AQ28" s="520"/>
      <c r="AR28" s="520"/>
      <c r="AS28" s="520"/>
      <c r="AT28" s="521"/>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row>
    <row r="29" spans="1:80" ht="15.75" thickBot="1" x14ac:dyDescent="0.3">
      <c r="A29" s="72"/>
      <c r="B29" s="496"/>
      <c r="C29" s="496"/>
      <c r="D29" s="497"/>
      <c r="E29" s="540"/>
      <c r="F29" s="541"/>
      <c r="G29" s="541"/>
      <c r="H29" s="541"/>
      <c r="I29" s="542"/>
      <c r="J29" s="563"/>
      <c r="K29" s="564"/>
      <c r="L29" s="564"/>
      <c r="M29" s="564"/>
      <c r="N29" s="564"/>
      <c r="O29" s="565"/>
      <c r="P29" s="566"/>
      <c r="Q29" s="567"/>
      <c r="R29" s="567"/>
      <c r="S29" s="567"/>
      <c r="T29" s="567"/>
      <c r="U29" s="568"/>
      <c r="V29" s="566"/>
      <c r="W29" s="567"/>
      <c r="X29" s="567"/>
      <c r="Y29" s="567"/>
      <c r="Z29" s="567"/>
      <c r="AA29" s="568"/>
      <c r="AB29" s="551"/>
      <c r="AC29" s="552"/>
      <c r="AD29" s="552"/>
      <c r="AE29" s="552"/>
      <c r="AF29" s="552"/>
      <c r="AG29" s="553"/>
      <c r="AH29" s="557"/>
      <c r="AI29" s="558"/>
      <c r="AJ29" s="558"/>
      <c r="AK29" s="558"/>
      <c r="AL29" s="558"/>
      <c r="AM29" s="559"/>
      <c r="AN29" s="72"/>
      <c r="AO29" s="522"/>
      <c r="AP29" s="523"/>
      <c r="AQ29" s="523"/>
      <c r="AR29" s="523"/>
      <c r="AS29" s="523"/>
      <c r="AT29" s="524"/>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row>
    <row r="30" spans="1:80" x14ac:dyDescent="0.25">
      <c r="A30" s="72"/>
      <c r="B30" s="496"/>
      <c r="C30" s="496"/>
      <c r="D30" s="497"/>
      <c r="E30" s="534" t="s">
        <v>508</v>
      </c>
      <c r="F30" s="535"/>
      <c r="G30" s="535"/>
      <c r="H30" s="535"/>
      <c r="I30" s="535"/>
      <c r="J30" s="578" t="e">
        <f>IF(AND(' RIESGOS DE GESTION'!#REF!="Baja",' RIESGOS DE GESTION'!#REF!="Leve"),CONCATENATE("R",' RIESGOS DE GESTION'!#REF!),"")</f>
        <v>#REF!</v>
      </c>
      <c r="K30" s="579"/>
      <c r="L30" s="579" t="e">
        <f>IF(AND(' RIESGOS DE GESTION'!#REF!="Baja",' RIESGOS DE GESTION'!#REF!="Leve"),CONCATENATE("R",' RIESGOS DE GESTION'!#REF!),"")</f>
        <v>#REF!</v>
      </c>
      <c r="M30" s="579"/>
      <c r="N30" s="579" t="e">
        <f>IF(AND(' RIESGOS DE GESTION'!#REF!="Baja",' RIESGOS DE GESTION'!#REF!="Leve"),CONCATENATE("R",' RIESGOS DE GESTION'!#REF!),"")</f>
        <v>#REF!</v>
      </c>
      <c r="O30" s="580"/>
      <c r="P30" s="570" t="e">
        <f>IF(AND(' RIESGOS DE GESTION'!#REF!="Baja",' RIESGOS DE GESTION'!#REF!="Menor"),CONCATENATE("R",' RIESGOS DE GESTION'!#REF!),"")</f>
        <v>#REF!</v>
      </c>
      <c r="Q30" s="570"/>
      <c r="R30" s="570" t="e">
        <f>IF(AND(' RIESGOS DE GESTION'!#REF!="Baja",' RIESGOS DE GESTION'!#REF!="Menor"),CONCATENATE("R",' RIESGOS DE GESTION'!#REF!),"")</f>
        <v>#REF!</v>
      </c>
      <c r="S30" s="570"/>
      <c r="T30" s="570" t="e">
        <f>IF(AND(' RIESGOS DE GESTION'!#REF!="Baja",' RIESGOS DE GESTION'!#REF!="Menor"),CONCATENATE("R",' RIESGOS DE GESTION'!#REF!),"")</f>
        <v>#REF!</v>
      </c>
      <c r="U30" s="571"/>
      <c r="V30" s="569" t="e">
        <f>IF(AND(' RIESGOS DE GESTION'!#REF!="Baja",' RIESGOS DE GESTION'!#REF!="Moderado"),CONCATENATE("R",' RIESGOS DE GESTION'!#REF!),"")</f>
        <v>#REF!</v>
      </c>
      <c r="W30" s="570"/>
      <c r="X30" s="570" t="e">
        <f>IF(AND(' RIESGOS DE GESTION'!#REF!="Baja",' RIESGOS DE GESTION'!#REF!="Moderado"),CONCATENATE("R",' RIESGOS DE GESTION'!#REF!),"")</f>
        <v>#REF!</v>
      </c>
      <c r="Y30" s="570"/>
      <c r="Z30" s="570" t="e">
        <f>IF(AND(' RIESGOS DE GESTION'!#REF!="Baja",' RIESGOS DE GESTION'!#REF!="Moderado"),CONCATENATE("R",' RIESGOS DE GESTION'!#REF!),"")</f>
        <v>#REF!</v>
      </c>
      <c r="AA30" s="571"/>
      <c r="AB30" s="545" t="e">
        <f>IF(AND(' RIESGOS DE GESTION'!#REF!="Baja",' RIESGOS DE GESTION'!#REF!="Mayor"),CONCATENATE("R",' RIESGOS DE GESTION'!#REF!),"")</f>
        <v>#REF!</v>
      </c>
      <c r="AC30" s="546"/>
      <c r="AD30" s="546" t="e">
        <f>IF(AND(' RIESGOS DE GESTION'!#REF!="Baja",' RIESGOS DE GESTION'!#REF!="Mayor"),CONCATENATE("R",' RIESGOS DE GESTION'!#REF!),"")</f>
        <v>#REF!</v>
      </c>
      <c r="AE30" s="546"/>
      <c r="AF30" s="546" t="e">
        <f>IF(AND(' RIESGOS DE GESTION'!#REF!="Baja",' RIESGOS DE GESTION'!#REF!="Mayor"),CONCATENATE("R",' RIESGOS DE GESTION'!#REF!),"")</f>
        <v>#REF!</v>
      </c>
      <c r="AG30" s="548"/>
      <c r="AH30" s="560" t="e">
        <f>IF(AND(' RIESGOS DE GESTION'!#REF!="Baja",' RIESGOS DE GESTION'!#REF!="Catastrófico"),CONCATENATE("R",' RIESGOS DE GESTION'!#REF!),"")</f>
        <v>#REF!</v>
      </c>
      <c r="AI30" s="561"/>
      <c r="AJ30" s="561" t="e">
        <f>IF(AND(' RIESGOS DE GESTION'!#REF!="Baja",' RIESGOS DE GESTION'!#REF!="Catastrófico"),CONCATENATE("R",' RIESGOS DE GESTION'!#REF!),"")</f>
        <v>#REF!</v>
      </c>
      <c r="AK30" s="561"/>
      <c r="AL30" s="561" t="e">
        <f>IF(AND(' RIESGOS DE GESTION'!#REF!="Baja",' RIESGOS DE GESTION'!#REF!="Catastrófico"),CONCATENATE("R",' RIESGOS DE GESTION'!#REF!),"")</f>
        <v>#REF!</v>
      </c>
      <c r="AM30" s="562"/>
      <c r="AN30" s="72"/>
      <c r="AO30" s="525" t="s">
        <v>509</v>
      </c>
      <c r="AP30" s="526"/>
      <c r="AQ30" s="526"/>
      <c r="AR30" s="526"/>
      <c r="AS30" s="526"/>
      <c r="AT30" s="527"/>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row>
    <row r="31" spans="1:80" x14ac:dyDescent="0.25">
      <c r="A31" s="72"/>
      <c r="B31" s="496"/>
      <c r="C31" s="496"/>
      <c r="D31" s="497"/>
      <c r="E31" s="537"/>
      <c r="F31" s="538"/>
      <c r="G31" s="538"/>
      <c r="H31" s="538"/>
      <c r="I31" s="538"/>
      <c r="J31" s="574"/>
      <c r="K31" s="572"/>
      <c r="L31" s="572"/>
      <c r="M31" s="572"/>
      <c r="N31" s="572"/>
      <c r="O31" s="573"/>
      <c r="P31" s="564"/>
      <c r="Q31" s="564"/>
      <c r="R31" s="564"/>
      <c r="S31" s="564"/>
      <c r="T31" s="564"/>
      <c r="U31" s="565"/>
      <c r="V31" s="563"/>
      <c r="W31" s="564"/>
      <c r="X31" s="564"/>
      <c r="Y31" s="564"/>
      <c r="Z31" s="564"/>
      <c r="AA31" s="565"/>
      <c r="AB31" s="547"/>
      <c r="AC31" s="543"/>
      <c r="AD31" s="543"/>
      <c r="AE31" s="543"/>
      <c r="AF31" s="543"/>
      <c r="AG31" s="544"/>
      <c r="AH31" s="554"/>
      <c r="AI31" s="555"/>
      <c r="AJ31" s="555"/>
      <c r="AK31" s="555"/>
      <c r="AL31" s="555"/>
      <c r="AM31" s="556"/>
      <c r="AN31" s="72"/>
      <c r="AO31" s="528"/>
      <c r="AP31" s="529"/>
      <c r="AQ31" s="529"/>
      <c r="AR31" s="529"/>
      <c r="AS31" s="529"/>
      <c r="AT31" s="530"/>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row>
    <row r="32" spans="1:80" x14ac:dyDescent="0.25">
      <c r="A32" s="72"/>
      <c r="B32" s="496"/>
      <c r="C32" s="496"/>
      <c r="D32" s="497"/>
      <c r="E32" s="537"/>
      <c r="F32" s="538"/>
      <c r="G32" s="538"/>
      <c r="H32" s="538"/>
      <c r="I32" s="538"/>
      <c r="J32" s="574" t="e">
        <f>IF(AND(' RIESGOS DE GESTION'!#REF!="Baja",' RIESGOS DE GESTION'!#REF!="Leve"),CONCATENATE("R",' RIESGOS DE GESTION'!#REF!),"")</f>
        <v>#REF!</v>
      </c>
      <c r="K32" s="572"/>
      <c r="L32" s="572" t="e">
        <f>IF(AND(' RIESGOS DE GESTION'!#REF!="Baja",' RIESGOS DE GESTION'!#REF!="Leve"),CONCATENATE("R",' RIESGOS DE GESTION'!#REF!),"")</f>
        <v>#REF!</v>
      </c>
      <c r="M32" s="572"/>
      <c r="N32" s="572" t="e">
        <f>IF(AND(' RIESGOS DE GESTION'!#REF!="Baja",' RIESGOS DE GESTION'!#REF!="Leve"),CONCATENATE("R",' RIESGOS DE GESTION'!#REF!),"")</f>
        <v>#REF!</v>
      </c>
      <c r="O32" s="573"/>
      <c r="P32" s="564" t="e">
        <f>IF(AND(' RIESGOS DE GESTION'!#REF!="Baja",' RIESGOS DE GESTION'!#REF!="Menor"),CONCATENATE("R",' RIESGOS DE GESTION'!#REF!),"")</f>
        <v>#REF!</v>
      </c>
      <c r="Q32" s="564"/>
      <c r="R32" s="564" t="e">
        <f>IF(AND(' RIESGOS DE GESTION'!#REF!="Baja",' RIESGOS DE GESTION'!#REF!="Menor"),CONCATENATE("R",' RIESGOS DE GESTION'!#REF!),"")</f>
        <v>#REF!</v>
      </c>
      <c r="S32" s="564"/>
      <c r="T32" s="564" t="e">
        <f>IF(AND(' RIESGOS DE GESTION'!#REF!="Baja",' RIESGOS DE GESTION'!#REF!="Menor"),CONCATENATE("R",' RIESGOS DE GESTION'!#REF!),"")</f>
        <v>#REF!</v>
      </c>
      <c r="U32" s="565"/>
      <c r="V32" s="563" t="e">
        <f>IF(AND(' RIESGOS DE GESTION'!#REF!="Baja",' RIESGOS DE GESTION'!#REF!="Moderado"),CONCATENATE("R",' RIESGOS DE GESTION'!#REF!),"")</f>
        <v>#REF!</v>
      </c>
      <c r="W32" s="564"/>
      <c r="X32" s="564" t="e">
        <f>IF(AND(' RIESGOS DE GESTION'!#REF!="Baja",' RIESGOS DE GESTION'!#REF!="Moderado"),CONCATENATE("R",' RIESGOS DE GESTION'!#REF!),"")</f>
        <v>#REF!</v>
      </c>
      <c r="Y32" s="564"/>
      <c r="Z32" s="564" t="e">
        <f>IF(AND(' RIESGOS DE GESTION'!#REF!="Baja",' RIESGOS DE GESTION'!#REF!="Moderado"),CONCATENATE("R",' RIESGOS DE GESTION'!#REF!),"")</f>
        <v>#REF!</v>
      </c>
      <c r="AA32" s="565"/>
      <c r="AB32" s="547" t="e">
        <f>IF(AND(' RIESGOS DE GESTION'!#REF!="Baja",' RIESGOS DE GESTION'!#REF!="Mayor"),CONCATENATE("R",' RIESGOS DE GESTION'!#REF!),"")</f>
        <v>#REF!</v>
      </c>
      <c r="AC32" s="543"/>
      <c r="AD32" s="543" t="e">
        <f>IF(AND(' RIESGOS DE GESTION'!#REF!="Baja",' RIESGOS DE GESTION'!#REF!="Mayor"),CONCATENATE("R",' RIESGOS DE GESTION'!#REF!),"")</f>
        <v>#REF!</v>
      </c>
      <c r="AE32" s="543"/>
      <c r="AF32" s="543" t="e">
        <f>IF(AND(' RIESGOS DE GESTION'!#REF!="Baja",' RIESGOS DE GESTION'!#REF!="Mayor"),CONCATENATE("R",' RIESGOS DE GESTION'!#REF!),"")</f>
        <v>#REF!</v>
      </c>
      <c r="AG32" s="544"/>
      <c r="AH32" s="554" t="e">
        <f>IF(AND(' RIESGOS DE GESTION'!#REF!="Baja",' RIESGOS DE GESTION'!#REF!="Catastrófico"),CONCATENATE("R",' RIESGOS DE GESTION'!#REF!),"")</f>
        <v>#REF!</v>
      </c>
      <c r="AI32" s="555"/>
      <c r="AJ32" s="555" t="e">
        <f>IF(AND(' RIESGOS DE GESTION'!#REF!="Baja",' RIESGOS DE GESTION'!#REF!="Catastrófico"),CONCATENATE("R",' RIESGOS DE GESTION'!#REF!),"")</f>
        <v>#REF!</v>
      </c>
      <c r="AK32" s="555"/>
      <c r="AL32" s="555" t="e">
        <f>IF(AND(' RIESGOS DE GESTION'!#REF!="Baja",' RIESGOS DE GESTION'!#REF!="Catastrófico"),CONCATENATE("R",' RIESGOS DE GESTION'!#REF!),"")</f>
        <v>#REF!</v>
      </c>
      <c r="AM32" s="556"/>
      <c r="AN32" s="72"/>
      <c r="AO32" s="528"/>
      <c r="AP32" s="529"/>
      <c r="AQ32" s="529"/>
      <c r="AR32" s="529"/>
      <c r="AS32" s="529"/>
      <c r="AT32" s="530"/>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row>
    <row r="33" spans="1:80" x14ac:dyDescent="0.25">
      <c r="A33" s="72"/>
      <c r="B33" s="496"/>
      <c r="C33" s="496"/>
      <c r="D33" s="497"/>
      <c r="E33" s="537"/>
      <c r="F33" s="538"/>
      <c r="G33" s="538"/>
      <c r="H33" s="538"/>
      <c r="I33" s="538"/>
      <c r="J33" s="574"/>
      <c r="K33" s="572"/>
      <c r="L33" s="572"/>
      <c r="M33" s="572"/>
      <c r="N33" s="572"/>
      <c r="O33" s="573"/>
      <c r="P33" s="564"/>
      <c r="Q33" s="564"/>
      <c r="R33" s="564"/>
      <c r="S33" s="564"/>
      <c r="T33" s="564"/>
      <c r="U33" s="565"/>
      <c r="V33" s="563"/>
      <c r="W33" s="564"/>
      <c r="X33" s="564"/>
      <c r="Y33" s="564"/>
      <c r="Z33" s="564"/>
      <c r="AA33" s="565"/>
      <c r="AB33" s="547"/>
      <c r="AC33" s="543"/>
      <c r="AD33" s="543"/>
      <c r="AE33" s="543"/>
      <c r="AF33" s="543"/>
      <c r="AG33" s="544"/>
      <c r="AH33" s="554"/>
      <c r="AI33" s="555"/>
      <c r="AJ33" s="555"/>
      <c r="AK33" s="555"/>
      <c r="AL33" s="555"/>
      <c r="AM33" s="556"/>
      <c r="AN33" s="72"/>
      <c r="AO33" s="528"/>
      <c r="AP33" s="529"/>
      <c r="AQ33" s="529"/>
      <c r="AR33" s="529"/>
      <c r="AS33" s="529"/>
      <c r="AT33" s="530"/>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row>
    <row r="34" spans="1:80" x14ac:dyDescent="0.25">
      <c r="A34" s="72"/>
      <c r="B34" s="496"/>
      <c r="C34" s="496"/>
      <c r="D34" s="497"/>
      <c r="E34" s="537"/>
      <c r="F34" s="538"/>
      <c r="G34" s="538"/>
      <c r="H34" s="538"/>
      <c r="I34" s="538"/>
      <c r="J34" s="574" t="e">
        <f>IF(AND(' RIESGOS DE GESTION'!#REF!="Baja",' RIESGOS DE GESTION'!#REF!="Leve"),CONCATENATE("R",' RIESGOS DE GESTION'!#REF!),"")</f>
        <v>#REF!</v>
      </c>
      <c r="K34" s="572"/>
      <c r="L34" s="572" t="e">
        <f>IF(AND(' RIESGOS DE GESTION'!#REF!="Baja",' RIESGOS DE GESTION'!#REF!="Leve"),CONCATENATE("R",' RIESGOS DE GESTION'!#REF!),"")</f>
        <v>#REF!</v>
      </c>
      <c r="M34" s="572"/>
      <c r="N34" s="572" t="e">
        <f>IF(AND(' RIESGOS DE GESTION'!#REF!="Baja",' RIESGOS DE GESTION'!#REF!="Leve"),CONCATENATE("R",' RIESGOS DE GESTION'!#REF!),"")</f>
        <v>#REF!</v>
      </c>
      <c r="O34" s="573"/>
      <c r="P34" s="564" t="e">
        <f>IF(AND(' RIESGOS DE GESTION'!#REF!="Baja",' RIESGOS DE GESTION'!#REF!="Menor"),CONCATENATE("R",' RIESGOS DE GESTION'!#REF!),"")</f>
        <v>#REF!</v>
      </c>
      <c r="Q34" s="564"/>
      <c r="R34" s="564" t="e">
        <f>IF(AND(' RIESGOS DE GESTION'!#REF!="Baja",' RIESGOS DE GESTION'!#REF!="Menor"),CONCATENATE("R",' RIESGOS DE GESTION'!#REF!),"")</f>
        <v>#REF!</v>
      </c>
      <c r="S34" s="564"/>
      <c r="T34" s="564" t="e">
        <f>IF(AND(' RIESGOS DE GESTION'!#REF!="Baja",' RIESGOS DE GESTION'!#REF!="Menor"),CONCATENATE("R",' RIESGOS DE GESTION'!#REF!),"")</f>
        <v>#REF!</v>
      </c>
      <c r="U34" s="565"/>
      <c r="V34" s="563" t="e">
        <f>IF(AND(' RIESGOS DE GESTION'!#REF!="Baja",' RIESGOS DE GESTION'!#REF!="Moderado"),CONCATENATE("R",' RIESGOS DE GESTION'!#REF!),"")</f>
        <v>#REF!</v>
      </c>
      <c r="W34" s="564"/>
      <c r="X34" s="564" t="e">
        <f>IF(AND(' RIESGOS DE GESTION'!#REF!="Baja",' RIESGOS DE GESTION'!#REF!="Moderado"),CONCATENATE("R",' RIESGOS DE GESTION'!#REF!),"")</f>
        <v>#REF!</v>
      </c>
      <c r="Y34" s="564"/>
      <c r="Z34" s="564" t="e">
        <f>IF(AND(' RIESGOS DE GESTION'!#REF!="Baja",' RIESGOS DE GESTION'!#REF!="Moderado"),CONCATENATE("R",' RIESGOS DE GESTION'!#REF!),"")</f>
        <v>#REF!</v>
      </c>
      <c r="AA34" s="565"/>
      <c r="AB34" s="547" t="e">
        <f>IF(AND(' RIESGOS DE GESTION'!#REF!="Baja",' RIESGOS DE GESTION'!#REF!="Mayor"),CONCATENATE("R",' RIESGOS DE GESTION'!#REF!),"")</f>
        <v>#REF!</v>
      </c>
      <c r="AC34" s="543"/>
      <c r="AD34" s="543" t="e">
        <f>IF(AND(' RIESGOS DE GESTION'!#REF!="Baja",' RIESGOS DE GESTION'!#REF!="Mayor"),CONCATENATE("R",' RIESGOS DE GESTION'!#REF!),"")</f>
        <v>#REF!</v>
      </c>
      <c r="AE34" s="543"/>
      <c r="AF34" s="543" t="e">
        <f>IF(AND(' RIESGOS DE GESTION'!#REF!="Baja",' RIESGOS DE GESTION'!#REF!="Mayor"),CONCATENATE("R",' RIESGOS DE GESTION'!#REF!),"")</f>
        <v>#REF!</v>
      </c>
      <c r="AG34" s="544"/>
      <c r="AH34" s="554" t="e">
        <f>IF(AND(' RIESGOS DE GESTION'!#REF!="Baja",' RIESGOS DE GESTION'!#REF!="Catastrófico"),CONCATENATE("R",' RIESGOS DE GESTION'!#REF!),"")</f>
        <v>#REF!</v>
      </c>
      <c r="AI34" s="555"/>
      <c r="AJ34" s="555" t="e">
        <f>IF(AND(' RIESGOS DE GESTION'!#REF!="Baja",' RIESGOS DE GESTION'!#REF!="Catastrófico"),CONCATENATE("R",' RIESGOS DE GESTION'!#REF!),"")</f>
        <v>#REF!</v>
      </c>
      <c r="AK34" s="555"/>
      <c r="AL34" s="555" t="e">
        <f>IF(AND(' RIESGOS DE GESTION'!#REF!="Baja",' RIESGOS DE GESTION'!#REF!="Catastrófico"),CONCATENATE("R",' RIESGOS DE GESTION'!#REF!),"")</f>
        <v>#REF!</v>
      </c>
      <c r="AM34" s="556"/>
      <c r="AN34" s="72"/>
      <c r="AO34" s="528"/>
      <c r="AP34" s="529"/>
      <c r="AQ34" s="529"/>
      <c r="AR34" s="529"/>
      <c r="AS34" s="529"/>
      <c r="AT34" s="530"/>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row>
    <row r="35" spans="1:80" x14ac:dyDescent="0.25">
      <c r="A35" s="72"/>
      <c r="B35" s="496"/>
      <c r="C35" s="496"/>
      <c r="D35" s="497"/>
      <c r="E35" s="537"/>
      <c r="F35" s="538"/>
      <c r="G35" s="538"/>
      <c r="H35" s="538"/>
      <c r="I35" s="538"/>
      <c r="J35" s="574"/>
      <c r="K35" s="572"/>
      <c r="L35" s="572"/>
      <c r="M35" s="572"/>
      <c r="N35" s="572"/>
      <c r="O35" s="573"/>
      <c r="P35" s="564"/>
      <c r="Q35" s="564"/>
      <c r="R35" s="564"/>
      <c r="S35" s="564"/>
      <c r="T35" s="564"/>
      <c r="U35" s="565"/>
      <c r="V35" s="563"/>
      <c r="W35" s="564"/>
      <c r="X35" s="564"/>
      <c r="Y35" s="564"/>
      <c r="Z35" s="564"/>
      <c r="AA35" s="565"/>
      <c r="AB35" s="547"/>
      <c r="AC35" s="543"/>
      <c r="AD35" s="543"/>
      <c r="AE35" s="543"/>
      <c r="AF35" s="543"/>
      <c r="AG35" s="544"/>
      <c r="AH35" s="554"/>
      <c r="AI35" s="555"/>
      <c r="AJ35" s="555"/>
      <c r="AK35" s="555"/>
      <c r="AL35" s="555"/>
      <c r="AM35" s="556"/>
      <c r="AN35" s="72"/>
      <c r="AO35" s="528"/>
      <c r="AP35" s="529"/>
      <c r="AQ35" s="529"/>
      <c r="AR35" s="529"/>
      <c r="AS35" s="529"/>
      <c r="AT35" s="530"/>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row>
    <row r="36" spans="1:80" x14ac:dyDescent="0.25">
      <c r="A36" s="72"/>
      <c r="B36" s="496"/>
      <c r="C36" s="496"/>
      <c r="D36" s="497"/>
      <c r="E36" s="537"/>
      <c r="F36" s="538"/>
      <c r="G36" s="538"/>
      <c r="H36" s="538"/>
      <c r="I36" s="538"/>
      <c r="J36" s="574" t="e">
        <f>IF(AND(' RIESGOS DE GESTION'!#REF!="Baja",' RIESGOS DE GESTION'!#REF!="Leve"),CONCATENATE("R",' RIESGOS DE GESTION'!#REF!),"")</f>
        <v>#REF!</v>
      </c>
      <c r="K36" s="572"/>
      <c r="L36" s="572" t="e">
        <f>IF(AND(' RIESGOS DE GESTION'!#REF!="Baja",' RIESGOS DE GESTION'!#REF!="Leve"),CONCATENATE("R",' RIESGOS DE GESTION'!#REF!),"")</f>
        <v>#REF!</v>
      </c>
      <c r="M36" s="572"/>
      <c r="N36" s="572" t="e">
        <f>IF(AND(' RIESGOS DE GESTION'!#REF!="Baja",' RIESGOS DE GESTION'!#REF!="Leve"),CONCATENATE("R",' RIESGOS DE GESTION'!#REF!),"")</f>
        <v>#REF!</v>
      </c>
      <c r="O36" s="573"/>
      <c r="P36" s="564" t="e">
        <f>IF(AND(' RIESGOS DE GESTION'!#REF!="Baja",' RIESGOS DE GESTION'!#REF!="Menor"),CONCATENATE("R",' RIESGOS DE GESTION'!#REF!),"")</f>
        <v>#REF!</v>
      </c>
      <c r="Q36" s="564"/>
      <c r="R36" s="564" t="e">
        <f>IF(AND(' RIESGOS DE GESTION'!#REF!="Baja",' RIESGOS DE GESTION'!#REF!="Menor"),CONCATENATE("R",' RIESGOS DE GESTION'!#REF!),"")</f>
        <v>#REF!</v>
      </c>
      <c r="S36" s="564"/>
      <c r="T36" s="564" t="e">
        <f>IF(AND(' RIESGOS DE GESTION'!#REF!="Baja",' RIESGOS DE GESTION'!#REF!="Menor"),CONCATENATE("R",' RIESGOS DE GESTION'!#REF!),"")</f>
        <v>#REF!</v>
      </c>
      <c r="U36" s="565"/>
      <c r="V36" s="563" t="e">
        <f>IF(AND(' RIESGOS DE GESTION'!#REF!="Baja",' RIESGOS DE GESTION'!#REF!="Moderado"),CONCATENATE("R",' RIESGOS DE GESTION'!#REF!),"")</f>
        <v>#REF!</v>
      </c>
      <c r="W36" s="564"/>
      <c r="X36" s="564" t="e">
        <f>IF(AND(' RIESGOS DE GESTION'!#REF!="Baja",' RIESGOS DE GESTION'!#REF!="Moderado"),CONCATENATE("R",' RIESGOS DE GESTION'!#REF!),"")</f>
        <v>#REF!</v>
      </c>
      <c r="Y36" s="564"/>
      <c r="Z36" s="564" t="e">
        <f>IF(AND(' RIESGOS DE GESTION'!#REF!="Baja",' RIESGOS DE GESTION'!#REF!="Moderado"),CONCATENATE("R",' RIESGOS DE GESTION'!#REF!),"")</f>
        <v>#REF!</v>
      </c>
      <c r="AA36" s="565"/>
      <c r="AB36" s="547" t="e">
        <f>IF(AND(' RIESGOS DE GESTION'!#REF!="Baja",' RIESGOS DE GESTION'!#REF!="Mayor"),CONCATENATE("R",' RIESGOS DE GESTION'!#REF!),"")</f>
        <v>#REF!</v>
      </c>
      <c r="AC36" s="543"/>
      <c r="AD36" s="543" t="e">
        <f>IF(AND(' RIESGOS DE GESTION'!#REF!="Baja",' RIESGOS DE GESTION'!#REF!="Mayor"),CONCATENATE("R",' RIESGOS DE GESTION'!#REF!),"")</f>
        <v>#REF!</v>
      </c>
      <c r="AE36" s="543"/>
      <c r="AF36" s="543" t="e">
        <f>IF(AND(' RIESGOS DE GESTION'!#REF!="Baja",' RIESGOS DE GESTION'!#REF!="Mayor"),CONCATENATE("R",' RIESGOS DE GESTION'!#REF!),"")</f>
        <v>#REF!</v>
      </c>
      <c r="AG36" s="544"/>
      <c r="AH36" s="554" t="e">
        <f>IF(AND(' RIESGOS DE GESTION'!#REF!="Baja",' RIESGOS DE GESTION'!#REF!="Catastrófico"),CONCATENATE("R",' RIESGOS DE GESTION'!#REF!),"")</f>
        <v>#REF!</v>
      </c>
      <c r="AI36" s="555"/>
      <c r="AJ36" s="555" t="e">
        <f>IF(AND(' RIESGOS DE GESTION'!#REF!="Baja",' RIESGOS DE GESTION'!#REF!="Catastrófico"),CONCATENATE("R",' RIESGOS DE GESTION'!#REF!),"")</f>
        <v>#REF!</v>
      </c>
      <c r="AK36" s="555"/>
      <c r="AL36" s="555" t="e">
        <f>IF(AND(' RIESGOS DE GESTION'!#REF!="Baja",' RIESGOS DE GESTION'!#REF!="Catastrófico"),CONCATENATE("R",' RIESGOS DE GESTION'!#REF!),"")</f>
        <v>#REF!</v>
      </c>
      <c r="AM36" s="556"/>
      <c r="AN36" s="72"/>
      <c r="AO36" s="528"/>
      <c r="AP36" s="529"/>
      <c r="AQ36" s="529"/>
      <c r="AR36" s="529"/>
      <c r="AS36" s="529"/>
      <c r="AT36" s="530"/>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row>
    <row r="37" spans="1:80" ht="15.75" thickBot="1" x14ac:dyDescent="0.3">
      <c r="A37" s="72"/>
      <c r="B37" s="496"/>
      <c r="C37" s="496"/>
      <c r="D37" s="497"/>
      <c r="E37" s="540"/>
      <c r="F37" s="541"/>
      <c r="G37" s="541"/>
      <c r="H37" s="541"/>
      <c r="I37" s="541"/>
      <c r="J37" s="575"/>
      <c r="K37" s="576"/>
      <c r="L37" s="576"/>
      <c r="M37" s="576"/>
      <c r="N37" s="576"/>
      <c r="O37" s="577"/>
      <c r="P37" s="567"/>
      <c r="Q37" s="567"/>
      <c r="R37" s="567"/>
      <c r="S37" s="567"/>
      <c r="T37" s="567"/>
      <c r="U37" s="568"/>
      <c r="V37" s="566"/>
      <c r="W37" s="567"/>
      <c r="X37" s="567"/>
      <c r="Y37" s="567"/>
      <c r="Z37" s="567"/>
      <c r="AA37" s="568"/>
      <c r="AB37" s="551"/>
      <c r="AC37" s="552"/>
      <c r="AD37" s="552"/>
      <c r="AE37" s="552"/>
      <c r="AF37" s="552"/>
      <c r="AG37" s="553"/>
      <c r="AH37" s="557"/>
      <c r="AI37" s="558"/>
      <c r="AJ37" s="558"/>
      <c r="AK37" s="558"/>
      <c r="AL37" s="558"/>
      <c r="AM37" s="559"/>
      <c r="AN37" s="72"/>
      <c r="AO37" s="531"/>
      <c r="AP37" s="532"/>
      <c r="AQ37" s="532"/>
      <c r="AR37" s="532"/>
      <c r="AS37" s="532"/>
      <c r="AT37" s="533"/>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row>
    <row r="38" spans="1:80" x14ac:dyDescent="0.25">
      <c r="A38" s="72"/>
      <c r="B38" s="496"/>
      <c r="C38" s="496"/>
      <c r="D38" s="497"/>
      <c r="E38" s="534" t="s">
        <v>510</v>
      </c>
      <c r="F38" s="535"/>
      <c r="G38" s="535"/>
      <c r="H38" s="535"/>
      <c r="I38" s="536"/>
      <c r="J38" s="578" t="e">
        <f>IF(AND(' RIESGOS DE GESTION'!#REF!="Muy Baja",' RIESGOS DE GESTION'!#REF!="Leve"),CONCATENATE("R",' RIESGOS DE GESTION'!#REF!),"")</f>
        <v>#REF!</v>
      </c>
      <c r="K38" s="579"/>
      <c r="L38" s="579" t="e">
        <f>IF(AND(' RIESGOS DE GESTION'!#REF!="Muy Baja",' RIESGOS DE GESTION'!#REF!="Leve"),CONCATENATE("R",' RIESGOS DE GESTION'!#REF!),"")</f>
        <v>#REF!</v>
      </c>
      <c r="M38" s="579"/>
      <c r="N38" s="579" t="e">
        <f>IF(AND(' RIESGOS DE GESTION'!#REF!="Muy Baja",' RIESGOS DE GESTION'!#REF!="Leve"),CONCATENATE("R",' RIESGOS DE GESTION'!#REF!),"")</f>
        <v>#REF!</v>
      </c>
      <c r="O38" s="580"/>
      <c r="P38" s="578" t="e">
        <f>IF(AND(' RIESGOS DE GESTION'!#REF!="Muy Baja",' RIESGOS DE GESTION'!#REF!="Menor"),CONCATENATE("R",' RIESGOS DE GESTION'!#REF!),"")</f>
        <v>#REF!</v>
      </c>
      <c r="Q38" s="579"/>
      <c r="R38" s="579" t="e">
        <f>IF(AND(' RIESGOS DE GESTION'!#REF!="Muy Baja",' RIESGOS DE GESTION'!#REF!="Menor"),CONCATENATE("R",' RIESGOS DE GESTION'!#REF!),"")</f>
        <v>#REF!</v>
      </c>
      <c r="S38" s="579"/>
      <c r="T38" s="579" t="e">
        <f>IF(AND(' RIESGOS DE GESTION'!#REF!="Muy Baja",' RIESGOS DE GESTION'!#REF!="Menor"),CONCATENATE("R",' RIESGOS DE GESTION'!#REF!),"")</f>
        <v>#REF!</v>
      </c>
      <c r="U38" s="580"/>
      <c r="V38" s="569" t="e">
        <f>IF(AND(' RIESGOS DE GESTION'!#REF!="Muy Baja",' RIESGOS DE GESTION'!#REF!="Moderado"),CONCATENATE("R",' RIESGOS DE GESTION'!#REF!),"")</f>
        <v>#REF!</v>
      </c>
      <c r="W38" s="570"/>
      <c r="X38" s="570" t="e">
        <f>IF(AND(' RIESGOS DE GESTION'!#REF!="Muy Baja",' RIESGOS DE GESTION'!#REF!="Moderado"),CONCATENATE("R",' RIESGOS DE GESTION'!#REF!),"")</f>
        <v>#REF!</v>
      </c>
      <c r="Y38" s="570"/>
      <c r="Z38" s="570" t="e">
        <f>IF(AND(' RIESGOS DE GESTION'!#REF!="Muy Baja",' RIESGOS DE GESTION'!#REF!="Moderado"),CONCATENATE("R",' RIESGOS DE GESTION'!#REF!),"")</f>
        <v>#REF!</v>
      </c>
      <c r="AA38" s="571"/>
      <c r="AB38" s="545" t="e">
        <f>IF(AND(' RIESGOS DE GESTION'!#REF!="Muy Baja",' RIESGOS DE GESTION'!#REF!="Mayor"),CONCATENATE("R",' RIESGOS DE GESTION'!#REF!),"")</f>
        <v>#REF!</v>
      </c>
      <c r="AC38" s="546"/>
      <c r="AD38" s="546" t="e">
        <f>IF(AND(' RIESGOS DE GESTION'!#REF!="Muy Baja",' RIESGOS DE GESTION'!#REF!="Mayor"),CONCATENATE("R",' RIESGOS DE GESTION'!#REF!),"")</f>
        <v>#REF!</v>
      </c>
      <c r="AE38" s="546"/>
      <c r="AF38" s="546" t="e">
        <f>IF(AND(' RIESGOS DE GESTION'!#REF!="Muy Baja",' RIESGOS DE GESTION'!#REF!="Mayor"),CONCATENATE("R",' RIESGOS DE GESTION'!#REF!),"")</f>
        <v>#REF!</v>
      </c>
      <c r="AG38" s="548"/>
      <c r="AH38" s="560" t="e">
        <f>IF(AND(' RIESGOS DE GESTION'!#REF!="Muy Baja",' RIESGOS DE GESTION'!#REF!="Catastrófico"),CONCATENATE("R",' RIESGOS DE GESTION'!#REF!),"")</f>
        <v>#REF!</v>
      </c>
      <c r="AI38" s="561"/>
      <c r="AJ38" s="561" t="e">
        <f>IF(AND(' RIESGOS DE GESTION'!#REF!="Muy Baja",' RIESGOS DE GESTION'!#REF!="Catastrófico"),CONCATENATE("R",' RIESGOS DE GESTION'!#REF!),"")</f>
        <v>#REF!</v>
      </c>
      <c r="AK38" s="561"/>
      <c r="AL38" s="561" t="e">
        <f>IF(AND(' RIESGOS DE GESTION'!#REF!="Muy Baja",' RIESGOS DE GESTION'!#REF!="Catastrófico"),CONCATENATE("R",' RIESGOS DE GESTION'!#REF!),"")</f>
        <v>#REF!</v>
      </c>
      <c r="AM38" s="56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row>
    <row r="39" spans="1:80" x14ac:dyDescent="0.25">
      <c r="A39" s="72"/>
      <c r="B39" s="496"/>
      <c r="C39" s="496"/>
      <c r="D39" s="497"/>
      <c r="E39" s="537"/>
      <c r="F39" s="538"/>
      <c r="G39" s="538"/>
      <c r="H39" s="538"/>
      <c r="I39" s="539"/>
      <c r="J39" s="574"/>
      <c r="K39" s="572"/>
      <c r="L39" s="572"/>
      <c r="M39" s="572"/>
      <c r="N39" s="572"/>
      <c r="O39" s="573"/>
      <c r="P39" s="574"/>
      <c r="Q39" s="572"/>
      <c r="R39" s="572"/>
      <c r="S39" s="572"/>
      <c r="T39" s="572"/>
      <c r="U39" s="573"/>
      <c r="V39" s="563"/>
      <c r="W39" s="564"/>
      <c r="X39" s="564"/>
      <c r="Y39" s="564"/>
      <c r="Z39" s="564"/>
      <c r="AA39" s="565"/>
      <c r="AB39" s="547"/>
      <c r="AC39" s="543"/>
      <c r="AD39" s="543"/>
      <c r="AE39" s="543"/>
      <c r="AF39" s="543"/>
      <c r="AG39" s="544"/>
      <c r="AH39" s="554"/>
      <c r="AI39" s="555"/>
      <c r="AJ39" s="555"/>
      <c r="AK39" s="555"/>
      <c r="AL39" s="555"/>
      <c r="AM39" s="556"/>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row>
    <row r="40" spans="1:80" x14ac:dyDescent="0.25">
      <c r="A40" s="72"/>
      <c r="B40" s="496"/>
      <c r="C40" s="496"/>
      <c r="D40" s="497"/>
      <c r="E40" s="537"/>
      <c r="F40" s="538"/>
      <c r="G40" s="538"/>
      <c r="H40" s="538"/>
      <c r="I40" s="539"/>
      <c r="J40" s="574" t="e">
        <f>IF(AND(' RIESGOS DE GESTION'!#REF!="Muy Baja",' RIESGOS DE GESTION'!#REF!="Leve"),CONCATENATE("R",' RIESGOS DE GESTION'!#REF!),"")</f>
        <v>#REF!</v>
      </c>
      <c r="K40" s="572"/>
      <c r="L40" s="572" t="e">
        <f>IF(AND(' RIESGOS DE GESTION'!#REF!="Muy Baja",' RIESGOS DE GESTION'!#REF!="Leve"),CONCATENATE("R",' RIESGOS DE GESTION'!#REF!),"")</f>
        <v>#REF!</v>
      </c>
      <c r="M40" s="572"/>
      <c r="N40" s="572" t="e">
        <f>IF(AND(' RIESGOS DE GESTION'!#REF!="Muy Baja",' RIESGOS DE GESTION'!#REF!="Leve"),CONCATENATE("R",' RIESGOS DE GESTION'!#REF!),"")</f>
        <v>#REF!</v>
      </c>
      <c r="O40" s="573"/>
      <c r="P40" s="574" t="e">
        <f>IF(AND(' RIESGOS DE GESTION'!#REF!="Muy Baja",' RIESGOS DE GESTION'!#REF!="Menor"),CONCATENATE("R",' RIESGOS DE GESTION'!#REF!),"")</f>
        <v>#REF!</v>
      </c>
      <c r="Q40" s="572"/>
      <c r="R40" s="572" t="e">
        <f>IF(AND(' RIESGOS DE GESTION'!#REF!="Muy Baja",' RIESGOS DE GESTION'!#REF!="Menor"),CONCATENATE("R",' RIESGOS DE GESTION'!#REF!),"")</f>
        <v>#REF!</v>
      </c>
      <c r="S40" s="572"/>
      <c r="T40" s="572" t="e">
        <f>IF(AND(' RIESGOS DE GESTION'!#REF!="Muy Baja",' RIESGOS DE GESTION'!#REF!="Menor"),CONCATENATE("R",' RIESGOS DE GESTION'!#REF!),"")</f>
        <v>#REF!</v>
      </c>
      <c r="U40" s="573"/>
      <c r="V40" s="563" t="e">
        <f>IF(AND(' RIESGOS DE GESTION'!#REF!="Muy Baja",' RIESGOS DE GESTION'!#REF!="Moderado"),CONCATENATE("R",' RIESGOS DE GESTION'!#REF!),"")</f>
        <v>#REF!</v>
      </c>
      <c r="W40" s="564"/>
      <c r="X40" s="564" t="e">
        <f>IF(AND(' RIESGOS DE GESTION'!#REF!="Muy Baja",' RIESGOS DE GESTION'!#REF!="Moderado"),CONCATENATE("R",' RIESGOS DE GESTION'!#REF!),"")</f>
        <v>#REF!</v>
      </c>
      <c r="Y40" s="564"/>
      <c r="Z40" s="564" t="e">
        <f>IF(AND(' RIESGOS DE GESTION'!#REF!="Muy Baja",' RIESGOS DE GESTION'!#REF!="Moderado"),CONCATENATE("R",' RIESGOS DE GESTION'!#REF!),"")</f>
        <v>#REF!</v>
      </c>
      <c r="AA40" s="565"/>
      <c r="AB40" s="547" t="e">
        <f>IF(AND(' RIESGOS DE GESTION'!#REF!="Muy Baja",' RIESGOS DE GESTION'!#REF!="Mayor"),CONCATENATE("R",' RIESGOS DE GESTION'!#REF!),"")</f>
        <v>#REF!</v>
      </c>
      <c r="AC40" s="543"/>
      <c r="AD40" s="543" t="e">
        <f>IF(AND(' RIESGOS DE GESTION'!#REF!="Muy Baja",' RIESGOS DE GESTION'!#REF!="Mayor"),CONCATENATE("R",' RIESGOS DE GESTION'!#REF!),"")</f>
        <v>#REF!</v>
      </c>
      <c r="AE40" s="543"/>
      <c r="AF40" s="543" t="e">
        <f>IF(AND(' RIESGOS DE GESTION'!#REF!="Muy Baja",' RIESGOS DE GESTION'!#REF!="Mayor"),CONCATENATE("R",' RIESGOS DE GESTION'!#REF!),"")</f>
        <v>#REF!</v>
      </c>
      <c r="AG40" s="544"/>
      <c r="AH40" s="554" t="e">
        <f>IF(AND(' RIESGOS DE GESTION'!#REF!="Muy Baja",' RIESGOS DE GESTION'!#REF!="Catastrófico"),CONCATENATE("R",' RIESGOS DE GESTION'!#REF!),"")</f>
        <v>#REF!</v>
      </c>
      <c r="AI40" s="555"/>
      <c r="AJ40" s="555" t="e">
        <f>IF(AND(' RIESGOS DE GESTION'!#REF!="Muy Baja",' RIESGOS DE GESTION'!#REF!="Catastrófico"),CONCATENATE("R",' RIESGOS DE GESTION'!#REF!),"")</f>
        <v>#REF!</v>
      </c>
      <c r="AK40" s="555"/>
      <c r="AL40" s="555" t="e">
        <f>IF(AND(' RIESGOS DE GESTION'!#REF!="Muy Baja",' RIESGOS DE GESTION'!#REF!="Catastrófico"),CONCATENATE("R",' RIESGOS DE GESTION'!#REF!),"")</f>
        <v>#REF!</v>
      </c>
      <c r="AM40" s="556"/>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row>
    <row r="41" spans="1:80" x14ac:dyDescent="0.25">
      <c r="A41" s="72"/>
      <c r="B41" s="496"/>
      <c r="C41" s="496"/>
      <c r="D41" s="497"/>
      <c r="E41" s="537"/>
      <c r="F41" s="538"/>
      <c r="G41" s="538"/>
      <c r="H41" s="538"/>
      <c r="I41" s="539"/>
      <c r="J41" s="574"/>
      <c r="K41" s="572"/>
      <c r="L41" s="572"/>
      <c r="M41" s="572"/>
      <c r="N41" s="572"/>
      <c r="O41" s="573"/>
      <c r="P41" s="574"/>
      <c r="Q41" s="572"/>
      <c r="R41" s="572"/>
      <c r="S41" s="572"/>
      <c r="T41" s="572"/>
      <c r="U41" s="573"/>
      <c r="V41" s="563"/>
      <c r="W41" s="564"/>
      <c r="X41" s="564"/>
      <c r="Y41" s="564"/>
      <c r="Z41" s="564"/>
      <c r="AA41" s="565"/>
      <c r="AB41" s="547"/>
      <c r="AC41" s="543"/>
      <c r="AD41" s="543"/>
      <c r="AE41" s="543"/>
      <c r="AF41" s="543"/>
      <c r="AG41" s="544"/>
      <c r="AH41" s="554"/>
      <c r="AI41" s="555"/>
      <c r="AJ41" s="555"/>
      <c r="AK41" s="555"/>
      <c r="AL41" s="555"/>
      <c r="AM41" s="556"/>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row>
    <row r="42" spans="1:80" x14ac:dyDescent="0.25">
      <c r="A42" s="72"/>
      <c r="B42" s="496"/>
      <c r="C42" s="496"/>
      <c r="D42" s="497"/>
      <c r="E42" s="537"/>
      <c r="F42" s="538"/>
      <c r="G42" s="538"/>
      <c r="H42" s="538"/>
      <c r="I42" s="539"/>
      <c r="J42" s="574" t="e">
        <f>IF(AND(' RIESGOS DE GESTION'!#REF!="Muy Baja",' RIESGOS DE GESTION'!#REF!="Leve"),CONCATENATE("R",' RIESGOS DE GESTION'!#REF!),"")</f>
        <v>#REF!</v>
      </c>
      <c r="K42" s="572"/>
      <c r="L42" s="572" t="e">
        <f>IF(AND(' RIESGOS DE GESTION'!#REF!="Muy Baja",' RIESGOS DE GESTION'!#REF!="Leve"),CONCATENATE("R",' RIESGOS DE GESTION'!#REF!),"")</f>
        <v>#REF!</v>
      </c>
      <c r="M42" s="572"/>
      <c r="N42" s="572" t="e">
        <f>IF(AND(' RIESGOS DE GESTION'!#REF!="Muy Baja",' RIESGOS DE GESTION'!#REF!="Leve"),CONCATENATE("R",' RIESGOS DE GESTION'!#REF!),"")</f>
        <v>#REF!</v>
      </c>
      <c r="O42" s="573"/>
      <c r="P42" s="574" t="e">
        <f>IF(AND(' RIESGOS DE GESTION'!#REF!="Muy Baja",' RIESGOS DE GESTION'!#REF!="Menor"),CONCATENATE("R",' RIESGOS DE GESTION'!#REF!),"")</f>
        <v>#REF!</v>
      </c>
      <c r="Q42" s="572"/>
      <c r="R42" s="572" t="e">
        <f>IF(AND(' RIESGOS DE GESTION'!#REF!="Muy Baja",' RIESGOS DE GESTION'!#REF!="Menor"),CONCATENATE("R",' RIESGOS DE GESTION'!#REF!),"")</f>
        <v>#REF!</v>
      </c>
      <c r="S42" s="572"/>
      <c r="T42" s="572" t="e">
        <f>IF(AND(' RIESGOS DE GESTION'!#REF!="Muy Baja",' RIESGOS DE GESTION'!#REF!="Menor"),CONCATENATE("R",' RIESGOS DE GESTION'!#REF!),"")</f>
        <v>#REF!</v>
      </c>
      <c r="U42" s="573"/>
      <c r="V42" s="563" t="e">
        <f>IF(AND(' RIESGOS DE GESTION'!#REF!="Muy Baja",' RIESGOS DE GESTION'!#REF!="Moderado"),CONCATENATE("R",' RIESGOS DE GESTION'!#REF!),"")</f>
        <v>#REF!</v>
      </c>
      <c r="W42" s="564"/>
      <c r="X42" s="564" t="e">
        <f>IF(AND(' RIESGOS DE GESTION'!#REF!="Muy Baja",' RIESGOS DE GESTION'!#REF!="Moderado"),CONCATENATE("R",' RIESGOS DE GESTION'!#REF!),"")</f>
        <v>#REF!</v>
      </c>
      <c r="Y42" s="564"/>
      <c r="Z42" s="564" t="e">
        <f>IF(AND(' RIESGOS DE GESTION'!#REF!="Muy Baja",' RIESGOS DE GESTION'!#REF!="Moderado"),CONCATENATE("R",' RIESGOS DE GESTION'!#REF!),"")</f>
        <v>#REF!</v>
      </c>
      <c r="AA42" s="565"/>
      <c r="AB42" s="547" t="e">
        <f>IF(AND(' RIESGOS DE GESTION'!#REF!="Muy Baja",' RIESGOS DE GESTION'!#REF!="Mayor"),CONCATENATE("R",' RIESGOS DE GESTION'!#REF!),"")</f>
        <v>#REF!</v>
      </c>
      <c r="AC42" s="543"/>
      <c r="AD42" s="543" t="e">
        <f>IF(AND(' RIESGOS DE GESTION'!#REF!="Muy Baja",' RIESGOS DE GESTION'!#REF!="Mayor"),CONCATENATE("R",' RIESGOS DE GESTION'!#REF!),"")</f>
        <v>#REF!</v>
      </c>
      <c r="AE42" s="543"/>
      <c r="AF42" s="543" t="e">
        <f>IF(AND(' RIESGOS DE GESTION'!#REF!="Muy Baja",' RIESGOS DE GESTION'!#REF!="Mayor"),CONCATENATE("R",' RIESGOS DE GESTION'!#REF!),"")</f>
        <v>#REF!</v>
      </c>
      <c r="AG42" s="544"/>
      <c r="AH42" s="554" t="e">
        <f>IF(AND(' RIESGOS DE GESTION'!#REF!="Muy Baja",' RIESGOS DE GESTION'!#REF!="Catastrófico"),CONCATENATE("R",' RIESGOS DE GESTION'!#REF!),"")</f>
        <v>#REF!</v>
      </c>
      <c r="AI42" s="555"/>
      <c r="AJ42" s="555" t="e">
        <f>IF(AND(' RIESGOS DE GESTION'!#REF!="Muy Baja",' RIESGOS DE GESTION'!#REF!="Catastrófico"),CONCATENATE("R",' RIESGOS DE GESTION'!#REF!),"")</f>
        <v>#REF!</v>
      </c>
      <c r="AK42" s="555"/>
      <c r="AL42" s="555" t="e">
        <f>IF(AND(' RIESGOS DE GESTION'!#REF!="Muy Baja",' RIESGOS DE GESTION'!#REF!="Catastrófico"),CONCATENATE("R",' RIESGOS DE GESTION'!#REF!),"")</f>
        <v>#REF!</v>
      </c>
      <c r="AM42" s="556"/>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row>
    <row r="43" spans="1:80" x14ac:dyDescent="0.25">
      <c r="A43" s="72"/>
      <c r="B43" s="496"/>
      <c r="C43" s="496"/>
      <c r="D43" s="497"/>
      <c r="E43" s="537"/>
      <c r="F43" s="538"/>
      <c r="G43" s="538"/>
      <c r="H43" s="538"/>
      <c r="I43" s="539"/>
      <c r="J43" s="574"/>
      <c r="K43" s="572"/>
      <c r="L43" s="572"/>
      <c r="M43" s="572"/>
      <c r="N43" s="572"/>
      <c r="O43" s="573"/>
      <c r="P43" s="574"/>
      <c r="Q43" s="572"/>
      <c r="R43" s="572"/>
      <c r="S43" s="572"/>
      <c r="T43" s="572"/>
      <c r="U43" s="573"/>
      <c r="V43" s="563"/>
      <c r="W43" s="564"/>
      <c r="X43" s="564"/>
      <c r="Y43" s="564"/>
      <c r="Z43" s="564"/>
      <c r="AA43" s="565"/>
      <c r="AB43" s="547"/>
      <c r="AC43" s="543"/>
      <c r="AD43" s="543"/>
      <c r="AE43" s="543"/>
      <c r="AF43" s="543"/>
      <c r="AG43" s="544"/>
      <c r="AH43" s="554"/>
      <c r="AI43" s="555"/>
      <c r="AJ43" s="555"/>
      <c r="AK43" s="555"/>
      <c r="AL43" s="555"/>
      <c r="AM43" s="556"/>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row>
    <row r="44" spans="1:80" x14ac:dyDescent="0.25">
      <c r="A44" s="72"/>
      <c r="B44" s="496"/>
      <c r="C44" s="496"/>
      <c r="D44" s="497"/>
      <c r="E44" s="537"/>
      <c r="F44" s="538"/>
      <c r="G44" s="538"/>
      <c r="H44" s="538"/>
      <c r="I44" s="539"/>
      <c r="J44" s="574" t="e">
        <f>IF(AND(' RIESGOS DE GESTION'!#REF!="Muy Baja",' RIESGOS DE GESTION'!#REF!="Leve"),CONCATENATE("R",' RIESGOS DE GESTION'!#REF!),"")</f>
        <v>#REF!</v>
      </c>
      <c r="K44" s="572"/>
      <c r="L44" s="572" t="e">
        <f>IF(AND(' RIESGOS DE GESTION'!#REF!="Muy Baja",' RIESGOS DE GESTION'!#REF!="Leve"),CONCATENATE("R",' RIESGOS DE GESTION'!#REF!),"")</f>
        <v>#REF!</v>
      </c>
      <c r="M44" s="572"/>
      <c r="N44" s="572" t="e">
        <f>IF(AND(' RIESGOS DE GESTION'!#REF!="Muy Baja",' RIESGOS DE GESTION'!#REF!="Leve"),CONCATENATE("R",' RIESGOS DE GESTION'!#REF!),"")</f>
        <v>#REF!</v>
      </c>
      <c r="O44" s="573"/>
      <c r="P44" s="574" t="e">
        <f>IF(AND(' RIESGOS DE GESTION'!#REF!="Muy Baja",' RIESGOS DE GESTION'!#REF!="Menor"),CONCATENATE("R",' RIESGOS DE GESTION'!#REF!),"")</f>
        <v>#REF!</v>
      </c>
      <c r="Q44" s="572"/>
      <c r="R44" s="572" t="e">
        <f>IF(AND(' RIESGOS DE GESTION'!#REF!="Muy Baja",' RIESGOS DE GESTION'!#REF!="Menor"),CONCATENATE("R",' RIESGOS DE GESTION'!#REF!),"")</f>
        <v>#REF!</v>
      </c>
      <c r="S44" s="572"/>
      <c r="T44" s="572" t="e">
        <f>IF(AND(' RIESGOS DE GESTION'!#REF!="Muy Baja",' RIESGOS DE GESTION'!#REF!="Menor"),CONCATENATE("R",' RIESGOS DE GESTION'!#REF!),"")</f>
        <v>#REF!</v>
      </c>
      <c r="U44" s="573"/>
      <c r="V44" s="563" t="e">
        <f>IF(AND(' RIESGOS DE GESTION'!#REF!="Muy Baja",' RIESGOS DE GESTION'!#REF!="Moderado"),CONCATENATE("R",' RIESGOS DE GESTION'!#REF!),"")</f>
        <v>#REF!</v>
      </c>
      <c r="W44" s="564"/>
      <c r="X44" s="564" t="e">
        <f>IF(AND(' RIESGOS DE GESTION'!#REF!="Muy Baja",' RIESGOS DE GESTION'!#REF!="Moderado"),CONCATENATE("R",' RIESGOS DE GESTION'!#REF!),"")</f>
        <v>#REF!</v>
      </c>
      <c r="Y44" s="564"/>
      <c r="Z44" s="564" t="e">
        <f>IF(AND(' RIESGOS DE GESTION'!#REF!="Muy Baja",' RIESGOS DE GESTION'!#REF!="Moderado"),CONCATENATE("R",' RIESGOS DE GESTION'!#REF!),"")</f>
        <v>#REF!</v>
      </c>
      <c r="AA44" s="565"/>
      <c r="AB44" s="547" t="e">
        <f>IF(AND(' RIESGOS DE GESTION'!#REF!="Muy Baja",' RIESGOS DE GESTION'!#REF!="Mayor"),CONCATENATE("R",' RIESGOS DE GESTION'!#REF!),"")</f>
        <v>#REF!</v>
      </c>
      <c r="AC44" s="543"/>
      <c r="AD44" s="543" t="e">
        <f>IF(AND(' RIESGOS DE GESTION'!#REF!="Muy Baja",' RIESGOS DE GESTION'!#REF!="Mayor"),CONCATENATE("R",' RIESGOS DE GESTION'!#REF!),"")</f>
        <v>#REF!</v>
      </c>
      <c r="AE44" s="543"/>
      <c r="AF44" s="543" t="e">
        <f>IF(AND(' RIESGOS DE GESTION'!#REF!="Muy Baja",' RIESGOS DE GESTION'!#REF!="Mayor"),CONCATENATE("R",' RIESGOS DE GESTION'!#REF!),"")</f>
        <v>#REF!</v>
      </c>
      <c r="AG44" s="544"/>
      <c r="AH44" s="554" t="e">
        <f>IF(AND(' RIESGOS DE GESTION'!#REF!="Muy Baja",' RIESGOS DE GESTION'!#REF!="Catastrófico"),CONCATENATE("R",' RIESGOS DE GESTION'!#REF!),"")</f>
        <v>#REF!</v>
      </c>
      <c r="AI44" s="555"/>
      <c r="AJ44" s="555" t="e">
        <f>IF(AND(' RIESGOS DE GESTION'!#REF!="Muy Baja",' RIESGOS DE GESTION'!#REF!="Catastrófico"),CONCATENATE("R",' RIESGOS DE GESTION'!#REF!),"")</f>
        <v>#REF!</v>
      </c>
      <c r="AK44" s="555"/>
      <c r="AL44" s="555" t="e">
        <f>IF(AND(' RIESGOS DE GESTION'!#REF!="Muy Baja",' RIESGOS DE GESTION'!#REF!="Catastrófico"),CONCATENATE("R",' RIESGOS DE GESTION'!#REF!),"")</f>
        <v>#REF!</v>
      </c>
      <c r="AM44" s="556"/>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row>
    <row r="45" spans="1:80" ht="15.75" thickBot="1" x14ac:dyDescent="0.3">
      <c r="A45" s="72"/>
      <c r="B45" s="496"/>
      <c r="C45" s="496"/>
      <c r="D45" s="497"/>
      <c r="E45" s="540"/>
      <c r="F45" s="541"/>
      <c r="G45" s="541"/>
      <c r="H45" s="541"/>
      <c r="I45" s="542"/>
      <c r="J45" s="575"/>
      <c r="K45" s="576"/>
      <c r="L45" s="576"/>
      <c r="M45" s="576"/>
      <c r="N45" s="576"/>
      <c r="O45" s="577"/>
      <c r="P45" s="575"/>
      <c r="Q45" s="576"/>
      <c r="R45" s="576"/>
      <c r="S45" s="576"/>
      <c r="T45" s="576"/>
      <c r="U45" s="577"/>
      <c r="V45" s="566"/>
      <c r="W45" s="567"/>
      <c r="X45" s="567"/>
      <c r="Y45" s="567"/>
      <c r="Z45" s="567"/>
      <c r="AA45" s="568"/>
      <c r="AB45" s="551"/>
      <c r="AC45" s="552"/>
      <c r="AD45" s="552"/>
      <c r="AE45" s="552"/>
      <c r="AF45" s="552"/>
      <c r="AG45" s="553"/>
      <c r="AH45" s="557"/>
      <c r="AI45" s="558"/>
      <c r="AJ45" s="558"/>
      <c r="AK45" s="558"/>
      <c r="AL45" s="558"/>
      <c r="AM45" s="559"/>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row>
    <row r="46" spans="1:80" x14ac:dyDescent="0.25">
      <c r="A46" s="72"/>
      <c r="B46" s="72"/>
      <c r="C46" s="72"/>
      <c r="D46" s="72"/>
      <c r="E46" s="72"/>
      <c r="F46" s="72"/>
      <c r="G46" s="72"/>
      <c r="H46" s="72"/>
      <c r="I46" s="72"/>
      <c r="J46" s="534" t="s">
        <v>511</v>
      </c>
      <c r="K46" s="535"/>
      <c r="L46" s="535"/>
      <c r="M46" s="535"/>
      <c r="N46" s="535"/>
      <c r="O46" s="536"/>
      <c r="P46" s="534" t="s">
        <v>512</v>
      </c>
      <c r="Q46" s="535"/>
      <c r="R46" s="535"/>
      <c r="S46" s="535"/>
      <c r="T46" s="535"/>
      <c r="U46" s="536"/>
      <c r="V46" s="534" t="s">
        <v>513</v>
      </c>
      <c r="W46" s="535"/>
      <c r="X46" s="535"/>
      <c r="Y46" s="535"/>
      <c r="Z46" s="535"/>
      <c r="AA46" s="536"/>
      <c r="AB46" s="534" t="s">
        <v>514</v>
      </c>
      <c r="AC46" s="550"/>
      <c r="AD46" s="535"/>
      <c r="AE46" s="535"/>
      <c r="AF46" s="535"/>
      <c r="AG46" s="536"/>
      <c r="AH46" s="534" t="s">
        <v>515</v>
      </c>
      <c r="AI46" s="535"/>
      <c r="AJ46" s="535"/>
      <c r="AK46" s="535"/>
      <c r="AL46" s="535"/>
      <c r="AM46" s="536"/>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row>
    <row r="47" spans="1:80" x14ac:dyDescent="0.25">
      <c r="A47" s="72"/>
      <c r="B47" s="72"/>
      <c r="C47" s="72"/>
      <c r="D47" s="72"/>
      <c r="E47" s="72"/>
      <c r="F47" s="72"/>
      <c r="G47" s="72"/>
      <c r="H47" s="72"/>
      <c r="I47" s="72"/>
      <c r="J47" s="537"/>
      <c r="K47" s="538"/>
      <c r="L47" s="538"/>
      <c r="M47" s="538"/>
      <c r="N47" s="538"/>
      <c r="O47" s="539"/>
      <c r="P47" s="537"/>
      <c r="Q47" s="538"/>
      <c r="R47" s="538"/>
      <c r="S47" s="538"/>
      <c r="T47" s="538"/>
      <c r="U47" s="539"/>
      <c r="V47" s="537"/>
      <c r="W47" s="538"/>
      <c r="X47" s="538"/>
      <c r="Y47" s="538"/>
      <c r="Z47" s="538"/>
      <c r="AA47" s="539"/>
      <c r="AB47" s="537"/>
      <c r="AC47" s="538"/>
      <c r="AD47" s="538"/>
      <c r="AE47" s="538"/>
      <c r="AF47" s="538"/>
      <c r="AG47" s="539"/>
      <c r="AH47" s="537"/>
      <c r="AI47" s="538"/>
      <c r="AJ47" s="538"/>
      <c r="AK47" s="538"/>
      <c r="AL47" s="538"/>
      <c r="AM47" s="539"/>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row>
    <row r="48" spans="1:80" x14ac:dyDescent="0.25">
      <c r="A48" s="72"/>
      <c r="B48" s="72"/>
      <c r="C48" s="72"/>
      <c r="D48" s="72"/>
      <c r="E48" s="72"/>
      <c r="F48" s="72"/>
      <c r="G48" s="72"/>
      <c r="H48" s="72"/>
      <c r="I48" s="72"/>
      <c r="J48" s="537"/>
      <c r="K48" s="538"/>
      <c r="L48" s="538"/>
      <c r="M48" s="538"/>
      <c r="N48" s="538"/>
      <c r="O48" s="539"/>
      <c r="P48" s="537"/>
      <c r="Q48" s="538"/>
      <c r="R48" s="538"/>
      <c r="S48" s="538"/>
      <c r="T48" s="538"/>
      <c r="U48" s="539"/>
      <c r="V48" s="537"/>
      <c r="W48" s="538"/>
      <c r="X48" s="538"/>
      <c r="Y48" s="538"/>
      <c r="Z48" s="538"/>
      <c r="AA48" s="539"/>
      <c r="AB48" s="537"/>
      <c r="AC48" s="538"/>
      <c r="AD48" s="538"/>
      <c r="AE48" s="538"/>
      <c r="AF48" s="538"/>
      <c r="AG48" s="539"/>
      <c r="AH48" s="537"/>
      <c r="AI48" s="538"/>
      <c r="AJ48" s="538"/>
      <c r="AK48" s="538"/>
      <c r="AL48" s="538"/>
      <c r="AM48" s="539"/>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row>
    <row r="49" spans="1:80" x14ac:dyDescent="0.25">
      <c r="A49" s="72"/>
      <c r="B49" s="72"/>
      <c r="C49" s="72"/>
      <c r="D49" s="72"/>
      <c r="E49" s="72"/>
      <c r="F49" s="72"/>
      <c r="G49" s="72"/>
      <c r="H49" s="72"/>
      <c r="I49" s="72"/>
      <c r="J49" s="537"/>
      <c r="K49" s="538"/>
      <c r="L49" s="538"/>
      <c r="M49" s="538"/>
      <c r="N49" s="538"/>
      <c r="O49" s="539"/>
      <c r="P49" s="537"/>
      <c r="Q49" s="538"/>
      <c r="R49" s="538"/>
      <c r="S49" s="538"/>
      <c r="T49" s="538"/>
      <c r="U49" s="539"/>
      <c r="V49" s="537"/>
      <c r="W49" s="538"/>
      <c r="X49" s="538"/>
      <c r="Y49" s="538"/>
      <c r="Z49" s="538"/>
      <c r="AA49" s="539"/>
      <c r="AB49" s="537"/>
      <c r="AC49" s="538"/>
      <c r="AD49" s="538"/>
      <c r="AE49" s="538"/>
      <c r="AF49" s="538"/>
      <c r="AG49" s="539"/>
      <c r="AH49" s="537"/>
      <c r="AI49" s="538"/>
      <c r="AJ49" s="538"/>
      <c r="AK49" s="538"/>
      <c r="AL49" s="538"/>
      <c r="AM49" s="539"/>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row>
    <row r="50" spans="1:80" x14ac:dyDescent="0.25">
      <c r="A50" s="72"/>
      <c r="B50" s="72"/>
      <c r="C50" s="72"/>
      <c r="D50" s="72"/>
      <c r="E50" s="72"/>
      <c r="F50" s="72"/>
      <c r="G50" s="72"/>
      <c r="H50" s="72"/>
      <c r="I50" s="72"/>
      <c r="J50" s="537"/>
      <c r="K50" s="538"/>
      <c r="L50" s="538"/>
      <c r="M50" s="538"/>
      <c r="N50" s="538"/>
      <c r="O50" s="539"/>
      <c r="P50" s="537"/>
      <c r="Q50" s="538"/>
      <c r="R50" s="538"/>
      <c r="S50" s="538"/>
      <c r="T50" s="538"/>
      <c r="U50" s="539"/>
      <c r="V50" s="537"/>
      <c r="W50" s="538"/>
      <c r="X50" s="538"/>
      <c r="Y50" s="538"/>
      <c r="Z50" s="538"/>
      <c r="AA50" s="539"/>
      <c r="AB50" s="537"/>
      <c r="AC50" s="538"/>
      <c r="AD50" s="538"/>
      <c r="AE50" s="538"/>
      <c r="AF50" s="538"/>
      <c r="AG50" s="539"/>
      <c r="AH50" s="537"/>
      <c r="AI50" s="538"/>
      <c r="AJ50" s="538"/>
      <c r="AK50" s="538"/>
      <c r="AL50" s="538"/>
      <c r="AM50" s="539"/>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row>
    <row r="51" spans="1:80" ht="15.75" thickBot="1" x14ac:dyDescent="0.3">
      <c r="A51" s="72"/>
      <c r="B51" s="72"/>
      <c r="C51" s="72"/>
      <c r="D51" s="72"/>
      <c r="E51" s="72"/>
      <c r="F51" s="72"/>
      <c r="G51" s="72"/>
      <c r="H51" s="72"/>
      <c r="I51" s="72"/>
      <c r="J51" s="540"/>
      <c r="K51" s="541"/>
      <c r="L51" s="541"/>
      <c r="M51" s="541"/>
      <c r="N51" s="541"/>
      <c r="O51" s="542"/>
      <c r="P51" s="540"/>
      <c r="Q51" s="541"/>
      <c r="R51" s="541"/>
      <c r="S51" s="541"/>
      <c r="T51" s="541"/>
      <c r="U51" s="542"/>
      <c r="V51" s="540"/>
      <c r="W51" s="541"/>
      <c r="X51" s="541"/>
      <c r="Y51" s="541"/>
      <c r="Z51" s="541"/>
      <c r="AA51" s="542"/>
      <c r="AB51" s="540"/>
      <c r="AC51" s="541"/>
      <c r="AD51" s="541"/>
      <c r="AE51" s="541"/>
      <c r="AF51" s="541"/>
      <c r="AG51" s="542"/>
      <c r="AH51" s="540"/>
      <c r="AI51" s="541"/>
      <c r="AJ51" s="541"/>
      <c r="AK51" s="541"/>
      <c r="AL51" s="541"/>
      <c r="AM51" s="54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row>
    <row r="52" spans="1:80" x14ac:dyDescent="0.25">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row>
    <row r="53" spans="1:80" ht="15" customHeight="1" x14ac:dyDescent="0.25">
      <c r="A53" s="72"/>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row>
    <row r="54" spans="1:80" ht="15" customHeight="1" x14ac:dyDescent="0.25">
      <c r="A54" s="72"/>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row>
    <row r="55" spans="1:80" x14ac:dyDescent="0.2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row>
    <row r="56" spans="1:80" x14ac:dyDescent="0.25">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row>
    <row r="57" spans="1:80" x14ac:dyDescent="0.25">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row>
    <row r="58" spans="1:80" x14ac:dyDescent="0.25">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row>
    <row r="59" spans="1:80" x14ac:dyDescent="0.25">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row>
    <row r="60" spans="1:80" x14ac:dyDescent="0.25">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row>
    <row r="61" spans="1:80" x14ac:dyDescent="0.25">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row>
    <row r="62" spans="1:80" x14ac:dyDescent="0.2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row>
    <row r="63" spans="1:80" x14ac:dyDescent="0.25">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row>
    <row r="64" spans="1:80" x14ac:dyDescent="0.25">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row>
    <row r="65" spans="1:80" x14ac:dyDescent="0.2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row>
    <row r="66" spans="1:80" x14ac:dyDescent="0.2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row>
    <row r="67" spans="1:80" x14ac:dyDescent="0.2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row>
    <row r="68" spans="1:80" x14ac:dyDescent="0.2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row>
    <row r="69" spans="1:80" x14ac:dyDescent="0.2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row>
    <row r="70" spans="1:80" x14ac:dyDescent="0.2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row>
    <row r="71" spans="1:80" x14ac:dyDescent="0.2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row>
    <row r="72" spans="1:80" x14ac:dyDescent="0.2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row>
    <row r="73" spans="1:80" x14ac:dyDescent="0.2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row>
    <row r="74" spans="1:80" x14ac:dyDescent="0.2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c r="BS74" s="72"/>
      <c r="BT74" s="72"/>
      <c r="BU74" s="72"/>
      <c r="BV74" s="72"/>
      <c r="BW74" s="72"/>
      <c r="BX74" s="72"/>
      <c r="BY74" s="72"/>
      <c r="BZ74" s="72"/>
      <c r="CA74" s="72"/>
      <c r="CB74" s="72"/>
    </row>
    <row r="75" spans="1:80" x14ac:dyDescent="0.2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row>
    <row r="76" spans="1:80" x14ac:dyDescent="0.2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row>
    <row r="77" spans="1:80" x14ac:dyDescent="0.2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2"/>
      <c r="CA77" s="72"/>
      <c r="CB77" s="72"/>
    </row>
    <row r="78" spans="1:80" x14ac:dyDescent="0.2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2"/>
      <c r="BR78" s="72"/>
      <c r="BS78" s="72"/>
      <c r="BT78" s="72"/>
      <c r="BU78" s="72"/>
      <c r="BV78" s="72"/>
      <c r="BW78" s="72"/>
      <c r="BX78" s="72"/>
      <c r="BY78" s="72"/>
      <c r="BZ78" s="72"/>
      <c r="CA78" s="72"/>
      <c r="CB78" s="72"/>
    </row>
    <row r="79" spans="1:80" x14ac:dyDescent="0.2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row>
    <row r="80" spans="1:80" x14ac:dyDescent="0.2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row>
    <row r="81" spans="1:63" x14ac:dyDescent="0.2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row>
    <row r="82" spans="1:63" x14ac:dyDescent="0.2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row>
    <row r="83" spans="1:63" x14ac:dyDescent="0.2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row>
    <row r="84" spans="1:63"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row>
    <row r="85" spans="1:63"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row>
    <row r="86" spans="1:63" x14ac:dyDescent="0.2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row>
    <row r="87" spans="1:63" x14ac:dyDescent="0.2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row>
    <row r="88" spans="1:63" x14ac:dyDescent="0.2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row>
    <row r="89" spans="1:63" x14ac:dyDescent="0.2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row>
    <row r="90" spans="1:63" x14ac:dyDescent="0.2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row>
    <row r="91" spans="1:63" x14ac:dyDescent="0.2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row>
    <row r="92" spans="1:63" x14ac:dyDescent="0.2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row>
    <row r="93" spans="1:63" x14ac:dyDescent="0.2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row>
    <row r="94" spans="1:63" x14ac:dyDescent="0.2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row>
    <row r="95" spans="1:63" x14ac:dyDescent="0.2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row>
    <row r="96" spans="1:63" x14ac:dyDescent="0.2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row>
    <row r="97" spans="1:63" x14ac:dyDescent="0.2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row>
    <row r="98" spans="1:63" x14ac:dyDescent="0.2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row>
    <row r="99" spans="1:63" x14ac:dyDescent="0.2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row>
    <row r="100" spans="1:63" x14ac:dyDescent="0.2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row>
    <row r="101" spans="1:63" x14ac:dyDescent="0.2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row>
    <row r="102" spans="1:63" x14ac:dyDescent="0.2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row>
    <row r="103" spans="1:63" x14ac:dyDescent="0.2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row>
    <row r="104" spans="1:63" x14ac:dyDescent="0.2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row>
    <row r="105" spans="1:63" x14ac:dyDescent="0.2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row>
    <row r="106" spans="1:63" x14ac:dyDescent="0.2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row>
    <row r="107" spans="1:63" x14ac:dyDescent="0.2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row>
    <row r="108" spans="1:63" x14ac:dyDescent="0.2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row>
    <row r="109" spans="1:63" x14ac:dyDescent="0.2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row>
    <row r="110" spans="1:63" x14ac:dyDescent="0.2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row>
    <row r="111" spans="1:63" x14ac:dyDescent="0.2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row>
    <row r="112" spans="1:63" x14ac:dyDescent="0.2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row>
    <row r="113" spans="1:63" x14ac:dyDescent="0.2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row>
    <row r="114" spans="1:63" x14ac:dyDescent="0.2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c r="BI114" s="72"/>
      <c r="BJ114" s="72"/>
      <c r="BK114" s="72"/>
    </row>
    <row r="115" spans="1:63"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row>
    <row r="116" spans="1:63" x14ac:dyDescent="0.2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row>
    <row r="117" spans="1:63" x14ac:dyDescent="0.2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row>
    <row r="118" spans="1:63" x14ac:dyDescent="0.2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row>
    <row r="119" spans="1:63" x14ac:dyDescent="0.2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c r="BI119" s="72"/>
      <c r="BJ119" s="72"/>
      <c r="BK119" s="72"/>
    </row>
    <row r="120" spans="1:63" x14ac:dyDescent="0.2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c r="BI120" s="72"/>
      <c r="BJ120" s="72"/>
      <c r="BK120" s="72"/>
    </row>
    <row r="121" spans="1:63" x14ac:dyDescent="0.2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c r="BI121" s="72"/>
      <c r="BJ121" s="72"/>
      <c r="BK121" s="72"/>
    </row>
    <row r="122" spans="1:63" x14ac:dyDescent="0.25">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c r="BI122" s="72"/>
      <c r="BJ122" s="72"/>
      <c r="BK122" s="72"/>
    </row>
    <row r="123" spans="1:63" x14ac:dyDescent="0.25">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c r="BI123" s="72"/>
      <c r="BJ123" s="72"/>
      <c r="BK123" s="72"/>
    </row>
    <row r="124" spans="1:63" x14ac:dyDescent="0.25">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c r="BI124" s="72"/>
      <c r="BJ124" s="72"/>
      <c r="BK124" s="72"/>
    </row>
    <row r="125" spans="1:63" x14ac:dyDescent="0.25">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c r="BI125" s="72"/>
      <c r="BJ125" s="72"/>
      <c r="BK125" s="72"/>
    </row>
    <row r="126" spans="1:63" x14ac:dyDescent="0.25">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c r="BI126" s="72"/>
      <c r="BJ126" s="72"/>
      <c r="BK126" s="72"/>
    </row>
    <row r="127" spans="1:63" x14ac:dyDescent="0.25">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c r="BI127" s="72"/>
      <c r="BJ127" s="72"/>
      <c r="BK127" s="72"/>
    </row>
    <row r="128" spans="1:63" x14ac:dyDescent="0.25">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c r="BI128" s="72"/>
      <c r="BJ128" s="72"/>
      <c r="BK128" s="72"/>
    </row>
    <row r="129" spans="2:63" x14ac:dyDescent="0.25">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c r="BI129" s="72"/>
      <c r="BJ129" s="72"/>
      <c r="BK129" s="72"/>
    </row>
    <row r="130" spans="2:63" x14ac:dyDescent="0.25">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c r="BI130" s="72"/>
      <c r="BJ130" s="72"/>
      <c r="BK130" s="72"/>
    </row>
    <row r="131" spans="2:63" x14ac:dyDescent="0.25">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c r="BI131" s="72"/>
      <c r="BJ131" s="72"/>
      <c r="BK131" s="72"/>
    </row>
    <row r="132" spans="2:63" x14ac:dyDescent="0.25">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c r="BI132" s="72"/>
      <c r="BJ132" s="72"/>
      <c r="BK132" s="72"/>
    </row>
    <row r="133" spans="2:63" x14ac:dyDescent="0.25">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c r="BI133" s="72"/>
      <c r="BJ133" s="72"/>
      <c r="BK133" s="72"/>
    </row>
    <row r="134" spans="2:63" x14ac:dyDescent="0.25">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c r="BI134" s="72"/>
      <c r="BJ134" s="72"/>
      <c r="BK134" s="72"/>
    </row>
    <row r="135" spans="2:63" x14ac:dyDescent="0.25">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c r="BI135" s="72"/>
      <c r="BJ135" s="72"/>
      <c r="BK135" s="72"/>
    </row>
    <row r="136" spans="2:63" x14ac:dyDescent="0.25">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c r="BI136" s="72"/>
      <c r="BJ136" s="72"/>
      <c r="BK136" s="72"/>
    </row>
    <row r="137" spans="2:63" x14ac:dyDescent="0.25">
      <c r="B137" s="72"/>
      <c r="C137" s="72"/>
      <c r="D137" s="72"/>
      <c r="E137" s="72"/>
      <c r="F137" s="72"/>
      <c r="G137" s="72"/>
      <c r="H137" s="72"/>
      <c r="I137" s="72"/>
    </row>
    <row r="138" spans="2:63" x14ac:dyDescent="0.25">
      <c r="B138" s="72"/>
      <c r="C138" s="72"/>
      <c r="D138" s="72"/>
      <c r="E138" s="72"/>
      <c r="F138" s="72"/>
      <c r="G138" s="72"/>
      <c r="H138" s="72"/>
      <c r="I138" s="72"/>
    </row>
    <row r="139" spans="2:63" x14ac:dyDescent="0.25">
      <c r="B139" s="72"/>
      <c r="C139" s="72"/>
      <c r="D139" s="72"/>
      <c r="E139" s="72"/>
      <c r="F139" s="72"/>
      <c r="G139" s="72"/>
      <c r="H139" s="72"/>
      <c r="I139" s="72"/>
    </row>
    <row r="140" spans="2:63" x14ac:dyDescent="0.25">
      <c r="B140" s="72"/>
      <c r="C140" s="72"/>
      <c r="D140" s="72"/>
      <c r="E140" s="72"/>
      <c r="F140" s="72"/>
      <c r="G140" s="72"/>
      <c r="H140" s="72"/>
      <c r="I140" s="72"/>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A2" sqref="A2"/>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row>
    <row r="2" spans="1:91" ht="18" customHeight="1" x14ac:dyDescent="0.25">
      <c r="A2" s="72"/>
      <c r="B2" s="607" t="s">
        <v>516</v>
      </c>
      <c r="C2" s="608"/>
      <c r="D2" s="608"/>
      <c r="E2" s="608"/>
      <c r="F2" s="608"/>
      <c r="G2" s="608"/>
      <c r="H2" s="608"/>
      <c r="I2" s="608"/>
      <c r="J2" s="549" t="s">
        <v>15</v>
      </c>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row>
    <row r="3" spans="1:91" ht="18.75" customHeight="1" x14ac:dyDescent="0.25">
      <c r="A3" s="72"/>
      <c r="B3" s="608"/>
      <c r="C3" s="608"/>
      <c r="D3" s="608"/>
      <c r="E3" s="608"/>
      <c r="F3" s="608"/>
      <c r="G3" s="608"/>
      <c r="H3" s="608"/>
      <c r="I3" s="608"/>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row>
    <row r="4" spans="1:91" ht="15" customHeight="1" x14ac:dyDescent="0.25">
      <c r="A4" s="72"/>
      <c r="B4" s="608"/>
      <c r="C4" s="608"/>
      <c r="D4" s="608"/>
      <c r="E4" s="608"/>
      <c r="F4" s="608"/>
      <c r="G4" s="608"/>
      <c r="H4" s="608"/>
      <c r="I4" s="608"/>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549"/>
      <c r="AL4" s="549"/>
      <c r="AM4" s="549"/>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row>
    <row r="5" spans="1:91" ht="15.75" thickBot="1" x14ac:dyDescent="0.3">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row>
    <row r="6" spans="1:91" ht="15" customHeight="1" x14ac:dyDescent="0.25">
      <c r="A6" s="72"/>
      <c r="B6" s="496" t="s">
        <v>371</v>
      </c>
      <c r="C6" s="496"/>
      <c r="D6" s="497"/>
      <c r="E6" s="591" t="s">
        <v>503</v>
      </c>
      <c r="F6" s="592"/>
      <c r="G6" s="592"/>
      <c r="H6" s="592"/>
      <c r="I6" s="609"/>
      <c r="J6" s="35" t="e">
        <f>IF(AND(' RIESGOS DE GESTION'!#REF!="Muy Alta",' RIESGOS DE GESTION'!#REF!="Leve"),CONCATENATE("R1C",' RIESGOS DE GESTION'!#REF!),"")</f>
        <v>#REF!</v>
      </c>
      <c r="K6" s="36" t="e">
        <f>IF(AND(' RIESGOS DE GESTION'!#REF!="Muy Alta",' RIESGOS DE GESTION'!#REF!="Leve"),CONCATENATE("R1C",' RIESGOS DE GESTION'!#REF!),"")</f>
        <v>#REF!</v>
      </c>
      <c r="L6" s="36" t="e">
        <f>IF(AND(' RIESGOS DE GESTION'!#REF!="Muy Alta",' RIESGOS DE GESTION'!#REF!="Leve"),CONCATENATE("R1C",' RIESGOS DE GESTION'!#REF!),"")</f>
        <v>#REF!</v>
      </c>
      <c r="M6" s="36" t="e">
        <f>IF(AND(' RIESGOS DE GESTION'!#REF!="Muy Alta",' RIESGOS DE GESTION'!#REF!="Leve"),CONCATENATE("R1C",' RIESGOS DE GESTION'!#REF!),"")</f>
        <v>#REF!</v>
      </c>
      <c r="N6" s="36" t="e">
        <f>IF(AND(' RIESGOS DE GESTION'!#REF!="Muy Alta",' RIESGOS DE GESTION'!#REF!="Leve"),CONCATENATE("R1C",' RIESGOS DE GESTION'!#REF!),"")</f>
        <v>#REF!</v>
      </c>
      <c r="O6" s="37" t="e">
        <f>IF(AND(' RIESGOS DE GESTION'!#REF!="Muy Alta",' RIESGOS DE GESTION'!#REF!="Leve"),CONCATENATE("R1C",' RIESGOS DE GESTION'!#REF!),"")</f>
        <v>#REF!</v>
      </c>
      <c r="P6" s="35" t="e">
        <f>IF(AND(' RIESGOS DE GESTION'!#REF!="Muy Alta",' RIESGOS DE GESTION'!#REF!="Menor"),CONCATENATE("R1C",' RIESGOS DE GESTION'!#REF!),"")</f>
        <v>#REF!</v>
      </c>
      <c r="Q6" s="36" t="e">
        <f>IF(AND(' RIESGOS DE GESTION'!#REF!="Muy Alta",' RIESGOS DE GESTION'!#REF!="Menor"),CONCATENATE("R1C",' RIESGOS DE GESTION'!#REF!),"")</f>
        <v>#REF!</v>
      </c>
      <c r="R6" s="36" t="e">
        <f>IF(AND(' RIESGOS DE GESTION'!#REF!="Muy Alta",' RIESGOS DE GESTION'!#REF!="Menor"),CONCATENATE("R1C",' RIESGOS DE GESTION'!#REF!),"")</f>
        <v>#REF!</v>
      </c>
      <c r="S6" s="36" t="e">
        <f>IF(AND(' RIESGOS DE GESTION'!#REF!="Muy Alta",' RIESGOS DE GESTION'!#REF!="Menor"),CONCATENATE("R1C",' RIESGOS DE GESTION'!#REF!),"")</f>
        <v>#REF!</v>
      </c>
      <c r="T6" s="36" t="e">
        <f>IF(AND(' RIESGOS DE GESTION'!#REF!="Muy Alta",' RIESGOS DE GESTION'!#REF!="Menor"),CONCATENATE("R1C",' RIESGOS DE GESTION'!#REF!),"")</f>
        <v>#REF!</v>
      </c>
      <c r="U6" s="37" t="e">
        <f>IF(AND(' RIESGOS DE GESTION'!#REF!="Muy Alta",' RIESGOS DE GESTION'!#REF!="Menor"),CONCATENATE("R1C",' RIESGOS DE GESTION'!#REF!),"")</f>
        <v>#REF!</v>
      </c>
      <c r="V6" s="35" t="e">
        <f>IF(AND(' RIESGOS DE GESTION'!#REF!="Muy Alta",' RIESGOS DE GESTION'!#REF!="Moderado"),CONCATENATE("R1C",' RIESGOS DE GESTION'!#REF!),"")</f>
        <v>#REF!</v>
      </c>
      <c r="W6" s="36" t="e">
        <f>IF(AND(' RIESGOS DE GESTION'!#REF!="Muy Alta",' RIESGOS DE GESTION'!#REF!="Moderado"),CONCATENATE("R1C",' RIESGOS DE GESTION'!#REF!),"")</f>
        <v>#REF!</v>
      </c>
      <c r="X6" s="36" t="e">
        <f>IF(AND(' RIESGOS DE GESTION'!#REF!="Muy Alta",' RIESGOS DE GESTION'!#REF!="Moderado"),CONCATENATE("R1C",' RIESGOS DE GESTION'!#REF!),"")</f>
        <v>#REF!</v>
      </c>
      <c r="Y6" s="36" t="e">
        <f>IF(AND(' RIESGOS DE GESTION'!#REF!="Muy Alta",' RIESGOS DE GESTION'!#REF!="Moderado"),CONCATENATE("R1C",' RIESGOS DE GESTION'!#REF!),"")</f>
        <v>#REF!</v>
      </c>
      <c r="Z6" s="36" t="e">
        <f>IF(AND(' RIESGOS DE GESTION'!#REF!="Muy Alta",' RIESGOS DE GESTION'!#REF!="Moderado"),CONCATENATE("R1C",' RIESGOS DE GESTION'!#REF!),"")</f>
        <v>#REF!</v>
      </c>
      <c r="AA6" s="37" t="e">
        <f>IF(AND(' RIESGOS DE GESTION'!#REF!="Muy Alta",' RIESGOS DE GESTION'!#REF!="Moderado"),CONCATENATE("R1C",' RIESGOS DE GESTION'!#REF!),"")</f>
        <v>#REF!</v>
      </c>
      <c r="AB6" s="35" t="e">
        <f>IF(AND(' RIESGOS DE GESTION'!#REF!="Muy Alta",' RIESGOS DE GESTION'!#REF!="Mayor"),CONCATENATE("R1C",' RIESGOS DE GESTION'!#REF!),"")</f>
        <v>#REF!</v>
      </c>
      <c r="AC6" s="36" t="e">
        <f>IF(AND(' RIESGOS DE GESTION'!#REF!="Muy Alta",' RIESGOS DE GESTION'!#REF!="Mayor"),CONCATENATE("R1C",' RIESGOS DE GESTION'!#REF!),"")</f>
        <v>#REF!</v>
      </c>
      <c r="AD6" s="36" t="e">
        <f>IF(AND(' RIESGOS DE GESTION'!#REF!="Muy Alta",' RIESGOS DE GESTION'!#REF!="Mayor"),CONCATENATE("R1C",' RIESGOS DE GESTION'!#REF!),"")</f>
        <v>#REF!</v>
      </c>
      <c r="AE6" s="36" t="e">
        <f>IF(AND(' RIESGOS DE GESTION'!#REF!="Muy Alta",' RIESGOS DE GESTION'!#REF!="Mayor"),CONCATENATE("R1C",' RIESGOS DE GESTION'!#REF!),"")</f>
        <v>#REF!</v>
      </c>
      <c r="AF6" s="36" t="e">
        <f>IF(AND(' RIESGOS DE GESTION'!#REF!="Muy Alta",' RIESGOS DE GESTION'!#REF!="Mayor"),CONCATENATE("R1C",' RIESGOS DE GESTION'!#REF!),"")</f>
        <v>#REF!</v>
      </c>
      <c r="AG6" s="37" t="e">
        <f>IF(AND(' RIESGOS DE GESTION'!#REF!="Muy Alta",' RIESGOS DE GESTION'!#REF!="Mayor"),CONCATENATE("R1C",' RIESGOS DE GESTION'!#REF!),"")</f>
        <v>#REF!</v>
      </c>
      <c r="AH6" s="38" t="e">
        <f>IF(AND(' RIESGOS DE GESTION'!#REF!="Muy Alta",' RIESGOS DE GESTION'!#REF!="Catastrófico"),CONCATENATE("R1C",' RIESGOS DE GESTION'!#REF!),"")</f>
        <v>#REF!</v>
      </c>
      <c r="AI6" s="39" t="e">
        <f>IF(AND(' RIESGOS DE GESTION'!#REF!="Muy Alta",' RIESGOS DE GESTION'!#REF!="Catastrófico"),CONCATENATE("R1C",' RIESGOS DE GESTION'!#REF!),"")</f>
        <v>#REF!</v>
      </c>
      <c r="AJ6" s="39" t="e">
        <f>IF(AND(' RIESGOS DE GESTION'!#REF!="Muy Alta",' RIESGOS DE GESTION'!#REF!="Catastrófico"),CONCATENATE("R1C",' RIESGOS DE GESTION'!#REF!),"")</f>
        <v>#REF!</v>
      </c>
      <c r="AK6" s="39" t="e">
        <f>IF(AND(' RIESGOS DE GESTION'!#REF!="Muy Alta",' RIESGOS DE GESTION'!#REF!="Catastrófico"),CONCATENATE("R1C",' RIESGOS DE GESTION'!#REF!),"")</f>
        <v>#REF!</v>
      </c>
      <c r="AL6" s="39" t="e">
        <f>IF(AND(' RIESGOS DE GESTION'!#REF!="Muy Alta",' RIESGOS DE GESTION'!#REF!="Catastrófico"),CONCATENATE("R1C",' RIESGOS DE GESTION'!#REF!),"")</f>
        <v>#REF!</v>
      </c>
      <c r="AM6" s="40" t="e">
        <f>IF(AND(' RIESGOS DE GESTION'!#REF!="Muy Alta",' RIESGOS DE GESTION'!#REF!="Catastrófico"),CONCATENATE("R1C",' RIESGOS DE GESTION'!#REF!),"")</f>
        <v>#REF!</v>
      </c>
      <c r="AN6" s="72"/>
      <c r="AO6" s="598" t="s">
        <v>504</v>
      </c>
      <c r="AP6" s="599"/>
      <c r="AQ6" s="599"/>
      <c r="AR6" s="599"/>
      <c r="AS6" s="599"/>
      <c r="AT6" s="600"/>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row>
    <row r="7" spans="1:91" ht="15" customHeight="1" x14ac:dyDescent="0.25">
      <c r="A7" s="72"/>
      <c r="B7" s="496"/>
      <c r="C7" s="496"/>
      <c r="D7" s="497"/>
      <c r="E7" s="595"/>
      <c r="F7" s="594"/>
      <c r="G7" s="594"/>
      <c r="H7" s="594"/>
      <c r="I7" s="610"/>
      <c r="J7" s="41" t="e">
        <f>IF(AND(' RIESGOS DE GESTION'!#REF!="Muy Alta",' RIESGOS DE GESTION'!#REF!="Leve"),CONCATENATE("R2C",' RIESGOS DE GESTION'!#REF!),"")</f>
        <v>#REF!</v>
      </c>
      <c r="K7" s="42" t="e">
        <f>IF(AND(' RIESGOS DE GESTION'!#REF!="Muy Alta",' RIESGOS DE GESTION'!#REF!="Leve"),CONCATENATE("R2C",' RIESGOS DE GESTION'!#REF!),"")</f>
        <v>#REF!</v>
      </c>
      <c r="L7" s="42" t="e">
        <f>IF(AND(' RIESGOS DE GESTION'!#REF!="Muy Alta",' RIESGOS DE GESTION'!#REF!="Leve"),CONCATENATE("R2C",' RIESGOS DE GESTION'!#REF!),"")</f>
        <v>#REF!</v>
      </c>
      <c r="M7" s="42" t="e">
        <f>IF(AND(' RIESGOS DE GESTION'!#REF!="Muy Alta",' RIESGOS DE GESTION'!#REF!="Leve"),CONCATENATE("R2C",' RIESGOS DE GESTION'!#REF!),"")</f>
        <v>#REF!</v>
      </c>
      <c r="N7" s="42" t="e">
        <f>IF(AND(' RIESGOS DE GESTION'!#REF!="Muy Alta",' RIESGOS DE GESTION'!#REF!="Leve"),CONCATENATE("R2C",' RIESGOS DE GESTION'!#REF!),"")</f>
        <v>#REF!</v>
      </c>
      <c r="O7" s="43" t="e">
        <f>IF(AND(' RIESGOS DE GESTION'!#REF!="Muy Alta",' RIESGOS DE GESTION'!#REF!="Leve"),CONCATENATE("R2C",' RIESGOS DE GESTION'!#REF!),"")</f>
        <v>#REF!</v>
      </c>
      <c r="P7" s="41" t="e">
        <f>IF(AND(' RIESGOS DE GESTION'!#REF!="Muy Alta",' RIESGOS DE GESTION'!#REF!="Menor"),CONCATENATE("R2C",' RIESGOS DE GESTION'!#REF!),"")</f>
        <v>#REF!</v>
      </c>
      <c r="Q7" s="42" t="e">
        <f>IF(AND(' RIESGOS DE GESTION'!#REF!="Muy Alta",' RIESGOS DE GESTION'!#REF!="Menor"),CONCATENATE("R2C",' RIESGOS DE GESTION'!#REF!),"")</f>
        <v>#REF!</v>
      </c>
      <c r="R7" s="42" t="e">
        <f>IF(AND(' RIESGOS DE GESTION'!#REF!="Muy Alta",' RIESGOS DE GESTION'!#REF!="Menor"),CONCATENATE("R2C",' RIESGOS DE GESTION'!#REF!),"")</f>
        <v>#REF!</v>
      </c>
      <c r="S7" s="42" t="e">
        <f>IF(AND(' RIESGOS DE GESTION'!#REF!="Muy Alta",' RIESGOS DE GESTION'!#REF!="Menor"),CONCATENATE("R2C",' RIESGOS DE GESTION'!#REF!),"")</f>
        <v>#REF!</v>
      </c>
      <c r="T7" s="42" t="e">
        <f>IF(AND(' RIESGOS DE GESTION'!#REF!="Muy Alta",' RIESGOS DE GESTION'!#REF!="Menor"),CONCATENATE("R2C",' RIESGOS DE GESTION'!#REF!),"")</f>
        <v>#REF!</v>
      </c>
      <c r="U7" s="43" t="e">
        <f>IF(AND(' RIESGOS DE GESTION'!#REF!="Muy Alta",' RIESGOS DE GESTION'!#REF!="Menor"),CONCATENATE("R2C",' RIESGOS DE GESTION'!#REF!),"")</f>
        <v>#REF!</v>
      </c>
      <c r="V7" s="41" t="e">
        <f>IF(AND(' RIESGOS DE GESTION'!#REF!="Muy Alta",' RIESGOS DE GESTION'!#REF!="Moderado"),CONCATENATE("R2C",' RIESGOS DE GESTION'!#REF!),"")</f>
        <v>#REF!</v>
      </c>
      <c r="W7" s="42" t="e">
        <f>IF(AND(' RIESGOS DE GESTION'!#REF!="Muy Alta",' RIESGOS DE GESTION'!#REF!="Moderado"),CONCATENATE("R2C",' RIESGOS DE GESTION'!#REF!),"")</f>
        <v>#REF!</v>
      </c>
      <c r="X7" s="42" t="e">
        <f>IF(AND(' RIESGOS DE GESTION'!#REF!="Muy Alta",' RIESGOS DE GESTION'!#REF!="Moderado"),CONCATENATE("R2C",' RIESGOS DE GESTION'!#REF!),"")</f>
        <v>#REF!</v>
      </c>
      <c r="Y7" s="42" t="e">
        <f>IF(AND(' RIESGOS DE GESTION'!#REF!="Muy Alta",' RIESGOS DE GESTION'!#REF!="Moderado"),CONCATENATE("R2C",' RIESGOS DE GESTION'!#REF!),"")</f>
        <v>#REF!</v>
      </c>
      <c r="Z7" s="42" t="e">
        <f>IF(AND(' RIESGOS DE GESTION'!#REF!="Muy Alta",' RIESGOS DE GESTION'!#REF!="Moderado"),CONCATENATE("R2C",' RIESGOS DE GESTION'!#REF!),"")</f>
        <v>#REF!</v>
      </c>
      <c r="AA7" s="43" t="e">
        <f>IF(AND(' RIESGOS DE GESTION'!#REF!="Muy Alta",' RIESGOS DE GESTION'!#REF!="Moderado"),CONCATENATE("R2C",' RIESGOS DE GESTION'!#REF!),"")</f>
        <v>#REF!</v>
      </c>
      <c r="AB7" s="41" t="e">
        <f>IF(AND(' RIESGOS DE GESTION'!#REF!="Muy Alta",' RIESGOS DE GESTION'!#REF!="Mayor"),CONCATENATE("R2C",' RIESGOS DE GESTION'!#REF!),"")</f>
        <v>#REF!</v>
      </c>
      <c r="AC7" s="42" t="e">
        <f>IF(AND(' RIESGOS DE GESTION'!#REF!="Muy Alta",' RIESGOS DE GESTION'!#REF!="Mayor"),CONCATENATE("R2C",' RIESGOS DE GESTION'!#REF!),"")</f>
        <v>#REF!</v>
      </c>
      <c r="AD7" s="42" t="e">
        <f>IF(AND(' RIESGOS DE GESTION'!#REF!="Muy Alta",' RIESGOS DE GESTION'!#REF!="Mayor"),CONCATENATE("R2C",' RIESGOS DE GESTION'!#REF!),"")</f>
        <v>#REF!</v>
      </c>
      <c r="AE7" s="42" t="e">
        <f>IF(AND(' RIESGOS DE GESTION'!#REF!="Muy Alta",' RIESGOS DE GESTION'!#REF!="Mayor"),CONCATENATE("R2C",' RIESGOS DE GESTION'!#REF!),"")</f>
        <v>#REF!</v>
      </c>
      <c r="AF7" s="42" t="e">
        <f>IF(AND(' RIESGOS DE GESTION'!#REF!="Muy Alta",' RIESGOS DE GESTION'!#REF!="Mayor"),CONCATENATE("R2C",' RIESGOS DE GESTION'!#REF!),"")</f>
        <v>#REF!</v>
      </c>
      <c r="AG7" s="43" t="e">
        <f>IF(AND(' RIESGOS DE GESTION'!#REF!="Muy Alta",' RIESGOS DE GESTION'!#REF!="Mayor"),CONCATENATE("R2C",' RIESGOS DE GESTION'!#REF!),"")</f>
        <v>#REF!</v>
      </c>
      <c r="AH7" s="44" t="e">
        <f>IF(AND(' RIESGOS DE GESTION'!#REF!="Muy Alta",' RIESGOS DE GESTION'!#REF!="Catastrófico"),CONCATENATE("R2C",' RIESGOS DE GESTION'!#REF!),"")</f>
        <v>#REF!</v>
      </c>
      <c r="AI7" s="45" t="e">
        <f>IF(AND(' RIESGOS DE GESTION'!#REF!="Muy Alta",' RIESGOS DE GESTION'!#REF!="Catastrófico"),CONCATENATE("R2C",' RIESGOS DE GESTION'!#REF!),"")</f>
        <v>#REF!</v>
      </c>
      <c r="AJ7" s="45" t="e">
        <f>IF(AND(' RIESGOS DE GESTION'!#REF!="Muy Alta",' RIESGOS DE GESTION'!#REF!="Catastrófico"),CONCATENATE("R2C",' RIESGOS DE GESTION'!#REF!),"")</f>
        <v>#REF!</v>
      </c>
      <c r="AK7" s="45" t="e">
        <f>IF(AND(' RIESGOS DE GESTION'!#REF!="Muy Alta",' RIESGOS DE GESTION'!#REF!="Catastrófico"),CONCATENATE("R2C",' RIESGOS DE GESTION'!#REF!),"")</f>
        <v>#REF!</v>
      </c>
      <c r="AL7" s="45" t="e">
        <f>IF(AND(' RIESGOS DE GESTION'!#REF!="Muy Alta",' RIESGOS DE GESTION'!#REF!="Catastrófico"),CONCATENATE("R2C",' RIESGOS DE GESTION'!#REF!),"")</f>
        <v>#REF!</v>
      </c>
      <c r="AM7" s="46" t="e">
        <f>IF(AND(' RIESGOS DE GESTION'!#REF!="Muy Alta",' RIESGOS DE GESTION'!#REF!="Catastrófico"),CONCATENATE("R2C",' RIESGOS DE GESTION'!#REF!),"")</f>
        <v>#REF!</v>
      </c>
      <c r="AN7" s="72"/>
      <c r="AO7" s="601"/>
      <c r="AP7" s="602"/>
      <c r="AQ7" s="602"/>
      <c r="AR7" s="602"/>
      <c r="AS7" s="602"/>
      <c r="AT7" s="603"/>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row>
    <row r="8" spans="1:91" ht="15" customHeight="1" x14ac:dyDescent="0.25">
      <c r="A8" s="72"/>
      <c r="B8" s="496"/>
      <c r="C8" s="496"/>
      <c r="D8" s="497"/>
      <c r="E8" s="595"/>
      <c r="F8" s="594"/>
      <c r="G8" s="594"/>
      <c r="H8" s="594"/>
      <c r="I8" s="610"/>
      <c r="J8" s="41" t="e">
        <f>IF(AND(' RIESGOS DE GESTION'!#REF!="Muy Alta",' RIESGOS DE GESTION'!#REF!="Leve"),CONCATENATE("R3C",' RIESGOS DE GESTION'!#REF!),"")</f>
        <v>#REF!</v>
      </c>
      <c r="K8" s="42" t="e">
        <f>IF(AND(' RIESGOS DE GESTION'!#REF!="Muy Alta",' RIESGOS DE GESTION'!#REF!="Leve"),CONCATENATE("R3C",' RIESGOS DE GESTION'!#REF!),"")</f>
        <v>#REF!</v>
      </c>
      <c r="L8" s="42" t="e">
        <f>IF(AND(' RIESGOS DE GESTION'!#REF!="Muy Alta",' RIESGOS DE GESTION'!#REF!="Leve"),CONCATENATE("R3C",' RIESGOS DE GESTION'!#REF!),"")</f>
        <v>#REF!</v>
      </c>
      <c r="M8" s="42" t="e">
        <f>IF(AND(' RIESGOS DE GESTION'!#REF!="Muy Alta",' RIESGOS DE GESTION'!#REF!="Leve"),CONCATENATE("R3C",' RIESGOS DE GESTION'!#REF!),"")</f>
        <v>#REF!</v>
      </c>
      <c r="N8" s="42" t="e">
        <f>IF(AND(' RIESGOS DE GESTION'!#REF!="Muy Alta",' RIESGOS DE GESTION'!#REF!="Leve"),CONCATENATE("R3C",' RIESGOS DE GESTION'!#REF!),"")</f>
        <v>#REF!</v>
      </c>
      <c r="O8" s="43" t="e">
        <f>IF(AND(' RIESGOS DE GESTION'!#REF!="Muy Alta",' RIESGOS DE GESTION'!#REF!="Leve"),CONCATENATE("R3C",' RIESGOS DE GESTION'!#REF!),"")</f>
        <v>#REF!</v>
      </c>
      <c r="P8" s="41" t="e">
        <f>IF(AND(' RIESGOS DE GESTION'!#REF!="Muy Alta",' RIESGOS DE GESTION'!#REF!="Menor"),CONCATENATE("R3C",' RIESGOS DE GESTION'!#REF!),"")</f>
        <v>#REF!</v>
      </c>
      <c r="Q8" s="42" t="e">
        <f>IF(AND(' RIESGOS DE GESTION'!#REF!="Muy Alta",' RIESGOS DE GESTION'!#REF!="Menor"),CONCATENATE("R3C",' RIESGOS DE GESTION'!#REF!),"")</f>
        <v>#REF!</v>
      </c>
      <c r="R8" s="42" t="e">
        <f>IF(AND(' RIESGOS DE GESTION'!#REF!="Muy Alta",' RIESGOS DE GESTION'!#REF!="Menor"),CONCATENATE("R3C",' RIESGOS DE GESTION'!#REF!),"")</f>
        <v>#REF!</v>
      </c>
      <c r="S8" s="42" t="e">
        <f>IF(AND(' RIESGOS DE GESTION'!#REF!="Muy Alta",' RIESGOS DE GESTION'!#REF!="Menor"),CONCATENATE("R3C",' RIESGOS DE GESTION'!#REF!),"")</f>
        <v>#REF!</v>
      </c>
      <c r="T8" s="42" t="e">
        <f>IF(AND(' RIESGOS DE GESTION'!#REF!="Muy Alta",' RIESGOS DE GESTION'!#REF!="Menor"),CONCATENATE("R3C",' RIESGOS DE GESTION'!#REF!),"")</f>
        <v>#REF!</v>
      </c>
      <c r="U8" s="43" t="e">
        <f>IF(AND(' RIESGOS DE GESTION'!#REF!="Muy Alta",' RIESGOS DE GESTION'!#REF!="Menor"),CONCATENATE("R3C",' RIESGOS DE GESTION'!#REF!),"")</f>
        <v>#REF!</v>
      </c>
      <c r="V8" s="41" t="e">
        <f>IF(AND(' RIESGOS DE GESTION'!#REF!="Muy Alta",' RIESGOS DE GESTION'!#REF!="Moderado"),CONCATENATE("R3C",' RIESGOS DE GESTION'!#REF!),"")</f>
        <v>#REF!</v>
      </c>
      <c r="W8" s="42" t="e">
        <f>IF(AND(' RIESGOS DE GESTION'!#REF!="Muy Alta",' RIESGOS DE GESTION'!#REF!="Moderado"),CONCATENATE("R3C",' RIESGOS DE GESTION'!#REF!),"")</f>
        <v>#REF!</v>
      </c>
      <c r="X8" s="42" t="e">
        <f>IF(AND(' RIESGOS DE GESTION'!#REF!="Muy Alta",' RIESGOS DE GESTION'!#REF!="Moderado"),CONCATENATE("R3C",' RIESGOS DE GESTION'!#REF!),"")</f>
        <v>#REF!</v>
      </c>
      <c r="Y8" s="42" t="e">
        <f>IF(AND(' RIESGOS DE GESTION'!#REF!="Muy Alta",' RIESGOS DE GESTION'!#REF!="Moderado"),CONCATENATE("R3C",' RIESGOS DE GESTION'!#REF!),"")</f>
        <v>#REF!</v>
      </c>
      <c r="Z8" s="42" t="e">
        <f>IF(AND(' RIESGOS DE GESTION'!#REF!="Muy Alta",' RIESGOS DE GESTION'!#REF!="Moderado"),CONCATENATE("R3C",' RIESGOS DE GESTION'!#REF!),"")</f>
        <v>#REF!</v>
      </c>
      <c r="AA8" s="43" t="e">
        <f>IF(AND(' RIESGOS DE GESTION'!#REF!="Muy Alta",' RIESGOS DE GESTION'!#REF!="Moderado"),CONCATENATE("R3C",' RIESGOS DE GESTION'!#REF!),"")</f>
        <v>#REF!</v>
      </c>
      <c r="AB8" s="41" t="e">
        <f>IF(AND(' RIESGOS DE GESTION'!#REF!="Muy Alta",' RIESGOS DE GESTION'!#REF!="Mayor"),CONCATENATE("R3C",' RIESGOS DE GESTION'!#REF!),"")</f>
        <v>#REF!</v>
      </c>
      <c r="AC8" s="42" t="e">
        <f>IF(AND(' RIESGOS DE GESTION'!#REF!="Muy Alta",' RIESGOS DE GESTION'!#REF!="Mayor"),CONCATENATE("R3C",' RIESGOS DE GESTION'!#REF!),"")</f>
        <v>#REF!</v>
      </c>
      <c r="AD8" s="42" t="e">
        <f>IF(AND(' RIESGOS DE GESTION'!#REF!="Muy Alta",' RIESGOS DE GESTION'!#REF!="Mayor"),CONCATENATE("R3C",' RIESGOS DE GESTION'!#REF!),"")</f>
        <v>#REF!</v>
      </c>
      <c r="AE8" s="42" t="e">
        <f>IF(AND(' RIESGOS DE GESTION'!#REF!="Muy Alta",' RIESGOS DE GESTION'!#REF!="Mayor"),CONCATENATE("R3C",' RIESGOS DE GESTION'!#REF!),"")</f>
        <v>#REF!</v>
      </c>
      <c r="AF8" s="42" t="e">
        <f>IF(AND(' RIESGOS DE GESTION'!#REF!="Muy Alta",' RIESGOS DE GESTION'!#REF!="Mayor"),CONCATENATE("R3C",' RIESGOS DE GESTION'!#REF!),"")</f>
        <v>#REF!</v>
      </c>
      <c r="AG8" s="43" t="e">
        <f>IF(AND(' RIESGOS DE GESTION'!#REF!="Muy Alta",' RIESGOS DE GESTION'!#REF!="Mayor"),CONCATENATE("R3C",' RIESGOS DE GESTION'!#REF!),"")</f>
        <v>#REF!</v>
      </c>
      <c r="AH8" s="44" t="e">
        <f>IF(AND(' RIESGOS DE GESTION'!#REF!="Muy Alta",' RIESGOS DE GESTION'!#REF!="Catastrófico"),CONCATENATE("R3C",' RIESGOS DE GESTION'!#REF!),"")</f>
        <v>#REF!</v>
      </c>
      <c r="AI8" s="45" t="e">
        <f>IF(AND(' RIESGOS DE GESTION'!#REF!="Muy Alta",' RIESGOS DE GESTION'!#REF!="Catastrófico"),CONCATENATE("R3C",' RIESGOS DE GESTION'!#REF!),"")</f>
        <v>#REF!</v>
      </c>
      <c r="AJ8" s="45" t="e">
        <f>IF(AND(' RIESGOS DE GESTION'!#REF!="Muy Alta",' RIESGOS DE GESTION'!#REF!="Catastrófico"),CONCATENATE("R3C",' RIESGOS DE GESTION'!#REF!),"")</f>
        <v>#REF!</v>
      </c>
      <c r="AK8" s="45" t="e">
        <f>IF(AND(' RIESGOS DE GESTION'!#REF!="Muy Alta",' RIESGOS DE GESTION'!#REF!="Catastrófico"),CONCATENATE("R3C",' RIESGOS DE GESTION'!#REF!),"")</f>
        <v>#REF!</v>
      </c>
      <c r="AL8" s="45" t="e">
        <f>IF(AND(' RIESGOS DE GESTION'!#REF!="Muy Alta",' RIESGOS DE GESTION'!#REF!="Catastrófico"),CONCATENATE("R3C",' RIESGOS DE GESTION'!#REF!),"")</f>
        <v>#REF!</v>
      </c>
      <c r="AM8" s="46" t="e">
        <f>IF(AND(' RIESGOS DE GESTION'!#REF!="Muy Alta",' RIESGOS DE GESTION'!#REF!="Catastrófico"),CONCATENATE("R3C",' RIESGOS DE GESTION'!#REF!),"")</f>
        <v>#REF!</v>
      </c>
      <c r="AN8" s="72"/>
      <c r="AO8" s="601"/>
      <c r="AP8" s="602"/>
      <c r="AQ8" s="602"/>
      <c r="AR8" s="602"/>
      <c r="AS8" s="602"/>
      <c r="AT8" s="603"/>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row>
    <row r="9" spans="1:91" ht="15" customHeight="1" x14ac:dyDescent="0.25">
      <c r="A9" s="72"/>
      <c r="B9" s="496"/>
      <c r="C9" s="496"/>
      <c r="D9" s="497"/>
      <c r="E9" s="595"/>
      <c r="F9" s="594"/>
      <c r="G9" s="594"/>
      <c r="H9" s="594"/>
      <c r="I9" s="610"/>
      <c r="J9" s="41" t="e">
        <f>IF(AND(' RIESGOS DE GESTION'!#REF!="Muy Alta",' RIESGOS DE GESTION'!#REF!="Leve"),CONCATENATE("R4C",' RIESGOS DE GESTION'!#REF!),"")</f>
        <v>#REF!</v>
      </c>
      <c r="K9" s="42" t="e">
        <f>IF(AND(' RIESGOS DE GESTION'!#REF!="Muy Alta",' RIESGOS DE GESTION'!#REF!="Leve"),CONCATENATE("R4C",' RIESGOS DE GESTION'!#REF!),"")</f>
        <v>#REF!</v>
      </c>
      <c r="L9" s="42" t="e">
        <f>IF(AND(' RIESGOS DE GESTION'!#REF!="Muy Alta",' RIESGOS DE GESTION'!#REF!="Leve"),CONCATENATE("R4C",' RIESGOS DE GESTION'!#REF!),"")</f>
        <v>#REF!</v>
      </c>
      <c r="M9" s="42" t="e">
        <f>IF(AND(' RIESGOS DE GESTION'!#REF!="Muy Alta",' RIESGOS DE GESTION'!#REF!="Leve"),CONCATENATE("R4C",' RIESGOS DE GESTION'!#REF!),"")</f>
        <v>#REF!</v>
      </c>
      <c r="N9" s="42" t="e">
        <f>IF(AND(' RIESGOS DE GESTION'!#REF!="Muy Alta",' RIESGOS DE GESTION'!#REF!="Leve"),CONCATENATE("R4C",' RIESGOS DE GESTION'!#REF!),"")</f>
        <v>#REF!</v>
      </c>
      <c r="O9" s="43" t="e">
        <f>IF(AND(' RIESGOS DE GESTION'!#REF!="Muy Alta",' RIESGOS DE GESTION'!#REF!="Leve"),CONCATENATE("R4C",' RIESGOS DE GESTION'!#REF!),"")</f>
        <v>#REF!</v>
      </c>
      <c r="P9" s="41" t="e">
        <f>IF(AND(' RIESGOS DE GESTION'!#REF!="Muy Alta",' RIESGOS DE GESTION'!#REF!="Menor"),CONCATENATE("R4C",' RIESGOS DE GESTION'!#REF!),"")</f>
        <v>#REF!</v>
      </c>
      <c r="Q9" s="42" t="e">
        <f>IF(AND(' RIESGOS DE GESTION'!#REF!="Muy Alta",' RIESGOS DE GESTION'!#REF!="Menor"),CONCATENATE("R4C",' RIESGOS DE GESTION'!#REF!),"")</f>
        <v>#REF!</v>
      </c>
      <c r="R9" s="42" t="e">
        <f>IF(AND(' RIESGOS DE GESTION'!#REF!="Muy Alta",' RIESGOS DE GESTION'!#REF!="Menor"),CONCATENATE("R4C",' RIESGOS DE GESTION'!#REF!),"")</f>
        <v>#REF!</v>
      </c>
      <c r="S9" s="42" t="e">
        <f>IF(AND(' RIESGOS DE GESTION'!#REF!="Muy Alta",' RIESGOS DE GESTION'!#REF!="Menor"),CONCATENATE("R4C",' RIESGOS DE GESTION'!#REF!),"")</f>
        <v>#REF!</v>
      </c>
      <c r="T9" s="42" t="e">
        <f>IF(AND(' RIESGOS DE GESTION'!#REF!="Muy Alta",' RIESGOS DE GESTION'!#REF!="Menor"),CONCATENATE("R4C",' RIESGOS DE GESTION'!#REF!),"")</f>
        <v>#REF!</v>
      </c>
      <c r="U9" s="43" t="e">
        <f>IF(AND(' RIESGOS DE GESTION'!#REF!="Muy Alta",' RIESGOS DE GESTION'!#REF!="Menor"),CONCATENATE("R4C",' RIESGOS DE GESTION'!#REF!),"")</f>
        <v>#REF!</v>
      </c>
      <c r="V9" s="41" t="e">
        <f>IF(AND(' RIESGOS DE GESTION'!#REF!="Muy Alta",' RIESGOS DE GESTION'!#REF!="Moderado"),CONCATENATE("R4C",' RIESGOS DE GESTION'!#REF!),"")</f>
        <v>#REF!</v>
      </c>
      <c r="W9" s="42" t="e">
        <f>IF(AND(' RIESGOS DE GESTION'!#REF!="Muy Alta",' RIESGOS DE GESTION'!#REF!="Moderado"),CONCATENATE("R4C",' RIESGOS DE GESTION'!#REF!),"")</f>
        <v>#REF!</v>
      </c>
      <c r="X9" s="42" t="e">
        <f>IF(AND(' RIESGOS DE GESTION'!#REF!="Muy Alta",' RIESGOS DE GESTION'!#REF!="Moderado"),CONCATENATE("R4C",' RIESGOS DE GESTION'!#REF!),"")</f>
        <v>#REF!</v>
      </c>
      <c r="Y9" s="42" t="e">
        <f>IF(AND(' RIESGOS DE GESTION'!#REF!="Muy Alta",' RIESGOS DE GESTION'!#REF!="Moderado"),CONCATENATE("R4C",' RIESGOS DE GESTION'!#REF!),"")</f>
        <v>#REF!</v>
      </c>
      <c r="Z9" s="42" t="e">
        <f>IF(AND(' RIESGOS DE GESTION'!#REF!="Muy Alta",' RIESGOS DE GESTION'!#REF!="Moderado"),CONCATENATE("R4C",' RIESGOS DE GESTION'!#REF!),"")</f>
        <v>#REF!</v>
      </c>
      <c r="AA9" s="43" t="e">
        <f>IF(AND(' RIESGOS DE GESTION'!#REF!="Muy Alta",' RIESGOS DE GESTION'!#REF!="Moderado"),CONCATENATE("R4C",' RIESGOS DE GESTION'!#REF!),"")</f>
        <v>#REF!</v>
      </c>
      <c r="AB9" s="41" t="e">
        <f>IF(AND(' RIESGOS DE GESTION'!#REF!="Muy Alta",' RIESGOS DE GESTION'!#REF!="Mayor"),CONCATENATE("R4C",' RIESGOS DE GESTION'!#REF!),"")</f>
        <v>#REF!</v>
      </c>
      <c r="AC9" s="42" t="e">
        <f>IF(AND(' RIESGOS DE GESTION'!#REF!="Muy Alta",' RIESGOS DE GESTION'!#REF!="Mayor"),CONCATENATE("R4C",' RIESGOS DE GESTION'!#REF!),"")</f>
        <v>#REF!</v>
      </c>
      <c r="AD9" s="42" t="e">
        <f>IF(AND(' RIESGOS DE GESTION'!#REF!="Muy Alta",' RIESGOS DE GESTION'!#REF!="Mayor"),CONCATENATE("R4C",' RIESGOS DE GESTION'!#REF!),"")</f>
        <v>#REF!</v>
      </c>
      <c r="AE9" s="42" t="e">
        <f>IF(AND(' RIESGOS DE GESTION'!#REF!="Muy Alta",' RIESGOS DE GESTION'!#REF!="Mayor"),CONCATENATE("R4C",' RIESGOS DE GESTION'!#REF!),"")</f>
        <v>#REF!</v>
      </c>
      <c r="AF9" s="42" t="e">
        <f>IF(AND(' RIESGOS DE GESTION'!#REF!="Muy Alta",' RIESGOS DE GESTION'!#REF!="Mayor"),CONCATENATE("R4C",' RIESGOS DE GESTION'!#REF!),"")</f>
        <v>#REF!</v>
      </c>
      <c r="AG9" s="43" t="e">
        <f>IF(AND(' RIESGOS DE GESTION'!#REF!="Muy Alta",' RIESGOS DE GESTION'!#REF!="Mayor"),CONCATENATE("R4C",' RIESGOS DE GESTION'!#REF!),"")</f>
        <v>#REF!</v>
      </c>
      <c r="AH9" s="44" t="e">
        <f>IF(AND(' RIESGOS DE GESTION'!#REF!="Muy Alta",' RIESGOS DE GESTION'!#REF!="Catastrófico"),CONCATENATE("R4C",' RIESGOS DE GESTION'!#REF!),"")</f>
        <v>#REF!</v>
      </c>
      <c r="AI9" s="45" t="e">
        <f>IF(AND(' RIESGOS DE GESTION'!#REF!="Muy Alta",' RIESGOS DE GESTION'!#REF!="Catastrófico"),CONCATENATE("R4C",' RIESGOS DE GESTION'!#REF!),"")</f>
        <v>#REF!</v>
      </c>
      <c r="AJ9" s="45" t="e">
        <f>IF(AND(' RIESGOS DE GESTION'!#REF!="Muy Alta",' RIESGOS DE GESTION'!#REF!="Catastrófico"),CONCATENATE("R4C",' RIESGOS DE GESTION'!#REF!),"")</f>
        <v>#REF!</v>
      </c>
      <c r="AK9" s="45" t="e">
        <f>IF(AND(' RIESGOS DE GESTION'!#REF!="Muy Alta",' RIESGOS DE GESTION'!#REF!="Catastrófico"),CONCATENATE("R4C",' RIESGOS DE GESTION'!#REF!),"")</f>
        <v>#REF!</v>
      </c>
      <c r="AL9" s="45" t="e">
        <f>IF(AND(' RIESGOS DE GESTION'!#REF!="Muy Alta",' RIESGOS DE GESTION'!#REF!="Catastrófico"),CONCATENATE("R4C",' RIESGOS DE GESTION'!#REF!),"")</f>
        <v>#REF!</v>
      </c>
      <c r="AM9" s="46" t="e">
        <f>IF(AND(' RIESGOS DE GESTION'!#REF!="Muy Alta",' RIESGOS DE GESTION'!#REF!="Catastrófico"),CONCATENATE("R4C",' RIESGOS DE GESTION'!#REF!),"")</f>
        <v>#REF!</v>
      </c>
      <c r="AN9" s="72"/>
      <c r="AO9" s="601"/>
      <c r="AP9" s="602"/>
      <c r="AQ9" s="602"/>
      <c r="AR9" s="602"/>
      <c r="AS9" s="602"/>
      <c r="AT9" s="603"/>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row>
    <row r="10" spans="1:91" ht="15" customHeight="1" x14ac:dyDescent="0.25">
      <c r="A10" s="72"/>
      <c r="B10" s="496"/>
      <c r="C10" s="496"/>
      <c r="D10" s="497"/>
      <c r="E10" s="595"/>
      <c r="F10" s="594"/>
      <c r="G10" s="594"/>
      <c r="H10" s="594"/>
      <c r="I10" s="610"/>
      <c r="J10" s="41" t="e">
        <f>IF(AND(' RIESGOS DE GESTION'!#REF!="Muy Alta",' RIESGOS DE GESTION'!#REF!="Leve"),CONCATENATE("R5C",' RIESGOS DE GESTION'!#REF!),"")</f>
        <v>#REF!</v>
      </c>
      <c r="K10" s="42" t="e">
        <f>IF(AND(' RIESGOS DE GESTION'!#REF!="Muy Alta",' RIESGOS DE GESTION'!#REF!="Leve"),CONCATENATE("R5C",' RIESGOS DE GESTION'!#REF!),"")</f>
        <v>#REF!</v>
      </c>
      <c r="L10" s="42" t="e">
        <f>IF(AND(' RIESGOS DE GESTION'!#REF!="Muy Alta",' RIESGOS DE GESTION'!#REF!="Leve"),CONCATENATE("R5C",' RIESGOS DE GESTION'!#REF!),"")</f>
        <v>#REF!</v>
      </c>
      <c r="M10" s="42" t="e">
        <f>IF(AND(' RIESGOS DE GESTION'!#REF!="Muy Alta",' RIESGOS DE GESTION'!#REF!="Leve"),CONCATENATE("R5C",' RIESGOS DE GESTION'!#REF!),"")</f>
        <v>#REF!</v>
      </c>
      <c r="N10" s="42" t="e">
        <f>IF(AND(' RIESGOS DE GESTION'!#REF!="Muy Alta",' RIESGOS DE GESTION'!#REF!="Leve"),CONCATENATE("R5C",' RIESGOS DE GESTION'!#REF!),"")</f>
        <v>#REF!</v>
      </c>
      <c r="O10" s="43" t="e">
        <f>IF(AND(' RIESGOS DE GESTION'!#REF!="Muy Alta",' RIESGOS DE GESTION'!#REF!="Leve"),CONCATENATE("R5C",' RIESGOS DE GESTION'!#REF!),"")</f>
        <v>#REF!</v>
      </c>
      <c r="P10" s="41" t="e">
        <f>IF(AND(' RIESGOS DE GESTION'!#REF!="Muy Alta",' RIESGOS DE GESTION'!#REF!="Menor"),CONCATENATE("R5C",' RIESGOS DE GESTION'!#REF!),"")</f>
        <v>#REF!</v>
      </c>
      <c r="Q10" s="42" t="e">
        <f>IF(AND(' RIESGOS DE GESTION'!#REF!="Muy Alta",' RIESGOS DE GESTION'!#REF!="Menor"),CONCATENATE("R5C",' RIESGOS DE GESTION'!#REF!),"")</f>
        <v>#REF!</v>
      </c>
      <c r="R10" s="42" t="e">
        <f>IF(AND(' RIESGOS DE GESTION'!#REF!="Muy Alta",' RIESGOS DE GESTION'!#REF!="Menor"),CONCATENATE("R5C",' RIESGOS DE GESTION'!#REF!),"")</f>
        <v>#REF!</v>
      </c>
      <c r="S10" s="42" t="e">
        <f>IF(AND(' RIESGOS DE GESTION'!#REF!="Muy Alta",' RIESGOS DE GESTION'!#REF!="Menor"),CONCATENATE("R5C",' RIESGOS DE GESTION'!#REF!),"")</f>
        <v>#REF!</v>
      </c>
      <c r="T10" s="42" t="e">
        <f>IF(AND(' RIESGOS DE GESTION'!#REF!="Muy Alta",' RIESGOS DE GESTION'!#REF!="Menor"),CONCATENATE("R5C",' RIESGOS DE GESTION'!#REF!),"")</f>
        <v>#REF!</v>
      </c>
      <c r="U10" s="43" t="e">
        <f>IF(AND(' RIESGOS DE GESTION'!#REF!="Muy Alta",' RIESGOS DE GESTION'!#REF!="Menor"),CONCATENATE("R5C",' RIESGOS DE GESTION'!#REF!),"")</f>
        <v>#REF!</v>
      </c>
      <c r="V10" s="41" t="e">
        <f>IF(AND(' RIESGOS DE GESTION'!#REF!="Muy Alta",' RIESGOS DE GESTION'!#REF!="Moderado"),CONCATENATE("R5C",' RIESGOS DE GESTION'!#REF!),"")</f>
        <v>#REF!</v>
      </c>
      <c r="W10" s="42" t="e">
        <f>IF(AND(' RIESGOS DE GESTION'!#REF!="Muy Alta",' RIESGOS DE GESTION'!#REF!="Moderado"),CONCATENATE("R5C",' RIESGOS DE GESTION'!#REF!),"")</f>
        <v>#REF!</v>
      </c>
      <c r="X10" s="42" t="e">
        <f>IF(AND(' RIESGOS DE GESTION'!#REF!="Muy Alta",' RIESGOS DE GESTION'!#REF!="Moderado"),CONCATENATE("R5C",' RIESGOS DE GESTION'!#REF!),"")</f>
        <v>#REF!</v>
      </c>
      <c r="Y10" s="42" t="e">
        <f>IF(AND(' RIESGOS DE GESTION'!#REF!="Muy Alta",' RIESGOS DE GESTION'!#REF!="Moderado"),CONCATENATE("R5C",' RIESGOS DE GESTION'!#REF!),"")</f>
        <v>#REF!</v>
      </c>
      <c r="Z10" s="42" t="e">
        <f>IF(AND(' RIESGOS DE GESTION'!#REF!="Muy Alta",' RIESGOS DE GESTION'!#REF!="Moderado"),CONCATENATE("R5C",' RIESGOS DE GESTION'!#REF!),"")</f>
        <v>#REF!</v>
      </c>
      <c r="AA10" s="43" t="e">
        <f>IF(AND(' RIESGOS DE GESTION'!#REF!="Muy Alta",' RIESGOS DE GESTION'!#REF!="Moderado"),CONCATENATE("R5C",' RIESGOS DE GESTION'!#REF!),"")</f>
        <v>#REF!</v>
      </c>
      <c r="AB10" s="41" t="e">
        <f>IF(AND(' RIESGOS DE GESTION'!#REF!="Muy Alta",' RIESGOS DE GESTION'!#REF!="Mayor"),CONCATENATE("R5C",' RIESGOS DE GESTION'!#REF!),"")</f>
        <v>#REF!</v>
      </c>
      <c r="AC10" s="42" t="e">
        <f>IF(AND(' RIESGOS DE GESTION'!#REF!="Muy Alta",' RIESGOS DE GESTION'!#REF!="Mayor"),CONCATENATE("R5C",' RIESGOS DE GESTION'!#REF!),"")</f>
        <v>#REF!</v>
      </c>
      <c r="AD10" s="42" t="e">
        <f>IF(AND(' RIESGOS DE GESTION'!#REF!="Muy Alta",' RIESGOS DE GESTION'!#REF!="Mayor"),CONCATENATE("R5C",' RIESGOS DE GESTION'!#REF!),"")</f>
        <v>#REF!</v>
      </c>
      <c r="AE10" s="42" t="e">
        <f>IF(AND(' RIESGOS DE GESTION'!#REF!="Muy Alta",' RIESGOS DE GESTION'!#REF!="Mayor"),CONCATENATE("R5C",' RIESGOS DE GESTION'!#REF!),"")</f>
        <v>#REF!</v>
      </c>
      <c r="AF10" s="42" t="e">
        <f>IF(AND(' RIESGOS DE GESTION'!#REF!="Muy Alta",' RIESGOS DE GESTION'!#REF!="Mayor"),CONCATENATE("R5C",' RIESGOS DE GESTION'!#REF!),"")</f>
        <v>#REF!</v>
      </c>
      <c r="AG10" s="43" t="e">
        <f>IF(AND(' RIESGOS DE GESTION'!#REF!="Muy Alta",' RIESGOS DE GESTION'!#REF!="Mayor"),CONCATENATE("R5C",' RIESGOS DE GESTION'!#REF!),"")</f>
        <v>#REF!</v>
      </c>
      <c r="AH10" s="44" t="e">
        <f>IF(AND(' RIESGOS DE GESTION'!#REF!="Muy Alta",' RIESGOS DE GESTION'!#REF!="Catastrófico"),CONCATENATE("R5C",' RIESGOS DE GESTION'!#REF!),"")</f>
        <v>#REF!</v>
      </c>
      <c r="AI10" s="45" t="e">
        <f>IF(AND(' RIESGOS DE GESTION'!#REF!="Muy Alta",' RIESGOS DE GESTION'!#REF!="Catastrófico"),CONCATENATE("R5C",' RIESGOS DE GESTION'!#REF!),"")</f>
        <v>#REF!</v>
      </c>
      <c r="AJ10" s="45" t="e">
        <f>IF(AND(' RIESGOS DE GESTION'!#REF!="Muy Alta",' RIESGOS DE GESTION'!#REF!="Catastrófico"),CONCATENATE("R5C",' RIESGOS DE GESTION'!#REF!),"")</f>
        <v>#REF!</v>
      </c>
      <c r="AK10" s="45" t="e">
        <f>IF(AND(' RIESGOS DE GESTION'!#REF!="Muy Alta",' RIESGOS DE GESTION'!#REF!="Catastrófico"),CONCATENATE("R5C",' RIESGOS DE GESTION'!#REF!),"")</f>
        <v>#REF!</v>
      </c>
      <c r="AL10" s="45" t="e">
        <f>IF(AND(' RIESGOS DE GESTION'!#REF!="Muy Alta",' RIESGOS DE GESTION'!#REF!="Catastrófico"),CONCATENATE("R5C",' RIESGOS DE GESTION'!#REF!),"")</f>
        <v>#REF!</v>
      </c>
      <c r="AM10" s="46" t="e">
        <f>IF(AND(' RIESGOS DE GESTION'!#REF!="Muy Alta",' RIESGOS DE GESTION'!#REF!="Catastrófico"),CONCATENATE("R5C",' RIESGOS DE GESTION'!#REF!),"")</f>
        <v>#REF!</v>
      </c>
      <c r="AN10" s="72"/>
      <c r="AO10" s="601"/>
      <c r="AP10" s="602"/>
      <c r="AQ10" s="602"/>
      <c r="AR10" s="602"/>
      <c r="AS10" s="602"/>
      <c r="AT10" s="603"/>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row>
    <row r="11" spans="1:91" ht="15" customHeight="1" x14ac:dyDescent="0.25">
      <c r="A11" s="72"/>
      <c r="B11" s="496"/>
      <c r="C11" s="496"/>
      <c r="D11" s="497"/>
      <c r="E11" s="595"/>
      <c r="F11" s="594"/>
      <c r="G11" s="594"/>
      <c r="H11" s="594"/>
      <c r="I11" s="610"/>
      <c r="J11" s="41" t="e">
        <f>IF(AND(' RIESGOS DE GESTION'!#REF!="Muy Alta",' RIESGOS DE GESTION'!#REF!="Leve"),CONCATENATE("R6C",' RIESGOS DE GESTION'!#REF!),"")</f>
        <v>#REF!</v>
      </c>
      <c r="K11" s="42" t="e">
        <f>IF(AND(' RIESGOS DE GESTION'!#REF!="Muy Alta",' RIESGOS DE GESTION'!#REF!="Leve"),CONCATENATE("R6C",' RIESGOS DE GESTION'!#REF!),"")</f>
        <v>#REF!</v>
      </c>
      <c r="L11" s="42" t="e">
        <f>IF(AND(' RIESGOS DE GESTION'!#REF!="Muy Alta",' RIESGOS DE GESTION'!#REF!="Leve"),CONCATENATE("R6C",' RIESGOS DE GESTION'!#REF!),"")</f>
        <v>#REF!</v>
      </c>
      <c r="M11" s="42" t="e">
        <f>IF(AND(' RIESGOS DE GESTION'!#REF!="Muy Alta",' RIESGOS DE GESTION'!#REF!="Leve"),CONCATENATE("R6C",' RIESGOS DE GESTION'!#REF!),"")</f>
        <v>#REF!</v>
      </c>
      <c r="N11" s="42" t="e">
        <f>IF(AND(' RIESGOS DE GESTION'!#REF!="Muy Alta",' RIESGOS DE GESTION'!#REF!="Leve"),CONCATENATE("R6C",' RIESGOS DE GESTION'!#REF!),"")</f>
        <v>#REF!</v>
      </c>
      <c r="O11" s="43" t="e">
        <f>IF(AND(' RIESGOS DE GESTION'!#REF!="Muy Alta",' RIESGOS DE GESTION'!#REF!="Leve"),CONCATENATE("R6C",' RIESGOS DE GESTION'!#REF!),"")</f>
        <v>#REF!</v>
      </c>
      <c r="P11" s="41" t="e">
        <f>IF(AND(' RIESGOS DE GESTION'!#REF!="Muy Alta",' RIESGOS DE GESTION'!#REF!="Menor"),CONCATENATE("R6C",' RIESGOS DE GESTION'!#REF!),"")</f>
        <v>#REF!</v>
      </c>
      <c r="Q11" s="42" t="e">
        <f>IF(AND(' RIESGOS DE GESTION'!#REF!="Muy Alta",' RIESGOS DE GESTION'!#REF!="Menor"),CONCATENATE("R6C",' RIESGOS DE GESTION'!#REF!),"")</f>
        <v>#REF!</v>
      </c>
      <c r="R11" s="42" t="e">
        <f>IF(AND(' RIESGOS DE GESTION'!#REF!="Muy Alta",' RIESGOS DE GESTION'!#REF!="Menor"),CONCATENATE("R6C",' RIESGOS DE GESTION'!#REF!),"")</f>
        <v>#REF!</v>
      </c>
      <c r="S11" s="42" t="e">
        <f>IF(AND(' RIESGOS DE GESTION'!#REF!="Muy Alta",' RIESGOS DE GESTION'!#REF!="Menor"),CONCATENATE("R6C",' RIESGOS DE GESTION'!#REF!),"")</f>
        <v>#REF!</v>
      </c>
      <c r="T11" s="42" t="e">
        <f>IF(AND(' RIESGOS DE GESTION'!#REF!="Muy Alta",' RIESGOS DE GESTION'!#REF!="Menor"),CONCATENATE("R6C",' RIESGOS DE GESTION'!#REF!),"")</f>
        <v>#REF!</v>
      </c>
      <c r="U11" s="43" t="e">
        <f>IF(AND(' RIESGOS DE GESTION'!#REF!="Muy Alta",' RIESGOS DE GESTION'!#REF!="Menor"),CONCATENATE("R6C",' RIESGOS DE GESTION'!#REF!),"")</f>
        <v>#REF!</v>
      </c>
      <c r="V11" s="41" t="e">
        <f>IF(AND(' RIESGOS DE GESTION'!#REF!="Muy Alta",' RIESGOS DE GESTION'!#REF!="Moderado"),CONCATENATE("R6C",' RIESGOS DE GESTION'!#REF!),"")</f>
        <v>#REF!</v>
      </c>
      <c r="W11" s="42" t="e">
        <f>IF(AND(' RIESGOS DE GESTION'!#REF!="Muy Alta",' RIESGOS DE GESTION'!#REF!="Moderado"),CONCATENATE("R6C",' RIESGOS DE GESTION'!#REF!),"")</f>
        <v>#REF!</v>
      </c>
      <c r="X11" s="42" t="e">
        <f>IF(AND(' RIESGOS DE GESTION'!#REF!="Muy Alta",' RIESGOS DE GESTION'!#REF!="Moderado"),CONCATENATE("R6C",' RIESGOS DE GESTION'!#REF!),"")</f>
        <v>#REF!</v>
      </c>
      <c r="Y11" s="42" t="e">
        <f>IF(AND(' RIESGOS DE GESTION'!#REF!="Muy Alta",' RIESGOS DE GESTION'!#REF!="Moderado"),CONCATENATE("R6C",' RIESGOS DE GESTION'!#REF!),"")</f>
        <v>#REF!</v>
      </c>
      <c r="Z11" s="42" t="e">
        <f>IF(AND(' RIESGOS DE GESTION'!#REF!="Muy Alta",' RIESGOS DE GESTION'!#REF!="Moderado"),CONCATENATE("R6C",' RIESGOS DE GESTION'!#REF!),"")</f>
        <v>#REF!</v>
      </c>
      <c r="AA11" s="43" t="e">
        <f>IF(AND(' RIESGOS DE GESTION'!#REF!="Muy Alta",' RIESGOS DE GESTION'!#REF!="Moderado"),CONCATENATE("R6C",' RIESGOS DE GESTION'!#REF!),"")</f>
        <v>#REF!</v>
      </c>
      <c r="AB11" s="41" t="e">
        <f>IF(AND(' RIESGOS DE GESTION'!#REF!="Muy Alta",' RIESGOS DE GESTION'!#REF!="Mayor"),CONCATENATE("R6C",' RIESGOS DE GESTION'!#REF!),"")</f>
        <v>#REF!</v>
      </c>
      <c r="AC11" s="42" t="e">
        <f>IF(AND(' RIESGOS DE GESTION'!#REF!="Muy Alta",' RIESGOS DE GESTION'!#REF!="Mayor"),CONCATENATE("R6C",' RIESGOS DE GESTION'!#REF!),"")</f>
        <v>#REF!</v>
      </c>
      <c r="AD11" s="42" t="e">
        <f>IF(AND(' RIESGOS DE GESTION'!#REF!="Muy Alta",' RIESGOS DE GESTION'!#REF!="Mayor"),CONCATENATE("R6C",' RIESGOS DE GESTION'!#REF!),"")</f>
        <v>#REF!</v>
      </c>
      <c r="AE11" s="42" t="e">
        <f>IF(AND(' RIESGOS DE GESTION'!#REF!="Muy Alta",' RIESGOS DE GESTION'!#REF!="Mayor"),CONCATENATE("R6C",' RIESGOS DE GESTION'!#REF!),"")</f>
        <v>#REF!</v>
      </c>
      <c r="AF11" s="42" t="e">
        <f>IF(AND(' RIESGOS DE GESTION'!#REF!="Muy Alta",' RIESGOS DE GESTION'!#REF!="Mayor"),CONCATENATE("R6C",' RIESGOS DE GESTION'!#REF!),"")</f>
        <v>#REF!</v>
      </c>
      <c r="AG11" s="43" t="e">
        <f>IF(AND(' RIESGOS DE GESTION'!#REF!="Muy Alta",' RIESGOS DE GESTION'!#REF!="Mayor"),CONCATENATE("R6C",' RIESGOS DE GESTION'!#REF!),"")</f>
        <v>#REF!</v>
      </c>
      <c r="AH11" s="44" t="e">
        <f>IF(AND(' RIESGOS DE GESTION'!#REF!="Muy Alta",' RIESGOS DE GESTION'!#REF!="Catastrófico"),CONCATENATE("R6C",' RIESGOS DE GESTION'!#REF!),"")</f>
        <v>#REF!</v>
      </c>
      <c r="AI11" s="45" t="e">
        <f>IF(AND(' RIESGOS DE GESTION'!#REF!="Muy Alta",' RIESGOS DE GESTION'!#REF!="Catastrófico"),CONCATENATE("R6C",' RIESGOS DE GESTION'!#REF!),"")</f>
        <v>#REF!</v>
      </c>
      <c r="AJ11" s="45" t="e">
        <f>IF(AND(' RIESGOS DE GESTION'!#REF!="Muy Alta",' RIESGOS DE GESTION'!#REF!="Catastrófico"),CONCATENATE("R6C",' RIESGOS DE GESTION'!#REF!),"")</f>
        <v>#REF!</v>
      </c>
      <c r="AK11" s="45" t="e">
        <f>IF(AND(' RIESGOS DE GESTION'!#REF!="Muy Alta",' RIESGOS DE GESTION'!#REF!="Catastrófico"),CONCATENATE("R6C",' RIESGOS DE GESTION'!#REF!),"")</f>
        <v>#REF!</v>
      </c>
      <c r="AL11" s="45" t="e">
        <f>IF(AND(' RIESGOS DE GESTION'!#REF!="Muy Alta",' RIESGOS DE GESTION'!#REF!="Catastrófico"),CONCATENATE("R6C",' RIESGOS DE GESTION'!#REF!),"")</f>
        <v>#REF!</v>
      </c>
      <c r="AM11" s="46" t="e">
        <f>IF(AND(' RIESGOS DE GESTION'!#REF!="Muy Alta",' RIESGOS DE GESTION'!#REF!="Catastrófico"),CONCATENATE("R6C",' RIESGOS DE GESTION'!#REF!),"")</f>
        <v>#REF!</v>
      </c>
      <c r="AN11" s="72"/>
      <c r="AO11" s="601"/>
      <c r="AP11" s="602"/>
      <c r="AQ11" s="602"/>
      <c r="AR11" s="602"/>
      <c r="AS11" s="602"/>
      <c r="AT11" s="603"/>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row>
    <row r="12" spans="1:91" ht="15" customHeight="1" x14ac:dyDescent="0.25">
      <c r="A12" s="72"/>
      <c r="B12" s="496"/>
      <c r="C12" s="496"/>
      <c r="D12" s="497"/>
      <c r="E12" s="595"/>
      <c r="F12" s="594"/>
      <c r="G12" s="594"/>
      <c r="H12" s="594"/>
      <c r="I12" s="610"/>
      <c r="J12" s="41" t="e">
        <f>IF(AND(' RIESGOS DE GESTION'!#REF!="Muy Alta",' RIESGOS DE GESTION'!#REF!="Leve"),CONCATENATE("R7C",' RIESGOS DE GESTION'!#REF!),"")</f>
        <v>#REF!</v>
      </c>
      <c r="K12" s="42" t="e">
        <f>IF(AND(' RIESGOS DE GESTION'!#REF!="Muy Alta",' RIESGOS DE GESTION'!#REF!="Leve"),CONCATENATE("R7C",' RIESGOS DE GESTION'!#REF!),"")</f>
        <v>#REF!</v>
      </c>
      <c r="L12" s="42" t="e">
        <f>IF(AND(' RIESGOS DE GESTION'!#REF!="Muy Alta",' RIESGOS DE GESTION'!#REF!="Leve"),CONCATENATE("R7C",' RIESGOS DE GESTION'!#REF!),"")</f>
        <v>#REF!</v>
      </c>
      <c r="M12" s="42" t="e">
        <f>IF(AND(' RIESGOS DE GESTION'!#REF!="Muy Alta",' RIESGOS DE GESTION'!#REF!="Leve"),CONCATENATE("R7C",' RIESGOS DE GESTION'!#REF!),"")</f>
        <v>#REF!</v>
      </c>
      <c r="N12" s="42" t="e">
        <f>IF(AND(' RIESGOS DE GESTION'!#REF!="Muy Alta",' RIESGOS DE GESTION'!#REF!="Leve"),CONCATENATE("R7C",' RIESGOS DE GESTION'!#REF!),"")</f>
        <v>#REF!</v>
      </c>
      <c r="O12" s="43" t="e">
        <f>IF(AND(' RIESGOS DE GESTION'!#REF!="Muy Alta",' RIESGOS DE GESTION'!#REF!="Leve"),CONCATENATE("R7C",' RIESGOS DE GESTION'!#REF!),"")</f>
        <v>#REF!</v>
      </c>
      <c r="P12" s="41" t="e">
        <f>IF(AND(' RIESGOS DE GESTION'!#REF!="Muy Alta",' RIESGOS DE GESTION'!#REF!="Menor"),CONCATENATE("R7C",' RIESGOS DE GESTION'!#REF!),"")</f>
        <v>#REF!</v>
      </c>
      <c r="Q12" s="42" t="e">
        <f>IF(AND(' RIESGOS DE GESTION'!#REF!="Muy Alta",' RIESGOS DE GESTION'!#REF!="Menor"),CONCATENATE("R7C",' RIESGOS DE GESTION'!#REF!),"")</f>
        <v>#REF!</v>
      </c>
      <c r="R12" s="42" t="e">
        <f>IF(AND(' RIESGOS DE GESTION'!#REF!="Muy Alta",' RIESGOS DE GESTION'!#REF!="Menor"),CONCATENATE("R7C",' RIESGOS DE GESTION'!#REF!),"")</f>
        <v>#REF!</v>
      </c>
      <c r="S12" s="42" t="e">
        <f>IF(AND(' RIESGOS DE GESTION'!#REF!="Muy Alta",' RIESGOS DE GESTION'!#REF!="Menor"),CONCATENATE("R7C",' RIESGOS DE GESTION'!#REF!),"")</f>
        <v>#REF!</v>
      </c>
      <c r="T12" s="42" t="e">
        <f>IF(AND(' RIESGOS DE GESTION'!#REF!="Muy Alta",' RIESGOS DE GESTION'!#REF!="Menor"),CONCATENATE("R7C",' RIESGOS DE GESTION'!#REF!),"")</f>
        <v>#REF!</v>
      </c>
      <c r="U12" s="43" t="e">
        <f>IF(AND(' RIESGOS DE GESTION'!#REF!="Muy Alta",' RIESGOS DE GESTION'!#REF!="Menor"),CONCATENATE("R7C",' RIESGOS DE GESTION'!#REF!),"")</f>
        <v>#REF!</v>
      </c>
      <c r="V12" s="41" t="e">
        <f>IF(AND(' RIESGOS DE GESTION'!#REF!="Muy Alta",' RIESGOS DE GESTION'!#REF!="Moderado"),CONCATENATE("R7C",' RIESGOS DE GESTION'!#REF!),"")</f>
        <v>#REF!</v>
      </c>
      <c r="W12" s="42" t="e">
        <f>IF(AND(' RIESGOS DE GESTION'!#REF!="Muy Alta",' RIESGOS DE GESTION'!#REF!="Moderado"),CONCATENATE("R7C",' RIESGOS DE GESTION'!#REF!),"")</f>
        <v>#REF!</v>
      </c>
      <c r="X12" s="42" t="e">
        <f>IF(AND(' RIESGOS DE GESTION'!#REF!="Muy Alta",' RIESGOS DE GESTION'!#REF!="Moderado"),CONCATENATE("R7C",' RIESGOS DE GESTION'!#REF!),"")</f>
        <v>#REF!</v>
      </c>
      <c r="Y12" s="42" t="e">
        <f>IF(AND(' RIESGOS DE GESTION'!#REF!="Muy Alta",' RIESGOS DE GESTION'!#REF!="Moderado"),CONCATENATE("R7C",' RIESGOS DE GESTION'!#REF!),"")</f>
        <v>#REF!</v>
      </c>
      <c r="Z12" s="42" t="e">
        <f>IF(AND(' RIESGOS DE GESTION'!#REF!="Muy Alta",' RIESGOS DE GESTION'!#REF!="Moderado"),CONCATENATE("R7C",' RIESGOS DE GESTION'!#REF!),"")</f>
        <v>#REF!</v>
      </c>
      <c r="AA12" s="43" t="e">
        <f>IF(AND(' RIESGOS DE GESTION'!#REF!="Muy Alta",' RIESGOS DE GESTION'!#REF!="Moderado"),CONCATENATE("R7C",' RIESGOS DE GESTION'!#REF!),"")</f>
        <v>#REF!</v>
      </c>
      <c r="AB12" s="41" t="e">
        <f>IF(AND(' RIESGOS DE GESTION'!#REF!="Muy Alta",' RIESGOS DE GESTION'!#REF!="Mayor"),CONCATENATE("R7C",' RIESGOS DE GESTION'!#REF!),"")</f>
        <v>#REF!</v>
      </c>
      <c r="AC12" s="42" t="e">
        <f>IF(AND(' RIESGOS DE GESTION'!#REF!="Muy Alta",' RIESGOS DE GESTION'!#REF!="Mayor"),CONCATENATE("R7C",' RIESGOS DE GESTION'!#REF!),"")</f>
        <v>#REF!</v>
      </c>
      <c r="AD12" s="42" t="e">
        <f>IF(AND(' RIESGOS DE GESTION'!#REF!="Muy Alta",' RIESGOS DE GESTION'!#REF!="Mayor"),CONCATENATE("R7C",' RIESGOS DE GESTION'!#REF!),"")</f>
        <v>#REF!</v>
      </c>
      <c r="AE12" s="42" t="e">
        <f>IF(AND(' RIESGOS DE GESTION'!#REF!="Muy Alta",' RIESGOS DE GESTION'!#REF!="Mayor"),CONCATENATE("R7C",' RIESGOS DE GESTION'!#REF!),"")</f>
        <v>#REF!</v>
      </c>
      <c r="AF12" s="42" t="e">
        <f>IF(AND(' RIESGOS DE GESTION'!#REF!="Muy Alta",' RIESGOS DE GESTION'!#REF!="Mayor"),CONCATENATE("R7C",' RIESGOS DE GESTION'!#REF!),"")</f>
        <v>#REF!</v>
      </c>
      <c r="AG12" s="43" t="e">
        <f>IF(AND(' RIESGOS DE GESTION'!#REF!="Muy Alta",' RIESGOS DE GESTION'!#REF!="Mayor"),CONCATENATE("R7C",' RIESGOS DE GESTION'!#REF!),"")</f>
        <v>#REF!</v>
      </c>
      <c r="AH12" s="44" t="e">
        <f>IF(AND(' RIESGOS DE GESTION'!#REF!="Muy Alta",' RIESGOS DE GESTION'!#REF!="Catastrófico"),CONCATENATE("R7C",' RIESGOS DE GESTION'!#REF!),"")</f>
        <v>#REF!</v>
      </c>
      <c r="AI12" s="45" t="e">
        <f>IF(AND(' RIESGOS DE GESTION'!#REF!="Muy Alta",' RIESGOS DE GESTION'!#REF!="Catastrófico"),CONCATENATE("R7C",' RIESGOS DE GESTION'!#REF!),"")</f>
        <v>#REF!</v>
      </c>
      <c r="AJ12" s="45" t="e">
        <f>IF(AND(' RIESGOS DE GESTION'!#REF!="Muy Alta",' RIESGOS DE GESTION'!#REF!="Catastrófico"),CONCATENATE("R7C",' RIESGOS DE GESTION'!#REF!),"")</f>
        <v>#REF!</v>
      </c>
      <c r="AK12" s="45" t="e">
        <f>IF(AND(' RIESGOS DE GESTION'!#REF!="Muy Alta",' RIESGOS DE GESTION'!#REF!="Catastrófico"),CONCATENATE("R7C",' RIESGOS DE GESTION'!#REF!),"")</f>
        <v>#REF!</v>
      </c>
      <c r="AL12" s="45" t="e">
        <f>IF(AND(' RIESGOS DE GESTION'!#REF!="Muy Alta",' RIESGOS DE GESTION'!#REF!="Catastrófico"),CONCATENATE("R7C",' RIESGOS DE GESTION'!#REF!),"")</f>
        <v>#REF!</v>
      </c>
      <c r="AM12" s="46" t="e">
        <f>IF(AND(' RIESGOS DE GESTION'!#REF!="Muy Alta",' RIESGOS DE GESTION'!#REF!="Catastrófico"),CONCATENATE("R7C",' RIESGOS DE GESTION'!#REF!),"")</f>
        <v>#REF!</v>
      </c>
      <c r="AN12" s="72"/>
      <c r="AO12" s="601"/>
      <c r="AP12" s="602"/>
      <c r="AQ12" s="602"/>
      <c r="AR12" s="602"/>
      <c r="AS12" s="602"/>
      <c r="AT12" s="603"/>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row>
    <row r="13" spans="1:91" ht="15" customHeight="1" x14ac:dyDescent="0.25">
      <c r="A13" s="72"/>
      <c r="B13" s="496"/>
      <c r="C13" s="496"/>
      <c r="D13" s="497"/>
      <c r="E13" s="595"/>
      <c r="F13" s="594"/>
      <c r="G13" s="594"/>
      <c r="H13" s="594"/>
      <c r="I13" s="610"/>
      <c r="J13" s="41" t="e">
        <f>IF(AND(' RIESGOS DE GESTION'!#REF!="Muy Alta",' RIESGOS DE GESTION'!#REF!="Leve"),CONCATENATE("R8C",' RIESGOS DE GESTION'!#REF!),"")</f>
        <v>#REF!</v>
      </c>
      <c r="K13" s="42" t="e">
        <f>IF(AND(' RIESGOS DE GESTION'!#REF!="Muy Alta",' RIESGOS DE GESTION'!#REF!="Leve"),CONCATENATE("R8C",' RIESGOS DE GESTION'!#REF!),"")</f>
        <v>#REF!</v>
      </c>
      <c r="L13" s="42" t="e">
        <f>IF(AND(' RIESGOS DE GESTION'!#REF!="Muy Alta",' RIESGOS DE GESTION'!#REF!="Leve"),CONCATENATE("R8C",' RIESGOS DE GESTION'!#REF!),"")</f>
        <v>#REF!</v>
      </c>
      <c r="M13" s="42" t="e">
        <f>IF(AND(' RIESGOS DE GESTION'!#REF!="Muy Alta",' RIESGOS DE GESTION'!#REF!="Leve"),CONCATENATE("R8C",' RIESGOS DE GESTION'!#REF!),"")</f>
        <v>#REF!</v>
      </c>
      <c r="N13" s="42" t="e">
        <f>IF(AND(' RIESGOS DE GESTION'!#REF!="Muy Alta",' RIESGOS DE GESTION'!#REF!="Leve"),CONCATENATE("R8C",' RIESGOS DE GESTION'!#REF!),"")</f>
        <v>#REF!</v>
      </c>
      <c r="O13" s="43" t="e">
        <f>IF(AND(' RIESGOS DE GESTION'!#REF!="Muy Alta",' RIESGOS DE GESTION'!#REF!="Leve"),CONCATENATE("R8C",' RIESGOS DE GESTION'!#REF!),"")</f>
        <v>#REF!</v>
      </c>
      <c r="P13" s="41" t="e">
        <f>IF(AND(' RIESGOS DE GESTION'!#REF!="Muy Alta",' RIESGOS DE GESTION'!#REF!="Menor"),CONCATENATE("R8C",' RIESGOS DE GESTION'!#REF!),"")</f>
        <v>#REF!</v>
      </c>
      <c r="Q13" s="42" t="e">
        <f>IF(AND(' RIESGOS DE GESTION'!#REF!="Muy Alta",' RIESGOS DE GESTION'!#REF!="Menor"),CONCATENATE("R8C",' RIESGOS DE GESTION'!#REF!),"")</f>
        <v>#REF!</v>
      </c>
      <c r="R13" s="42" t="e">
        <f>IF(AND(' RIESGOS DE GESTION'!#REF!="Muy Alta",' RIESGOS DE GESTION'!#REF!="Menor"),CONCATENATE("R8C",' RIESGOS DE GESTION'!#REF!),"")</f>
        <v>#REF!</v>
      </c>
      <c r="S13" s="42" t="e">
        <f>IF(AND(' RIESGOS DE GESTION'!#REF!="Muy Alta",' RIESGOS DE GESTION'!#REF!="Menor"),CONCATENATE("R8C",' RIESGOS DE GESTION'!#REF!),"")</f>
        <v>#REF!</v>
      </c>
      <c r="T13" s="42" t="e">
        <f>IF(AND(' RIESGOS DE GESTION'!#REF!="Muy Alta",' RIESGOS DE GESTION'!#REF!="Menor"),CONCATENATE("R8C",' RIESGOS DE GESTION'!#REF!),"")</f>
        <v>#REF!</v>
      </c>
      <c r="U13" s="43" t="e">
        <f>IF(AND(' RIESGOS DE GESTION'!#REF!="Muy Alta",' RIESGOS DE GESTION'!#REF!="Menor"),CONCATENATE("R8C",' RIESGOS DE GESTION'!#REF!),"")</f>
        <v>#REF!</v>
      </c>
      <c r="V13" s="41" t="e">
        <f>IF(AND(' RIESGOS DE GESTION'!#REF!="Muy Alta",' RIESGOS DE GESTION'!#REF!="Moderado"),CONCATENATE("R8C",' RIESGOS DE GESTION'!#REF!),"")</f>
        <v>#REF!</v>
      </c>
      <c r="W13" s="42" t="e">
        <f>IF(AND(' RIESGOS DE GESTION'!#REF!="Muy Alta",' RIESGOS DE GESTION'!#REF!="Moderado"),CONCATENATE("R8C",' RIESGOS DE GESTION'!#REF!),"")</f>
        <v>#REF!</v>
      </c>
      <c r="X13" s="42" t="e">
        <f>IF(AND(' RIESGOS DE GESTION'!#REF!="Muy Alta",' RIESGOS DE GESTION'!#REF!="Moderado"),CONCATENATE("R8C",' RIESGOS DE GESTION'!#REF!),"")</f>
        <v>#REF!</v>
      </c>
      <c r="Y13" s="42" t="e">
        <f>IF(AND(' RIESGOS DE GESTION'!#REF!="Muy Alta",' RIESGOS DE GESTION'!#REF!="Moderado"),CONCATENATE("R8C",' RIESGOS DE GESTION'!#REF!),"")</f>
        <v>#REF!</v>
      </c>
      <c r="Z13" s="42" t="e">
        <f>IF(AND(' RIESGOS DE GESTION'!#REF!="Muy Alta",' RIESGOS DE GESTION'!#REF!="Moderado"),CONCATENATE("R8C",' RIESGOS DE GESTION'!#REF!),"")</f>
        <v>#REF!</v>
      </c>
      <c r="AA13" s="43" t="e">
        <f>IF(AND(' RIESGOS DE GESTION'!#REF!="Muy Alta",' RIESGOS DE GESTION'!#REF!="Moderado"),CONCATENATE("R8C",' RIESGOS DE GESTION'!#REF!),"")</f>
        <v>#REF!</v>
      </c>
      <c r="AB13" s="41" t="e">
        <f>IF(AND(' RIESGOS DE GESTION'!#REF!="Muy Alta",' RIESGOS DE GESTION'!#REF!="Mayor"),CONCATENATE("R8C",' RIESGOS DE GESTION'!#REF!),"")</f>
        <v>#REF!</v>
      </c>
      <c r="AC13" s="42" t="e">
        <f>IF(AND(' RIESGOS DE GESTION'!#REF!="Muy Alta",' RIESGOS DE GESTION'!#REF!="Mayor"),CONCATENATE("R8C",' RIESGOS DE GESTION'!#REF!),"")</f>
        <v>#REF!</v>
      </c>
      <c r="AD13" s="42" t="e">
        <f>IF(AND(' RIESGOS DE GESTION'!#REF!="Muy Alta",' RIESGOS DE GESTION'!#REF!="Mayor"),CONCATENATE("R8C",' RIESGOS DE GESTION'!#REF!),"")</f>
        <v>#REF!</v>
      </c>
      <c r="AE13" s="42" t="e">
        <f>IF(AND(' RIESGOS DE GESTION'!#REF!="Muy Alta",' RIESGOS DE GESTION'!#REF!="Mayor"),CONCATENATE("R8C",' RIESGOS DE GESTION'!#REF!),"")</f>
        <v>#REF!</v>
      </c>
      <c r="AF13" s="42" t="e">
        <f>IF(AND(' RIESGOS DE GESTION'!#REF!="Muy Alta",' RIESGOS DE GESTION'!#REF!="Mayor"),CONCATENATE("R8C",' RIESGOS DE GESTION'!#REF!),"")</f>
        <v>#REF!</v>
      </c>
      <c r="AG13" s="43" t="e">
        <f>IF(AND(' RIESGOS DE GESTION'!#REF!="Muy Alta",' RIESGOS DE GESTION'!#REF!="Mayor"),CONCATENATE("R8C",' RIESGOS DE GESTION'!#REF!),"")</f>
        <v>#REF!</v>
      </c>
      <c r="AH13" s="44" t="e">
        <f>IF(AND(' RIESGOS DE GESTION'!#REF!="Muy Alta",' RIESGOS DE GESTION'!#REF!="Catastrófico"),CONCATENATE("R8C",' RIESGOS DE GESTION'!#REF!),"")</f>
        <v>#REF!</v>
      </c>
      <c r="AI13" s="45" t="e">
        <f>IF(AND(' RIESGOS DE GESTION'!#REF!="Muy Alta",' RIESGOS DE GESTION'!#REF!="Catastrófico"),CONCATENATE("R8C",' RIESGOS DE GESTION'!#REF!),"")</f>
        <v>#REF!</v>
      </c>
      <c r="AJ13" s="45" t="e">
        <f>IF(AND(' RIESGOS DE GESTION'!#REF!="Muy Alta",' RIESGOS DE GESTION'!#REF!="Catastrófico"),CONCATENATE("R8C",' RIESGOS DE GESTION'!#REF!),"")</f>
        <v>#REF!</v>
      </c>
      <c r="AK13" s="45" t="e">
        <f>IF(AND(' RIESGOS DE GESTION'!#REF!="Muy Alta",' RIESGOS DE GESTION'!#REF!="Catastrófico"),CONCATENATE("R8C",' RIESGOS DE GESTION'!#REF!),"")</f>
        <v>#REF!</v>
      </c>
      <c r="AL13" s="45" t="e">
        <f>IF(AND(' RIESGOS DE GESTION'!#REF!="Muy Alta",' RIESGOS DE GESTION'!#REF!="Catastrófico"),CONCATENATE("R8C",' RIESGOS DE GESTION'!#REF!),"")</f>
        <v>#REF!</v>
      </c>
      <c r="AM13" s="46" t="e">
        <f>IF(AND(' RIESGOS DE GESTION'!#REF!="Muy Alta",' RIESGOS DE GESTION'!#REF!="Catastrófico"),CONCATENATE("R8C",' RIESGOS DE GESTION'!#REF!),"")</f>
        <v>#REF!</v>
      </c>
      <c r="AN13" s="72"/>
      <c r="AO13" s="601"/>
      <c r="AP13" s="602"/>
      <c r="AQ13" s="602"/>
      <c r="AR13" s="602"/>
      <c r="AS13" s="602"/>
      <c r="AT13" s="603"/>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row>
    <row r="14" spans="1:91" ht="15" customHeight="1" x14ac:dyDescent="0.25">
      <c r="A14" s="72"/>
      <c r="B14" s="496"/>
      <c r="C14" s="496"/>
      <c r="D14" s="497"/>
      <c r="E14" s="595"/>
      <c r="F14" s="594"/>
      <c r="G14" s="594"/>
      <c r="H14" s="594"/>
      <c r="I14" s="610"/>
      <c r="J14" s="41" t="e">
        <f>IF(AND(' RIESGOS DE GESTION'!#REF!="Muy Alta",' RIESGOS DE GESTION'!#REF!="Leve"),CONCATENATE("R9C",' RIESGOS DE GESTION'!#REF!),"")</f>
        <v>#REF!</v>
      </c>
      <c r="K14" s="42" t="e">
        <f>IF(AND(' RIESGOS DE GESTION'!#REF!="Muy Alta",' RIESGOS DE GESTION'!#REF!="Leve"),CONCATENATE("R9C",' RIESGOS DE GESTION'!#REF!),"")</f>
        <v>#REF!</v>
      </c>
      <c r="L14" s="42" t="e">
        <f>IF(AND(' RIESGOS DE GESTION'!#REF!="Muy Alta",' RIESGOS DE GESTION'!#REF!="Leve"),CONCATENATE("R9C",' RIESGOS DE GESTION'!#REF!),"")</f>
        <v>#REF!</v>
      </c>
      <c r="M14" s="42" t="e">
        <f>IF(AND(' RIESGOS DE GESTION'!#REF!="Muy Alta",' RIESGOS DE GESTION'!#REF!="Leve"),CONCATENATE("R9C",' RIESGOS DE GESTION'!#REF!),"")</f>
        <v>#REF!</v>
      </c>
      <c r="N14" s="42" t="e">
        <f>IF(AND(' RIESGOS DE GESTION'!#REF!="Muy Alta",' RIESGOS DE GESTION'!#REF!="Leve"),CONCATENATE("R9C",' RIESGOS DE GESTION'!#REF!),"")</f>
        <v>#REF!</v>
      </c>
      <c r="O14" s="43" t="e">
        <f>IF(AND(' RIESGOS DE GESTION'!#REF!="Muy Alta",' RIESGOS DE GESTION'!#REF!="Leve"),CONCATENATE("R9C",' RIESGOS DE GESTION'!#REF!),"")</f>
        <v>#REF!</v>
      </c>
      <c r="P14" s="41" t="e">
        <f>IF(AND(' RIESGOS DE GESTION'!#REF!="Muy Alta",' RIESGOS DE GESTION'!#REF!="Menor"),CONCATENATE("R9C",' RIESGOS DE GESTION'!#REF!),"")</f>
        <v>#REF!</v>
      </c>
      <c r="Q14" s="42" t="e">
        <f>IF(AND(' RIESGOS DE GESTION'!#REF!="Muy Alta",' RIESGOS DE GESTION'!#REF!="Menor"),CONCATENATE("R9C",' RIESGOS DE GESTION'!#REF!),"")</f>
        <v>#REF!</v>
      </c>
      <c r="R14" s="42" t="e">
        <f>IF(AND(' RIESGOS DE GESTION'!#REF!="Muy Alta",' RIESGOS DE GESTION'!#REF!="Menor"),CONCATENATE("R9C",' RIESGOS DE GESTION'!#REF!),"")</f>
        <v>#REF!</v>
      </c>
      <c r="S14" s="42" t="e">
        <f>IF(AND(' RIESGOS DE GESTION'!#REF!="Muy Alta",' RIESGOS DE GESTION'!#REF!="Menor"),CONCATENATE("R9C",' RIESGOS DE GESTION'!#REF!),"")</f>
        <v>#REF!</v>
      </c>
      <c r="T14" s="42" t="e">
        <f>IF(AND(' RIESGOS DE GESTION'!#REF!="Muy Alta",' RIESGOS DE GESTION'!#REF!="Menor"),CONCATENATE("R9C",' RIESGOS DE GESTION'!#REF!),"")</f>
        <v>#REF!</v>
      </c>
      <c r="U14" s="43" t="e">
        <f>IF(AND(' RIESGOS DE GESTION'!#REF!="Muy Alta",' RIESGOS DE GESTION'!#REF!="Menor"),CONCATENATE("R9C",' RIESGOS DE GESTION'!#REF!),"")</f>
        <v>#REF!</v>
      </c>
      <c r="V14" s="41" t="e">
        <f>IF(AND(' RIESGOS DE GESTION'!#REF!="Muy Alta",' RIESGOS DE GESTION'!#REF!="Moderado"),CONCATENATE("R9C",' RIESGOS DE GESTION'!#REF!),"")</f>
        <v>#REF!</v>
      </c>
      <c r="W14" s="42" t="e">
        <f>IF(AND(' RIESGOS DE GESTION'!#REF!="Muy Alta",' RIESGOS DE GESTION'!#REF!="Moderado"),CONCATENATE("R9C",' RIESGOS DE GESTION'!#REF!),"")</f>
        <v>#REF!</v>
      </c>
      <c r="X14" s="42" t="e">
        <f>IF(AND(' RIESGOS DE GESTION'!#REF!="Muy Alta",' RIESGOS DE GESTION'!#REF!="Moderado"),CONCATENATE("R9C",' RIESGOS DE GESTION'!#REF!),"")</f>
        <v>#REF!</v>
      </c>
      <c r="Y14" s="42" t="e">
        <f>IF(AND(' RIESGOS DE GESTION'!#REF!="Muy Alta",' RIESGOS DE GESTION'!#REF!="Moderado"),CONCATENATE("R9C",' RIESGOS DE GESTION'!#REF!),"")</f>
        <v>#REF!</v>
      </c>
      <c r="Z14" s="42" t="e">
        <f>IF(AND(' RIESGOS DE GESTION'!#REF!="Muy Alta",' RIESGOS DE GESTION'!#REF!="Moderado"),CONCATENATE("R9C",' RIESGOS DE GESTION'!#REF!),"")</f>
        <v>#REF!</v>
      </c>
      <c r="AA14" s="43" t="e">
        <f>IF(AND(' RIESGOS DE GESTION'!#REF!="Muy Alta",' RIESGOS DE GESTION'!#REF!="Moderado"),CONCATENATE("R9C",' RIESGOS DE GESTION'!#REF!),"")</f>
        <v>#REF!</v>
      </c>
      <c r="AB14" s="41" t="e">
        <f>IF(AND(' RIESGOS DE GESTION'!#REF!="Muy Alta",' RIESGOS DE GESTION'!#REF!="Mayor"),CONCATENATE("R9C",' RIESGOS DE GESTION'!#REF!),"")</f>
        <v>#REF!</v>
      </c>
      <c r="AC14" s="42" t="e">
        <f>IF(AND(' RIESGOS DE GESTION'!#REF!="Muy Alta",' RIESGOS DE GESTION'!#REF!="Mayor"),CONCATENATE("R9C",' RIESGOS DE GESTION'!#REF!),"")</f>
        <v>#REF!</v>
      </c>
      <c r="AD14" s="42" t="e">
        <f>IF(AND(' RIESGOS DE GESTION'!#REF!="Muy Alta",' RIESGOS DE GESTION'!#REF!="Mayor"),CONCATENATE("R9C",' RIESGOS DE GESTION'!#REF!),"")</f>
        <v>#REF!</v>
      </c>
      <c r="AE14" s="42" t="e">
        <f>IF(AND(' RIESGOS DE GESTION'!#REF!="Muy Alta",' RIESGOS DE GESTION'!#REF!="Mayor"),CONCATENATE("R9C",' RIESGOS DE GESTION'!#REF!),"")</f>
        <v>#REF!</v>
      </c>
      <c r="AF14" s="42" t="e">
        <f>IF(AND(' RIESGOS DE GESTION'!#REF!="Muy Alta",' RIESGOS DE GESTION'!#REF!="Mayor"),CONCATENATE("R9C",' RIESGOS DE GESTION'!#REF!),"")</f>
        <v>#REF!</v>
      </c>
      <c r="AG14" s="43" t="e">
        <f>IF(AND(' RIESGOS DE GESTION'!#REF!="Muy Alta",' RIESGOS DE GESTION'!#REF!="Mayor"),CONCATENATE("R9C",' RIESGOS DE GESTION'!#REF!),"")</f>
        <v>#REF!</v>
      </c>
      <c r="AH14" s="44" t="e">
        <f>IF(AND(' RIESGOS DE GESTION'!#REF!="Muy Alta",' RIESGOS DE GESTION'!#REF!="Catastrófico"),CONCATENATE("R9C",' RIESGOS DE GESTION'!#REF!),"")</f>
        <v>#REF!</v>
      </c>
      <c r="AI14" s="45" t="e">
        <f>IF(AND(' RIESGOS DE GESTION'!#REF!="Muy Alta",' RIESGOS DE GESTION'!#REF!="Catastrófico"),CONCATENATE("R9C",' RIESGOS DE GESTION'!#REF!),"")</f>
        <v>#REF!</v>
      </c>
      <c r="AJ14" s="45" t="e">
        <f>IF(AND(' RIESGOS DE GESTION'!#REF!="Muy Alta",' RIESGOS DE GESTION'!#REF!="Catastrófico"),CONCATENATE("R9C",' RIESGOS DE GESTION'!#REF!),"")</f>
        <v>#REF!</v>
      </c>
      <c r="AK14" s="45" t="e">
        <f>IF(AND(' RIESGOS DE GESTION'!#REF!="Muy Alta",' RIESGOS DE GESTION'!#REF!="Catastrófico"),CONCATENATE("R9C",' RIESGOS DE GESTION'!#REF!),"")</f>
        <v>#REF!</v>
      </c>
      <c r="AL14" s="45" t="e">
        <f>IF(AND(' RIESGOS DE GESTION'!#REF!="Muy Alta",' RIESGOS DE GESTION'!#REF!="Catastrófico"),CONCATENATE("R9C",' RIESGOS DE GESTION'!#REF!),"")</f>
        <v>#REF!</v>
      </c>
      <c r="AM14" s="46" t="e">
        <f>IF(AND(' RIESGOS DE GESTION'!#REF!="Muy Alta",' RIESGOS DE GESTION'!#REF!="Catastrófico"),CONCATENATE("R9C",' RIESGOS DE GESTION'!#REF!),"")</f>
        <v>#REF!</v>
      </c>
      <c r="AN14" s="72"/>
      <c r="AO14" s="601"/>
      <c r="AP14" s="602"/>
      <c r="AQ14" s="602"/>
      <c r="AR14" s="602"/>
      <c r="AS14" s="602"/>
      <c r="AT14" s="603"/>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row>
    <row r="15" spans="1:91" ht="15.75" customHeight="1" thickBot="1" x14ac:dyDescent="0.3">
      <c r="A15" s="72"/>
      <c r="B15" s="496"/>
      <c r="C15" s="496"/>
      <c r="D15" s="497"/>
      <c r="E15" s="596"/>
      <c r="F15" s="597"/>
      <c r="G15" s="597"/>
      <c r="H15" s="597"/>
      <c r="I15" s="611"/>
      <c r="J15" s="47" t="e">
        <f>IF(AND(' RIESGOS DE GESTION'!#REF!="Muy Alta",' RIESGOS DE GESTION'!#REF!="Leve"),CONCATENATE("R10C",' RIESGOS DE GESTION'!#REF!),"")</f>
        <v>#REF!</v>
      </c>
      <c r="K15" s="48" t="e">
        <f>IF(AND(' RIESGOS DE GESTION'!#REF!="Muy Alta",' RIESGOS DE GESTION'!#REF!="Leve"),CONCATENATE("R10C",' RIESGOS DE GESTION'!#REF!),"")</f>
        <v>#REF!</v>
      </c>
      <c r="L15" s="48" t="e">
        <f>IF(AND(' RIESGOS DE GESTION'!#REF!="Muy Alta",' RIESGOS DE GESTION'!#REF!="Leve"),CONCATENATE("R10C",' RIESGOS DE GESTION'!#REF!),"")</f>
        <v>#REF!</v>
      </c>
      <c r="M15" s="48" t="e">
        <f>IF(AND(' RIESGOS DE GESTION'!#REF!="Muy Alta",' RIESGOS DE GESTION'!#REF!="Leve"),CONCATENATE("R10C",' RIESGOS DE GESTION'!#REF!),"")</f>
        <v>#REF!</v>
      </c>
      <c r="N15" s="48" t="e">
        <f>IF(AND(' RIESGOS DE GESTION'!#REF!="Muy Alta",' RIESGOS DE GESTION'!#REF!="Leve"),CONCATENATE("R10C",' RIESGOS DE GESTION'!#REF!),"")</f>
        <v>#REF!</v>
      </c>
      <c r="O15" s="49" t="e">
        <f>IF(AND(' RIESGOS DE GESTION'!#REF!="Muy Alta",' RIESGOS DE GESTION'!#REF!="Leve"),CONCATENATE("R10C",' RIESGOS DE GESTION'!#REF!),"")</f>
        <v>#REF!</v>
      </c>
      <c r="P15" s="41" t="e">
        <f>IF(AND(' RIESGOS DE GESTION'!#REF!="Muy Alta",' RIESGOS DE GESTION'!#REF!="Menor"),CONCATENATE("R10C",' RIESGOS DE GESTION'!#REF!),"")</f>
        <v>#REF!</v>
      </c>
      <c r="Q15" s="42" t="e">
        <f>IF(AND(' RIESGOS DE GESTION'!#REF!="Muy Alta",' RIESGOS DE GESTION'!#REF!="Menor"),CONCATENATE("R10C",' RIESGOS DE GESTION'!#REF!),"")</f>
        <v>#REF!</v>
      </c>
      <c r="R15" s="42" t="e">
        <f>IF(AND(' RIESGOS DE GESTION'!#REF!="Muy Alta",' RIESGOS DE GESTION'!#REF!="Menor"),CONCATENATE("R10C",' RIESGOS DE GESTION'!#REF!),"")</f>
        <v>#REF!</v>
      </c>
      <c r="S15" s="42" t="e">
        <f>IF(AND(' RIESGOS DE GESTION'!#REF!="Muy Alta",' RIESGOS DE GESTION'!#REF!="Menor"),CONCATENATE("R10C",' RIESGOS DE GESTION'!#REF!),"")</f>
        <v>#REF!</v>
      </c>
      <c r="T15" s="42" t="e">
        <f>IF(AND(' RIESGOS DE GESTION'!#REF!="Muy Alta",' RIESGOS DE GESTION'!#REF!="Menor"),CONCATENATE("R10C",' RIESGOS DE GESTION'!#REF!),"")</f>
        <v>#REF!</v>
      </c>
      <c r="U15" s="43" t="e">
        <f>IF(AND(' RIESGOS DE GESTION'!#REF!="Muy Alta",' RIESGOS DE GESTION'!#REF!="Menor"),CONCATENATE("R10C",' RIESGOS DE GESTION'!#REF!),"")</f>
        <v>#REF!</v>
      </c>
      <c r="V15" s="47" t="e">
        <f>IF(AND(' RIESGOS DE GESTION'!#REF!="Muy Alta",' RIESGOS DE GESTION'!#REF!="Moderado"),CONCATENATE("R10C",' RIESGOS DE GESTION'!#REF!),"")</f>
        <v>#REF!</v>
      </c>
      <c r="W15" s="48" t="e">
        <f>IF(AND(' RIESGOS DE GESTION'!#REF!="Muy Alta",' RIESGOS DE GESTION'!#REF!="Moderado"),CONCATENATE("R10C",' RIESGOS DE GESTION'!#REF!),"")</f>
        <v>#REF!</v>
      </c>
      <c r="X15" s="48" t="e">
        <f>IF(AND(' RIESGOS DE GESTION'!#REF!="Muy Alta",' RIESGOS DE GESTION'!#REF!="Moderado"),CONCATENATE("R10C",' RIESGOS DE GESTION'!#REF!),"")</f>
        <v>#REF!</v>
      </c>
      <c r="Y15" s="48" t="e">
        <f>IF(AND(' RIESGOS DE GESTION'!#REF!="Muy Alta",' RIESGOS DE GESTION'!#REF!="Moderado"),CONCATENATE("R10C",' RIESGOS DE GESTION'!#REF!),"")</f>
        <v>#REF!</v>
      </c>
      <c r="Z15" s="48" t="e">
        <f>IF(AND(' RIESGOS DE GESTION'!#REF!="Muy Alta",' RIESGOS DE GESTION'!#REF!="Moderado"),CONCATENATE("R10C",' RIESGOS DE GESTION'!#REF!),"")</f>
        <v>#REF!</v>
      </c>
      <c r="AA15" s="49" t="e">
        <f>IF(AND(' RIESGOS DE GESTION'!#REF!="Muy Alta",' RIESGOS DE GESTION'!#REF!="Moderado"),CONCATENATE("R10C",' RIESGOS DE GESTION'!#REF!),"")</f>
        <v>#REF!</v>
      </c>
      <c r="AB15" s="41" t="e">
        <f>IF(AND(' RIESGOS DE GESTION'!#REF!="Muy Alta",' RIESGOS DE GESTION'!#REF!="Mayor"),CONCATENATE("R10C",' RIESGOS DE GESTION'!#REF!),"")</f>
        <v>#REF!</v>
      </c>
      <c r="AC15" s="42" t="e">
        <f>IF(AND(' RIESGOS DE GESTION'!#REF!="Muy Alta",' RIESGOS DE GESTION'!#REF!="Mayor"),CONCATENATE("R10C",' RIESGOS DE GESTION'!#REF!),"")</f>
        <v>#REF!</v>
      </c>
      <c r="AD15" s="42" t="e">
        <f>IF(AND(' RIESGOS DE GESTION'!#REF!="Muy Alta",' RIESGOS DE GESTION'!#REF!="Mayor"),CONCATENATE("R10C",' RIESGOS DE GESTION'!#REF!),"")</f>
        <v>#REF!</v>
      </c>
      <c r="AE15" s="42" t="e">
        <f>IF(AND(' RIESGOS DE GESTION'!#REF!="Muy Alta",' RIESGOS DE GESTION'!#REF!="Mayor"),CONCATENATE("R10C",' RIESGOS DE GESTION'!#REF!),"")</f>
        <v>#REF!</v>
      </c>
      <c r="AF15" s="42" t="e">
        <f>IF(AND(' RIESGOS DE GESTION'!#REF!="Muy Alta",' RIESGOS DE GESTION'!#REF!="Mayor"),CONCATENATE("R10C",' RIESGOS DE GESTION'!#REF!),"")</f>
        <v>#REF!</v>
      </c>
      <c r="AG15" s="43" t="e">
        <f>IF(AND(' RIESGOS DE GESTION'!#REF!="Muy Alta",' RIESGOS DE GESTION'!#REF!="Mayor"),CONCATENATE("R10C",' RIESGOS DE GESTION'!#REF!),"")</f>
        <v>#REF!</v>
      </c>
      <c r="AH15" s="50" t="e">
        <f>IF(AND(' RIESGOS DE GESTION'!#REF!="Muy Alta",' RIESGOS DE GESTION'!#REF!="Catastrófico"),CONCATENATE("R10C",' RIESGOS DE GESTION'!#REF!),"")</f>
        <v>#REF!</v>
      </c>
      <c r="AI15" s="51" t="e">
        <f>IF(AND(' RIESGOS DE GESTION'!#REF!="Muy Alta",' RIESGOS DE GESTION'!#REF!="Catastrófico"),CONCATENATE("R10C",' RIESGOS DE GESTION'!#REF!),"")</f>
        <v>#REF!</v>
      </c>
      <c r="AJ15" s="51" t="e">
        <f>IF(AND(' RIESGOS DE GESTION'!#REF!="Muy Alta",' RIESGOS DE GESTION'!#REF!="Catastrófico"),CONCATENATE("R10C",' RIESGOS DE GESTION'!#REF!),"")</f>
        <v>#REF!</v>
      </c>
      <c r="AK15" s="51" t="e">
        <f>IF(AND(' RIESGOS DE GESTION'!#REF!="Muy Alta",' RIESGOS DE GESTION'!#REF!="Catastrófico"),CONCATENATE("R10C",' RIESGOS DE GESTION'!#REF!),"")</f>
        <v>#REF!</v>
      </c>
      <c r="AL15" s="51" t="e">
        <f>IF(AND(' RIESGOS DE GESTION'!#REF!="Muy Alta",' RIESGOS DE GESTION'!#REF!="Catastrófico"),CONCATENATE("R10C",' RIESGOS DE GESTION'!#REF!),"")</f>
        <v>#REF!</v>
      </c>
      <c r="AM15" s="52" t="e">
        <f>IF(AND(' RIESGOS DE GESTION'!#REF!="Muy Alta",' RIESGOS DE GESTION'!#REF!="Catastrófico"),CONCATENATE("R10C",' RIESGOS DE GESTION'!#REF!),"")</f>
        <v>#REF!</v>
      </c>
      <c r="AN15" s="72"/>
      <c r="AO15" s="604"/>
      <c r="AP15" s="605"/>
      <c r="AQ15" s="605"/>
      <c r="AR15" s="605"/>
      <c r="AS15" s="605"/>
      <c r="AT15" s="606"/>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row>
    <row r="16" spans="1:91" ht="15" customHeight="1" x14ac:dyDescent="0.25">
      <c r="A16" s="72"/>
      <c r="B16" s="496"/>
      <c r="C16" s="496"/>
      <c r="D16" s="497"/>
      <c r="E16" s="591" t="s">
        <v>505</v>
      </c>
      <c r="F16" s="592"/>
      <c r="G16" s="592"/>
      <c r="H16" s="592"/>
      <c r="I16" s="592"/>
      <c r="J16" s="53" t="e">
        <f>IF(AND(' RIESGOS DE GESTION'!#REF!="Alta",' RIESGOS DE GESTION'!#REF!="Leve"),CONCATENATE("R1C",' RIESGOS DE GESTION'!#REF!),"")</f>
        <v>#REF!</v>
      </c>
      <c r="K16" s="54" t="e">
        <f>IF(AND(' RIESGOS DE GESTION'!#REF!="Alta",' RIESGOS DE GESTION'!#REF!="Leve"),CONCATENATE("R1C",' RIESGOS DE GESTION'!#REF!),"")</f>
        <v>#REF!</v>
      </c>
      <c r="L16" s="54" t="e">
        <f>IF(AND(' RIESGOS DE GESTION'!#REF!="Alta",' RIESGOS DE GESTION'!#REF!="Leve"),CONCATENATE("R1C",' RIESGOS DE GESTION'!#REF!),"")</f>
        <v>#REF!</v>
      </c>
      <c r="M16" s="54" t="e">
        <f>IF(AND(' RIESGOS DE GESTION'!#REF!="Alta",' RIESGOS DE GESTION'!#REF!="Leve"),CONCATENATE("R1C",' RIESGOS DE GESTION'!#REF!),"")</f>
        <v>#REF!</v>
      </c>
      <c r="N16" s="54" t="e">
        <f>IF(AND(' RIESGOS DE GESTION'!#REF!="Alta",' RIESGOS DE GESTION'!#REF!="Leve"),CONCATENATE("R1C",' RIESGOS DE GESTION'!#REF!),"")</f>
        <v>#REF!</v>
      </c>
      <c r="O16" s="55" t="e">
        <f>IF(AND(' RIESGOS DE GESTION'!#REF!="Alta",' RIESGOS DE GESTION'!#REF!="Leve"),CONCATENATE("R1C",' RIESGOS DE GESTION'!#REF!),"")</f>
        <v>#REF!</v>
      </c>
      <c r="P16" s="53" t="e">
        <f>IF(AND(' RIESGOS DE GESTION'!#REF!="Alta",' RIESGOS DE GESTION'!#REF!="Menor"),CONCATENATE("R1C",' RIESGOS DE GESTION'!#REF!),"")</f>
        <v>#REF!</v>
      </c>
      <c r="Q16" s="54" t="e">
        <f>IF(AND(' RIESGOS DE GESTION'!#REF!="Alta",' RIESGOS DE GESTION'!#REF!="Menor"),CONCATENATE("R1C",' RIESGOS DE GESTION'!#REF!),"")</f>
        <v>#REF!</v>
      </c>
      <c r="R16" s="54" t="e">
        <f>IF(AND(' RIESGOS DE GESTION'!#REF!="Alta",' RIESGOS DE GESTION'!#REF!="Menor"),CONCATENATE("R1C",' RIESGOS DE GESTION'!#REF!),"")</f>
        <v>#REF!</v>
      </c>
      <c r="S16" s="54" t="e">
        <f>IF(AND(' RIESGOS DE GESTION'!#REF!="Alta",' RIESGOS DE GESTION'!#REF!="Menor"),CONCATENATE("R1C",' RIESGOS DE GESTION'!#REF!),"")</f>
        <v>#REF!</v>
      </c>
      <c r="T16" s="54" t="e">
        <f>IF(AND(' RIESGOS DE GESTION'!#REF!="Alta",' RIESGOS DE GESTION'!#REF!="Menor"),CONCATENATE("R1C",' RIESGOS DE GESTION'!#REF!),"")</f>
        <v>#REF!</v>
      </c>
      <c r="U16" s="55" t="e">
        <f>IF(AND(' RIESGOS DE GESTION'!#REF!="Alta",' RIESGOS DE GESTION'!#REF!="Menor"),CONCATENATE("R1C",' RIESGOS DE GESTION'!#REF!),"")</f>
        <v>#REF!</v>
      </c>
      <c r="V16" s="35" t="e">
        <f>IF(AND(' RIESGOS DE GESTION'!#REF!="Alta",' RIESGOS DE GESTION'!#REF!="Moderado"),CONCATENATE("R1C",' RIESGOS DE GESTION'!#REF!),"")</f>
        <v>#REF!</v>
      </c>
      <c r="W16" s="36" t="e">
        <f>IF(AND(' RIESGOS DE GESTION'!#REF!="Alta",' RIESGOS DE GESTION'!#REF!="Moderado"),CONCATENATE("R1C",' RIESGOS DE GESTION'!#REF!),"")</f>
        <v>#REF!</v>
      </c>
      <c r="X16" s="36" t="e">
        <f>IF(AND(' RIESGOS DE GESTION'!#REF!="Alta",' RIESGOS DE GESTION'!#REF!="Moderado"),CONCATENATE("R1C",' RIESGOS DE GESTION'!#REF!),"")</f>
        <v>#REF!</v>
      </c>
      <c r="Y16" s="36" t="e">
        <f>IF(AND(' RIESGOS DE GESTION'!#REF!="Alta",' RIESGOS DE GESTION'!#REF!="Moderado"),CONCATENATE("R1C",' RIESGOS DE GESTION'!#REF!),"")</f>
        <v>#REF!</v>
      </c>
      <c r="Z16" s="36" t="e">
        <f>IF(AND(' RIESGOS DE GESTION'!#REF!="Alta",' RIESGOS DE GESTION'!#REF!="Moderado"),CONCATENATE("R1C",' RIESGOS DE GESTION'!#REF!),"")</f>
        <v>#REF!</v>
      </c>
      <c r="AA16" s="37" t="e">
        <f>IF(AND(' RIESGOS DE GESTION'!#REF!="Alta",' RIESGOS DE GESTION'!#REF!="Moderado"),CONCATENATE("R1C",' RIESGOS DE GESTION'!#REF!),"")</f>
        <v>#REF!</v>
      </c>
      <c r="AB16" s="35" t="e">
        <f>IF(AND(' RIESGOS DE GESTION'!#REF!="Alta",' RIESGOS DE GESTION'!#REF!="Mayor"),CONCATENATE("R1C",' RIESGOS DE GESTION'!#REF!),"")</f>
        <v>#REF!</v>
      </c>
      <c r="AC16" s="36" t="e">
        <f>IF(AND(' RIESGOS DE GESTION'!#REF!="Alta",' RIESGOS DE GESTION'!#REF!="Mayor"),CONCATENATE("R1C",' RIESGOS DE GESTION'!#REF!),"")</f>
        <v>#REF!</v>
      </c>
      <c r="AD16" s="36" t="e">
        <f>IF(AND(' RIESGOS DE GESTION'!#REF!="Alta",' RIESGOS DE GESTION'!#REF!="Mayor"),CONCATENATE("R1C",' RIESGOS DE GESTION'!#REF!),"")</f>
        <v>#REF!</v>
      </c>
      <c r="AE16" s="36" t="e">
        <f>IF(AND(' RIESGOS DE GESTION'!#REF!="Alta",' RIESGOS DE GESTION'!#REF!="Mayor"),CONCATENATE("R1C",' RIESGOS DE GESTION'!#REF!),"")</f>
        <v>#REF!</v>
      </c>
      <c r="AF16" s="36" t="e">
        <f>IF(AND(' RIESGOS DE GESTION'!#REF!="Alta",' RIESGOS DE GESTION'!#REF!="Mayor"),CONCATENATE("R1C",' RIESGOS DE GESTION'!#REF!),"")</f>
        <v>#REF!</v>
      </c>
      <c r="AG16" s="37" t="e">
        <f>IF(AND(' RIESGOS DE GESTION'!#REF!="Alta",' RIESGOS DE GESTION'!#REF!="Mayor"),CONCATENATE("R1C",' RIESGOS DE GESTION'!#REF!),"")</f>
        <v>#REF!</v>
      </c>
      <c r="AH16" s="38" t="e">
        <f>IF(AND(' RIESGOS DE GESTION'!#REF!="Alta",' RIESGOS DE GESTION'!#REF!="Catastrófico"),CONCATENATE("R1C",' RIESGOS DE GESTION'!#REF!),"")</f>
        <v>#REF!</v>
      </c>
      <c r="AI16" s="39" t="e">
        <f>IF(AND(' RIESGOS DE GESTION'!#REF!="Alta",' RIESGOS DE GESTION'!#REF!="Catastrófico"),CONCATENATE("R1C",' RIESGOS DE GESTION'!#REF!),"")</f>
        <v>#REF!</v>
      </c>
      <c r="AJ16" s="39" t="e">
        <f>IF(AND(' RIESGOS DE GESTION'!#REF!="Alta",' RIESGOS DE GESTION'!#REF!="Catastrófico"),CONCATENATE("R1C",' RIESGOS DE GESTION'!#REF!),"")</f>
        <v>#REF!</v>
      </c>
      <c r="AK16" s="39" t="e">
        <f>IF(AND(' RIESGOS DE GESTION'!#REF!="Alta",' RIESGOS DE GESTION'!#REF!="Catastrófico"),CONCATENATE("R1C",' RIESGOS DE GESTION'!#REF!),"")</f>
        <v>#REF!</v>
      </c>
      <c r="AL16" s="39" t="e">
        <f>IF(AND(' RIESGOS DE GESTION'!#REF!="Alta",' RIESGOS DE GESTION'!#REF!="Catastrófico"),CONCATENATE("R1C",' RIESGOS DE GESTION'!#REF!),"")</f>
        <v>#REF!</v>
      </c>
      <c r="AM16" s="40" t="e">
        <f>IF(AND(' RIESGOS DE GESTION'!#REF!="Alta",' RIESGOS DE GESTION'!#REF!="Catastrófico"),CONCATENATE("R1C",' RIESGOS DE GESTION'!#REF!),"")</f>
        <v>#REF!</v>
      </c>
      <c r="AN16" s="72"/>
      <c r="AO16" s="582" t="s">
        <v>506</v>
      </c>
      <c r="AP16" s="583"/>
      <c r="AQ16" s="583"/>
      <c r="AR16" s="583"/>
      <c r="AS16" s="583"/>
      <c r="AT16" s="584"/>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row>
    <row r="17" spans="1:76" ht="15" customHeight="1" x14ac:dyDescent="0.25">
      <c r="A17" s="72"/>
      <c r="B17" s="496"/>
      <c r="C17" s="496"/>
      <c r="D17" s="497"/>
      <c r="E17" s="593"/>
      <c r="F17" s="594"/>
      <c r="G17" s="594"/>
      <c r="H17" s="594"/>
      <c r="I17" s="594"/>
      <c r="J17" s="56" t="e">
        <f>IF(AND(' RIESGOS DE GESTION'!#REF!="Alta",' RIESGOS DE GESTION'!#REF!="Leve"),CONCATENATE("R2C",' RIESGOS DE GESTION'!#REF!),"")</f>
        <v>#REF!</v>
      </c>
      <c r="K17" s="57" t="e">
        <f>IF(AND(' RIESGOS DE GESTION'!#REF!="Alta",' RIESGOS DE GESTION'!#REF!="Leve"),CONCATENATE("R2C",' RIESGOS DE GESTION'!#REF!),"")</f>
        <v>#REF!</v>
      </c>
      <c r="L17" s="57" t="e">
        <f>IF(AND(' RIESGOS DE GESTION'!#REF!="Alta",' RIESGOS DE GESTION'!#REF!="Leve"),CONCATENATE("R2C",' RIESGOS DE GESTION'!#REF!),"")</f>
        <v>#REF!</v>
      </c>
      <c r="M17" s="57" t="e">
        <f>IF(AND(' RIESGOS DE GESTION'!#REF!="Alta",' RIESGOS DE GESTION'!#REF!="Leve"),CONCATENATE("R2C",' RIESGOS DE GESTION'!#REF!),"")</f>
        <v>#REF!</v>
      </c>
      <c r="N17" s="57" t="e">
        <f>IF(AND(' RIESGOS DE GESTION'!#REF!="Alta",' RIESGOS DE GESTION'!#REF!="Leve"),CONCATENATE("R2C",' RIESGOS DE GESTION'!#REF!),"")</f>
        <v>#REF!</v>
      </c>
      <c r="O17" s="58" t="e">
        <f>IF(AND(' RIESGOS DE GESTION'!#REF!="Alta",' RIESGOS DE GESTION'!#REF!="Leve"),CONCATENATE("R2C",' RIESGOS DE GESTION'!#REF!),"")</f>
        <v>#REF!</v>
      </c>
      <c r="P17" s="56" t="e">
        <f>IF(AND(' RIESGOS DE GESTION'!#REF!="Alta",' RIESGOS DE GESTION'!#REF!="Menor"),CONCATENATE("R2C",' RIESGOS DE GESTION'!#REF!),"")</f>
        <v>#REF!</v>
      </c>
      <c r="Q17" s="57" t="e">
        <f>IF(AND(' RIESGOS DE GESTION'!#REF!="Alta",' RIESGOS DE GESTION'!#REF!="Menor"),CONCATENATE("R2C",' RIESGOS DE GESTION'!#REF!),"")</f>
        <v>#REF!</v>
      </c>
      <c r="R17" s="57" t="e">
        <f>IF(AND(' RIESGOS DE GESTION'!#REF!="Alta",' RIESGOS DE GESTION'!#REF!="Menor"),CONCATENATE("R2C",' RIESGOS DE GESTION'!#REF!),"")</f>
        <v>#REF!</v>
      </c>
      <c r="S17" s="57" t="e">
        <f>IF(AND(' RIESGOS DE GESTION'!#REF!="Alta",' RIESGOS DE GESTION'!#REF!="Menor"),CONCATENATE("R2C",' RIESGOS DE GESTION'!#REF!),"")</f>
        <v>#REF!</v>
      </c>
      <c r="T17" s="57" t="e">
        <f>IF(AND(' RIESGOS DE GESTION'!#REF!="Alta",' RIESGOS DE GESTION'!#REF!="Menor"),CONCATENATE("R2C",' RIESGOS DE GESTION'!#REF!),"")</f>
        <v>#REF!</v>
      </c>
      <c r="U17" s="58" t="e">
        <f>IF(AND(' RIESGOS DE GESTION'!#REF!="Alta",' RIESGOS DE GESTION'!#REF!="Menor"),CONCATENATE("R2C",' RIESGOS DE GESTION'!#REF!),"")</f>
        <v>#REF!</v>
      </c>
      <c r="V17" s="41" t="e">
        <f>IF(AND(' RIESGOS DE GESTION'!#REF!="Alta",' RIESGOS DE GESTION'!#REF!="Moderado"),CONCATENATE("R2C",' RIESGOS DE GESTION'!#REF!),"")</f>
        <v>#REF!</v>
      </c>
      <c r="W17" s="42" t="e">
        <f>IF(AND(' RIESGOS DE GESTION'!#REF!="Alta",' RIESGOS DE GESTION'!#REF!="Moderado"),CONCATENATE("R2C",' RIESGOS DE GESTION'!#REF!),"")</f>
        <v>#REF!</v>
      </c>
      <c r="X17" s="42" t="e">
        <f>IF(AND(' RIESGOS DE GESTION'!#REF!="Alta",' RIESGOS DE GESTION'!#REF!="Moderado"),CONCATENATE("R2C",' RIESGOS DE GESTION'!#REF!),"")</f>
        <v>#REF!</v>
      </c>
      <c r="Y17" s="42" t="e">
        <f>IF(AND(' RIESGOS DE GESTION'!#REF!="Alta",' RIESGOS DE GESTION'!#REF!="Moderado"),CONCATENATE("R2C",' RIESGOS DE GESTION'!#REF!),"")</f>
        <v>#REF!</v>
      </c>
      <c r="Z17" s="42" t="e">
        <f>IF(AND(' RIESGOS DE GESTION'!#REF!="Alta",' RIESGOS DE GESTION'!#REF!="Moderado"),CONCATENATE("R2C",' RIESGOS DE GESTION'!#REF!),"")</f>
        <v>#REF!</v>
      </c>
      <c r="AA17" s="43" t="e">
        <f>IF(AND(' RIESGOS DE GESTION'!#REF!="Alta",' RIESGOS DE GESTION'!#REF!="Moderado"),CONCATENATE("R2C",' RIESGOS DE GESTION'!#REF!),"")</f>
        <v>#REF!</v>
      </c>
      <c r="AB17" s="41" t="e">
        <f>IF(AND(' RIESGOS DE GESTION'!#REF!="Alta",' RIESGOS DE GESTION'!#REF!="Mayor"),CONCATENATE("R2C",' RIESGOS DE GESTION'!#REF!),"")</f>
        <v>#REF!</v>
      </c>
      <c r="AC17" s="42" t="e">
        <f>IF(AND(' RIESGOS DE GESTION'!#REF!="Alta",' RIESGOS DE GESTION'!#REF!="Mayor"),CONCATENATE("R2C",' RIESGOS DE GESTION'!#REF!),"")</f>
        <v>#REF!</v>
      </c>
      <c r="AD17" s="42" t="e">
        <f>IF(AND(' RIESGOS DE GESTION'!#REF!="Alta",' RIESGOS DE GESTION'!#REF!="Mayor"),CONCATENATE("R2C",' RIESGOS DE GESTION'!#REF!),"")</f>
        <v>#REF!</v>
      </c>
      <c r="AE17" s="42" t="e">
        <f>IF(AND(' RIESGOS DE GESTION'!#REF!="Alta",' RIESGOS DE GESTION'!#REF!="Mayor"),CONCATENATE("R2C",' RIESGOS DE GESTION'!#REF!),"")</f>
        <v>#REF!</v>
      </c>
      <c r="AF17" s="42" t="e">
        <f>IF(AND(' RIESGOS DE GESTION'!#REF!="Alta",' RIESGOS DE GESTION'!#REF!="Mayor"),CONCATENATE("R2C",' RIESGOS DE GESTION'!#REF!),"")</f>
        <v>#REF!</v>
      </c>
      <c r="AG17" s="43" t="e">
        <f>IF(AND(' RIESGOS DE GESTION'!#REF!="Alta",' RIESGOS DE GESTION'!#REF!="Mayor"),CONCATENATE("R2C",' RIESGOS DE GESTION'!#REF!),"")</f>
        <v>#REF!</v>
      </c>
      <c r="AH17" s="44" t="e">
        <f>IF(AND(' RIESGOS DE GESTION'!#REF!="Alta",' RIESGOS DE GESTION'!#REF!="Catastrófico"),CONCATENATE("R2C",' RIESGOS DE GESTION'!#REF!),"")</f>
        <v>#REF!</v>
      </c>
      <c r="AI17" s="45" t="e">
        <f>IF(AND(' RIESGOS DE GESTION'!#REF!="Alta",' RIESGOS DE GESTION'!#REF!="Catastrófico"),CONCATENATE("R2C",' RIESGOS DE GESTION'!#REF!),"")</f>
        <v>#REF!</v>
      </c>
      <c r="AJ17" s="45" t="e">
        <f>IF(AND(' RIESGOS DE GESTION'!#REF!="Alta",' RIESGOS DE GESTION'!#REF!="Catastrófico"),CONCATENATE("R2C",' RIESGOS DE GESTION'!#REF!),"")</f>
        <v>#REF!</v>
      </c>
      <c r="AK17" s="45" t="e">
        <f>IF(AND(' RIESGOS DE GESTION'!#REF!="Alta",' RIESGOS DE GESTION'!#REF!="Catastrófico"),CONCATENATE("R2C",' RIESGOS DE GESTION'!#REF!),"")</f>
        <v>#REF!</v>
      </c>
      <c r="AL17" s="45" t="e">
        <f>IF(AND(' RIESGOS DE GESTION'!#REF!="Alta",' RIESGOS DE GESTION'!#REF!="Catastrófico"),CONCATENATE("R2C",' RIESGOS DE GESTION'!#REF!),"")</f>
        <v>#REF!</v>
      </c>
      <c r="AM17" s="46" t="e">
        <f>IF(AND(' RIESGOS DE GESTION'!#REF!="Alta",' RIESGOS DE GESTION'!#REF!="Catastrófico"),CONCATENATE("R2C",' RIESGOS DE GESTION'!#REF!),"")</f>
        <v>#REF!</v>
      </c>
      <c r="AN17" s="72"/>
      <c r="AO17" s="585"/>
      <c r="AP17" s="586"/>
      <c r="AQ17" s="586"/>
      <c r="AR17" s="586"/>
      <c r="AS17" s="586"/>
      <c r="AT17" s="587"/>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row>
    <row r="18" spans="1:76" ht="15" customHeight="1" x14ac:dyDescent="0.25">
      <c r="A18" s="72"/>
      <c r="B18" s="496"/>
      <c r="C18" s="496"/>
      <c r="D18" s="497"/>
      <c r="E18" s="595"/>
      <c r="F18" s="594"/>
      <c r="G18" s="594"/>
      <c r="H18" s="594"/>
      <c r="I18" s="594"/>
      <c r="J18" s="56" t="e">
        <f>IF(AND(' RIESGOS DE GESTION'!#REF!="Alta",' RIESGOS DE GESTION'!#REF!="Leve"),CONCATENATE("R3C",' RIESGOS DE GESTION'!#REF!),"")</f>
        <v>#REF!</v>
      </c>
      <c r="K18" s="57" t="e">
        <f>IF(AND(' RIESGOS DE GESTION'!#REF!="Alta",' RIESGOS DE GESTION'!#REF!="Leve"),CONCATENATE("R3C",' RIESGOS DE GESTION'!#REF!),"")</f>
        <v>#REF!</v>
      </c>
      <c r="L18" s="57" t="e">
        <f>IF(AND(' RIESGOS DE GESTION'!#REF!="Alta",' RIESGOS DE GESTION'!#REF!="Leve"),CONCATENATE("R3C",' RIESGOS DE GESTION'!#REF!),"")</f>
        <v>#REF!</v>
      </c>
      <c r="M18" s="57" t="e">
        <f>IF(AND(' RIESGOS DE GESTION'!#REF!="Alta",' RIESGOS DE GESTION'!#REF!="Leve"),CONCATENATE("R3C",' RIESGOS DE GESTION'!#REF!),"")</f>
        <v>#REF!</v>
      </c>
      <c r="N18" s="57" t="e">
        <f>IF(AND(' RIESGOS DE GESTION'!#REF!="Alta",' RIESGOS DE GESTION'!#REF!="Leve"),CONCATENATE("R3C",' RIESGOS DE GESTION'!#REF!),"")</f>
        <v>#REF!</v>
      </c>
      <c r="O18" s="58" t="e">
        <f>IF(AND(' RIESGOS DE GESTION'!#REF!="Alta",' RIESGOS DE GESTION'!#REF!="Leve"),CONCATENATE("R3C",' RIESGOS DE GESTION'!#REF!),"")</f>
        <v>#REF!</v>
      </c>
      <c r="P18" s="56" t="e">
        <f>IF(AND(' RIESGOS DE GESTION'!#REF!="Alta",' RIESGOS DE GESTION'!#REF!="Menor"),CONCATENATE("R3C",' RIESGOS DE GESTION'!#REF!),"")</f>
        <v>#REF!</v>
      </c>
      <c r="Q18" s="57" t="e">
        <f>IF(AND(' RIESGOS DE GESTION'!#REF!="Alta",' RIESGOS DE GESTION'!#REF!="Menor"),CONCATENATE("R3C",' RIESGOS DE GESTION'!#REF!),"")</f>
        <v>#REF!</v>
      </c>
      <c r="R18" s="57" t="e">
        <f>IF(AND(' RIESGOS DE GESTION'!#REF!="Alta",' RIESGOS DE GESTION'!#REF!="Menor"),CONCATENATE("R3C",' RIESGOS DE GESTION'!#REF!),"")</f>
        <v>#REF!</v>
      </c>
      <c r="S18" s="57" t="e">
        <f>IF(AND(' RIESGOS DE GESTION'!#REF!="Alta",' RIESGOS DE GESTION'!#REF!="Menor"),CONCATENATE("R3C",' RIESGOS DE GESTION'!#REF!),"")</f>
        <v>#REF!</v>
      </c>
      <c r="T18" s="57" t="e">
        <f>IF(AND(' RIESGOS DE GESTION'!#REF!="Alta",' RIESGOS DE GESTION'!#REF!="Menor"),CONCATENATE("R3C",' RIESGOS DE GESTION'!#REF!),"")</f>
        <v>#REF!</v>
      </c>
      <c r="U18" s="58" t="e">
        <f>IF(AND(' RIESGOS DE GESTION'!#REF!="Alta",' RIESGOS DE GESTION'!#REF!="Menor"),CONCATENATE("R3C",' RIESGOS DE GESTION'!#REF!),"")</f>
        <v>#REF!</v>
      </c>
      <c r="V18" s="41" t="e">
        <f>IF(AND(' RIESGOS DE GESTION'!#REF!="Alta",' RIESGOS DE GESTION'!#REF!="Moderado"),CONCATENATE("R3C",' RIESGOS DE GESTION'!#REF!),"")</f>
        <v>#REF!</v>
      </c>
      <c r="W18" s="42" t="e">
        <f>IF(AND(' RIESGOS DE GESTION'!#REF!="Alta",' RIESGOS DE GESTION'!#REF!="Moderado"),CONCATENATE("R3C",' RIESGOS DE GESTION'!#REF!),"")</f>
        <v>#REF!</v>
      </c>
      <c r="X18" s="42" t="e">
        <f>IF(AND(' RIESGOS DE GESTION'!#REF!="Alta",' RIESGOS DE GESTION'!#REF!="Moderado"),CONCATENATE("R3C",' RIESGOS DE GESTION'!#REF!),"")</f>
        <v>#REF!</v>
      </c>
      <c r="Y18" s="42" t="e">
        <f>IF(AND(' RIESGOS DE GESTION'!#REF!="Alta",' RIESGOS DE GESTION'!#REF!="Moderado"),CONCATENATE("R3C",' RIESGOS DE GESTION'!#REF!),"")</f>
        <v>#REF!</v>
      </c>
      <c r="Z18" s="42" t="e">
        <f>IF(AND(' RIESGOS DE GESTION'!#REF!="Alta",' RIESGOS DE GESTION'!#REF!="Moderado"),CONCATENATE("R3C",' RIESGOS DE GESTION'!#REF!),"")</f>
        <v>#REF!</v>
      </c>
      <c r="AA18" s="43" t="e">
        <f>IF(AND(' RIESGOS DE GESTION'!#REF!="Alta",' RIESGOS DE GESTION'!#REF!="Moderado"),CONCATENATE("R3C",' RIESGOS DE GESTION'!#REF!),"")</f>
        <v>#REF!</v>
      </c>
      <c r="AB18" s="41" t="e">
        <f>IF(AND(' RIESGOS DE GESTION'!#REF!="Alta",' RIESGOS DE GESTION'!#REF!="Mayor"),CONCATENATE("R3C",' RIESGOS DE GESTION'!#REF!),"")</f>
        <v>#REF!</v>
      </c>
      <c r="AC18" s="42" t="e">
        <f>IF(AND(' RIESGOS DE GESTION'!#REF!="Alta",' RIESGOS DE GESTION'!#REF!="Mayor"),CONCATENATE("R3C",' RIESGOS DE GESTION'!#REF!),"")</f>
        <v>#REF!</v>
      </c>
      <c r="AD18" s="42" t="e">
        <f>IF(AND(' RIESGOS DE GESTION'!#REF!="Alta",' RIESGOS DE GESTION'!#REF!="Mayor"),CONCATENATE("R3C",' RIESGOS DE GESTION'!#REF!),"")</f>
        <v>#REF!</v>
      </c>
      <c r="AE18" s="42" t="e">
        <f>IF(AND(' RIESGOS DE GESTION'!#REF!="Alta",' RIESGOS DE GESTION'!#REF!="Mayor"),CONCATENATE("R3C",' RIESGOS DE GESTION'!#REF!),"")</f>
        <v>#REF!</v>
      </c>
      <c r="AF18" s="42" t="e">
        <f>IF(AND(' RIESGOS DE GESTION'!#REF!="Alta",' RIESGOS DE GESTION'!#REF!="Mayor"),CONCATENATE("R3C",' RIESGOS DE GESTION'!#REF!),"")</f>
        <v>#REF!</v>
      </c>
      <c r="AG18" s="43" t="e">
        <f>IF(AND(' RIESGOS DE GESTION'!#REF!="Alta",' RIESGOS DE GESTION'!#REF!="Mayor"),CONCATENATE("R3C",' RIESGOS DE GESTION'!#REF!),"")</f>
        <v>#REF!</v>
      </c>
      <c r="AH18" s="44" t="e">
        <f>IF(AND(' RIESGOS DE GESTION'!#REF!="Alta",' RIESGOS DE GESTION'!#REF!="Catastrófico"),CONCATENATE("R3C",' RIESGOS DE GESTION'!#REF!),"")</f>
        <v>#REF!</v>
      </c>
      <c r="AI18" s="45" t="e">
        <f>IF(AND(' RIESGOS DE GESTION'!#REF!="Alta",' RIESGOS DE GESTION'!#REF!="Catastrófico"),CONCATENATE("R3C",' RIESGOS DE GESTION'!#REF!),"")</f>
        <v>#REF!</v>
      </c>
      <c r="AJ18" s="45" t="e">
        <f>IF(AND(' RIESGOS DE GESTION'!#REF!="Alta",' RIESGOS DE GESTION'!#REF!="Catastrófico"),CONCATENATE("R3C",' RIESGOS DE GESTION'!#REF!),"")</f>
        <v>#REF!</v>
      </c>
      <c r="AK18" s="45" t="e">
        <f>IF(AND(' RIESGOS DE GESTION'!#REF!="Alta",' RIESGOS DE GESTION'!#REF!="Catastrófico"),CONCATENATE("R3C",' RIESGOS DE GESTION'!#REF!),"")</f>
        <v>#REF!</v>
      </c>
      <c r="AL18" s="45" t="e">
        <f>IF(AND(' RIESGOS DE GESTION'!#REF!="Alta",' RIESGOS DE GESTION'!#REF!="Catastrófico"),CONCATENATE("R3C",' RIESGOS DE GESTION'!#REF!),"")</f>
        <v>#REF!</v>
      </c>
      <c r="AM18" s="46" t="e">
        <f>IF(AND(' RIESGOS DE GESTION'!#REF!="Alta",' RIESGOS DE GESTION'!#REF!="Catastrófico"),CONCATENATE("R3C",' RIESGOS DE GESTION'!#REF!),"")</f>
        <v>#REF!</v>
      </c>
      <c r="AN18" s="72"/>
      <c r="AO18" s="585"/>
      <c r="AP18" s="586"/>
      <c r="AQ18" s="586"/>
      <c r="AR18" s="586"/>
      <c r="AS18" s="586"/>
      <c r="AT18" s="587"/>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row>
    <row r="19" spans="1:76" ht="15" customHeight="1" x14ac:dyDescent="0.25">
      <c r="A19" s="72"/>
      <c r="B19" s="496"/>
      <c r="C19" s="496"/>
      <c r="D19" s="497"/>
      <c r="E19" s="595"/>
      <c r="F19" s="594"/>
      <c r="G19" s="594"/>
      <c r="H19" s="594"/>
      <c r="I19" s="594"/>
      <c r="J19" s="56" t="e">
        <f>IF(AND(' RIESGOS DE GESTION'!#REF!="Alta",' RIESGOS DE GESTION'!#REF!="Leve"),CONCATENATE("R4C",' RIESGOS DE GESTION'!#REF!),"")</f>
        <v>#REF!</v>
      </c>
      <c r="K19" s="57" t="e">
        <f>IF(AND(' RIESGOS DE GESTION'!#REF!="Alta",' RIESGOS DE GESTION'!#REF!="Leve"),CONCATENATE("R4C",' RIESGOS DE GESTION'!#REF!),"")</f>
        <v>#REF!</v>
      </c>
      <c r="L19" s="57" t="e">
        <f>IF(AND(' RIESGOS DE GESTION'!#REF!="Alta",' RIESGOS DE GESTION'!#REF!="Leve"),CONCATENATE("R4C",' RIESGOS DE GESTION'!#REF!),"")</f>
        <v>#REF!</v>
      </c>
      <c r="M19" s="57" t="e">
        <f>IF(AND(' RIESGOS DE GESTION'!#REF!="Alta",' RIESGOS DE GESTION'!#REF!="Leve"),CONCATENATE("R4C",' RIESGOS DE GESTION'!#REF!),"")</f>
        <v>#REF!</v>
      </c>
      <c r="N19" s="57" t="e">
        <f>IF(AND(' RIESGOS DE GESTION'!#REF!="Alta",' RIESGOS DE GESTION'!#REF!="Leve"),CONCATENATE("R4C",' RIESGOS DE GESTION'!#REF!),"")</f>
        <v>#REF!</v>
      </c>
      <c r="O19" s="58" t="e">
        <f>IF(AND(' RIESGOS DE GESTION'!#REF!="Alta",' RIESGOS DE GESTION'!#REF!="Leve"),CONCATENATE("R4C",' RIESGOS DE GESTION'!#REF!),"")</f>
        <v>#REF!</v>
      </c>
      <c r="P19" s="56" t="e">
        <f>IF(AND(' RIESGOS DE GESTION'!#REF!="Alta",' RIESGOS DE GESTION'!#REF!="Menor"),CONCATENATE("R4C",' RIESGOS DE GESTION'!#REF!),"")</f>
        <v>#REF!</v>
      </c>
      <c r="Q19" s="57" t="e">
        <f>IF(AND(' RIESGOS DE GESTION'!#REF!="Alta",' RIESGOS DE GESTION'!#REF!="Menor"),CONCATENATE("R4C",' RIESGOS DE GESTION'!#REF!),"")</f>
        <v>#REF!</v>
      </c>
      <c r="R19" s="57" t="e">
        <f>IF(AND(' RIESGOS DE GESTION'!#REF!="Alta",' RIESGOS DE GESTION'!#REF!="Menor"),CONCATENATE("R4C",' RIESGOS DE GESTION'!#REF!),"")</f>
        <v>#REF!</v>
      </c>
      <c r="S19" s="57" t="e">
        <f>IF(AND(' RIESGOS DE GESTION'!#REF!="Alta",' RIESGOS DE GESTION'!#REF!="Menor"),CONCATENATE("R4C",' RIESGOS DE GESTION'!#REF!),"")</f>
        <v>#REF!</v>
      </c>
      <c r="T19" s="57" t="e">
        <f>IF(AND(' RIESGOS DE GESTION'!#REF!="Alta",' RIESGOS DE GESTION'!#REF!="Menor"),CONCATENATE("R4C",' RIESGOS DE GESTION'!#REF!),"")</f>
        <v>#REF!</v>
      </c>
      <c r="U19" s="58" t="e">
        <f>IF(AND(' RIESGOS DE GESTION'!#REF!="Alta",' RIESGOS DE GESTION'!#REF!="Menor"),CONCATENATE("R4C",' RIESGOS DE GESTION'!#REF!),"")</f>
        <v>#REF!</v>
      </c>
      <c r="V19" s="41" t="e">
        <f>IF(AND(' RIESGOS DE GESTION'!#REF!="Alta",' RIESGOS DE GESTION'!#REF!="Moderado"),CONCATENATE("R4C",' RIESGOS DE GESTION'!#REF!),"")</f>
        <v>#REF!</v>
      </c>
      <c r="W19" s="42" t="e">
        <f>IF(AND(' RIESGOS DE GESTION'!#REF!="Alta",' RIESGOS DE GESTION'!#REF!="Moderado"),CONCATENATE("R4C",' RIESGOS DE GESTION'!#REF!),"")</f>
        <v>#REF!</v>
      </c>
      <c r="X19" s="42" t="e">
        <f>IF(AND(' RIESGOS DE GESTION'!#REF!="Alta",' RIESGOS DE GESTION'!#REF!="Moderado"),CONCATENATE("R4C",' RIESGOS DE GESTION'!#REF!),"")</f>
        <v>#REF!</v>
      </c>
      <c r="Y19" s="42" t="e">
        <f>IF(AND(' RIESGOS DE GESTION'!#REF!="Alta",' RIESGOS DE GESTION'!#REF!="Moderado"),CONCATENATE("R4C",' RIESGOS DE GESTION'!#REF!),"")</f>
        <v>#REF!</v>
      </c>
      <c r="Z19" s="42" t="e">
        <f>IF(AND(' RIESGOS DE GESTION'!#REF!="Alta",' RIESGOS DE GESTION'!#REF!="Moderado"),CONCATENATE("R4C",' RIESGOS DE GESTION'!#REF!),"")</f>
        <v>#REF!</v>
      </c>
      <c r="AA19" s="43" t="e">
        <f>IF(AND(' RIESGOS DE GESTION'!#REF!="Alta",' RIESGOS DE GESTION'!#REF!="Moderado"),CONCATENATE("R4C",' RIESGOS DE GESTION'!#REF!),"")</f>
        <v>#REF!</v>
      </c>
      <c r="AB19" s="41" t="e">
        <f>IF(AND(' RIESGOS DE GESTION'!#REF!="Alta",' RIESGOS DE GESTION'!#REF!="Mayor"),CONCATENATE("R4C",' RIESGOS DE GESTION'!#REF!),"")</f>
        <v>#REF!</v>
      </c>
      <c r="AC19" s="42" t="e">
        <f>IF(AND(' RIESGOS DE GESTION'!#REF!="Alta",' RIESGOS DE GESTION'!#REF!="Mayor"),CONCATENATE("R4C",' RIESGOS DE GESTION'!#REF!),"")</f>
        <v>#REF!</v>
      </c>
      <c r="AD19" s="42" t="e">
        <f>IF(AND(' RIESGOS DE GESTION'!#REF!="Alta",' RIESGOS DE GESTION'!#REF!="Mayor"),CONCATENATE("R4C",' RIESGOS DE GESTION'!#REF!),"")</f>
        <v>#REF!</v>
      </c>
      <c r="AE19" s="42" t="e">
        <f>IF(AND(' RIESGOS DE GESTION'!#REF!="Alta",' RIESGOS DE GESTION'!#REF!="Mayor"),CONCATENATE("R4C",' RIESGOS DE GESTION'!#REF!),"")</f>
        <v>#REF!</v>
      </c>
      <c r="AF19" s="42" t="e">
        <f>IF(AND(' RIESGOS DE GESTION'!#REF!="Alta",' RIESGOS DE GESTION'!#REF!="Mayor"),CONCATENATE("R4C",' RIESGOS DE GESTION'!#REF!),"")</f>
        <v>#REF!</v>
      </c>
      <c r="AG19" s="43" t="e">
        <f>IF(AND(' RIESGOS DE GESTION'!#REF!="Alta",' RIESGOS DE GESTION'!#REF!="Mayor"),CONCATENATE("R4C",' RIESGOS DE GESTION'!#REF!),"")</f>
        <v>#REF!</v>
      </c>
      <c r="AH19" s="44" t="e">
        <f>IF(AND(' RIESGOS DE GESTION'!#REF!="Alta",' RIESGOS DE GESTION'!#REF!="Catastrófico"),CONCATENATE("R4C",' RIESGOS DE GESTION'!#REF!),"")</f>
        <v>#REF!</v>
      </c>
      <c r="AI19" s="45" t="e">
        <f>IF(AND(' RIESGOS DE GESTION'!#REF!="Alta",' RIESGOS DE GESTION'!#REF!="Catastrófico"),CONCATENATE("R4C",' RIESGOS DE GESTION'!#REF!),"")</f>
        <v>#REF!</v>
      </c>
      <c r="AJ19" s="45" t="e">
        <f>IF(AND(' RIESGOS DE GESTION'!#REF!="Alta",' RIESGOS DE GESTION'!#REF!="Catastrófico"),CONCATENATE("R4C",' RIESGOS DE GESTION'!#REF!),"")</f>
        <v>#REF!</v>
      </c>
      <c r="AK19" s="45" t="e">
        <f>IF(AND(' RIESGOS DE GESTION'!#REF!="Alta",' RIESGOS DE GESTION'!#REF!="Catastrófico"),CONCATENATE("R4C",' RIESGOS DE GESTION'!#REF!),"")</f>
        <v>#REF!</v>
      </c>
      <c r="AL19" s="45" t="e">
        <f>IF(AND(' RIESGOS DE GESTION'!#REF!="Alta",' RIESGOS DE GESTION'!#REF!="Catastrófico"),CONCATENATE("R4C",' RIESGOS DE GESTION'!#REF!),"")</f>
        <v>#REF!</v>
      </c>
      <c r="AM19" s="46" t="e">
        <f>IF(AND(' RIESGOS DE GESTION'!#REF!="Alta",' RIESGOS DE GESTION'!#REF!="Catastrófico"),CONCATENATE("R4C",' RIESGOS DE GESTION'!#REF!),"")</f>
        <v>#REF!</v>
      </c>
      <c r="AN19" s="72"/>
      <c r="AO19" s="585"/>
      <c r="AP19" s="586"/>
      <c r="AQ19" s="586"/>
      <c r="AR19" s="586"/>
      <c r="AS19" s="586"/>
      <c r="AT19" s="587"/>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row>
    <row r="20" spans="1:76" ht="15" customHeight="1" x14ac:dyDescent="0.25">
      <c r="A20" s="72"/>
      <c r="B20" s="496"/>
      <c r="C20" s="496"/>
      <c r="D20" s="497"/>
      <c r="E20" s="595"/>
      <c r="F20" s="594"/>
      <c r="G20" s="594"/>
      <c r="H20" s="594"/>
      <c r="I20" s="594"/>
      <c r="J20" s="56" t="e">
        <f>IF(AND(' RIESGOS DE GESTION'!#REF!="Alta",' RIESGOS DE GESTION'!#REF!="Leve"),CONCATENATE("R5C",' RIESGOS DE GESTION'!#REF!),"")</f>
        <v>#REF!</v>
      </c>
      <c r="K20" s="57" t="e">
        <f>IF(AND(' RIESGOS DE GESTION'!#REF!="Alta",' RIESGOS DE GESTION'!#REF!="Leve"),CONCATENATE("R5C",' RIESGOS DE GESTION'!#REF!),"")</f>
        <v>#REF!</v>
      </c>
      <c r="L20" s="57" t="e">
        <f>IF(AND(' RIESGOS DE GESTION'!#REF!="Alta",' RIESGOS DE GESTION'!#REF!="Leve"),CONCATENATE("R5C",' RIESGOS DE GESTION'!#REF!),"")</f>
        <v>#REF!</v>
      </c>
      <c r="M20" s="57" t="e">
        <f>IF(AND(' RIESGOS DE GESTION'!#REF!="Alta",' RIESGOS DE GESTION'!#REF!="Leve"),CONCATENATE("R5C",' RIESGOS DE GESTION'!#REF!),"")</f>
        <v>#REF!</v>
      </c>
      <c r="N20" s="57" t="e">
        <f>IF(AND(' RIESGOS DE GESTION'!#REF!="Alta",' RIESGOS DE GESTION'!#REF!="Leve"),CONCATENATE("R5C",' RIESGOS DE GESTION'!#REF!),"")</f>
        <v>#REF!</v>
      </c>
      <c r="O20" s="58" t="e">
        <f>IF(AND(' RIESGOS DE GESTION'!#REF!="Alta",' RIESGOS DE GESTION'!#REF!="Leve"),CONCATENATE("R5C",' RIESGOS DE GESTION'!#REF!),"")</f>
        <v>#REF!</v>
      </c>
      <c r="P20" s="56" t="e">
        <f>IF(AND(' RIESGOS DE GESTION'!#REF!="Alta",' RIESGOS DE GESTION'!#REF!="Menor"),CONCATENATE("R5C",' RIESGOS DE GESTION'!#REF!),"")</f>
        <v>#REF!</v>
      </c>
      <c r="Q20" s="57" t="e">
        <f>IF(AND(' RIESGOS DE GESTION'!#REF!="Alta",' RIESGOS DE GESTION'!#REF!="Menor"),CONCATENATE("R5C",' RIESGOS DE GESTION'!#REF!),"")</f>
        <v>#REF!</v>
      </c>
      <c r="R20" s="57" t="e">
        <f>IF(AND(' RIESGOS DE GESTION'!#REF!="Alta",' RIESGOS DE GESTION'!#REF!="Menor"),CONCATENATE("R5C",' RIESGOS DE GESTION'!#REF!),"")</f>
        <v>#REF!</v>
      </c>
      <c r="S20" s="57" t="e">
        <f>IF(AND(' RIESGOS DE GESTION'!#REF!="Alta",' RIESGOS DE GESTION'!#REF!="Menor"),CONCATENATE("R5C",' RIESGOS DE GESTION'!#REF!),"")</f>
        <v>#REF!</v>
      </c>
      <c r="T20" s="57" t="e">
        <f>IF(AND(' RIESGOS DE GESTION'!#REF!="Alta",' RIESGOS DE GESTION'!#REF!="Menor"),CONCATENATE("R5C",' RIESGOS DE GESTION'!#REF!),"")</f>
        <v>#REF!</v>
      </c>
      <c r="U20" s="58" t="e">
        <f>IF(AND(' RIESGOS DE GESTION'!#REF!="Alta",' RIESGOS DE GESTION'!#REF!="Menor"),CONCATENATE("R5C",' RIESGOS DE GESTION'!#REF!),"")</f>
        <v>#REF!</v>
      </c>
      <c r="V20" s="41" t="e">
        <f>IF(AND(' RIESGOS DE GESTION'!#REF!="Alta",' RIESGOS DE GESTION'!#REF!="Moderado"),CONCATENATE("R5C",' RIESGOS DE GESTION'!#REF!),"")</f>
        <v>#REF!</v>
      </c>
      <c r="W20" s="42" t="e">
        <f>IF(AND(' RIESGOS DE GESTION'!#REF!="Alta",' RIESGOS DE GESTION'!#REF!="Moderado"),CONCATENATE("R5C",' RIESGOS DE GESTION'!#REF!),"")</f>
        <v>#REF!</v>
      </c>
      <c r="X20" s="42" t="e">
        <f>IF(AND(' RIESGOS DE GESTION'!#REF!="Alta",' RIESGOS DE GESTION'!#REF!="Moderado"),CONCATENATE("R5C",' RIESGOS DE GESTION'!#REF!),"")</f>
        <v>#REF!</v>
      </c>
      <c r="Y20" s="42" t="e">
        <f>IF(AND(' RIESGOS DE GESTION'!#REF!="Alta",' RIESGOS DE GESTION'!#REF!="Moderado"),CONCATENATE("R5C",' RIESGOS DE GESTION'!#REF!),"")</f>
        <v>#REF!</v>
      </c>
      <c r="Z20" s="42" t="e">
        <f>IF(AND(' RIESGOS DE GESTION'!#REF!="Alta",' RIESGOS DE GESTION'!#REF!="Moderado"),CONCATENATE("R5C",' RIESGOS DE GESTION'!#REF!),"")</f>
        <v>#REF!</v>
      </c>
      <c r="AA20" s="43" t="e">
        <f>IF(AND(' RIESGOS DE GESTION'!#REF!="Alta",' RIESGOS DE GESTION'!#REF!="Moderado"),CONCATENATE("R5C",' RIESGOS DE GESTION'!#REF!),"")</f>
        <v>#REF!</v>
      </c>
      <c r="AB20" s="41" t="e">
        <f>IF(AND(' RIESGOS DE GESTION'!#REF!="Alta",' RIESGOS DE GESTION'!#REF!="Mayor"),CONCATENATE("R5C",' RIESGOS DE GESTION'!#REF!),"")</f>
        <v>#REF!</v>
      </c>
      <c r="AC20" s="42" t="e">
        <f>IF(AND(' RIESGOS DE GESTION'!#REF!="Alta",' RIESGOS DE GESTION'!#REF!="Mayor"),CONCATENATE("R5C",' RIESGOS DE GESTION'!#REF!),"")</f>
        <v>#REF!</v>
      </c>
      <c r="AD20" s="42" t="e">
        <f>IF(AND(' RIESGOS DE GESTION'!#REF!="Alta",' RIESGOS DE GESTION'!#REF!="Mayor"),CONCATENATE("R5C",' RIESGOS DE GESTION'!#REF!),"")</f>
        <v>#REF!</v>
      </c>
      <c r="AE20" s="42" t="e">
        <f>IF(AND(' RIESGOS DE GESTION'!#REF!="Alta",' RIESGOS DE GESTION'!#REF!="Mayor"),CONCATENATE("R5C",' RIESGOS DE GESTION'!#REF!),"")</f>
        <v>#REF!</v>
      </c>
      <c r="AF20" s="42" t="e">
        <f>IF(AND(' RIESGOS DE GESTION'!#REF!="Alta",' RIESGOS DE GESTION'!#REF!="Mayor"),CONCATENATE("R5C",' RIESGOS DE GESTION'!#REF!),"")</f>
        <v>#REF!</v>
      </c>
      <c r="AG20" s="43" t="e">
        <f>IF(AND(' RIESGOS DE GESTION'!#REF!="Alta",' RIESGOS DE GESTION'!#REF!="Mayor"),CONCATENATE("R5C",' RIESGOS DE GESTION'!#REF!),"")</f>
        <v>#REF!</v>
      </c>
      <c r="AH20" s="44" t="e">
        <f>IF(AND(' RIESGOS DE GESTION'!#REF!="Alta",' RIESGOS DE GESTION'!#REF!="Catastrófico"),CONCATENATE("R5C",' RIESGOS DE GESTION'!#REF!),"")</f>
        <v>#REF!</v>
      </c>
      <c r="AI20" s="45" t="e">
        <f>IF(AND(' RIESGOS DE GESTION'!#REF!="Alta",' RIESGOS DE GESTION'!#REF!="Catastrófico"),CONCATENATE("R5C",' RIESGOS DE GESTION'!#REF!),"")</f>
        <v>#REF!</v>
      </c>
      <c r="AJ20" s="45" t="e">
        <f>IF(AND(' RIESGOS DE GESTION'!#REF!="Alta",' RIESGOS DE GESTION'!#REF!="Catastrófico"),CONCATENATE("R5C",' RIESGOS DE GESTION'!#REF!),"")</f>
        <v>#REF!</v>
      </c>
      <c r="AK20" s="45" t="e">
        <f>IF(AND(' RIESGOS DE GESTION'!#REF!="Alta",' RIESGOS DE GESTION'!#REF!="Catastrófico"),CONCATENATE("R5C",' RIESGOS DE GESTION'!#REF!),"")</f>
        <v>#REF!</v>
      </c>
      <c r="AL20" s="45" t="e">
        <f>IF(AND(' RIESGOS DE GESTION'!#REF!="Alta",' RIESGOS DE GESTION'!#REF!="Catastrófico"),CONCATENATE("R5C",' RIESGOS DE GESTION'!#REF!),"")</f>
        <v>#REF!</v>
      </c>
      <c r="AM20" s="46" t="e">
        <f>IF(AND(' RIESGOS DE GESTION'!#REF!="Alta",' RIESGOS DE GESTION'!#REF!="Catastrófico"),CONCATENATE("R5C",' RIESGOS DE GESTION'!#REF!),"")</f>
        <v>#REF!</v>
      </c>
      <c r="AN20" s="72"/>
      <c r="AO20" s="585"/>
      <c r="AP20" s="586"/>
      <c r="AQ20" s="586"/>
      <c r="AR20" s="586"/>
      <c r="AS20" s="586"/>
      <c r="AT20" s="587"/>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row>
    <row r="21" spans="1:76" ht="15" customHeight="1" x14ac:dyDescent="0.25">
      <c r="A21" s="72"/>
      <c r="B21" s="496"/>
      <c r="C21" s="496"/>
      <c r="D21" s="497"/>
      <c r="E21" s="595"/>
      <c r="F21" s="594"/>
      <c r="G21" s="594"/>
      <c r="H21" s="594"/>
      <c r="I21" s="594"/>
      <c r="J21" s="56" t="e">
        <f>IF(AND(' RIESGOS DE GESTION'!#REF!="Alta",' RIESGOS DE GESTION'!#REF!="Leve"),CONCATENATE("R6C",' RIESGOS DE GESTION'!#REF!),"")</f>
        <v>#REF!</v>
      </c>
      <c r="K21" s="57" t="e">
        <f>IF(AND(' RIESGOS DE GESTION'!#REF!="Alta",' RIESGOS DE GESTION'!#REF!="Leve"),CONCATENATE("R6C",' RIESGOS DE GESTION'!#REF!),"")</f>
        <v>#REF!</v>
      </c>
      <c r="L21" s="57" t="e">
        <f>IF(AND(' RIESGOS DE GESTION'!#REF!="Alta",' RIESGOS DE GESTION'!#REF!="Leve"),CONCATENATE("R6C",' RIESGOS DE GESTION'!#REF!),"")</f>
        <v>#REF!</v>
      </c>
      <c r="M21" s="57" t="e">
        <f>IF(AND(' RIESGOS DE GESTION'!#REF!="Alta",' RIESGOS DE GESTION'!#REF!="Leve"),CONCATENATE("R6C",' RIESGOS DE GESTION'!#REF!),"")</f>
        <v>#REF!</v>
      </c>
      <c r="N21" s="57" t="e">
        <f>IF(AND(' RIESGOS DE GESTION'!#REF!="Alta",' RIESGOS DE GESTION'!#REF!="Leve"),CONCATENATE("R6C",' RIESGOS DE GESTION'!#REF!),"")</f>
        <v>#REF!</v>
      </c>
      <c r="O21" s="58" t="e">
        <f>IF(AND(' RIESGOS DE GESTION'!#REF!="Alta",' RIESGOS DE GESTION'!#REF!="Leve"),CONCATENATE("R6C",' RIESGOS DE GESTION'!#REF!),"")</f>
        <v>#REF!</v>
      </c>
      <c r="P21" s="56" t="e">
        <f>IF(AND(' RIESGOS DE GESTION'!#REF!="Alta",' RIESGOS DE GESTION'!#REF!="Menor"),CONCATENATE("R6C",' RIESGOS DE GESTION'!#REF!),"")</f>
        <v>#REF!</v>
      </c>
      <c r="Q21" s="57" t="e">
        <f>IF(AND(' RIESGOS DE GESTION'!#REF!="Alta",' RIESGOS DE GESTION'!#REF!="Menor"),CONCATENATE("R6C",' RIESGOS DE GESTION'!#REF!),"")</f>
        <v>#REF!</v>
      </c>
      <c r="R21" s="57" t="e">
        <f>IF(AND(' RIESGOS DE GESTION'!#REF!="Alta",' RIESGOS DE GESTION'!#REF!="Menor"),CONCATENATE("R6C",' RIESGOS DE GESTION'!#REF!),"")</f>
        <v>#REF!</v>
      </c>
      <c r="S21" s="57" t="e">
        <f>IF(AND(' RIESGOS DE GESTION'!#REF!="Alta",' RIESGOS DE GESTION'!#REF!="Menor"),CONCATENATE("R6C",' RIESGOS DE GESTION'!#REF!),"")</f>
        <v>#REF!</v>
      </c>
      <c r="T21" s="57" t="e">
        <f>IF(AND(' RIESGOS DE GESTION'!#REF!="Alta",' RIESGOS DE GESTION'!#REF!="Menor"),CONCATENATE("R6C",' RIESGOS DE GESTION'!#REF!),"")</f>
        <v>#REF!</v>
      </c>
      <c r="U21" s="58" t="e">
        <f>IF(AND(' RIESGOS DE GESTION'!#REF!="Alta",' RIESGOS DE GESTION'!#REF!="Menor"),CONCATENATE("R6C",' RIESGOS DE GESTION'!#REF!),"")</f>
        <v>#REF!</v>
      </c>
      <c r="V21" s="41" t="e">
        <f>IF(AND(' RIESGOS DE GESTION'!#REF!="Alta",' RIESGOS DE GESTION'!#REF!="Moderado"),CONCATENATE("R6C",' RIESGOS DE GESTION'!#REF!),"")</f>
        <v>#REF!</v>
      </c>
      <c r="W21" s="42" t="e">
        <f>IF(AND(' RIESGOS DE GESTION'!#REF!="Alta",' RIESGOS DE GESTION'!#REF!="Moderado"),CONCATENATE("R6C",' RIESGOS DE GESTION'!#REF!),"")</f>
        <v>#REF!</v>
      </c>
      <c r="X21" s="42" t="e">
        <f>IF(AND(' RIESGOS DE GESTION'!#REF!="Alta",' RIESGOS DE GESTION'!#REF!="Moderado"),CONCATENATE("R6C",' RIESGOS DE GESTION'!#REF!),"")</f>
        <v>#REF!</v>
      </c>
      <c r="Y21" s="42" t="e">
        <f>IF(AND(' RIESGOS DE GESTION'!#REF!="Alta",' RIESGOS DE GESTION'!#REF!="Moderado"),CONCATENATE("R6C",' RIESGOS DE GESTION'!#REF!),"")</f>
        <v>#REF!</v>
      </c>
      <c r="Z21" s="42" t="e">
        <f>IF(AND(' RIESGOS DE GESTION'!#REF!="Alta",' RIESGOS DE GESTION'!#REF!="Moderado"),CONCATENATE("R6C",' RIESGOS DE GESTION'!#REF!),"")</f>
        <v>#REF!</v>
      </c>
      <c r="AA21" s="43" t="e">
        <f>IF(AND(' RIESGOS DE GESTION'!#REF!="Alta",' RIESGOS DE GESTION'!#REF!="Moderado"),CONCATENATE("R6C",' RIESGOS DE GESTION'!#REF!),"")</f>
        <v>#REF!</v>
      </c>
      <c r="AB21" s="41" t="e">
        <f>IF(AND(' RIESGOS DE GESTION'!#REF!="Alta",' RIESGOS DE GESTION'!#REF!="Mayor"),CONCATENATE("R6C",' RIESGOS DE GESTION'!#REF!),"")</f>
        <v>#REF!</v>
      </c>
      <c r="AC21" s="42" t="e">
        <f>IF(AND(' RIESGOS DE GESTION'!#REF!="Alta",' RIESGOS DE GESTION'!#REF!="Mayor"),CONCATENATE("R6C",' RIESGOS DE GESTION'!#REF!),"")</f>
        <v>#REF!</v>
      </c>
      <c r="AD21" s="42" t="e">
        <f>IF(AND(' RIESGOS DE GESTION'!#REF!="Alta",' RIESGOS DE GESTION'!#REF!="Mayor"),CONCATENATE("R6C",' RIESGOS DE GESTION'!#REF!),"")</f>
        <v>#REF!</v>
      </c>
      <c r="AE21" s="42" t="e">
        <f>IF(AND(' RIESGOS DE GESTION'!#REF!="Alta",' RIESGOS DE GESTION'!#REF!="Mayor"),CONCATENATE("R6C",' RIESGOS DE GESTION'!#REF!),"")</f>
        <v>#REF!</v>
      </c>
      <c r="AF21" s="42" t="e">
        <f>IF(AND(' RIESGOS DE GESTION'!#REF!="Alta",' RIESGOS DE GESTION'!#REF!="Mayor"),CONCATENATE("R6C",' RIESGOS DE GESTION'!#REF!),"")</f>
        <v>#REF!</v>
      </c>
      <c r="AG21" s="43" t="e">
        <f>IF(AND(' RIESGOS DE GESTION'!#REF!="Alta",' RIESGOS DE GESTION'!#REF!="Mayor"),CONCATENATE("R6C",' RIESGOS DE GESTION'!#REF!),"")</f>
        <v>#REF!</v>
      </c>
      <c r="AH21" s="44" t="e">
        <f>IF(AND(' RIESGOS DE GESTION'!#REF!="Alta",' RIESGOS DE GESTION'!#REF!="Catastrófico"),CONCATENATE("R6C",' RIESGOS DE GESTION'!#REF!),"")</f>
        <v>#REF!</v>
      </c>
      <c r="AI21" s="45" t="e">
        <f>IF(AND(' RIESGOS DE GESTION'!#REF!="Alta",' RIESGOS DE GESTION'!#REF!="Catastrófico"),CONCATENATE("R6C",' RIESGOS DE GESTION'!#REF!),"")</f>
        <v>#REF!</v>
      </c>
      <c r="AJ21" s="45" t="e">
        <f>IF(AND(' RIESGOS DE GESTION'!#REF!="Alta",' RIESGOS DE GESTION'!#REF!="Catastrófico"),CONCATENATE("R6C",' RIESGOS DE GESTION'!#REF!),"")</f>
        <v>#REF!</v>
      </c>
      <c r="AK21" s="45" t="e">
        <f>IF(AND(' RIESGOS DE GESTION'!#REF!="Alta",' RIESGOS DE GESTION'!#REF!="Catastrófico"),CONCATENATE("R6C",' RIESGOS DE GESTION'!#REF!),"")</f>
        <v>#REF!</v>
      </c>
      <c r="AL21" s="45" t="e">
        <f>IF(AND(' RIESGOS DE GESTION'!#REF!="Alta",' RIESGOS DE GESTION'!#REF!="Catastrófico"),CONCATENATE("R6C",' RIESGOS DE GESTION'!#REF!),"")</f>
        <v>#REF!</v>
      </c>
      <c r="AM21" s="46" t="e">
        <f>IF(AND(' RIESGOS DE GESTION'!#REF!="Alta",' RIESGOS DE GESTION'!#REF!="Catastrófico"),CONCATENATE("R6C",' RIESGOS DE GESTION'!#REF!),"")</f>
        <v>#REF!</v>
      </c>
      <c r="AN21" s="72"/>
      <c r="AO21" s="585"/>
      <c r="AP21" s="586"/>
      <c r="AQ21" s="586"/>
      <c r="AR21" s="586"/>
      <c r="AS21" s="586"/>
      <c r="AT21" s="587"/>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row>
    <row r="22" spans="1:76" ht="15" customHeight="1" x14ac:dyDescent="0.25">
      <c r="A22" s="72"/>
      <c r="B22" s="496"/>
      <c r="C22" s="496"/>
      <c r="D22" s="497"/>
      <c r="E22" s="595"/>
      <c r="F22" s="594"/>
      <c r="G22" s="594"/>
      <c r="H22" s="594"/>
      <c r="I22" s="594"/>
      <c r="J22" s="56" t="e">
        <f>IF(AND(' RIESGOS DE GESTION'!#REF!="Alta",' RIESGOS DE GESTION'!#REF!="Leve"),CONCATENATE("R7C",' RIESGOS DE GESTION'!#REF!),"")</f>
        <v>#REF!</v>
      </c>
      <c r="K22" s="57" t="e">
        <f>IF(AND(' RIESGOS DE GESTION'!#REF!="Alta",' RIESGOS DE GESTION'!#REF!="Leve"),CONCATENATE("R7C",' RIESGOS DE GESTION'!#REF!),"")</f>
        <v>#REF!</v>
      </c>
      <c r="L22" s="57" t="e">
        <f>IF(AND(' RIESGOS DE GESTION'!#REF!="Alta",' RIESGOS DE GESTION'!#REF!="Leve"),CONCATENATE("R7C",' RIESGOS DE GESTION'!#REF!),"")</f>
        <v>#REF!</v>
      </c>
      <c r="M22" s="57" t="e">
        <f>IF(AND(' RIESGOS DE GESTION'!#REF!="Alta",' RIESGOS DE GESTION'!#REF!="Leve"),CONCATENATE("R7C",' RIESGOS DE GESTION'!#REF!),"")</f>
        <v>#REF!</v>
      </c>
      <c r="N22" s="57" t="e">
        <f>IF(AND(' RIESGOS DE GESTION'!#REF!="Alta",' RIESGOS DE GESTION'!#REF!="Leve"),CONCATENATE("R7C",' RIESGOS DE GESTION'!#REF!),"")</f>
        <v>#REF!</v>
      </c>
      <c r="O22" s="58" t="e">
        <f>IF(AND(' RIESGOS DE GESTION'!#REF!="Alta",' RIESGOS DE GESTION'!#REF!="Leve"),CONCATENATE("R7C",' RIESGOS DE GESTION'!#REF!),"")</f>
        <v>#REF!</v>
      </c>
      <c r="P22" s="56" t="e">
        <f>IF(AND(' RIESGOS DE GESTION'!#REF!="Alta",' RIESGOS DE GESTION'!#REF!="Menor"),CONCATENATE("R7C",' RIESGOS DE GESTION'!#REF!),"")</f>
        <v>#REF!</v>
      </c>
      <c r="Q22" s="57" t="e">
        <f>IF(AND(' RIESGOS DE GESTION'!#REF!="Alta",' RIESGOS DE GESTION'!#REF!="Menor"),CONCATENATE("R7C",' RIESGOS DE GESTION'!#REF!),"")</f>
        <v>#REF!</v>
      </c>
      <c r="R22" s="57" t="e">
        <f>IF(AND(' RIESGOS DE GESTION'!#REF!="Alta",' RIESGOS DE GESTION'!#REF!="Menor"),CONCATENATE("R7C",' RIESGOS DE GESTION'!#REF!),"")</f>
        <v>#REF!</v>
      </c>
      <c r="S22" s="57" t="e">
        <f>IF(AND(' RIESGOS DE GESTION'!#REF!="Alta",' RIESGOS DE GESTION'!#REF!="Menor"),CONCATENATE("R7C",' RIESGOS DE GESTION'!#REF!),"")</f>
        <v>#REF!</v>
      </c>
      <c r="T22" s="57" t="e">
        <f>IF(AND(' RIESGOS DE GESTION'!#REF!="Alta",' RIESGOS DE GESTION'!#REF!="Menor"),CONCATENATE("R7C",' RIESGOS DE GESTION'!#REF!),"")</f>
        <v>#REF!</v>
      </c>
      <c r="U22" s="58" t="e">
        <f>IF(AND(' RIESGOS DE GESTION'!#REF!="Alta",' RIESGOS DE GESTION'!#REF!="Menor"),CONCATENATE("R7C",' RIESGOS DE GESTION'!#REF!),"")</f>
        <v>#REF!</v>
      </c>
      <c r="V22" s="41" t="e">
        <f>IF(AND(' RIESGOS DE GESTION'!#REF!="Alta",' RIESGOS DE GESTION'!#REF!="Moderado"),CONCATENATE("R7C",' RIESGOS DE GESTION'!#REF!),"")</f>
        <v>#REF!</v>
      </c>
      <c r="W22" s="42" t="e">
        <f>IF(AND(' RIESGOS DE GESTION'!#REF!="Alta",' RIESGOS DE GESTION'!#REF!="Moderado"),CONCATENATE("R7C",' RIESGOS DE GESTION'!#REF!),"")</f>
        <v>#REF!</v>
      </c>
      <c r="X22" s="42" t="e">
        <f>IF(AND(' RIESGOS DE GESTION'!#REF!="Alta",' RIESGOS DE GESTION'!#REF!="Moderado"),CONCATENATE("R7C",' RIESGOS DE GESTION'!#REF!),"")</f>
        <v>#REF!</v>
      </c>
      <c r="Y22" s="42" t="e">
        <f>IF(AND(' RIESGOS DE GESTION'!#REF!="Alta",' RIESGOS DE GESTION'!#REF!="Moderado"),CONCATENATE("R7C",' RIESGOS DE GESTION'!#REF!),"")</f>
        <v>#REF!</v>
      </c>
      <c r="Z22" s="42" t="e">
        <f>IF(AND(' RIESGOS DE GESTION'!#REF!="Alta",' RIESGOS DE GESTION'!#REF!="Moderado"),CONCATENATE("R7C",' RIESGOS DE GESTION'!#REF!),"")</f>
        <v>#REF!</v>
      </c>
      <c r="AA22" s="43" t="e">
        <f>IF(AND(' RIESGOS DE GESTION'!#REF!="Alta",' RIESGOS DE GESTION'!#REF!="Moderado"),CONCATENATE("R7C",' RIESGOS DE GESTION'!#REF!),"")</f>
        <v>#REF!</v>
      </c>
      <c r="AB22" s="41" t="e">
        <f>IF(AND(' RIESGOS DE GESTION'!#REF!="Alta",' RIESGOS DE GESTION'!#REF!="Mayor"),CONCATENATE("R7C",' RIESGOS DE GESTION'!#REF!),"")</f>
        <v>#REF!</v>
      </c>
      <c r="AC22" s="42" t="e">
        <f>IF(AND(' RIESGOS DE GESTION'!#REF!="Alta",' RIESGOS DE GESTION'!#REF!="Mayor"),CONCATENATE("R7C",' RIESGOS DE GESTION'!#REF!),"")</f>
        <v>#REF!</v>
      </c>
      <c r="AD22" s="42" t="e">
        <f>IF(AND(' RIESGOS DE GESTION'!#REF!="Alta",' RIESGOS DE GESTION'!#REF!="Mayor"),CONCATENATE("R7C",' RIESGOS DE GESTION'!#REF!),"")</f>
        <v>#REF!</v>
      </c>
      <c r="AE22" s="42" t="e">
        <f>IF(AND(' RIESGOS DE GESTION'!#REF!="Alta",' RIESGOS DE GESTION'!#REF!="Mayor"),CONCATENATE("R7C",' RIESGOS DE GESTION'!#REF!),"")</f>
        <v>#REF!</v>
      </c>
      <c r="AF22" s="42" t="e">
        <f>IF(AND(' RIESGOS DE GESTION'!#REF!="Alta",' RIESGOS DE GESTION'!#REF!="Mayor"),CONCATENATE("R7C",' RIESGOS DE GESTION'!#REF!),"")</f>
        <v>#REF!</v>
      </c>
      <c r="AG22" s="43" t="e">
        <f>IF(AND(' RIESGOS DE GESTION'!#REF!="Alta",' RIESGOS DE GESTION'!#REF!="Mayor"),CONCATENATE("R7C",' RIESGOS DE GESTION'!#REF!),"")</f>
        <v>#REF!</v>
      </c>
      <c r="AH22" s="44" t="e">
        <f>IF(AND(' RIESGOS DE GESTION'!#REF!="Alta",' RIESGOS DE GESTION'!#REF!="Catastrófico"),CONCATENATE("R7C",' RIESGOS DE GESTION'!#REF!),"")</f>
        <v>#REF!</v>
      </c>
      <c r="AI22" s="45" t="e">
        <f>IF(AND(' RIESGOS DE GESTION'!#REF!="Alta",' RIESGOS DE GESTION'!#REF!="Catastrófico"),CONCATENATE("R7C",' RIESGOS DE GESTION'!#REF!),"")</f>
        <v>#REF!</v>
      </c>
      <c r="AJ22" s="45" t="e">
        <f>IF(AND(' RIESGOS DE GESTION'!#REF!="Alta",' RIESGOS DE GESTION'!#REF!="Catastrófico"),CONCATENATE("R7C",' RIESGOS DE GESTION'!#REF!),"")</f>
        <v>#REF!</v>
      </c>
      <c r="AK22" s="45" t="e">
        <f>IF(AND(' RIESGOS DE GESTION'!#REF!="Alta",' RIESGOS DE GESTION'!#REF!="Catastrófico"),CONCATENATE("R7C",' RIESGOS DE GESTION'!#REF!),"")</f>
        <v>#REF!</v>
      </c>
      <c r="AL22" s="45" t="e">
        <f>IF(AND(' RIESGOS DE GESTION'!#REF!="Alta",' RIESGOS DE GESTION'!#REF!="Catastrófico"),CONCATENATE("R7C",' RIESGOS DE GESTION'!#REF!),"")</f>
        <v>#REF!</v>
      </c>
      <c r="AM22" s="46" t="e">
        <f>IF(AND(' RIESGOS DE GESTION'!#REF!="Alta",' RIESGOS DE GESTION'!#REF!="Catastrófico"),CONCATENATE("R7C",' RIESGOS DE GESTION'!#REF!),"")</f>
        <v>#REF!</v>
      </c>
      <c r="AN22" s="72"/>
      <c r="AO22" s="585"/>
      <c r="AP22" s="586"/>
      <c r="AQ22" s="586"/>
      <c r="AR22" s="586"/>
      <c r="AS22" s="586"/>
      <c r="AT22" s="587"/>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row>
    <row r="23" spans="1:76" ht="15" customHeight="1" x14ac:dyDescent="0.25">
      <c r="A23" s="72"/>
      <c r="B23" s="496"/>
      <c r="C23" s="496"/>
      <c r="D23" s="497"/>
      <c r="E23" s="595"/>
      <c r="F23" s="594"/>
      <c r="G23" s="594"/>
      <c r="H23" s="594"/>
      <c r="I23" s="594"/>
      <c r="J23" s="56" t="e">
        <f>IF(AND(' RIESGOS DE GESTION'!#REF!="Alta",' RIESGOS DE GESTION'!#REF!="Leve"),CONCATENATE("R8C",' RIESGOS DE GESTION'!#REF!),"")</f>
        <v>#REF!</v>
      </c>
      <c r="K23" s="57" t="e">
        <f>IF(AND(' RIESGOS DE GESTION'!#REF!="Alta",' RIESGOS DE GESTION'!#REF!="Leve"),CONCATENATE("R8C",' RIESGOS DE GESTION'!#REF!),"")</f>
        <v>#REF!</v>
      </c>
      <c r="L23" s="57" t="e">
        <f>IF(AND(' RIESGOS DE GESTION'!#REF!="Alta",' RIESGOS DE GESTION'!#REF!="Leve"),CONCATENATE("R8C",' RIESGOS DE GESTION'!#REF!),"")</f>
        <v>#REF!</v>
      </c>
      <c r="M23" s="57" t="e">
        <f>IF(AND(' RIESGOS DE GESTION'!#REF!="Alta",' RIESGOS DE GESTION'!#REF!="Leve"),CONCATENATE("R8C",' RIESGOS DE GESTION'!#REF!),"")</f>
        <v>#REF!</v>
      </c>
      <c r="N23" s="57" t="e">
        <f>IF(AND(' RIESGOS DE GESTION'!#REF!="Alta",' RIESGOS DE GESTION'!#REF!="Leve"),CONCATENATE("R8C",' RIESGOS DE GESTION'!#REF!),"")</f>
        <v>#REF!</v>
      </c>
      <c r="O23" s="58" t="e">
        <f>IF(AND(' RIESGOS DE GESTION'!#REF!="Alta",' RIESGOS DE GESTION'!#REF!="Leve"),CONCATENATE("R8C",' RIESGOS DE GESTION'!#REF!),"")</f>
        <v>#REF!</v>
      </c>
      <c r="P23" s="56" t="e">
        <f>IF(AND(' RIESGOS DE GESTION'!#REF!="Alta",' RIESGOS DE GESTION'!#REF!="Menor"),CONCATENATE("R8C",' RIESGOS DE GESTION'!#REF!),"")</f>
        <v>#REF!</v>
      </c>
      <c r="Q23" s="57" t="e">
        <f>IF(AND(' RIESGOS DE GESTION'!#REF!="Alta",' RIESGOS DE GESTION'!#REF!="Menor"),CONCATENATE("R8C",' RIESGOS DE GESTION'!#REF!),"")</f>
        <v>#REF!</v>
      </c>
      <c r="R23" s="57" t="e">
        <f>IF(AND(' RIESGOS DE GESTION'!#REF!="Alta",' RIESGOS DE GESTION'!#REF!="Menor"),CONCATENATE("R8C",' RIESGOS DE GESTION'!#REF!),"")</f>
        <v>#REF!</v>
      </c>
      <c r="S23" s="57" t="e">
        <f>IF(AND(' RIESGOS DE GESTION'!#REF!="Alta",' RIESGOS DE GESTION'!#REF!="Menor"),CONCATENATE("R8C",' RIESGOS DE GESTION'!#REF!),"")</f>
        <v>#REF!</v>
      </c>
      <c r="T23" s="57" t="e">
        <f>IF(AND(' RIESGOS DE GESTION'!#REF!="Alta",' RIESGOS DE GESTION'!#REF!="Menor"),CONCATENATE("R8C",' RIESGOS DE GESTION'!#REF!),"")</f>
        <v>#REF!</v>
      </c>
      <c r="U23" s="58" t="e">
        <f>IF(AND(' RIESGOS DE GESTION'!#REF!="Alta",' RIESGOS DE GESTION'!#REF!="Menor"),CONCATENATE("R8C",' RIESGOS DE GESTION'!#REF!),"")</f>
        <v>#REF!</v>
      </c>
      <c r="V23" s="41" t="e">
        <f>IF(AND(' RIESGOS DE GESTION'!#REF!="Alta",' RIESGOS DE GESTION'!#REF!="Moderado"),CONCATENATE("R8C",' RIESGOS DE GESTION'!#REF!),"")</f>
        <v>#REF!</v>
      </c>
      <c r="W23" s="42" t="e">
        <f>IF(AND(' RIESGOS DE GESTION'!#REF!="Alta",' RIESGOS DE GESTION'!#REF!="Moderado"),CONCATENATE("R8C",' RIESGOS DE GESTION'!#REF!),"")</f>
        <v>#REF!</v>
      </c>
      <c r="X23" s="42" t="e">
        <f>IF(AND(' RIESGOS DE GESTION'!#REF!="Alta",' RIESGOS DE GESTION'!#REF!="Moderado"),CONCATENATE("R8C",' RIESGOS DE GESTION'!#REF!),"")</f>
        <v>#REF!</v>
      </c>
      <c r="Y23" s="42" t="e">
        <f>IF(AND(' RIESGOS DE GESTION'!#REF!="Alta",' RIESGOS DE GESTION'!#REF!="Moderado"),CONCATENATE("R8C",' RIESGOS DE GESTION'!#REF!),"")</f>
        <v>#REF!</v>
      </c>
      <c r="Z23" s="42" t="e">
        <f>IF(AND(' RIESGOS DE GESTION'!#REF!="Alta",' RIESGOS DE GESTION'!#REF!="Moderado"),CONCATENATE("R8C",' RIESGOS DE GESTION'!#REF!),"")</f>
        <v>#REF!</v>
      </c>
      <c r="AA23" s="43" t="e">
        <f>IF(AND(' RIESGOS DE GESTION'!#REF!="Alta",' RIESGOS DE GESTION'!#REF!="Moderado"),CONCATENATE("R8C",' RIESGOS DE GESTION'!#REF!),"")</f>
        <v>#REF!</v>
      </c>
      <c r="AB23" s="41" t="e">
        <f>IF(AND(' RIESGOS DE GESTION'!#REF!="Alta",' RIESGOS DE GESTION'!#REF!="Mayor"),CONCATENATE("R8C",' RIESGOS DE GESTION'!#REF!),"")</f>
        <v>#REF!</v>
      </c>
      <c r="AC23" s="42" t="e">
        <f>IF(AND(' RIESGOS DE GESTION'!#REF!="Alta",' RIESGOS DE GESTION'!#REF!="Mayor"),CONCATENATE("R8C",' RIESGOS DE GESTION'!#REF!),"")</f>
        <v>#REF!</v>
      </c>
      <c r="AD23" s="42" t="e">
        <f>IF(AND(' RIESGOS DE GESTION'!#REF!="Alta",' RIESGOS DE GESTION'!#REF!="Mayor"),CONCATENATE("R8C",' RIESGOS DE GESTION'!#REF!),"")</f>
        <v>#REF!</v>
      </c>
      <c r="AE23" s="42" t="e">
        <f>IF(AND(' RIESGOS DE GESTION'!#REF!="Alta",' RIESGOS DE GESTION'!#REF!="Mayor"),CONCATENATE("R8C",' RIESGOS DE GESTION'!#REF!),"")</f>
        <v>#REF!</v>
      </c>
      <c r="AF23" s="42" t="e">
        <f>IF(AND(' RIESGOS DE GESTION'!#REF!="Alta",' RIESGOS DE GESTION'!#REF!="Mayor"),CONCATENATE("R8C",' RIESGOS DE GESTION'!#REF!),"")</f>
        <v>#REF!</v>
      </c>
      <c r="AG23" s="43" t="e">
        <f>IF(AND(' RIESGOS DE GESTION'!#REF!="Alta",' RIESGOS DE GESTION'!#REF!="Mayor"),CONCATENATE("R8C",' RIESGOS DE GESTION'!#REF!),"")</f>
        <v>#REF!</v>
      </c>
      <c r="AH23" s="44" t="e">
        <f>IF(AND(' RIESGOS DE GESTION'!#REF!="Alta",' RIESGOS DE GESTION'!#REF!="Catastrófico"),CONCATENATE("R8C",' RIESGOS DE GESTION'!#REF!),"")</f>
        <v>#REF!</v>
      </c>
      <c r="AI23" s="45" t="e">
        <f>IF(AND(' RIESGOS DE GESTION'!#REF!="Alta",' RIESGOS DE GESTION'!#REF!="Catastrófico"),CONCATENATE("R8C",' RIESGOS DE GESTION'!#REF!),"")</f>
        <v>#REF!</v>
      </c>
      <c r="AJ23" s="45" t="e">
        <f>IF(AND(' RIESGOS DE GESTION'!#REF!="Alta",' RIESGOS DE GESTION'!#REF!="Catastrófico"),CONCATENATE("R8C",' RIESGOS DE GESTION'!#REF!),"")</f>
        <v>#REF!</v>
      </c>
      <c r="AK23" s="45" t="e">
        <f>IF(AND(' RIESGOS DE GESTION'!#REF!="Alta",' RIESGOS DE GESTION'!#REF!="Catastrófico"),CONCATENATE("R8C",' RIESGOS DE GESTION'!#REF!),"")</f>
        <v>#REF!</v>
      </c>
      <c r="AL23" s="45" t="e">
        <f>IF(AND(' RIESGOS DE GESTION'!#REF!="Alta",' RIESGOS DE GESTION'!#REF!="Catastrófico"),CONCATENATE("R8C",' RIESGOS DE GESTION'!#REF!),"")</f>
        <v>#REF!</v>
      </c>
      <c r="AM23" s="46" t="e">
        <f>IF(AND(' RIESGOS DE GESTION'!#REF!="Alta",' RIESGOS DE GESTION'!#REF!="Catastrófico"),CONCATENATE("R8C",' RIESGOS DE GESTION'!#REF!),"")</f>
        <v>#REF!</v>
      </c>
      <c r="AN23" s="72"/>
      <c r="AO23" s="585"/>
      <c r="AP23" s="586"/>
      <c r="AQ23" s="586"/>
      <c r="AR23" s="586"/>
      <c r="AS23" s="586"/>
      <c r="AT23" s="587"/>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row>
    <row r="24" spans="1:76" ht="15" customHeight="1" x14ac:dyDescent="0.25">
      <c r="A24" s="72"/>
      <c r="B24" s="496"/>
      <c r="C24" s="496"/>
      <c r="D24" s="497"/>
      <c r="E24" s="595"/>
      <c r="F24" s="594"/>
      <c r="G24" s="594"/>
      <c r="H24" s="594"/>
      <c r="I24" s="594"/>
      <c r="J24" s="56" t="e">
        <f>IF(AND(' RIESGOS DE GESTION'!#REF!="Alta",' RIESGOS DE GESTION'!#REF!="Leve"),CONCATENATE("R9C",' RIESGOS DE GESTION'!#REF!),"")</f>
        <v>#REF!</v>
      </c>
      <c r="K24" s="57" t="e">
        <f>IF(AND(' RIESGOS DE GESTION'!#REF!="Alta",' RIESGOS DE GESTION'!#REF!="Leve"),CONCATENATE("R9C",' RIESGOS DE GESTION'!#REF!),"")</f>
        <v>#REF!</v>
      </c>
      <c r="L24" s="57" t="e">
        <f>IF(AND(' RIESGOS DE GESTION'!#REF!="Alta",' RIESGOS DE GESTION'!#REF!="Leve"),CONCATENATE("R9C",' RIESGOS DE GESTION'!#REF!),"")</f>
        <v>#REF!</v>
      </c>
      <c r="M24" s="57" t="e">
        <f>IF(AND(' RIESGOS DE GESTION'!#REF!="Alta",' RIESGOS DE GESTION'!#REF!="Leve"),CONCATENATE("R9C",' RIESGOS DE GESTION'!#REF!),"")</f>
        <v>#REF!</v>
      </c>
      <c r="N24" s="57" t="e">
        <f>IF(AND(' RIESGOS DE GESTION'!#REF!="Alta",' RIESGOS DE GESTION'!#REF!="Leve"),CONCATENATE("R9C",' RIESGOS DE GESTION'!#REF!),"")</f>
        <v>#REF!</v>
      </c>
      <c r="O24" s="58" t="e">
        <f>IF(AND(' RIESGOS DE GESTION'!#REF!="Alta",' RIESGOS DE GESTION'!#REF!="Leve"),CONCATENATE("R9C",' RIESGOS DE GESTION'!#REF!),"")</f>
        <v>#REF!</v>
      </c>
      <c r="P24" s="56" t="e">
        <f>IF(AND(' RIESGOS DE GESTION'!#REF!="Alta",' RIESGOS DE GESTION'!#REF!="Menor"),CONCATENATE("R9C",' RIESGOS DE GESTION'!#REF!),"")</f>
        <v>#REF!</v>
      </c>
      <c r="Q24" s="57" t="e">
        <f>IF(AND(' RIESGOS DE GESTION'!#REF!="Alta",' RIESGOS DE GESTION'!#REF!="Menor"),CONCATENATE("R9C",' RIESGOS DE GESTION'!#REF!),"")</f>
        <v>#REF!</v>
      </c>
      <c r="R24" s="57" t="e">
        <f>IF(AND(' RIESGOS DE GESTION'!#REF!="Alta",' RIESGOS DE GESTION'!#REF!="Menor"),CONCATENATE("R9C",' RIESGOS DE GESTION'!#REF!),"")</f>
        <v>#REF!</v>
      </c>
      <c r="S24" s="57" t="e">
        <f>IF(AND(' RIESGOS DE GESTION'!#REF!="Alta",' RIESGOS DE GESTION'!#REF!="Menor"),CONCATENATE("R9C",' RIESGOS DE GESTION'!#REF!),"")</f>
        <v>#REF!</v>
      </c>
      <c r="T24" s="57" t="e">
        <f>IF(AND(' RIESGOS DE GESTION'!#REF!="Alta",' RIESGOS DE GESTION'!#REF!="Menor"),CONCATENATE("R9C",' RIESGOS DE GESTION'!#REF!),"")</f>
        <v>#REF!</v>
      </c>
      <c r="U24" s="58" t="e">
        <f>IF(AND(' RIESGOS DE GESTION'!#REF!="Alta",' RIESGOS DE GESTION'!#REF!="Menor"),CONCATENATE("R9C",' RIESGOS DE GESTION'!#REF!),"")</f>
        <v>#REF!</v>
      </c>
      <c r="V24" s="41" t="e">
        <f>IF(AND(' RIESGOS DE GESTION'!#REF!="Alta",' RIESGOS DE GESTION'!#REF!="Moderado"),CONCATENATE("R9C",' RIESGOS DE GESTION'!#REF!),"")</f>
        <v>#REF!</v>
      </c>
      <c r="W24" s="42" t="e">
        <f>IF(AND(' RIESGOS DE GESTION'!#REF!="Alta",' RIESGOS DE GESTION'!#REF!="Moderado"),CONCATENATE("R9C",' RIESGOS DE GESTION'!#REF!),"")</f>
        <v>#REF!</v>
      </c>
      <c r="X24" s="42" t="e">
        <f>IF(AND(' RIESGOS DE GESTION'!#REF!="Alta",' RIESGOS DE GESTION'!#REF!="Moderado"),CONCATENATE("R9C",' RIESGOS DE GESTION'!#REF!),"")</f>
        <v>#REF!</v>
      </c>
      <c r="Y24" s="42" t="e">
        <f>IF(AND(' RIESGOS DE GESTION'!#REF!="Alta",' RIESGOS DE GESTION'!#REF!="Moderado"),CONCATENATE("R9C",' RIESGOS DE GESTION'!#REF!),"")</f>
        <v>#REF!</v>
      </c>
      <c r="Z24" s="42" t="e">
        <f>IF(AND(' RIESGOS DE GESTION'!#REF!="Alta",' RIESGOS DE GESTION'!#REF!="Moderado"),CONCATENATE("R9C",' RIESGOS DE GESTION'!#REF!),"")</f>
        <v>#REF!</v>
      </c>
      <c r="AA24" s="43" t="e">
        <f>IF(AND(' RIESGOS DE GESTION'!#REF!="Alta",' RIESGOS DE GESTION'!#REF!="Moderado"),CONCATENATE("R9C",' RIESGOS DE GESTION'!#REF!),"")</f>
        <v>#REF!</v>
      </c>
      <c r="AB24" s="41" t="e">
        <f>IF(AND(' RIESGOS DE GESTION'!#REF!="Alta",' RIESGOS DE GESTION'!#REF!="Mayor"),CONCATENATE("R9C",' RIESGOS DE GESTION'!#REF!),"")</f>
        <v>#REF!</v>
      </c>
      <c r="AC24" s="42" t="e">
        <f>IF(AND(' RIESGOS DE GESTION'!#REF!="Alta",' RIESGOS DE GESTION'!#REF!="Mayor"),CONCATENATE("R9C",' RIESGOS DE GESTION'!#REF!),"")</f>
        <v>#REF!</v>
      </c>
      <c r="AD24" s="42" t="e">
        <f>IF(AND(' RIESGOS DE GESTION'!#REF!="Alta",' RIESGOS DE GESTION'!#REF!="Mayor"),CONCATENATE("R9C",' RIESGOS DE GESTION'!#REF!),"")</f>
        <v>#REF!</v>
      </c>
      <c r="AE24" s="42" t="e">
        <f>IF(AND(' RIESGOS DE GESTION'!#REF!="Alta",' RIESGOS DE GESTION'!#REF!="Mayor"),CONCATENATE("R9C",' RIESGOS DE GESTION'!#REF!),"")</f>
        <v>#REF!</v>
      </c>
      <c r="AF24" s="42" t="e">
        <f>IF(AND(' RIESGOS DE GESTION'!#REF!="Alta",' RIESGOS DE GESTION'!#REF!="Mayor"),CONCATENATE("R9C",' RIESGOS DE GESTION'!#REF!),"")</f>
        <v>#REF!</v>
      </c>
      <c r="AG24" s="43" t="e">
        <f>IF(AND(' RIESGOS DE GESTION'!#REF!="Alta",' RIESGOS DE GESTION'!#REF!="Mayor"),CONCATENATE("R9C",' RIESGOS DE GESTION'!#REF!),"")</f>
        <v>#REF!</v>
      </c>
      <c r="AH24" s="44" t="e">
        <f>IF(AND(' RIESGOS DE GESTION'!#REF!="Alta",' RIESGOS DE GESTION'!#REF!="Catastrófico"),CONCATENATE("R9C",' RIESGOS DE GESTION'!#REF!),"")</f>
        <v>#REF!</v>
      </c>
      <c r="AI24" s="45" t="e">
        <f>IF(AND(' RIESGOS DE GESTION'!#REF!="Alta",' RIESGOS DE GESTION'!#REF!="Catastrófico"),CONCATENATE("R9C",' RIESGOS DE GESTION'!#REF!),"")</f>
        <v>#REF!</v>
      </c>
      <c r="AJ24" s="45" t="e">
        <f>IF(AND(' RIESGOS DE GESTION'!#REF!="Alta",' RIESGOS DE GESTION'!#REF!="Catastrófico"),CONCATENATE("R9C",' RIESGOS DE GESTION'!#REF!),"")</f>
        <v>#REF!</v>
      </c>
      <c r="AK24" s="45" t="e">
        <f>IF(AND(' RIESGOS DE GESTION'!#REF!="Alta",' RIESGOS DE GESTION'!#REF!="Catastrófico"),CONCATENATE("R9C",' RIESGOS DE GESTION'!#REF!),"")</f>
        <v>#REF!</v>
      </c>
      <c r="AL24" s="45" t="e">
        <f>IF(AND(' RIESGOS DE GESTION'!#REF!="Alta",' RIESGOS DE GESTION'!#REF!="Catastrófico"),CONCATENATE("R9C",' RIESGOS DE GESTION'!#REF!),"")</f>
        <v>#REF!</v>
      </c>
      <c r="AM24" s="46" t="e">
        <f>IF(AND(' RIESGOS DE GESTION'!#REF!="Alta",' RIESGOS DE GESTION'!#REF!="Catastrófico"),CONCATENATE("R9C",' RIESGOS DE GESTION'!#REF!),"")</f>
        <v>#REF!</v>
      </c>
      <c r="AN24" s="72"/>
      <c r="AO24" s="585"/>
      <c r="AP24" s="586"/>
      <c r="AQ24" s="586"/>
      <c r="AR24" s="586"/>
      <c r="AS24" s="586"/>
      <c r="AT24" s="587"/>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row>
    <row r="25" spans="1:76" ht="15.75" customHeight="1" thickBot="1" x14ac:dyDescent="0.3">
      <c r="A25" s="72"/>
      <c r="B25" s="496"/>
      <c r="C25" s="496"/>
      <c r="D25" s="497"/>
      <c r="E25" s="596"/>
      <c r="F25" s="597"/>
      <c r="G25" s="597"/>
      <c r="H25" s="597"/>
      <c r="I25" s="597"/>
      <c r="J25" s="59" t="e">
        <f>IF(AND(' RIESGOS DE GESTION'!#REF!="Alta",' RIESGOS DE GESTION'!#REF!="Leve"),CONCATENATE("R10C",' RIESGOS DE GESTION'!#REF!),"")</f>
        <v>#REF!</v>
      </c>
      <c r="K25" s="60" t="e">
        <f>IF(AND(' RIESGOS DE GESTION'!#REF!="Alta",' RIESGOS DE GESTION'!#REF!="Leve"),CONCATENATE("R10C",' RIESGOS DE GESTION'!#REF!),"")</f>
        <v>#REF!</v>
      </c>
      <c r="L25" s="60" t="e">
        <f>IF(AND(' RIESGOS DE GESTION'!#REF!="Alta",' RIESGOS DE GESTION'!#REF!="Leve"),CONCATENATE("R10C",' RIESGOS DE GESTION'!#REF!),"")</f>
        <v>#REF!</v>
      </c>
      <c r="M25" s="60" t="e">
        <f>IF(AND(' RIESGOS DE GESTION'!#REF!="Alta",' RIESGOS DE GESTION'!#REF!="Leve"),CONCATENATE("R10C",' RIESGOS DE GESTION'!#REF!),"")</f>
        <v>#REF!</v>
      </c>
      <c r="N25" s="60" t="e">
        <f>IF(AND(' RIESGOS DE GESTION'!#REF!="Alta",' RIESGOS DE GESTION'!#REF!="Leve"),CONCATENATE("R10C",' RIESGOS DE GESTION'!#REF!),"")</f>
        <v>#REF!</v>
      </c>
      <c r="O25" s="61" t="e">
        <f>IF(AND(' RIESGOS DE GESTION'!#REF!="Alta",' RIESGOS DE GESTION'!#REF!="Leve"),CONCATENATE("R10C",' RIESGOS DE GESTION'!#REF!),"")</f>
        <v>#REF!</v>
      </c>
      <c r="P25" s="59" t="e">
        <f>IF(AND(' RIESGOS DE GESTION'!#REF!="Alta",' RIESGOS DE GESTION'!#REF!="Menor"),CONCATENATE("R10C",' RIESGOS DE GESTION'!#REF!),"")</f>
        <v>#REF!</v>
      </c>
      <c r="Q25" s="60" t="e">
        <f>IF(AND(' RIESGOS DE GESTION'!#REF!="Alta",' RIESGOS DE GESTION'!#REF!="Menor"),CONCATENATE("R10C",' RIESGOS DE GESTION'!#REF!),"")</f>
        <v>#REF!</v>
      </c>
      <c r="R25" s="60" t="e">
        <f>IF(AND(' RIESGOS DE GESTION'!#REF!="Alta",' RIESGOS DE GESTION'!#REF!="Menor"),CONCATENATE("R10C",' RIESGOS DE GESTION'!#REF!),"")</f>
        <v>#REF!</v>
      </c>
      <c r="S25" s="60" t="e">
        <f>IF(AND(' RIESGOS DE GESTION'!#REF!="Alta",' RIESGOS DE GESTION'!#REF!="Menor"),CONCATENATE("R10C",' RIESGOS DE GESTION'!#REF!),"")</f>
        <v>#REF!</v>
      </c>
      <c r="T25" s="60" t="e">
        <f>IF(AND(' RIESGOS DE GESTION'!#REF!="Alta",' RIESGOS DE GESTION'!#REF!="Menor"),CONCATENATE("R10C",' RIESGOS DE GESTION'!#REF!),"")</f>
        <v>#REF!</v>
      </c>
      <c r="U25" s="61" t="e">
        <f>IF(AND(' RIESGOS DE GESTION'!#REF!="Alta",' RIESGOS DE GESTION'!#REF!="Menor"),CONCATENATE("R10C",' RIESGOS DE GESTION'!#REF!),"")</f>
        <v>#REF!</v>
      </c>
      <c r="V25" s="47" t="e">
        <f>IF(AND(' RIESGOS DE GESTION'!#REF!="Alta",' RIESGOS DE GESTION'!#REF!="Moderado"),CONCATENATE("R10C",' RIESGOS DE GESTION'!#REF!),"")</f>
        <v>#REF!</v>
      </c>
      <c r="W25" s="48" t="e">
        <f>IF(AND(' RIESGOS DE GESTION'!#REF!="Alta",' RIESGOS DE GESTION'!#REF!="Moderado"),CONCATENATE("R10C",' RIESGOS DE GESTION'!#REF!),"")</f>
        <v>#REF!</v>
      </c>
      <c r="X25" s="48" t="e">
        <f>IF(AND(' RIESGOS DE GESTION'!#REF!="Alta",' RIESGOS DE GESTION'!#REF!="Moderado"),CONCATENATE("R10C",' RIESGOS DE GESTION'!#REF!),"")</f>
        <v>#REF!</v>
      </c>
      <c r="Y25" s="48" t="e">
        <f>IF(AND(' RIESGOS DE GESTION'!#REF!="Alta",' RIESGOS DE GESTION'!#REF!="Moderado"),CONCATENATE("R10C",' RIESGOS DE GESTION'!#REF!),"")</f>
        <v>#REF!</v>
      </c>
      <c r="Z25" s="48" t="e">
        <f>IF(AND(' RIESGOS DE GESTION'!#REF!="Alta",' RIESGOS DE GESTION'!#REF!="Moderado"),CONCATENATE("R10C",' RIESGOS DE GESTION'!#REF!),"")</f>
        <v>#REF!</v>
      </c>
      <c r="AA25" s="49" t="e">
        <f>IF(AND(' RIESGOS DE GESTION'!#REF!="Alta",' RIESGOS DE GESTION'!#REF!="Moderado"),CONCATENATE("R10C",' RIESGOS DE GESTION'!#REF!),"")</f>
        <v>#REF!</v>
      </c>
      <c r="AB25" s="47" t="e">
        <f>IF(AND(' RIESGOS DE GESTION'!#REF!="Alta",' RIESGOS DE GESTION'!#REF!="Mayor"),CONCATENATE("R10C",' RIESGOS DE GESTION'!#REF!),"")</f>
        <v>#REF!</v>
      </c>
      <c r="AC25" s="48" t="e">
        <f>IF(AND(' RIESGOS DE GESTION'!#REF!="Alta",' RIESGOS DE GESTION'!#REF!="Mayor"),CONCATENATE("R10C",' RIESGOS DE GESTION'!#REF!),"")</f>
        <v>#REF!</v>
      </c>
      <c r="AD25" s="48" t="e">
        <f>IF(AND(' RIESGOS DE GESTION'!#REF!="Alta",' RIESGOS DE GESTION'!#REF!="Mayor"),CONCATENATE("R10C",' RIESGOS DE GESTION'!#REF!),"")</f>
        <v>#REF!</v>
      </c>
      <c r="AE25" s="48" t="e">
        <f>IF(AND(' RIESGOS DE GESTION'!#REF!="Alta",' RIESGOS DE GESTION'!#REF!="Mayor"),CONCATENATE("R10C",' RIESGOS DE GESTION'!#REF!),"")</f>
        <v>#REF!</v>
      </c>
      <c r="AF25" s="48" t="e">
        <f>IF(AND(' RIESGOS DE GESTION'!#REF!="Alta",' RIESGOS DE GESTION'!#REF!="Mayor"),CONCATENATE("R10C",' RIESGOS DE GESTION'!#REF!),"")</f>
        <v>#REF!</v>
      </c>
      <c r="AG25" s="49" t="e">
        <f>IF(AND(' RIESGOS DE GESTION'!#REF!="Alta",' RIESGOS DE GESTION'!#REF!="Mayor"),CONCATENATE("R10C",' RIESGOS DE GESTION'!#REF!),"")</f>
        <v>#REF!</v>
      </c>
      <c r="AH25" s="50" t="e">
        <f>IF(AND(' RIESGOS DE GESTION'!#REF!="Alta",' RIESGOS DE GESTION'!#REF!="Catastrófico"),CONCATENATE("R10C",' RIESGOS DE GESTION'!#REF!),"")</f>
        <v>#REF!</v>
      </c>
      <c r="AI25" s="51" t="e">
        <f>IF(AND(' RIESGOS DE GESTION'!#REF!="Alta",' RIESGOS DE GESTION'!#REF!="Catastrófico"),CONCATENATE("R10C",' RIESGOS DE GESTION'!#REF!),"")</f>
        <v>#REF!</v>
      </c>
      <c r="AJ25" s="51" t="e">
        <f>IF(AND(' RIESGOS DE GESTION'!#REF!="Alta",' RIESGOS DE GESTION'!#REF!="Catastrófico"),CONCATENATE("R10C",' RIESGOS DE GESTION'!#REF!),"")</f>
        <v>#REF!</v>
      </c>
      <c r="AK25" s="51" t="e">
        <f>IF(AND(' RIESGOS DE GESTION'!#REF!="Alta",' RIESGOS DE GESTION'!#REF!="Catastrófico"),CONCATENATE("R10C",' RIESGOS DE GESTION'!#REF!),"")</f>
        <v>#REF!</v>
      </c>
      <c r="AL25" s="51" t="e">
        <f>IF(AND(' RIESGOS DE GESTION'!#REF!="Alta",' RIESGOS DE GESTION'!#REF!="Catastrófico"),CONCATENATE("R10C",' RIESGOS DE GESTION'!#REF!),"")</f>
        <v>#REF!</v>
      </c>
      <c r="AM25" s="52" t="e">
        <f>IF(AND(' RIESGOS DE GESTION'!#REF!="Alta",' RIESGOS DE GESTION'!#REF!="Catastrófico"),CONCATENATE("R10C",' RIESGOS DE GESTION'!#REF!),"")</f>
        <v>#REF!</v>
      </c>
      <c r="AN25" s="72"/>
      <c r="AO25" s="588"/>
      <c r="AP25" s="589"/>
      <c r="AQ25" s="589"/>
      <c r="AR25" s="589"/>
      <c r="AS25" s="589"/>
      <c r="AT25" s="590"/>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row>
    <row r="26" spans="1:76" ht="15" customHeight="1" x14ac:dyDescent="0.25">
      <c r="A26" s="72"/>
      <c r="B26" s="496"/>
      <c r="C26" s="496"/>
      <c r="D26" s="497"/>
      <c r="E26" s="591" t="s">
        <v>507</v>
      </c>
      <c r="F26" s="592"/>
      <c r="G26" s="592"/>
      <c r="H26" s="592"/>
      <c r="I26" s="609"/>
      <c r="J26" s="53" t="e">
        <f>IF(AND(' RIESGOS DE GESTION'!#REF!="Media",' RIESGOS DE GESTION'!#REF!="Leve"),CONCATENATE("R1C",' RIESGOS DE GESTION'!#REF!),"")</f>
        <v>#REF!</v>
      </c>
      <c r="K26" s="54" t="e">
        <f>IF(AND(' RIESGOS DE GESTION'!#REF!="Media",' RIESGOS DE GESTION'!#REF!="Leve"),CONCATENATE("R1C",' RIESGOS DE GESTION'!#REF!),"")</f>
        <v>#REF!</v>
      </c>
      <c r="L26" s="54" t="e">
        <f>IF(AND(' RIESGOS DE GESTION'!#REF!="Media",' RIESGOS DE GESTION'!#REF!="Leve"),CONCATENATE("R1C",' RIESGOS DE GESTION'!#REF!),"")</f>
        <v>#REF!</v>
      </c>
      <c r="M26" s="54" t="e">
        <f>IF(AND(' RIESGOS DE GESTION'!#REF!="Media",' RIESGOS DE GESTION'!#REF!="Leve"),CONCATENATE("R1C",' RIESGOS DE GESTION'!#REF!),"")</f>
        <v>#REF!</v>
      </c>
      <c r="N26" s="54" t="e">
        <f>IF(AND(' RIESGOS DE GESTION'!#REF!="Media",' RIESGOS DE GESTION'!#REF!="Leve"),CONCATENATE("R1C",' RIESGOS DE GESTION'!#REF!),"")</f>
        <v>#REF!</v>
      </c>
      <c r="O26" s="55" t="e">
        <f>IF(AND(' RIESGOS DE GESTION'!#REF!="Media",' RIESGOS DE GESTION'!#REF!="Leve"),CONCATENATE("R1C",' RIESGOS DE GESTION'!#REF!),"")</f>
        <v>#REF!</v>
      </c>
      <c r="P26" s="53" t="e">
        <f>IF(AND(' RIESGOS DE GESTION'!#REF!="Media",' RIESGOS DE GESTION'!#REF!="Menor"),CONCATENATE("R1C",' RIESGOS DE GESTION'!#REF!),"")</f>
        <v>#REF!</v>
      </c>
      <c r="Q26" s="54" t="e">
        <f>IF(AND(' RIESGOS DE GESTION'!#REF!="Media",' RIESGOS DE GESTION'!#REF!="Menor"),CONCATENATE("R1C",' RIESGOS DE GESTION'!#REF!),"")</f>
        <v>#REF!</v>
      </c>
      <c r="R26" s="54" t="e">
        <f>IF(AND(' RIESGOS DE GESTION'!#REF!="Media",' RIESGOS DE GESTION'!#REF!="Menor"),CONCATENATE("R1C",' RIESGOS DE GESTION'!#REF!),"")</f>
        <v>#REF!</v>
      </c>
      <c r="S26" s="54" t="e">
        <f>IF(AND(' RIESGOS DE GESTION'!#REF!="Media",' RIESGOS DE GESTION'!#REF!="Menor"),CONCATENATE("R1C",' RIESGOS DE GESTION'!#REF!),"")</f>
        <v>#REF!</v>
      </c>
      <c r="T26" s="54" t="e">
        <f>IF(AND(' RIESGOS DE GESTION'!#REF!="Media",' RIESGOS DE GESTION'!#REF!="Menor"),CONCATENATE("R1C",' RIESGOS DE GESTION'!#REF!),"")</f>
        <v>#REF!</v>
      </c>
      <c r="U26" s="55" t="e">
        <f>IF(AND(' RIESGOS DE GESTION'!#REF!="Media",' RIESGOS DE GESTION'!#REF!="Menor"),CONCATENATE("R1C",' RIESGOS DE GESTION'!#REF!),"")</f>
        <v>#REF!</v>
      </c>
      <c r="V26" s="53" t="e">
        <f>IF(AND(' RIESGOS DE GESTION'!#REF!="Media",' RIESGOS DE GESTION'!#REF!="Moderado"),CONCATENATE("R1C",' RIESGOS DE GESTION'!#REF!),"")</f>
        <v>#REF!</v>
      </c>
      <c r="W26" s="54" t="e">
        <f>IF(AND(' RIESGOS DE GESTION'!#REF!="Media",' RIESGOS DE GESTION'!#REF!="Moderado"),CONCATENATE("R1C",' RIESGOS DE GESTION'!#REF!),"")</f>
        <v>#REF!</v>
      </c>
      <c r="X26" s="54" t="e">
        <f>IF(AND(' RIESGOS DE GESTION'!#REF!="Media",' RIESGOS DE GESTION'!#REF!="Moderado"),CONCATENATE("R1C",' RIESGOS DE GESTION'!#REF!),"")</f>
        <v>#REF!</v>
      </c>
      <c r="Y26" s="54" t="e">
        <f>IF(AND(' RIESGOS DE GESTION'!#REF!="Media",' RIESGOS DE GESTION'!#REF!="Moderado"),CONCATENATE("R1C",' RIESGOS DE GESTION'!#REF!),"")</f>
        <v>#REF!</v>
      </c>
      <c r="Z26" s="54" t="e">
        <f>IF(AND(' RIESGOS DE GESTION'!#REF!="Media",' RIESGOS DE GESTION'!#REF!="Moderado"),CONCATENATE("R1C",' RIESGOS DE GESTION'!#REF!),"")</f>
        <v>#REF!</v>
      </c>
      <c r="AA26" s="55" t="e">
        <f>IF(AND(' RIESGOS DE GESTION'!#REF!="Media",' RIESGOS DE GESTION'!#REF!="Moderado"),CONCATENATE("R1C",' RIESGOS DE GESTION'!#REF!),"")</f>
        <v>#REF!</v>
      </c>
      <c r="AB26" s="35" t="e">
        <f>IF(AND(' RIESGOS DE GESTION'!#REF!="Media",' RIESGOS DE GESTION'!#REF!="Mayor"),CONCATENATE("R1C",' RIESGOS DE GESTION'!#REF!),"")</f>
        <v>#REF!</v>
      </c>
      <c r="AC26" s="36" t="e">
        <f>IF(AND(' RIESGOS DE GESTION'!#REF!="Media",' RIESGOS DE GESTION'!#REF!="Mayor"),CONCATENATE("R1C",' RIESGOS DE GESTION'!#REF!),"")</f>
        <v>#REF!</v>
      </c>
      <c r="AD26" s="36" t="e">
        <f>IF(AND(' RIESGOS DE GESTION'!#REF!="Media",' RIESGOS DE GESTION'!#REF!="Mayor"),CONCATENATE("R1C",' RIESGOS DE GESTION'!#REF!),"")</f>
        <v>#REF!</v>
      </c>
      <c r="AE26" s="36" t="e">
        <f>IF(AND(' RIESGOS DE GESTION'!#REF!="Media",' RIESGOS DE GESTION'!#REF!="Mayor"),CONCATENATE("R1C",' RIESGOS DE GESTION'!#REF!),"")</f>
        <v>#REF!</v>
      </c>
      <c r="AF26" s="36" t="e">
        <f>IF(AND(' RIESGOS DE GESTION'!#REF!="Media",' RIESGOS DE GESTION'!#REF!="Mayor"),CONCATENATE("R1C",' RIESGOS DE GESTION'!#REF!),"")</f>
        <v>#REF!</v>
      </c>
      <c r="AG26" s="37" t="e">
        <f>IF(AND(' RIESGOS DE GESTION'!#REF!="Media",' RIESGOS DE GESTION'!#REF!="Mayor"),CONCATENATE("R1C",' RIESGOS DE GESTION'!#REF!),"")</f>
        <v>#REF!</v>
      </c>
      <c r="AH26" s="38" t="e">
        <f>IF(AND(' RIESGOS DE GESTION'!#REF!="Media",' RIESGOS DE GESTION'!#REF!="Catastrófico"),CONCATENATE("R1C",' RIESGOS DE GESTION'!#REF!),"")</f>
        <v>#REF!</v>
      </c>
      <c r="AI26" s="39" t="e">
        <f>IF(AND(' RIESGOS DE GESTION'!#REF!="Media",' RIESGOS DE GESTION'!#REF!="Catastrófico"),CONCATENATE("R1C",' RIESGOS DE GESTION'!#REF!),"")</f>
        <v>#REF!</v>
      </c>
      <c r="AJ26" s="39" t="e">
        <f>IF(AND(' RIESGOS DE GESTION'!#REF!="Media",' RIESGOS DE GESTION'!#REF!="Catastrófico"),CONCATENATE("R1C",' RIESGOS DE GESTION'!#REF!),"")</f>
        <v>#REF!</v>
      </c>
      <c r="AK26" s="39" t="e">
        <f>IF(AND(' RIESGOS DE GESTION'!#REF!="Media",' RIESGOS DE GESTION'!#REF!="Catastrófico"),CONCATENATE("R1C",' RIESGOS DE GESTION'!#REF!),"")</f>
        <v>#REF!</v>
      </c>
      <c r="AL26" s="39" t="e">
        <f>IF(AND(' RIESGOS DE GESTION'!#REF!="Media",' RIESGOS DE GESTION'!#REF!="Catastrófico"),CONCATENATE("R1C",' RIESGOS DE GESTION'!#REF!),"")</f>
        <v>#REF!</v>
      </c>
      <c r="AM26" s="40" t="e">
        <f>IF(AND(' RIESGOS DE GESTION'!#REF!="Media",' RIESGOS DE GESTION'!#REF!="Catastrófico"),CONCATENATE("R1C",' RIESGOS DE GESTION'!#REF!),"")</f>
        <v>#REF!</v>
      </c>
      <c r="AN26" s="72"/>
      <c r="AO26" s="621" t="s">
        <v>431</v>
      </c>
      <c r="AP26" s="622"/>
      <c r="AQ26" s="622"/>
      <c r="AR26" s="622"/>
      <c r="AS26" s="622"/>
      <c r="AT26" s="623"/>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row>
    <row r="27" spans="1:76" ht="15" customHeight="1" x14ac:dyDescent="0.25">
      <c r="A27" s="72"/>
      <c r="B27" s="496"/>
      <c r="C27" s="496"/>
      <c r="D27" s="497"/>
      <c r="E27" s="593"/>
      <c r="F27" s="594"/>
      <c r="G27" s="594"/>
      <c r="H27" s="594"/>
      <c r="I27" s="610"/>
      <c r="J27" s="56" t="e">
        <f>IF(AND(' RIESGOS DE GESTION'!#REF!="Media",' RIESGOS DE GESTION'!#REF!="Leve"),CONCATENATE("R2C",' RIESGOS DE GESTION'!#REF!),"")</f>
        <v>#REF!</v>
      </c>
      <c r="K27" s="57" t="e">
        <f>IF(AND(' RIESGOS DE GESTION'!#REF!="Media",' RIESGOS DE GESTION'!#REF!="Leve"),CONCATENATE("R2C",' RIESGOS DE GESTION'!#REF!),"")</f>
        <v>#REF!</v>
      </c>
      <c r="L27" s="57" t="e">
        <f>IF(AND(' RIESGOS DE GESTION'!#REF!="Media",' RIESGOS DE GESTION'!#REF!="Leve"),CONCATENATE("R2C",' RIESGOS DE GESTION'!#REF!),"")</f>
        <v>#REF!</v>
      </c>
      <c r="M27" s="57" t="e">
        <f>IF(AND(' RIESGOS DE GESTION'!#REF!="Media",' RIESGOS DE GESTION'!#REF!="Leve"),CONCATENATE("R2C",' RIESGOS DE GESTION'!#REF!),"")</f>
        <v>#REF!</v>
      </c>
      <c r="N27" s="57" t="e">
        <f>IF(AND(' RIESGOS DE GESTION'!#REF!="Media",' RIESGOS DE GESTION'!#REF!="Leve"),CONCATENATE("R2C",' RIESGOS DE GESTION'!#REF!),"")</f>
        <v>#REF!</v>
      </c>
      <c r="O27" s="58" t="e">
        <f>IF(AND(' RIESGOS DE GESTION'!#REF!="Media",' RIESGOS DE GESTION'!#REF!="Leve"),CONCATENATE("R2C",' RIESGOS DE GESTION'!#REF!),"")</f>
        <v>#REF!</v>
      </c>
      <c r="P27" s="56" t="e">
        <f>IF(AND(' RIESGOS DE GESTION'!#REF!="Media",' RIESGOS DE GESTION'!#REF!="Menor"),CONCATENATE("R2C",' RIESGOS DE GESTION'!#REF!),"")</f>
        <v>#REF!</v>
      </c>
      <c r="Q27" s="57" t="e">
        <f>IF(AND(' RIESGOS DE GESTION'!#REF!="Media",' RIESGOS DE GESTION'!#REF!="Menor"),CONCATENATE("R2C",' RIESGOS DE GESTION'!#REF!),"")</f>
        <v>#REF!</v>
      </c>
      <c r="R27" s="57" t="e">
        <f>IF(AND(' RIESGOS DE GESTION'!#REF!="Media",' RIESGOS DE GESTION'!#REF!="Menor"),CONCATENATE("R2C",' RIESGOS DE GESTION'!#REF!),"")</f>
        <v>#REF!</v>
      </c>
      <c r="S27" s="57" t="e">
        <f>IF(AND(' RIESGOS DE GESTION'!#REF!="Media",' RIESGOS DE GESTION'!#REF!="Menor"),CONCATENATE("R2C",' RIESGOS DE GESTION'!#REF!),"")</f>
        <v>#REF!</v>
      </c>
      <c r="T27" s="57" t="e">
        <f>IF(AND(' RIESGOS DE GESTION'!#REF!="Media",' RIESGOS DE GESTION'!#REF!="Menor"),CONCATENATE("R2C",' RIESGOS DE GESTION'!#REF!),"")</f>
        <v>#REF!</v>
      </c>
      <c r="U27" s="58" t="e">
        <f>IF(AND(' RIESGOS DE GESTION'!#REF!="Media",' RIESGOS DE GESTION'!#REF!="Menor"),CONCATENATE("R2C",' RIESGOS DE GESTION'!#REF!),"")</f>
        <v>#REF!</v>
      </c>
      <c r="V27" s="56" t="e">
        <f>IF(AND(' RIESGOS DE GESTION'!#REF!="Media",' RIESGOS DE GESTION'!#REF!="Moderado"),CONCATENATE("R2C",' RIESGOS DE GESTION'!#REF!),"")</f>
        <v>#REF!</v>
      </c>
      <c r="W27" s="57" t="e">
        <f>IF(AND(' RIESGOS DE GESTION'!#REF!="Media",' RIESGOS DE GESTION'!#REF!="Moderado"),CONCATENATE("R2C",' RIESGOS DE GESTION'!#REF!),"")</f>
        <v>#REF!</v>
      </c>
      <c r="X27" s="57" t="e">
        <f>IF(AND(' RIESGOS DE GESTION'!#REF!="Media",' RIESGOS DE GESTION'!#REF!="Moderado"),CONCATENATE("R2C",' RIESGOS DE GESTION'!#REF!),"")</f>
        <v>#REF!</v>
      </c>
      <c r="Y27" s="57" t="e">
        <f>IF(AND(' RIESGOS DE GESTION'!#REF!="Media",' RIESGOS DE GESTION'!#REF!="Moderado"),CONCATENATE("R2C",' RIESGOS DE GESTION'!#REF!),"")</f>
        <v>#REF!</v>
      </c>
      <c r="Z27" s="57" t="e">
        <f>IF(AND(' RIESGOS DE GESTION'!#REF!="Media",' RIESGOS DE GESTION'!#REF!="Moderado"),CONCATENATE("R2C",' RIESGOS DE GESTION'!#REF!),"")</f>
        <v>#REF!</v>
      </c>
      <c r="AA27" s="58" t="e">
        <f>IF(AND(' RIESGOS DE GESTION'!#REF!="Media",' RIESGOS DE GESTION'!#REF!="Moderado"),CONCATENATE("R2C",' RIESGOS DE GESTION'!#REF!),"")</f>
        <v>#REF!</v>
      </c>
      <c r="AB27" s="41" t="e">
        <f>IF(AND(' RIESGOS DE GESTION'!#REF!="Media",' RIESGOS DE GESTION'!#REF!="Mayor"),CONCATENATE("R2C",' RIESGOS DE GESTION'!#REF!),"")</f>
        <v>#REF!</v>
      </c>
      <c r="AC27" s="42" t="e">
        <f>IF(AND(' RIESGOS DE GESTION'!#REF!="Media",' RIESGOS DE GESTION'!#REF!="Mayor"),CONCATENATE("R2C",' RIESGOS DE GESTION'!#REF!),"")</f>
        <v>#REF!</v>
      </c>
      <c r="AD27" s="42" t="e">
        <f>IF(AND(' RIESGOS DE GESTION'!#REF!="Media",' RIESGOS DE GESTION'!#REF!="Mayor"),CONCATENATE("R2C",' RIESGOS DE GESTION'!#REF!),"")</f>
        <v>#REF!</v>
      </c>
      <c r="AE27" s="42" t="e">
        <f>IF(AND(' RIESGOS DE GESTION'!#REF!="Media",' RIESGOS DE GESTION'!#REF!="Mayor"),CONCATENATE("R2C",' RIESGOS DE GESTION'!#REF!),"")</f>
        <v>#REF!</v>
      </c>
      <c r="AF27" s="42" t="e">
        <f>IF(AND(' RIESGOS DE GESTION'!#REF!="Media",' RIESGOS DE GESTION'!#REF!="Mayor"),CONCATENATE("R2C",' RIESGOS DE GESTION'!#REF!),"")</f>
        <v>#REF!</v>
      </c>
      <c r="AG27" s="43" t="e">
        <f>IF(AND(' RIESGOS DE GESTION'!#REF!="Media",' RIESGOS DE GESTION'!#REF!="Mayor"),CONCATENATE("R2C",' RIESGOS DE GESTION'!#REF!),"")</f>
        <v>#REF!</v>
      </c>
      <c r="AH27" s="44" t="e">
        <f>IF(AND(' RIESGOS DE GESTION'!#REF!="Media",' RIESGOS DE GESTION'!#REF!="Catastrófico"),CONCATENATE("R2C",' RIESGOS DE GESTION'!#REF!),"")</f>
        <v>#REF!</v>
      </c>
      <c r="AI27" s="45" t="e">
        <f>IF(AND(' RIESGOS DE GESTION'!#REF!="Media",' RIESGOS DE GESTION'!#REF!="Catastrófico"),CONCATENATE("R2C",' RIESGOS DE GESTION'!#REF!),"")</f>
        <v>#REF!</v>
      </c>
      <c r="AJ27" s="45" t="e">
        <f>IF(AND(' RIESGOS DE GESTION'!#REF!="Media",' RIESGOS DE GESTION'!#REF!="Catastrófico"),CONCATENATE("R2C",' RIESGOS DE GESTION'!#REF!),"")</f>
        <v>#REF!</v>
      </c>
      <c r="AK27" s="45" t="e">
        <f>IF(AND(' RIESGOS DE GESTION'!#REF!="Media",' RIESGOS DE GESTION'!#REF!="Catastrófico"),CONCATENATE("R2C",' RIESGOS DE GESTION'!#REF!),"")</f>
        <v>#REF!</v>
      </c>
      <c r="AL27" s="45" t="e">
        <f>IF(AND(' RIESGOS DE GESTION'!#REF!="Media",' RIESGOS DE GESTION'!#REF!="Catastrófico"),CONCATENATE("R2C",' RIESGOS DE GESTION'!#REF!),"")</f>
        <v>#REF!</v>
      </c>
      <c r="AM27" s="46" t="e">
        <f>IF(AND(' RIESGOS DE GESTION'!#REF!="Media",' RIESGOS DE GESTION'!#REF!="Catastrófico"),CONCATENATE("R2C",' RIESGOS DE GESTION'!#REF!),"")</f>
        <v>#REF!</v>
      </c>
      <c r="AN27" s="72"/>
      <c r="AO27" s="624"/>
      <c r="AP27" s="625"/>
      <c r="AQ27" s="625"/>
      <c r="AR27" s="625"/>
      <c r="AS27" s="625"/>
      <c r="AT27" s="626"/>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row>
    <row r="28" spans="1:76" ht="15" customHeight="1" x14ac:dyDescent="0.25">
      <c r="A28" s="72"/>
      <c r="B28" s="496"/>
      <c r="C28" s="496"/>
      <c r="D28" s="497"/>
      <c r="E28" s="595"/>
      <c r="F28" s="594"/>
      <c r="G28" s="594"/>
      <c r="H28" s="594"/>
      <c r="I28" s="610"/>
      <c r="J28" s="56" t="e">
        <f>IF(AND(' RIESGOS DE GESTION'!#REF!="Media",' RIESGOS DE GESTION'!#REF!="Leve"),CONCATENATE("R3C",' RIESGOS DE GESTION'!#REF!),"")</f>
        <v>#REF!</v>
      </c>
      <c r="K28" s="57" t="e">
        <f>IF(AND(' RIESGOS DE GESTION'!#REF!="Media",' RIESGOS DE GESTION'!#REF!="Leve"),CONCATENATE("R3C",' RIESGOS DE GESTION'!#REF!),"")</f>
        <v>#REF!</v>
      </c>
      <c r="L28" s="57" t="e">
        <f>IF(AND(' RIESGOS DE GESTION'!#REF!="Media",' RIESGOS DE GESTION'!#REF!="Leve"),CONCATENATE("R3C",' RIESGOS DE GESTION'!#REF!),"")</f>
        <v>#REF!</v>
      </c>
      <c r="M28" s="57" t="e">
        <f>IF(AND(' RIESGOS DE GESTION'!#REF!="Media",' RIESGOS DE GESTION'!#REF!="Leve"),CONCATENATE("R3C",' RIESGOS DE GESTION'!#REF!),"")</f>
        <v>#REF!</v>
      </c>
      <c r="N28" s="57" t="e">
        <f>IF(AND(' RIESGOS DE GESTION'!#REF!="Media",' RIESGOS DE GESTION'!#REF!="Leve"),CONCATENATE("R3C",' RIESGOS DE GESTION'!#REF!),"")</f>
        <v>#REF!</v>
      </c>
      <c r="O28" s="58" t="e">
        <f>IF(AND(' RIESGOS DE GESTION'!#REF!="Media",' RIESGOS DE GESTION'!#REF!="Leve"),CONCATENATE("R3C",' RIESGOS DE GESTION'!#REF!),"")</f>
        <v>#REF!</v>
      </c>
      <c r="P28" s="56" t="e">
        <f>IF(AND(' RIESGOS DE GESTION'!#REF!="Media",' RIESGOS DE GESTION'!#REF!="Menor"),CONCATENATE("R3C",' RIESGOS DE GESTION'!#REF!),"")</f>
        <v>#REF!</v>
      </c>
      <c r="Q28" s="57" t="e">
        <f>IF(AND(' RIESGOS DE GESTION'!#REF!="Media",' RIESGOS DE GESTION'!#REF!="Menor"),CONCATENATE("R3C",' RIESGOS DE GESTION'!#REF!),"")</f>
        <v>#REF!</v>
      </c>
      <c r="R28" s="57" t="e">
        <f>IF(AND(' RIESGOS DE GESTION'!#REF!="Media",' RIESGOS DE GESTION'!#REF!="Menor"),CONCATENATE("R3C",' RIESGOS DE GESTION'!#REF!),"")</f>
        <v>#REF!</v>
      </c>
      <c r="S28" s="57" t="e">
        <f>IF(AND(' RIESGOS DE GESTION'!#REF!="Media",' RIESGOS DE GESTION'!#REF!="Menor"),CONCATENATE("R3C",' RIESGOS DE GESTION'!#REF!),"")</f>
        <v>#REF!</v>
      </c>
      <c r="T28" s="57" t="e">
        <f>IF(AND(' RIESGOS DE GESTION'!#REF!="Media",' RIESGOS DE GESTION'!#REF!="Menor"),CONCATENATE("R3C",' RIESGOS DE GESTION'!#REF!),"")</f>
        <v>#REF!</v>
      </c>
      <c r="U28" s="58" t="e">
        <f>IF(AND(' RIESGOS DE GESTION'!#REF!="Media",' RIESGOS DE GESTION'!#REF!="Menor"),CONCATENATE("R3C",' RIESGOS DE GESTION'!#REF!),"")</f>
        <v>#REF!</v>
      </c>
      <c r="V28" s="56" t="e">
        <f>IF(AND(' RIESGOS DE GESTION'!#REF!="Media",' RIESGOS DE GESTION'!#REF!="Moderado"),CONCATENATE("R3C",' RIESGOS DE GESTION'!#REF!),"")</f>
        <v>#REF!</v>
      </c>
      <c r="W28" s="57" t="e">
        <f>IF(AND(' RIESGOS DE GESTION'!#REF!="Media",' RIESGOS DE GESTION'!#REF!="Moderado"),CONCATENATE("R3C",' RIESGOS DE GESTION'!#REF!),"")</f>
        <v>#REF!</v>
      </c>
      <c r="X28" s="57" t="e">
        <f>IF(AND(' RIESGOS DE GESTION'!#REF!="Media",' RIESGOS DE GESTION'!#REF!="Moderado"),CONCATENATE("R3C",' RIESGOS DE GESTION'!#REF!),"")</f>
        <v>#REF!</v>
      </c>
      <c r="Y28" s="57" t="e">
        <f>IF(AND(' RIESGOS DE GESTION'!#REF!="Media",' RIESGOS DE GESTION'!#REF!="Moderado"),CONCATENATE("R3C",' RIESGOS DE GESTION'!#REF!),"")</f>
        <v>#REF!</v>
      </c>
      <c r="Z28" s="57" t="e">
        <f>IF(AND(' RIESGOS DE GESTION'!#REF!="Media",' RIESGOS DE GESTION'!#REF!="Moderado"),CONCATENATE("R3C",' RIESGOS DE GESTION'!#REF!),"")</f>
        <v>#REF!</v>
      </c>
      <c r="AA28" s="58" t="e">
        <f>IF(AND(' RIESGOS DE GESTION'!#REF!="Media",' RIESGOS DE GESTION'!#REF!="Moderado"),CONCATENATE("R3C",' RIESGOS DE GESTION'!#REF!),"")</f>
        <v>#REF!</v>
      </c>
      <c r="AB28" s="41" t="e">
        <f>IF(AND(' RIESGOS DE GESTION'!#REF!="Media",' RIESGOS DE GESTION'!#REF!="Mayor"),CONCATENATE("R3C",' RIESGOS DE GESTION'!#REF!),"")</f>
        <v>#REF!</v>
      </c>
      <c r="AC28" s="42" t="e">
        <f>IF(AND(' RIESGOS DE GESTION'!#REF!="Media",' RIESGOS DE GESTION'!#REF!="Mayor"),CONCATENATE("R3C",' RIESGOS DE GESTION'!#REF!),"")</f>
        <v>#REF!</v>
      </c>
      <c r="AD28" s="42" t="e">
        <f>IF(AND(' RIESGOS DE GESTION'!#REF!="Media",' RIESGOS DE GESTION'!#REF!="Mayor"),CONCATENATE("R3C",' RIESGOS DE GESTION'!#REF!),"")</f>
        <v>#REF!</v>
      </c>
      <c r="AE28" s="42" t="e">
        <f>IF(AND(' RIESGOS DE GESTION'!#REF!="Media",' RIESGOS DE GESTION'!#REF!="Mayor"),CONCATENATE("R3C",' RIESGOS DE GESTION'!#REF!),"")</f>
        <v>#REF!</v>
      </c>
      <c r="AF28" s="42" t="e">
        <f>IF(AND(' RIESGOS DE GESTION'!#REF!="Media",' RIESGOS DE GESTION'!#REF!="Mayor"),CONCATENATE("R3C",' RIESGOS DE GESTION'!#REF!),"")</f>
        <v>#REF!</v>
      </c>
      <c r="AG28" s="43" t="e">
        <f>IF(AND(' RIESGOS DE GESTION'!#REF!="Media",' RIESGOS DE GESTION'!#REF!="Mayor"),CONCATENATE("R3C",' RIESGOS DE GESTION'!#REF!),"")</f>
        <v>#REF!</v>
      </c>
      <c r="AH28" s="44" t="e">
        <f>IF(AND(' RIESGOS DE GESTION'!#REF!="Media",' RIESGOS DE GESTION'!#REF!="Catastrófico"),CONCATENATE("R3C",' RIESGOS DE GESTION'!#REF!),"")</f>
        <v>#REF!</v>
      </c>
      <c r="AI28" s="45" t="e">
        <f>IF(AND(' RIESGOS DE GESTION'!#REF!="Media",' RIESGOS DE GESTION'!#REF!="Catastrófico"),CONCATENATE("R3C",' RIESGOS DE GESTION'!#REF!),"")</f>
        <v>#REF!</v>
      </c>
      <c r="AJ28" s="45" t="e">
        <f>IF(AND(' RIESGOS DE GESTION'!#REF!="Media",' RIESGOS DE GESTION'!#REF!="Catastrófico"),CONCATENATE("R3C",' RIESGOS DE GESTION'!#REF!),"")</f>
        <v>#REF!</v>
      </c>
      <c r="AK28" s="45" t="e">
        <f>IF(AND(' RIESGOS DE GESTION'!#REF!="Media",' RIESGOS DE GESTION'!#REF!="Catastrófico"),CONCATENATE("R3C",' RIESGOS DE GESTION'!#REF!),"")</f>
        <v>#REF!</v>
      </c>
      <c r="AL28" s="45" t="e">
        <f>IF(AND(' RIESGOS DE GESTION'!#REF!="Media",' RIESGOS DE GESTION'!#REF!="Catastrófico"),CONCATENATE("R3C",' RIESGOS DE GESTION'!#REF!),"")</f>
        <v>#REF!</v>
      </c>
      <c r="AM28" s="46" t="e">
        <f>IF(AND(' RIESGOS DE GESTION'!#REF!="Media",' RIESGOS DE GESTION'!#REF!="Catastrófico"),CONCATENATE("R3C",' RIESGOS DE GESTION'!#REF!),"")</f>
        <v>#REF!</v>
      </c>
      <c r="AN28" s="72"/>
      <c r="AO28" s="624"/>
      <c r="AP28" s="625"/>
      <c r="AQ28" s="625"/>
      <c r="AR28" s="625"/>
      <c r="AS28" s="625"/>
      <c r="AT28" s="626"/>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row>
    <row r="29" spans="1:76" ht="15" customHeight="1" x14ac:dyDescent="0.25">
      <c r="A29" s="72"/>
      <c r="B29" s="496"/>
      <c r="C29" s="496"/>
      <c r="D29" s="497"/>
      <c r="E29" s="595"/>
      <c r="F29" s="594"/>
      <c r="G29" s="594"/>
      <c r="H29" s="594"/>
      <c r="I29" s="610"/>
      <c r="J29" s="56" t="e">
        <f>IF(AND(' RIESGOS DE GESTION'!#REF!="Media",' RIESGOS DE GESTION'!#REF!="Leve"),CONCATENATE("R4C",' RIESGOS DE GESTION'!#REF!),"")</f>
        <v>#REF!</v>
      </c>
      <c r="K29" s="57" t="e">
        <f>IF(AND(' RIESGOS DE GESTION'!#REF!="Media",' RIESGOS DE GESTION'!#REF!="Leve"),CONCATENATE("R4C",' RIESGOS DE GESTION'!#REF!),"")</f>
        <v>#REF!</v>
      </c>
      <c r="L29" s="57" t="e">
        <f>IF(AND(' RIESGOS DE GESTION'!#REF!="Media",' RIESGOS DE GESTION'!#REF!="Leve"),CONCATENATE("R4C",' RIESGOS DE GESTION'!#REF!),"")</f>
        <v>#REF!</v>
      </c>
      <c r="M29" s="57" t="e">
        <f>IF(AND(' RIESGOS DE GESTION'!#REF!="Media",' RIESGOS DE GESTION'!#REF!="Leve"),CONCATENATE("R4C",' RIESGOS DE GESTION'!#REF!),"")</f>
        <v>#REF!</v>
      </c>
      <c r="N29" s="57" t="e">
        <f>IF(AND(' RIESGOS DE GESTION'!#REF!="Media",' RIESGOS DE GESTION'!#REF!="Leve"),CONCATENATE("R4C",' RIESGOS DE GESTION'!#REF!),"")</f>
        <v>#REF!</v>
      </c>
      <c r="O29" s="58" t="e">
        <f>IF(AND(' RIESGOS DE GESTION'!#REF!="Media",' RIESGOS DE GESTION'!#REF!="Leve"),CONCATENATE("R4C",' RIESGOS DE GESTION'!#REF!),"")</f>
        <v>#REF!</v>
      </c>
      <c r="P29" s="56" t="e">
        <f>IF(AND(' RIESGOS DE GESTION'!#REF!="Media",' RIESGOS DE GESTION'!#REF!="Menor"),CONCATENATE("R4C",' RIESGOS DE GESTION'!#REF!),"")</f>
        <v>#REF!</v>
      </c>
      <c r="Q29" s="57" t="e">
        <f>IF(AND(' RIESGOS DE GESTION'!#REF!="Media",' RIESGOS DE GESTION'!#REF!="Menor"),CONCATENATE("R4C",' RIESGOS DE GESTION'!#REF!),"")</f>
        <v>#REF!</v>
      </c>
      <c r="R29" s="57" t="e">
        <f>IF(AND(' RIESGOS DE GESTION'!#REF!="Media",' RIESGOS DE GESTION'!#REF!="Menor"),CONCATENATE("R4C",' RIESGOS DE GESTION'!#REF!),"")</f>
        <v>#REF!</v>
      </c>
      <c r="S29" s="57" t="e">
        <f>IF(AND(' RIESGOS DE GESTION'!#REF!="Media",' RIESGOS DE GESTION'!#REF!="Menor"),CONCATENATE("R4C",' RIESGOS DE GESTION'!#REF!),"")</f>
        <v>#REF!</v>
      </c>
      <c r="T29" s="57" t="e">
        <f>IF(AND(' RIESGOS DE GESTION'!#REF!="Media",' RIESGOS DE GESTION'!#REF!="Menor"),CONCATENATE("R4C",' RIESGOS DE GESTION'!#REF!),"")</f>
        <v>#REF!</v>
      </c>
      <c r="U29" s="58" t="e">
        <f>IF(AND(' RIESGOS DE GESTION'!#REF!="Media",' RIESGOS DE GESTION'!#REF!="Menor"),CONCATENATE("R4C",' RIESGOS DE GESTION'!#REF!),"")</f>
        <v>#REF!</v>
      </c>
      <c r="V29" s="56" t="e">
        <f>IF(AND(' RIESGOS DE GESTION'!#REF!="Media",' RIESGOS DE GESTION'!#REF!="Moderado"),CONCATENATE("R4C",' RIESGOS DE GESTION'!#REF!),"")</f>
        <v>#REF!</v>
      </c>
      <c r="W29" s="57" t="e">
        <f>IF(AND(' RIESGOS DE GESTION'!#REF!="Media",' RIESGOS DE GESTION'!#REF!="Moderado"),CONCATENATE("R4C",' RIESGOS DE GESTION'!#REF!),"")</f>
        <v>#REF!</v>
      </c>
      <c r="X29" s="57" t="e">
        <f>IF(AND(' RIESGOS DE GESTION'!#REF!="Media",' RIESGOS DE GESTION'!#REF!="Moderado"),CONCATENATE("R4C",' RIESGOS DE GESTION'!#REF!),"")</f>
        <v>#REF!</v>
      </c>
      <c r="Y29" s="57" t="e">
        <f>IF(AND(' RIESGOS DE GESTION'!#REF!="Media",' RIESGOS DE GESTION'!#REF!="Moderado"),CONCATENATE("R4C",' RIESGOS DE GESTION'!#REF!),"")</f>
        <v>#REF!</v>
      </c>
      <c r="Z29" s="57" t="e">
        <f>IF(AND(' RIESGOS DE GESTION'!#REF!="Media",' RIESGOS DE GESTION'!#REF!="Moderado"),CONCATENATE("R4C",' RIESGOS DE GESTION'!#REF!),"")</f>
        <v>#REF!</v>
      </c>
      <c r="AA29" s="58" t="e">
        <f>IF(AND(' RIESGOS DE GESTION'!#REF!="Media",' RIESGOS DE GESTION'!#REF!="Moderado"),CONCATENATE("R4C",' RIESGOS DE GESTION'!#REF!),"")</f>
        <v>#REF!</v>
      </c>
      <c r="AB29" s="41" t="e">
        <f>IF(AND(' RIESGOS DE GESTION'!#REF!="Media",' RIESGOS DE GESTION'!#REF!="Mayor"),CONCATENATE("R4C",' RIESGOS DE GESTION'!#REF!),"")</f>
        <v>#REF!</v>
      </c>
      <c r="AC29" s="42" t="e">
        <f>IF(AND(' RIESGOS DE GESTION'!#REF!="Media",' RIESGOS DE GESTION'!#REF!="Mayor"),CONCATENATE("R4C",' RIESGOS DE GESTION'!#REF!),"")</f>
        <v>#REF!</v>
      </c>
      <c r="AD29" s="42" t="e">
        <f>IF(AND(' RIESGOS DE GESTION'!#REF!="Media",' RIESGOS DE GESTION'!#REF!="Mayor"),CONCATENATE("R4C",' RIESGOS DE GESTION'!#REF!),"")</f>
        <v>#REF!</v>
      </c>
      <c r="AE29" s="42" t="e">
        <f>IF(AND(' RIESGOS DE GESTION'!#REF!="Media",' RIESGOS DE GESTION'!#REF!="Mayor"),CONCATENATE("R4C",' RIESGOS DE GESTION'!#REF!),"")</f>
        <v>#REF!</v>
      </c>
      <c r="AF29" s="42" t="e">
        <f>IF(AND(' RIESGOS DE GESTION'!#REF!="Media",' RIESGOS DE GESTION'!#REF!="Mayor"),CONCATENATE("R4C",' RIESGOS DE GESTION'!#REF!),"")</f>
        <v>#REF!</v>
      </c>
      <c r="AG29" s="43" t="e">
        <f>IF(AND(' RIESGOS DE GESTION'!#REF!="Media",' RIESGOS DE GESTION'!#REF!="Mayor"),CONCATENATE("R4C",' RIESGOS DE GESTION'!#REF!),"")</f>
        <v>#REF!</v>
      </c>
      <c r="AH29" s="44" t="e">
        <f>IF(AND(' RIESGOS DE GESTION'!#REF!="Media",' RIESGOS DE GESTION'!#REF!="Catastrófico"),CONCATENATE("R4C",' RIESGOS DE GESTION'!#REF!),"")</f>
        <v>#REF!</v>
      </c>
      <c r="AI29" s="45" t="e">
        <f>IF(AND(' RIESGOS DE GESTION'!#REF!="Media",' RIESGOS DE GESTION'!#REF!="Catastrófico"),CONCATENATE("R4C",' RIESGOS DE GESTION'!#REF!),"")</f>
        <v>#REF!</v>
      </c>
      <c r="AJ29" s="45" t="e">
        <f>IF(AND(' RIESGOS DE GESTION'!#REF!="Media",' RIESGOS DE GESTION'!#REF!="Catastrófico"),CONCATENATE("R4C",' RIESGOS DE GESTION'!#REF!),"")</f>
        <v>#REF!</v>
      </c>
      <c r="AK29" s="45" t="e">
        <f>IF(AND(' RIESGOS DE GESTION'!#REF!="Media",' RIESGOS DE GESTION'!#REF!="Catastrófico"),CONCATENATE("R4C",' RIESGOS DE GESTION'!#REF!),"")</f>
        <v>#REF!</v>
      </c>
      <c r="AL29" s="45" t="e">
        <f>IF(AND(' RIESGOS DE GESTION'!#REF!="Media",' RIESGOS DE GESTION'!#REF!="Catastrófico"),CONCATENATE("R4C",' RIESGOS DE GESTION'!#REF!),"")</f>
        <v>#REF!</v>
      </c>
      <c r="AM29" s="46" t="e">
        <f>IF(AND(' RIESGOS DE GESTION'!#REF!="Media",' RIESGOS DE GESTION'!#REF!="Catastrófico"),CONCATENATE("R4C",' RIESGOS DE GESTION'!#REF!),"")</f>
        <v>#REF!</v>
      </c>
      <c r="AN29" s="72"/>
      <c r="AO29" s="624"/>
      <c r="AP29" s="625"/>
      <c r="AQ29" s="625"/>
      <c r="AR29" s="625"/>
      <c r="AS29" s="625"/>
      <c r="AT29" s="626"/>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row>
    <row r="30" spans="1:76" ht="15" customHeight="1" x14ac:dyDescent="0.25">
      <c r="A30" s="72"/>
      <c r="B30" s="496"/>
      <c r="C30" s="496"/>
      <c r="D30" s="497"/>
      <c r="E30" s="595"/>
      <c r="F30" s="594"/>
      <c r="G30" s="594"/>
      <c r="H30" s="594"/>
      <c r="I30" s="610"/>
      <c r="J30" s="56" t="e">
        <f>IF(AND(' RIESGOS DE GESTION'!#REF!="Media",' RIESGOS DE GESTION'!#REF!="Leve"),CONCATENATE("R5C",' RIESGOS DE GESTION'!#REF!),"")</f>
        <v>#REF!</v>
      </c>
      <c r="K30" s="57" t="e">
        <f>IF(AND(' RIESGOS DE GESTION'!#REF!="Media",' RIESGOS DE GESTION'!#REF!="Leve"),CONCATENATE("R5C",' RIESGOS DE GESTION'!#REF!),"")</f>
        <v>#REF!</v>
      </c>
      <c r="L30" s="57" t="e">
        <f>IF(AND(' RIESGOS DE GESTION'!#REF!="Media",' RIESGOS DE GESTION'!#REF!="Leve"),CONCATENATE("R5C",' RIESGOS DE GESTION'!#REF!),"")</f>
        <v>#REF!</v>
      </c>
      <c r="M30" s="57" t="e">
        <f>IF(AND(' RIESGOS DE GESTION'!#REF!="Media",' RIESGOS DE GESTION'!#REF!="Leve"),CONCATENATE("R5C",' RIESGOS DE GESTION'!#REF!),"")</f>
        <v>#REF!</v>
      </c>
      <c r="N30" s="57" t="e">
        <f>IF(AND(' RIESGOS DE GESTION'!#REF!="Media",' RIESGOS DE GESTION'!#REF!="Leve"),CONCATENATE("R5C",' RIESGOS DE GESTION'!#REF!),"")</f>
        <v>#REF!</v>
      </c>
      <c r="O30" s="58" t="e">
        <f>IF(AND(' RIESGOS DE GESTION'!#REF!="Media",' RIESGOS DE GESTION'!#REF!="Leve"),CONCATENATE("R5C",' RIESGOS DE GESTION'!#REF!),"")</f>
        <v>#REF!</v>
      </c>
      <c r="P30" s="56" t="e">
        <f>IF(AND(' RIESGOS DE GESTION'!#REF!="Media",' RIESGOS DE GESTION'!#REF!="Menor"),CONCATENATE("R5C",' RIESGOS DE GESTION'!#REF!),"")</f>
        <v>#REF!</v>
      </c>
      <c r="Q30" s="57" t="e">
        <f>IF(AND(' RIESGOS DE GESTION'!#REF!="Media",' RIESGOS DE GESTION'!#REF!="Menor"),CONCATENATE("R5C",' RIESGOS DE GESTION'!#REF!),"")</f>
        <v>#REF!</v>
      </c>
      <c r="R30" s="57" t="e">
        <f>IF(AND(' RIESGOS DE GESTION'!#REF!="Media",' RIESGOS DE GESTION'!#REF!="Menor"),CONCATENATE("R5C",' RIESGOS DE GESTION'!#REF!),"")</f>
        <v>#REF!</v>
      </c>
      <c r="S30" s="57" t="e">
        <f>IF(AND(' RIESGOS DE GESTION'!#REF!="Media",' RIESGOS DE GESTION'!#REF!="Menor"),CONCATENATE("R5C",' RIESGOS DE GESTION'!#REF!),"")</f>
        <v>#REF!</v>
      </c>
      <c r="T30" s="57" t="e">
        <f>IF(AND(' RIESGOS DE GESTION'!#REF!="Media",' RIESGOS DE GESTION'!#REF!="Menor"),CONCATENATE("R5C",' RIESGOS DE GESTION'!#REF!),"")</f>
        <v>#REF!</v>
      </c>
      <c r="U30" s="58" t="e">
        <f>IF(AND(' RIESGOS DE GESTION'!#REF!="Media",' RIESGOS DE GESTION'!#REF!="Menor"),CONCATENATE("R5C",' RIESGOS DE GESTION'!#REF!),"")</f>
        <v>#REF!</v>
      </c>
      <c r="V30" s="56" t="e">
        <f>IF(AND(' RIESGOS DE GESTION'!#REF!="Media",' RIESGOS DE GESTION'!#REF!="Moderado"),CONCATENATE("R5C",' RIESGOS DE GESTION'!#REF!),"")</f>
        <v>#REF!</v>
      </c>
      <c r="W30" s="57" t="e">
        <f>IF(AND(' RIESGOS DE GESTION'!#REF!="Media",' RIESGOS DE GESTION'!#REF!="Moderado"),CONCATENATE("R5C",' RIESGOS DE GESTION'!#REF!),"")</f>
        <v>#REF!</v>
      </c>
      <c r="X30" s="57" t="e">
        <f>IF(AND(' RIESGOS DE GESTION'!#REF!="Media",' RIESGOS DE GESTION'!#REF!="Moderado"),CONCATENATE("R5C",' RIESGOS DE GESTION'!#REF!),"")</f>
        <v>#REF!</v>
      </c>
      <c r="Y30" s="57" t="e">
        <f>IF(AND(' RIESGOS DE GESTION'!#REF!="Media",' RIESGOS DE GESTION'!#REF!="Moderado"),CONCATENATE("R5C",' RIESGOS DE GESTION'!#REF!),"")</f>
        <v>#REF!</v>
      </c>
      <c r="Z30" s="57" t="e">
        <f>IF(AND(' RIESGOS DE GESTION'!#REF!="Media",' RIESGOS DE GESTION'!#REF!="Moderado"),CONCATENATE("R5C",' RIESGOS DE GESTION'!#REF!),"")</f>
        <v>#REF!</v>
      </c>
      <c r="AA30" s="58" t="e">
        <f>IF(AND(' RIESGOS DE GESTION'!#REF!="Media",' RIESGOS DE GESTION'!#REF!="Moderado"),CONCATENATE("R5C",' RIESGOS DE GESTION'!#REF!),"")</f>
        <v>#REF!</v>
      </c>
      <c r="AB30" s="41" t="e">
        <f>IF(AND(' RIESGOS DE GESTION'!#REF!="Media",' RIESGOS DE GESTION'!#REF!="Mayor"),CONCATENATE("R5C",' RIESGOS DE GESTION'!#REF!),"")</f>
        <v>#REF!</v>
      </c>
      <c r="AC30" s="42" t="e">
        <f>IF(AND(' RIESGOS DE GESTION'!#REF!="Media",' RIESGOS DE GESTION'!#REF!="Mayor"),CONCATENATE("R5C",' RIESGOS DE GESTION'!#REF!),"")</f>
        <v>#REF!</v>
      </c>
      <c r="AD30" s="42" t="e">
        <f>IF(AND(' RIESGOS DE GESTION'!#REF!="Media",' RIESGOS DE GESTION'!#REF!="Mayor"),CONCATENATE("R5C",' RIESGOS DE GESTION'!#REF!),"")</f>
        <v>#REF!</v>
      </c>
      <c r="AE30" s="42" t="e">
        <f>IF(AND(' RIESGOS DE GESTION'!#REF!="Media",' RIESGOS DE GESTION'!#REF!="Mayor"),CONCATENATE("R5C",' RIESGOS DE GESTION'!#REF!),"")</f>
        <v>#REF!</v>
      </c>
      <c r="AF30" s="42" t="e">
        <f>IF(AND(' RIESGOS DE GESTION'!#REF!="Media",' RIESGOS DE GESTION'!#REF!="Mayor"),CONCATENATE("R5C",' RIESGOS DE GESTION'!#REF!),"")</f>
        <v>#REF!</v>
      </c>
      <c r="AG30" s="43" t="e">
        <f>IF(AND(' RIESGOS DE GESTION'!#REF!="Media",' RIESGOS DE GESTION'!#REF!="Mayor"),CONCATENATE("R5C",' RIESGOS DE GESTION'!#REF!),"")</f>
        <v>#REF!</v>
      </c>
      <c r="AH30" s="44" t="e">
        <f>IF(AND(' RIESGOS DE GESTION'!#REF!="Media",' RIESGOS DE GESTION'!#REF!="Catastrófico"),CONCATENATE("R5C",' RIESGOS DE GESTION'!#REF!),"")</f>
        <v>#REF!</v>
      </c>
      <c r="AI30" s="45" t="e">
        <f>IF(AND(' RIESGOS DE GESTION'!#REF!="Media",' RIESGOS DE GESTION'!#REF!="Catastrófico"),CONCATENATE("R5C",' RIESGOS DE GESTION'!#REF!),"")</f>
        <v>#REF!</v>
      </c>
      <c r="AJ30" s="45" t="e">
        <f>IF(AND(' RIESGOS DE GESTION'!#REF!="Media",' RIESGOS DE GESTION'!#REF!="Catastrófico"),CONCATENATE("R5C",' RIESGOS DE GESTION'!#REF!),"")</f>
        <v>#REF!</v>
      </c>
      <c r="AK30" s="45" t="e">
        <f>IF(AND(' RIESGOS DE GESTION'!#REF!="Media",' RIESGOS DE GESTION'!#REF!="Catastrófico"),CONCATENATE("R5C",' RIESGOS DE GESTION'!#REF!),"")</f>
        <v>#REF!</v>
      </c>
      <c r="AL30" s="45" t="e">
        <f>IF(AND(' RIESGOS DE GESTION'!#REF!="Media",' RIESGOS DE GESTION'!#REF!="Catastrófico"),CONCATENATE("R5C",' RIESGOS DE GESTION'!#REF!),"")</f>
        <v>#REF!</v>
      </c>
      <c r="AM30" s="46" t="e">
        <f>IF(AND(' RIESGOS DE GESTION'!#REF!="Media",' RIESGOS DE GESTION'!#REF!="Catastrófico"),CONCATENATE("R5C",' RIESGOS DE GESTION'!#REF!),"")</f>
        <v>#REF!</v>
      </c>
      <c r="AN30" s="72"/>
      <c r="AO30" s="624"/>
      <c r="AP30" s="625"/>
      <c r="AQ30" s="625"/>
      <c r="AR30" s="625"/>
      <c r="AS30" s="625"/>
      <c r="AT30" s="626"/>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row>
    <row r="31" spans="1:76" ht="15" customHeight="1" x14ac:dyDescent="0.25">
      <c r="A31" s="72"/>
      <c r="B31" s="496"/>
      <c r="C31" s="496"/>
      <c r="D31" s="497"/>
      <c r="E31" s="595"/>
      <c r="F31" s="594"/>
      <c r="G31" s="594"/>
      <c r="H31" s="594"/>
      <c r="I31" s="610"/>
      <c r="J31" s="56" t="e">
        <f>IF(AND(' RIESGOS DE GESTION'!#REF!="Media",' RIESGOS DE GESTION'!#REF!="Leve"),CONCATENATE("R6C",' RIESGOS DE GESTION'!#REF!),"")</f>
        <v>#REF!</v>
      </c>
      <c r="K31" s="57" t="e">
        <f>IF(AND(' RIESGOS DE GESTION'!#REF!="Media",' RIESGOS DE GESTION'!#REF!="Leve"),CONCATENATE("R6C",' RIESGOS DE GESTION'!#REF!),"")</f>
        <v>#REF!</v>
      </c>
      <c r="L31" s="57" t="e">
        <f>IF(AND(' RIESGOS DE GESTION'!#REF!="Media",' RIESGOS DE GESTION'!#REF!="Leve"),CONCATENATE("R6C",' RIESGOS DE GESTION'!#REF!),"")</f>
        <v>#REF!</v>
      </c>
      <c r="M31" s="57" t="e">
        <f>IF(AND(' RIESGOS DE GESTION'!#REF!="Media",' RIESGOS DE GESTION'!#REF!="Leve"),CONCATENATE("R6C",' RIESGOS DE GESTION'!#REF!),"")</f>
        <v>#REF!</v>
      </c>
      <c r="N31" s="57" t="e">
        <f>IF(AND(' RIESGOS DE GESTION'!#REF!="Media",' RIESGOS DE GESTION'!#REF!="Leve"),CONCATENATE("R6C",' RIESGOS DE GESTION'!#REF!),"")</f>
        <v>#REF!</v>
      </c>
      <c r="O31" s="58" t="e">
        <f>IF(AND(' RIESGOS DE GESTION'!#REF!="Media",' RIESGOS DE GESTION'!#REF!="Leve"),CONCATENATE("R6C",' RIESGOS DE GESTION'!#REF!),"")</f>
        <v>#REF!</v>
      </c>
      <c r="P31" s="56" t="e">
        <f>IF(AND(' RIESGOS DE GESTION'!#REF!="Media",' RIESGOS DE GESTION'!#REF!="Menor"),CONCATENATE("R6C",' RIESGOS DE GESTION'!#REF!),"")</f>
        <v>#REF!</v>
      </c>
      <c r="Q31" s="57" t="e">
        <f>IF(AND(' RIESGOS DE GESTION'!#REF!="Media",' RIESGOS DE GESTION'!#REF!="Menor"),CONCATENATE("R6C",' RIESGOS DE GESTION'!#REF!),"")</f>
        <v>#REF!</v>
      </c>
      <c r="R31" s="57" t="e">
        <f>IF(AND(' RIESGOS DE GESTION'!#REF!="Media",' RIESGOS DE GESTION'!#REF!="Menor"),CONCATENATE("R6C",' RIESGOS DE GESTION'!#REF!),"")</f>
        <v>#REF!</v>
      </c>
      <c r="S31" s="57" t="e">
        <f>IF(AND(' RIESGOS DE GESTION'!#REF!="Media",' RIESGOS DE GESTION'!#REF!="Menor"),CONCATENATE("R6C",' RIESGOS DE GESTION'!#REF!),"")</f>
        <v>#REF!</v>
      </c>
      <c r="T31" s="57" t="e">
        <f>IF(AND(' RIESGOS DE GESTION'!#REF!="Media",' RIESGOS DE GESTION'!#REF!="Menor"),CONCATENATE("R6C",' RIESGOS DE GESTION'!#REF!),"")</f>
        <v>#REF!</v>
      </c>
      <c r="U31" s="58" t="e">
        <f>IF(AND(' RIESGOS DE GESTION'!#REF!="Media",' RIESGOS DE GESTION'!#REF!="Menor"),CONCATENATE("R6C",' RIESGOS DE GESTION'!#REF!),"")</f>
        <v>#REF!</v>
      </c>
      <c r="V31" s="56" t="e">
        <f>IF(AND(' RIESGOS DE GESTION'!#REF!="Media",' RIESGOS DE GESTION'!#REF!="Moderado"),CONCATENATE("R6C",' RIESGOS DE GESTION'!#REF!),"")</f>
        <v>#REF!</v>
      </c>
      <c r="W31" s="57" t="e">
        <f>IF(AND(' RIESGOS DE GESTION'!#REF!="Media",' RIESGOS DE GESTION'!#REF!="Moderado"),CONCATENATE("R6C",' RIESGOS DE GESTION'!#REF!),"")</f>
        <v>#REF!</v>
      </c>
      <c r="X31" s="57" t="e">
        <f>IF(AND(' RIESGOS DE GESTION'!#REF!="Media",' RIESGOS DE GESTION'!#REF!="Moderado"),CONCATENATE("R6C",' RIESGOS DE GESTION'!#REF!),"")</f>
        <v>#REF!</v>
      </c>
      <c r="Y31" s="57" t="e">
        <f>IF(AND(' RIESGOS DE GESTION'!#REF!="Media",' RIESGOS DE GESTION'!#REF!="Moderado"),CONCATENATE("R6C",' RIESGOS DE GESTION'!#REF!),"")</f>
        <v>#REF!</v>
      </c>
      <c r="Z31" s="57" t="e">
        <f>IF(AND(' RIESGOS DE GESTION'!#REF!="Media",' RIESGOS DE GESTION'!#REF!="Moderado"),CONCATENATE("R6C",' RIESGOS DE GESTION'!#REF!),"")</f>
        <v>#REF!</v>
      </c>
      <c r="AA31" s="58" t="e">
        <f>IF(AND(' RIESGOS DE GESTION'!#REF!="Media",' RIESGOS DE GESTION'!#REF!="Moderado"),CONCATENATE("R6C",' RIESGOS DE GESTION'!#REF!),"")</f>
        <v>#REF!</v>
      </c>
      <c r="AB31" s="41" t="e">
        <f>IF(AND(' RIESGOS DE GESTION'!#REF!="Media",' RIESGOS DE GESTION'!#REF!="Mayor"),CONCATENATE("R6C",' RIESGOS DE GESTION'!#REF!),"")</f>
        <v>#REF!</v>
      </c>
      <c r="AC31" s="42" t="e">
        <f>IF(AND(' RIESGOS DE GESTION'!#REF!="Media",' RIESGOS DE GESTION'!#REF!="Mayor"),CONCATENATE("R6C",' RIESGOS DE GESTION'!#REF!),"")</f>
        <v>#REF!</v>
      </c>
      <c r="AD31" s="42" t="e">
        <f>IF(AND(' RIESGOS DE GESTION'!#REF!="Media",' RIESGOS DE GESTION'!#REF!="Mayor"),CONCATENATE("R6C",' RIESGOS DE GESTION'!#REF!),"")</f>
        <v>#REF!</v>
      </c>
      <c r="AE31" s="42" t="e">
        <f>IF(AND(' RIESGOS DE GESTION'!#REF!="Media",' RIESGOS DE GESTION'!#REF!="Mayor"),CONCATENATE("R6C",' RIESGOS DE GESTION'!#REF!),"")</f>
        <v>#REF!</v>
      </c>
      <c r="AF31" s="42" t="e">
        <f>IF(AND(' RIESGOS DE GESTION'!#REF!="Media",' RIESGOS DE GESTION'!#REF!="Mayor"),CONCATENATE("R6C",' RIESGOS DE GESTION'!#REF!),"")</f>
        <v>#REF!</v>
      </c>
      <c r="AG31" s="43" t="e">
        <f>IF(AND(' RIESGOS DE GESTION'!#REF!="Media",' RIESGOS DE GESTION'!#REF!="Mayor"),CONCATENATE("R6C",' RIESGOS DE GESTION'!#REF!),"")</f>
        <v>#REF!</v>
      </c>
      <c r="AH31" s="44" t="e">
        <f>IF(AND(' RIESGOS DE GESTION'!#REF!="Media",' RIESGOS DE GESTION'!#REF!="Catastrófico"),CONCATENATE("R6C",' RIESGOS DE GESTION'!#REF!),"")</f>
        <v>#REF!</v>
      </c>
      <c r="AI31" s="45" t="e">
        <f>IF(AND(' RIESGOS DE GESTION'!#REF!="Media",' RIESGOS DE GESTION'!#REF!="Catastrófico"),CONCATENATE("R6C",' RIESGOS DE GESTION'!#REF!),"")</f>
        <v>#REF!</v>
      </c>
      <c r="AJ31" s="45" t="e">
        <f>IF(AND(' RIESGOS DE GESTION'!#REF!="Media",' RIESGOS DE GESTION'!#REF!="Catastrófico"),CONCATENATE("R6C",' RIESGOS DE GESTION'!#REF!),"")</f>
        <v>#REF!</v>
      </c>
      <c r="AK31" s="45" t="e">
        <f>IF(AND(' RIESGOS DE GESTION'!#REF!="Media",' RIESGOS DE GESTION'!#REF!="Catastrófico"),CONCATENATE("R6C",' RIESGOS DE GESTION'!#REF!),"")</f>
        <v>#REF!</v>
      </c>
      <c r="AL31" s="45" t="e">
        <f>IF(AND(' RIESGOS DE GESTION'!#REF!="Media",' RIESGOS DE GESTION'!#REF!="Catastrófico"),CONCATENATE("R6C",' RIESGOS DE GESTION'!#REF!),"")</f>
        <v>#REF!</v>
      </c>
      <c r="AM31" s="46" t="e">
        <f>IF(AND(' RIESGOS DE GESTION'!#REF!="Media",' RIESGOS DE GESTION'!#REF!="Catastrófico"),CONCATENATE("R6C",' RIESGOS DE GESTION'!#REF!),"")</f>
        <v>#REF!</v>
      </c>
      <c r="AN31" s="72"/>
      <c r="AO31" s="624"/>
      <c r="AP31" s="625"/>
      <c r="AQ31" s="625"/>
      <c r="AR31" s="625"/>
      <c r="AS31" s="625"/>
      <c r="AT31" s="626"/>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row>
    <row r="32" spans="1:76" ht="15" customHeight="1" x14ac:dyDescent="0.25">
      <c r="A32" s="72"/>
      <c r="B32" s="496"/>
      <c r="C32" s="496"/>
      <c r="D32" s="497"/>
      <c r="E32" s="595"/>
      <c r="F32" s="594"/>
      <c r="G32" s="594"/>
      <c r="H32" s="594"/>
      <c r="I32" s="610"/>
      <c r="J32" s="56" t="e">
        <f>IF(AND(' RIESGOS DE GESTION'!#REF!="Media",' RIESGOS DE GESTION'!#REF!="Leve"),CONCATENATE("R7C",' RIESGOS DE GESTION'!#REF!),"")</f>
        <v>#REF!</v>
      </c>
      <c r="K32" s="57" t="e">
        <f>IF(AND(' RIESGOS DE GESTION'!#REF!="Media",' RIESGOS DE GESTION'!#REF!="Leve"),CONCATENATE("R7C",' RIESGOS DE GESTION'!#REF!),"")</f>
        <v>#REF!</v>
      </c>
      <c r="L32" s="57" t="e">
        <f>IF(AND(' RIESGOS DE GESTION'!#REF!="Media",' RIESGOS DE GESTION'!#REF!="Leve"),CONCATENATE("R7C",' RIESGOS DE GESTION'!#REF!),"")</f>
        <v>#REF!</v>
      </c>
      <c r="M32" s="57" t="e">
        <f>IF(AND(' RIESGOS DE GESTION'!#REF!="Media",' RIESGOS DE GESTION'!#REF!="Leve"),CONCATENATE("R7C",' RIESGOS DE GESTION'!#REF!),"")</f>
        <v>#REF!</v>
      </c>
      <c r="N32" s="57" t="e">
        <f>IF(AND(' RIESGOS DE GESTION'!#REF!="Media",' RIESGOS DE GESTION'!#REF!="Leve"),CONCATENATE("R7C",' RIESGOS DE GESTION'!#REF!),"")</f>
        <v>#REF!</v>
      </c>
      <c r="O32" s="58" t="e">
        <f>IF(AND(' RIESGOS DE GESTION'!#REF!="Media",' RIESGOS DE GESTION'!#REF!="Leve"),CONCATENATE("R7C",' RIESGOS DE GESTION'!#REF!),"")</f>
        <v>#REF!</v>
      </c>
      <c r="P32" s="56" t="e">
        <f>IF(AND(' RIESGOS DE GESTION'!#REF!="Media",' RIESGOS DE GESTION'!#REF!="Menor"),CONCATENATE("R7C",' RIESGOS DE GESTION'!#REF!),"")</f>
        <v>#REF!</v>
      </c>
      <c r="Q32" s="57" t="e">
        <f>IF(AND(' RIESGOS DE GESTION'!#REF!="Media",' RIESGOS DE GESTION'!#REF!="Menor"),CONCATENATE("R7C",' RIESGOS DE GESTION'!#REF!),"")</f>
        <v>#REF!</v>
      </c>
      <c r="R32" s="57" t="e">
        <f>IF(AND(' RIESGOS DE GESTION'!#REF!="Media",' RIESGOS DE GESTION'!#REF!="Menor"),CONCATENATE("R7C",' RIESGOS DE GESTION'!#REF!),"")</f>
        <v>#REF!</v>
      </c>
      <c r="S32" s="57" t="e">
        <f>IF(AND(' RIESGOS DE GESTION'!#REF!="Media",' RIESGOS DE GESTION'!#REF!="Menor"),CONCATENATE("R7C",' RIESGOS DE GESTION'!#REF!),"")</f>
        <v>#REF!</v>
      </c>
      <c r="T32" s="57" t="e">
        <f>IF(AND(' RIESGOS DE GESTION'!#REF!="Media",' RIESGOS DE GESTION'!#REF!="Menor"),CONCATENATE("R7C",' RIESGOS DE GESTION'!#REF!),"")</f>
        <v>#REF!</v>
      </c>
      <c r="U32" s="58" t="e">
        <f>IF(AND(' RIESGOS DE GESTION'!#REF!="Media",' RIESGOS DE GESTION'!#REF!="Menor"),CONCATENATE("R7C",' RIESGOS DE GESTION'!#REF!),"")</f>
        <v>#REF!</v>
      </c>
      <c r="V32" s="56" t="e">
        <f>IF(AND(' RIESGOS DE GESTION'!#REF!="Media",' RIESGOS DE GESTION'!#REF!="Moderado"),CONCATENATE("R7C",' RIESGOS DE GESTION'!#REF!),"")</f>
        <v>#REF!</v>
      </c>
      <c r="W32" s="57" t="e">
        <f>IF(AND(' RIESGOS DE GESTION'!#REF!="Media",' RIESGOS DE GESTION'!#REF!="Moderado"),CONCATENATE("R7C",' RIESGOS DE GESTION'!#REF!),"")</f>
        <v>#REF!</v>
      </c>
      <c r="X32" s="57" t="e">
        <f>IF(AND(' RIESGOS DE GESTION'!#REF!="Media",' RIESGOS DE GESTION'!#REF!="Moderado"),CONCATENATE("R7C",' RIESGOS DE GESTION'!#REF!),"")</f>
        <v>#REF!</v>
      </c>
      <c r="Y32" s="57" t="e">
        <f>IF(AND(' RIESGOS DE GESTION'!#REF!="Media",' RIESGOS DE GESTION'!#REF!="Moderado"),CONCATENATE("R7C",' RIESGOS DE GESTION'!#REF!),"")</f>
        <v>#REF!</v>
      </c>
      <c r="Z32" s="57" t="e">
        <f>IF(AND(' RIESGOS DE GESTION'!#REF!="Media",' RIESGOS DE GESTION'!#REF!="Moderado"),CONCATENATE("R7C",' RIESGOS DE GESTION'!#REF!),"")</f>
        <v>#REF!</v>
      </c>
      <c r="AA32" s="58" t="e">
        <f>IF(AND(' RIESGOS DE GESTION'!#REF!="Media",' RIESGOS DE GESTION'!#REF!="Moderado"),CONCATENATE("R7C",' RIESGOS DE GESTION'!#REF!),"")</f>
        <v>#REF!</v>
      </c>
      <c r="AB32" s="41" t="e">
        <f>IF(AND(' RIESGOS DE GESTION'!#REF!="Media",' RIESGOS DE GESTION'!#REF!="Mayor"),CONCATENATE("R7C",' RIESGOS DE GESTION'!#REF!),"")</f>
        <v>#REF!</v>
      </c>
      <c r="AC32" s="42" t="e">
        <f>IF(AND(' RIESGOS DE GESTION'!#REF!="Media",' RIESGOS DE GESTION'!#REF!="Mayor"),CONCATENATE("R7C",' RIESGOS DE GESTION'!#REF!),"")</f>
        <v>#REF!</v>
      </c>
      <c r="AD32" s="42" t="e">
        <f>IF(AND(' RIESGOS DE GESTION'!#REF!="Media",' RIESGOS DE GESTION'!#REF!="Mayor"),CONCATENATE("R7C",' RIESGOS DE GESTION'!#REF!),"")</f>
        <v>#REF!</v>
      </c>
      <c r="AE32" s="42" t="e">
        <f>IF(AND(' RIESGOS DE GESTION'!#REF!="Media",' RIESGOS DE GESTION'!#REF!="Mayor"),CONCATENATE("R7C",' RIESGOS DE GESTION'!#REF!),"")</f>
        <v>#REF!</v>
      </c>
      <c r="AF32" s="42" t="e">
        <f>IF(AND(' RIESGOS DE GESTION'!#REF!="Media",' RIESGOS DE GESTION'!#REF!="Mayor"),CONCATENATE("R7C",' RIESGOS DE GESTION'!#REF!),"")</f>
        <v>#REF!</v>
      </c>
      <c r="AG32" s="43" t="e">
        <f>IF(AND(' RIESGOS DE GESTION'!#REF!="Media",' RIESGOS DE GESTION'!#REF!="Mayor"),CONCATENATE("R7C",' RIESGOS DE GESTION'!#REF!),"")</f>
        <v>#REF!</v>
      </c>
      <c r="AH32" s="44" t="e">
        <f>IF(AND(' RIESGOS DE GESTION'!#REF!="Media",' RIESGOS DE GESTION'!#REF!="Catastrófico"),CONCATENATE("R7C",' RIESGOS DE GESTION'!#REF!),"")</f>
        <v>#REF!</v>
      </c>
      <c r="AI32" s="45" t="e">
        <f>IF(AND(' RIESGOS DE GESTION'!#REF!="Media",' RIESGOS DE GESTION'!#REF!="Catastrófico"),CONCATENATE("R7C",' RIESGOS DE GESTION'!#REF!),"")</f>
        <v>#REF!</v>
      </c>
      <c r="AJ32" s="45" t="e">
        <f>IF(AND(' RIESGOS DE GESTION'!#REF!="Media",' RIESGOS DE GESTION'!#REF!="Catastrófico"),CONCATENATE("R7C",' RIESGOS DE GESTION'!#REF!),"")</f>
        <v>#REF!</v>
      </c>
      <c r="AK32" s="45" t="e">
        <f>IF(AND(' RIESGOS DE GESTION'!#REF!="Media",' RIESGOS DE GESTION'!#REF!="Catastrófico"),CONCATENATE("R7C",' RIESGOS DE GESTION'!#REF!),"")</f>
        <v>#REF!</v>
      </c>
      <c r="AL32" s="45" t="e">
        <f>IF(AND(' RIESGOS DE GESTION'!#REF!="Media",' RIESGOS DE GESTION'!#REF!="Catastrófico"),CONCATENATE("R7C",' RIESGOS DE GESTION'!#REF!),"")</f>
        <v>#REF!</v>
      </c>
      <c r="AM32" s="46" t="e">
        <f>IF(AND(' RIESGOS DE GESTION'!#REF!="Media",' RIESGOS DE GESTION'!#REF!="Catastrófico"),CONCATENATE("R7C",' RIESGOS DE GESTION'!#REF!),"")</f>
        <v>#REF!</v>
      </c>
      <c r="AN32" s="72"/>
      <c r="AO32" s="624"/>
      <c r="AP32" s="625"/>
      <c r="AQ32" s="625"/>
      <c r="AR32" s="625"/>
      <c r="AS32" s="625"/>
      <c r="AT32" s="626"/>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row>
    <row r="33" spans="1:80" ht="15" customHeight="1" x14ac:dyDescent="0.25">
      <c r="A33" s="72"/>
      <c r="B33" s="496"/>
      <c r="C33" s="496"/>
      <c r="D33" s="497"/>
      <c r="E33" s="595"/>
      <c r="F33" s="594"/>
      <c r="G33" s="594"/>
      <c r="H33" s="594"/>
      <c r="I33" s="610"/>
      <c r="J33" s="56" t="e">
        <f>IF(AND(' RIESGOS DE GESTION'!#REF!="Media",' RIESGOS DE GESTION'!#REF!="Leve"),CONCATENATE("R8C",' RIESGOS DE GESTION'!#REF!),"")</f>
        <v>#REF!</v>
      </c>
      <c r="K33" s="57" t="e">
        <f>IF(AND(' RIESGOS DE GESTION'!#REF!="Media",' RIESGOS DE GESTION'!#REF!="Leve"),CONCATENATE("R8C",' RIESGOS DE GESTION'!#REF!),"")</f>
        <v>#REF!</v>
      </c>
      <c r="L33" s="57" t="e">
        <f>IF(AND(' RIESGOS DE GESTION'!#REF!="Media",' RIESGOS DE GESTION'!#REF!="Leve"),CONCATENATE("R8C",' RIESGOS DE GESTION'!#REF!),"")</f>
        <v>#REF!</v>
      </c>
      <c r="M33" s="57" t="e">
        <f>IF(AND(' RIESGOS DE GESTION'!#REF!="Media",' RIESGOS DE GESTION'!#REF!="Leve"),CONCATENATE("R8C",' RIESGOS DE GESTION'!#REF!),"")</f>
        <v>#REF!</v>
      </c>
      <c r="N33" s="57" t="e">
        <f>IF(AND(' RIESGOS DE GESTION'!#REF!="Media",' RIESGOS DE GESTION'!#REF!="Leve"),CONCATENATE("R8C",' RIESGOS DE GESTION'!#REF!),"")</f>
        <v>#REF!</v>
      </c>
      <c r="O33" s="58" t="e">
        <f>IF(AND(' RIESGOS DE GESTION'!#REF!="Media",' RIESGOS DE GESTION'!#REF!="Leve"),CONCATENATE("R8C",' RIESGOS DE GESTION'!#REF!),"")</f>
        <v>#REF!</v>
      </c>
      <c r="P33" s="56" t="e">
        <f>IF(AND(' RIESGOS DE GESTION'!#REF!="Media",' RIESGOS DE GESTION'!#REF!="Menor"),CONCATENATE("R8C",' RIESGOS DE GESTION'!#REF!),"")</f>
        <v>#REF!</v>
      </c>
      <c r="Q33" s="57" t="e">
        <f>IF(AND(' RIESGOS DE GESTION'!#REF!="Media",' RIESGOS DE GESTION'!#REF!="Menor"),CONCATENATE("R8C",' RIESGOS DE GESTION'!#REF!),"")</f>
        <v>#REF!</v>
      </c>
      <c r="R33" s="57" t="e">
        <f>IF(AND(' RIESGOS DE GESTION'!#REF!="Media",' RIESGOS DE GESTION'!#REF!="Menor"),CONCATENATE("R8C",' RIESGOS DE GESTION'!#REF!),"")</f>
        <v>#REF!</v>
      </c>
      <c r="S33" s="57" t="e">
        <f>IF(AND(' RIESGOS DE GESTION'!#REF!="Media",' RIESGOS DE GESTION'!#REF!="Menor"),CONCATENATE("R8C",' RIESGOS DE GESTION'!#REF!),"")</f>
        <v>#REF!</v>
      </c>
      <c r="T33" s="57" t="e">
        <f>IF(AND(' RIESGOS DE GESTION'!#REF!="Media",' RIESGOS DE GESTION'!#REF!="Menor"),CONCATENATE("R8C",' RIESGOS DE GESTION'!#REF!),"")</f>
        <v>#REF!</v>
      </c>
      <c r="U33" s="58" t="e">
        <f>IF(AND(' RIESGOS DE GESTION'!#REF!="Media",' RIESGOS DE GESTION'!#REF!="Menor"),CONCATENATE("R8C",' RIESGOS DE GESTION'!#REF!),"")</f>
        <v>#REF!</v>
      </c>
      <c r="V33" s="56" t="e">
        <f>IF(AND(' RIESGOS DE GESTION'!#REF!="Media",' RIESGOS DE GESTION'!#REF!="Moderado"),CONCATENATE("R8C",' RIESGOS DE GESTION'!#REF!),"")</f>
        <v>#REF!</v>
      </c>
      <c r="W33" s="57" t="e">
        <f>IF(AND(' RIESGOS DE GESTION'!#REF!="Media",' RIESGOS DE GESTION'!#REF!="Moderado"),CONCATENATE("R8C",' RIESGOS DE GESTION'!#REF!),"")</f>
        <v>#REF!</v>
      </c>
      <c r="X33" s="57" t="e">
        <f>IF(AND(' RIESGOS DE GESTION'!#REF!="Media",' RIESGOS DE GESTION'!#REF!="Moderado"),CONCATENATE("R8C",' RIESGOS DE GESTION'!#REF!),"")</f>
        <v>#REF!</v>
      </c>
      <c r="Y33" s="57" t="e">
        <f>IF(AND(' RIESGOS DE GESTION'!#REF!="Media",' RIESGOS DE GESTION'!#REF!="Moderado"),CONCATENATE("R8C",' RIESGOS DE GESTION'!#REF!),"")</f>
        <v>#REF!</v>
      </c>
      <c r="Z33" s="57" t="e">
        <f>IF(AND(' RIESGOS DE GESTION'!#REF!="Media",' RIESGOS DE GESTION'!#REF!="Moderado"),CONCATENATE("R8C",' RIESGOS DE GESTION'!#REF!),"")</f>
        <v>#REF!</v>
      </c>
      <c r="AA33" s="58" t="e">
        <f>IF(AND(' RIESGOS DE GESTION'!#REF!="Media",' RIESGOS DE GESTION'!#REF!="Moderado"),CONCATENATE("R8C",' RIESGOS DE GESTION'!#REF!),"")</f>
        <v>#REF!</v>
      </c>
      <c r="AB33" s="41" t="e">
        <f>IF(AND(' RIESGOS DE GESTION'!#REF!="Media",' RIESGOS DE GESTION'!#REF!="Mayor"),CONCATENATE("R8C",' RIESGOS DE GESTION'!#REF!),"")</f>
        <v>#REF!</v>
      </c>
      <c r="AC33" s="42" t="e">
        <f>IF(AND(' RIESGOS DE GESTION'!#REF!="Media",' RIESGOS DE GESTION'!#REF!="Mayor"),CONCATENATE("R8C",' RIESGOS DE GESTION'!#REF!),"")</f>
        <v>#REF!</v>
      </c>
      <c r="AD33" s="42" t="e">
        <f>IF(AND(' RIESGOS DE GESTION'!#REF!="Media",' RIESGOS DE GESTION'!#REF!="Mayor"),CONCATENATE("R8C",' RIESGOS DE GESTION'!#REF!),"")</f>
        <v>#REF!</v>
      </c>
      <c r="AE33" s="42" t="e">
        <f>IF(AND(' RIESGOS DE GESTION'!#REF!="Media",' RIESGOS DE GESTION'!#REF!="Mayor"),CONCATENATE("R8C",' RIESGOS DE GESTION'!#REF!),"")</f>
        <v>#REF!</v>
      </c>
      <c r="AF33" s="42" t="e">
        <f>IF(AND(' RIESGOS DE GESTION'!#REF!="Media",' RIESGOS DE GESTION'!#REF!="Mayor"),CONCATENATE("R8C",' RIESGOS DE GESTION'!#REF!),"")</f>
        <v>#REF!</v>
      </c>
      <c r="AG33" s="43" t="e">
        <f>IF(AND(' RIESGOS DE GESTION'!#REF!="Media",' RIESGOS DE GESTION'!#REF!="Mayor"),CONCATENATE("R8C",' RIESGOS DE GESTION'!#REF!),"")</f>
        <v>#REF!</v>
      </c>
      <c r="AH33" s="44" t="e">
        <f>IF(AND(' RIESGOS DE GESTION'!#REF!="Media",' RIESGOS DE GESTION'!#REF!="Catastrófico"),CONCATENATE("R8C",' RIESGOS DE GESTION'!#REF!),"")</f>
        <v>#REF!</v>
      </c>
      <c r="AI33" s="45" t="e">
        <f>IF(AND(' RIESGOS DE GESTION'!#REF!="Media",' RIESGOS DE GESTION'!#REF!="Catastrófico"),CONCATENATE("R8C",' RIESGOS DE GESTION'!#REF!),"")</f>
        <v>#REF!</v>
      </c>
      <c r="AJ33" s="45" t="e">
        <f>IF(AND(' RIESGOS DE GESTION'!#REF!="Media",' RIESGOS DE GESTION'!#REF!="Catastrófico"),CONCATENATE("R8C",' RIESGOS DE GESTION'!#REF!),"")</f>
        <v>#REF!</v>
      </c>
      <c r="AK33" s="45" t="e">
        <f>IF(AND(' RIESGOS DE GESTION'!#REF!="Media",' RIESGOS DE GESTION'!#REF!="Catastrófico"),CONCATENATE("R8C",' RIESGOS DE GESTION'!#REF!),"")</f>
        <v>#REF!</v>
      </c>
      <c r="AL33" s="45" t="e">
        <f>IF(AND(' RIESGOS DE GESTION'!#REF!="Media",' RIESGOS DE GESTION'!#REF!="Catastrófico"),CONCATENATE("R8C",' RIESGOS DE GESTION'!#REF!),"")</f>
        <v>#REF!</v>
      </c>
      <c r="AM33" s="46" t="e">
        <f>IF(AND(' RIESGOS DE GESTION'!#REF!="Media",' RIESGOS DE GESTION'!#REF!="Catastrófico"),CONCATENATE("R8C",' RIESGOS DE GESTION'!#REF!),"")</f>
        <v>#REF!</v>
      </c>
      <c r="AN33" s="72"/>
      <c r="AO33" s="624"/>
      <c r="AP33" s="625"/>
      <c r="AQ33" s="625"/>
      <c r="AR33" s="625"/>
      <c r="AS33" s="625"/>
      <c r="AT33" s="626"/>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row>
    <row r="34" spans="1:80" ht="15" customHeight="1" x14ac:dyDescent="0.25">
      <c r="A34" s="72"/>
      <c r="B34" s="496"/>
      <c r="C34" s="496"/>
      <c r="D34" s="497"/>
      <c r="E34" s="595"/>
      <c r="F34" s="594"/>
      <c r="G34" s="594"/>
      <c r="H34" s="594"/>
      <c r="I34" s="610"/>
      <c r="J34" s="56" t="e">
        <f>IF(AND(' RIESGOS DE GESTION'!#REF!="Media",' RIESGOS DE GESTION'!#REF!="Leve"),CONCATENATE("R9C",' RIESGOS DE GESTION'!#REF!),"")</f>
        <v>#REF!</v>
      </c>
      <c r="K34" s="57" t="e">
        <f>IF(AND(' RIESGOS DE GESTION'!#REF!="Media",' RIESGOS DE GESTION'!#REF!="Leve"),CONCATENATE("R9C",' RIESGOS DE GESTION'!#REF!),"")</f>
        <v>#REF!</v>
      </c>
      <c r="L34" s="57" t="e">
        <f>IF(AND(' RIESGOS DE GESTION'!#REF!="Media",' RIESGOS DE GESTION'!#REF!="Leve"),CONCATENATE("R9C",' RIESGOS DE GESTION'!#REF!),"")</f>
        <v>#REF!</v>
      </c>
      <c r="M34" s="57" t="e">
        <f>IF(AND(' RIESGOS DE GESTION'!#REF!="Media",' RIESGOS DE GESTION'!#REF!="Leve"),CONCATENATE("R9C",' RIESGOS DE GESTION'!#REF!),"")</f>
        <v>#REF!</v>
      </c>
      <c r="N34" s="57" t="e">
        <f>IF(AND(' RIESGOS DE GESTION'!#REF!="Media",' RIESGOS DE GESTION'!#REF!="Leve"),CONCATENATE("R9C",' RIESGOS DE GESTION'!#REF!),"")</f>
        <v>#REF!</v>
      </c>
      <c r="O34" s="58" t="e">
        <f>IF(AND(' RIESGOS DE GESTION'!#REF!="Media",' RIESGOS DE GESTION'!#REF!="Leve"),CONCATENATE("R9C",' RIESGOS DE GESTION'!#REF!),"")</f>
        <v>#REF!</v>
      </c>
      <c r="P34" s="56" t="e">
        <f>IF(AND(' RIESGOS DE GESTION'!#REF!="Media",' RIESGOS DE GESTION'!#REF!="Menor"),CONCATENATE("R9C",' RIESGOS DE GESTION'!#REF!),"")</f>
        <v>#REF!</v>
      </c>
      <c r="Q34" s="57" t="e">
        <f>IF(AND(' RIESGOS DE GESTION'!#REF!="Media",' RIESGOS DE GESTION'!#REF!="Menor"),CONCATENATE("R9C",' RIESGOS DE GESTION'!#REF!),"")</f>
        <v>#REF!</v>
      </c>
      <c r="R34" s="57" t="e">
        <f>IF(AND(' RIESGOS DE GESTION'!#REF!="Media",' RIESGOS DE GESTION'!#REF!="Menor"),CONCATENATE("R9C",' RIESGOS DE GESTION'!#REF!),"")</f>
        <v>#REF!</v>
      </c>
      <c r="S34" s="57" t="e">
        <f>IF(AND(' RIESGOS DE GESTION'!#REF!="Media",' RIESGOS DE GESTION'!#REF!="Menor"),CONCATENATE("R9C",' RIESGOS DE GESTION'!#REF!),"")</f>
        <v>#REF!</v>
      </c>
      <c r="T34" s="57" t="e">
        <f>IF(AND(' RIESGOS DE GESTION'!#REF!="Media",' RIESGOS DE GESTION'!#REF!="Menor"),CONCATENATE("R9C",' RIESGOS DE GESTION'!#REF!),"")</f>
        <v>#REF!</v>
      </c>
      <c r="U34" s="58" t="e">
        <f>IF(AND(' RIESGOS DE GESTION'!#REF!="Media",' RIESGOS DE GESTION'!#REF!="Menor"),CONCATENATE("R9C",' RIESGOS DE GESTION'!#REF!),"")</f>
        <v>#REF!</v>
      </c>
      <c r="V34" s="56" t="e">
        <f>IF(AND(' RIESGOS DE GESTION'!#REF!="Media",' RIESGOS DE GESTION'!#REF!="Moderado"),CONCATENATE("R9C",' RIESGOS DE GESTION'!#REF!),"")</f>
        <v>#REF!</v>
      </c>
      <c r="W34" s="57" t="e">
        <f>IF(AND(' RIESGOS DE GESTION'!#REF!="Media",' RIESGOS DE GESTION'!#REF!="Moderado"),CONCATENATE("R9C",' RIESGOS DE GESTION'!#REF!),"")</f>
        <v>#REF!</v>
      </c>
      <c r="X34" s="57" t="e">
        <f>IF(AND(' RIESGOS DE GESTION'!#REF!="Media",' RIESGOS DE GESTION'!#REF!="Moderado"),CONCATENATE("R9C",' RIESGOS DE GESTION'!#REF!),"")</f>
        <v>#REF!</v>
      </c>
      <c r="Y34" s="57" t="e">
        <f>IF(AND(' RIESGOS DE GESTION'!#REF!="Media",' RIESGOS DE GESTION'!#REF!="Moderado"),CONCATENATE("R9C",' RIESGOS DE GESTION'!#REF!),"")</f>
        <v>#REF!</v>
      </c>
      <c r="Z34" s="57" t="e">
        <f>IF(AND(' RIESGOS DE GESTION'!#REF!="Media",' RIESGOS DE GESTION'!#REF!="Moderado"),CONCATENATE("R9C",' RIESGOS DE GESTION'!#REF!),"")</f>
        <v>#REF!</v>
      </c>
      <c r="AA34" s="58" t="e">
        <f>IF(AND(' RIESGOS DE GESTION'!#REF!="Media",' RIESGOS DE GESTION'!#REF!="Moderado"),CONCATENATE("R9C",' RIESGOS DE GESTION'!#REF!),"")</f>
        <v>#REF!</v>
      </c>
      <c r="AB34" s="41" t="e">
        <f>IF(AND(' RIESGOS DE GESTION'!#REF!="Media",' RIESGOS DE GESTION'!#REF!="Mayor"),CONCATENATE("R9C",' RIESGOS DE GESTION'!#REF!),"")</f>
        <v>#REF!</v>
      </c>
      <c r="AC34" s="42" t="e">
        <f>IF(AND(' RIESGOS DE GESTION'!#REF!="Media",' RIESGOS DE GESTION'!#REF!="Mayor"),CONCATENATE("R9C",' RIESGOS DE GESTION'!#REF!),"")</f>
        <v>#REF!</v>
      </c>
      <c r="AD34" s="42" t="e">
        <f>IF(AND(' RIESGOS DE GESTION'!#REF!="Media",' RIESGOS DE GESTION'!#REF!="Mayor"),CONCATENATE("R9C",' RIESGOS DE GESTION'!#REF!),"")</f>
        <v>#REF!</v>
      </c>
      <c r="AE34" s="42" t="e">
        <f>IF(AND(' RIESGOS DE GESTION'!#REF!="Media",' RIESGOS DE GESTION'!#REF!="Mayor"),CONCATENATE("R9C",' RIESGOS DE GESTION'!#REF!),"")</f>
        <v>#REF!</v>
      </c>
      <c r="AF34" s="42" t="e">
        <f>IF(AND(' RIESGOS DE GESTION'!#REF!="Media",' RIESGOS DE GESTION'!#REF!="Mayor"),CONCATENATE("R9C",' RIESGOS DE GESTION'!#REF!),"")</f>
        <v>#REF!</v>
      </c>
      <c r="AG34" s="43" t="e">
        <f>IF(AND(' RIESGOS DE GESTION'!#REF!="Media",' RIESGOS DE GESTION'!#REF!="Mayor"),CONCATENATE("R9C",' RIESGOS DE GESTION'!#REF!),"")</f>
        <v>#REF!</v>
      </c>
      <c r="AH34" s="44" t="e">
        <f>IF(AND(' RIESGOS DE GESTION'!#REF!="Media",' RIESGOS DE GESTION'!#REF!="Catastrófico"),CONCATENATE("R9C",' RIESGOS DE GESTION'!#REF!),"")</f>
        <v>#REF!</v>
      </c>
      <c r="AI34" s="45" t="e">
        <f>IF(AND(' RIESGOS DE GESTION'!#REF!="Media",' RIESGOS DE GESTION'!#REF!="Catastrófico"),CONCATENATE("R9C",' RIESGOS DE GESTION'!#REF!),"")</f>
        <v>#REF!</v>
      </c>
      <c r="AJ34" s="45" t="e">
        <f>IF(AND(' RIESGOS DE GESTION'!#REF!="Media",' RIESGOS DE GESTION'!#REF!="Catastrófico"),CONCATENATE("R9C",' RIESGOS DE GESTION'!#REF!),"")</f>
        <v>#REF!</v>
      </c>
      <c r="AK34" s="45" t="e">
        <f>IF(AND(' RIESGOS DE GESTION'!#REF!="Media",' RIESGOS DE GESTION'!#REF!="Catastrófico"),CONCATENATE("R9C",' RIESGOS DE GESTION'!#REF!),"")</f>
        <v>#REF!</v>
      </c>
      <c r="AL34" s="45" t="e">
        <f>IF(AND(' RIESGOS DE GESTION'!#REF!="Media",' RIESGOS DE GESTION'!#REF!="Catastrófico"),CONCATENATE("R9C",' RIESGOS DE GESTION'!#REF!),"")</f>
        <v>#REF!</v>
      </c>
      <c r="AM34" s="46" t="e">
        <f>IF(AND(' RIESGOS DE GESTION'!#REF!="Media",' RIESGOS DE GESTION'!#REF!="Catastrófico"),CONCATENATE("R9C",' RIESGOS DE GESTION'!#REF!),"")</f>
        <v>#REF!</v>
      </c>
      <c r="AN34" s="72"/>
      <c r="AO34" s="624"/>
      <c r="AP34" s="625"/>
      <c r="AQ34" s="625"/>
      <c r="AR34" s="625"/>
      <c r="AS34" s="625"/>
      <c r="AT34" s="626"/>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row>
    <row r="35" spans="1:80" ht="15.75" customHeight="1" thickBot="1" x14ac:dyDescent="0.3">
      <c r="A35" s="72"/>
      <c r="B35" s="496"/>
      <c r="C35" s="496"/>
      <c r="D35" s="497"/>
      <c r="E35" s="596"/>
      <c r="F35" s="597"/>
      <c r="G35" s="597"/>
      <c r="H35" s="597"/>
      <c r="I35" s="611"/>
      <c r="J35" s="56" t="e">
        <f>IF(AND(' RIESGOS DE GESTION'!#REF!="Media",' RIESGOS DE GESTION'!#REF!="Leve"),CONCATENATE("R10C",' RIESGOS DE GESTION'!#REF!),"")</f>
        <v>#REF!</v>
      </c>
      <c r="K35" s="57" t="e">
        <f>IF(AND(' RIESGOS DE GESTION'!#REF!="Media",' RIESGOS DE GESTION'!#REF!="Leve"),CONCATENATE("R10C",' RIESGOS DE GESTION'!#REF!),"")</f>
        <v>#REF!</v>
      </c>
      <c r="L35" s="57" t="e">
        <f>IF(AND(' RIESGOS DE GESTION'!#REF!="Media",' RIESGOS DE GESTION'!#REF!="Leve"),CONCATENATE("R10C",' RIESGOS DE GESTION'!#REF!),"")</f>
        <v>#REF!</v>
      </c>
      <c r="M35" s="57" t="e">
        <f>IF(AND(' RIESGOS DE GESTION'!#REF!="Media",' RIESGOS DE GESTION'!#REF!="Leve"),CONCATENATE("R10C",' RIESGOS DE GESTION'!#REF!),"")</f>
        <v>#REF!</v>
      </c>
      <c r="N35" s="57" t="e">
        <f>IF(AND(' RIESGOS DE GESTION'!#REF!="Media",' RIESGOS DE GESTION'!#REF!="Leve"),CONCATENATE("R10C",' RIESGOS DE GESTION'!#REF!),"")</f>
        <v>#REF!</v>
      </c>
      <c r="O35" s="58" t="e">
        <f>IF(AND(' RIESGOS DE GESTION'!#REF!="Media",' RIESGOS DE GESTION'!#REF!="Leve"),CONCATENATE("R10C",' RIESGOS DE GESTION'!#REF!),"")</f>
        <v>#REF!</v>
      </c>
      <c r="P35" s="56" t="e">
        <f>IF(AND(' RIESGOS DE GESTION'!#REF!="Media",' RIESGOS DE GESTION'!#REF!="Menor"),CONCATENATE("R10C",' RIESGOS DE GESTION'!#REF!),"")</f>
        <v>#REF!</v>
      </c>
      <c r="Q35" s="57" t="e">
        <f>IF(AND(' RIESGOS DE GESTION'!#REF!="Media",' RIESGOS DE GESTION'!#REF!="Menor"),CONCATENATE("R10C",' RIESGOS DE GESTION'!#REF!),"")</f>
        <v>#REF!</v>
      </c>
      <c r="R35" s="57" t="e">
        <f>IF(AND(' RIESGOS DE GESTION'!#REF!="Media",' RIESGOS DE GESTION'!#REF!="Menor"),CONCATENATE("R10C",' RIESGOS DE GESTION'!#REF!),"")</f>
        <v>#REF!</v>
      </c>
      <c r="S35" s="57" t="e">
        <f>IF(AND(' RIESGOS DE GESTION'!#REF!="Media",' RIESGOS DE GESTION'!#REF!="Menor"),CONCATENATE("R10C",' RIESGOS DE GESTION'!#REF!),"")</f>
        <v>#REF!</v>
      </c>
      <c r="T35" s="57" t="e">
        <f>IF(AND(' RIESGOS DE GESTION'!#REF!="Media",' RIESGOS DE GESTION'!#REF!="Menor"),CONCATENATE("R10C",' RIESGOS DE GESTION'!#REF!),"")</f>
        <v>#REF!</v>
      </c>
      <c r="U35" s="58" t="e">
        <f>IF(AND(' RIESGOS DE GESTION'!#REF!="Media",' RIESGOS DE GESTION'!#REF!="Menor"),CONCATENATE("R10C",' RIESGOS DE GESTION'!#REF!),"")</f>
        <v>#REF!</v>
      </c>
      <c r="V35" s="56" t="e">
        <f>IF(AND(' RIESGOS DE GESTION'!#REF!="Media",' RIESGOS DE GESTION'!#REF!="Moderado"),CONCATENATE("R10C",' RIESGOS DE GESTION'!#REF!),"")</f>
        <v>#REF!</v>
      </c>
      <c r="W35" s="57" t="e">
        <f>IF(AND(' RIESGOS DE GESTION'!#REF!="Media",' RIESGOS DE GESTION'!#REF!="Moderado"),CONCATENATE("R10C",' RIESGOS DE GESTION'!#REF!),"")</f>
        <v>#REF!</v>
      </c>
      <c r="X35" s="57" t="e">
        <f>IF(AND(' RIESGOS DE GESTION'!#REF!="Media",' RIESGOS DE GESTION'!#REF!="Moderado"),CONCATENATE("R10C",' RIESGOS DE GESTION'!#REF!),"")</f>
        <v>#REF!</v>
      </c>
      <c r="Y35" s="57" t="e">
        <f>IF(AND(' RIESGOS DE GESTION'!#REF!="Media",' RIESGOS DE GESTION'!#REF!="Moderado"),CONCATENATE("R10C",' RIESGOS DE GESTION'!#REF!),"")</f>
        <v>#REF!</v>
      </c>
      <c r="Z35" s="57" t="e">
        <f>IF(AND(' RIESGOS DE GESTION'!#REF!="Media",' RIESGOS DE GESTION'!#REF!="Moderado"),CONCATENATE("R10C",' RIESGOS DE GESTION'!#REF!),"")</f>
        <v>#REF!</v>
      </c>
      <c r="AA35" s="58" t="e">
        <f>IF(AND(' RIESGOS DE GESTION'!#REF!="Media",' RIESGOS DE GESTION'!#REF!="Moderado"),CONCATENATE("R10C",' RIESGOS DE GESTION'!#REF!),"")</f>
        <v>#REF!</v>
      </c>
      <c r="AB35" s="47" t="e">
        <f>IF(AND(' RIESGOS DE GESTION'!#REF!="Media",' RIESGOS DE GESTION'!#REF!="Mayor"),CONCATENATE("R10C",' RIESGOS DE GESTION'!#REF!),"")</f>
        <v>#REF!</v>
      </c>
      <c r="AC35" s="48" t="e">
        <f>IF(AND(' RIESGOS DE GESTION'!#REF!="Media",' RIESGOS DE GESTION'!#REF!="Mayor"),CONCATENATE("R10C",' RIESGOS DE GESTION'!#REF!),"")</f>
        <v>#REF!</v>
      </c>
      <c r="AD35" s="48" t="e">
        <f>IF(AND(' RIESGOS DE GESTION'!#REF!="Media",' RIESGOS DE GESTION'!#REF!="Mayor"),CONCATENATE("R10C",' RIESGOS DE GESTION'!#REF!),"")</f>
        <v>#REF!</v>
      </c>
      <c r="AE35" s="48" t="e">
        <f>IF(AND(' RIESGOS DE GESTION'!#REF!="Media",' RIESGOS DE GESTION'!#REF!="Mayor"),CONCATENATE("R10C",' RIESGOS DE GESTION'!#REF!),"")</f>
        <v>#REF!</v>
      </c>
      <c r="AF35" s="48" t="e">
        <f>IF(AND(' RIESGOS DE GESTION'!#REF!="Media",' RIESGOS DE GESTION'!#REF!="Mayor"),CONCATENATE("R10C",' RIESGOS DE GESTION'!#REF!),"")</f>
        <v>#REF!</v>
      </c>
      <c r="AG35" s="49" t="e">
        <f>IF(AND(' RIESGOS DE GESTION'!#REF!="Media",' RIESGOS DE GESTION'!#REF!="Mayor"),CONCATENATE("R10C",' RIESGOS DE GESTION'!#REF!),"")</f>
        <v>#REF!</v>
      </c>
      <c r="AH35" s="50" t="e">
        <f>IF(AND(' RIESGOS DE GESTION'!#REF!="Media",' RIESGOS DE GESTION'!#REF!="Catastrófico"),CONCATENATE("R10C",' RIESGOS DE GESTION'!#REF!),"")</f>
        <v>#REF!</v>
      </c>
      <c r="AI35" s="51" t="e">
        <f>IF(AND(' RIESGOS DE GESTION'!#REF!="Media",' RIESGOS DE GESTION'!#REF!="Catastrófico"),CONCATENATE("R10C",' RIESGOS DE GESTION'!#REF!),"")</f>
        <v>#REF!</v>
      </c>
      <c r="AJ35" s="51" t="e">
        <f>IF(AND(' RIESGOS DE GESTION'!#REF!="Media",' RIESGOS DE GESTION'!#REF!="Catastrófico"),CONCATENATE("R10C",' RIESGOS DE GESTION'!#REF!),"")</f>
        <v>#REF!</v>
      </c>
      <c r="AK35" s="51" t="e">
        <f>IF(AND(' RIESGOS DE GESTION'!#REF!="Media",' RIESGOS DE GESTION'!#REF!="Catastrófico"),CONCATENATE("R10C",' RIESGOS DE GESTION'!#REF!),"")</f>
        <v>#REF!</v>
      </c>
      <c r="AL35" s="51" t="e">
        <f>IF(AND(' RIESGOS DE GESTION'!#REF!="Media",' RIESGOS DE GESTION'!#REF!="Catastrófico"),CONCATENATE("R10C",' RIESGOS DE GESTION'!#REF!),"")</f>
        <v>#REF!</v>
      </c>
      <c r="AM35" s="52" t="e">
        <f>IF(AND(' RIESGOS DE GESTION'!#REF!="Media",' RIESGOS DE GESTION'!#REF!="Catastrófico"),CONCATENATE("R10C",' RIESGOS DE GESTION'!#REF!),"")</f>
        <v>#REF!</v>
      </c>
      <c r="AN35" s="72"/>
      <c r="AO35" s="627"/>
      <c r="AP35" s="628"/>
      <c r="AQ35" s="628"/>
      <c r="AR35" s="628"/>
      <c r="AS35" s="628"/>
      <c r="AT35" s="629"/>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row>
    <row r="36" spans="1:80" ht="15" customHeight="1" x14ac:dyDescent="0.25">
      <c r="A36" s="72"/>
      <c r="B36" s="496"/>
      <c r="C36" s="496"/>
      <c r="D36" s="497"/>
      <c r="E36" s="591" t="s">
        <v>508</v>
      </c>
      <c r="F36" s="592"/>
      <c r="G36" s="592"/>
      <c r="H36" s="592"/>
      <c r="I36" s="592"/>
      <c r="J36" s="62" t="e">
        <f>IF(AND(' RIESGOS DE GESTION'!#REF!="Baja",' RIESGOS DE GESTION'!#REF!="Leve"),CONCATENATE("R1C",' RIESGOS DE GESTION'!#REF!),"")</f>
        <v>#REF!</v>
      </c>
      <c r="K36" s="63" t="e">
        <f>IF(AND(' RIESGOS DE GESTION'!#REF!="Baja",' RIESGOS DE GESTION'!#REF!="Leve"),CONCATENATE("R1C",' RIESGOS DE GESTION'!#REF!),"")</f>
        <v>#REF!</v>
      </c>
      <c r="L36" s="63" t="e">
        <f>IF(AND(' RIESGOS DE GESTION'!#REF!="Baja",' RIESGOS DE GESTION'!#REF!="Leve"),CONCATENATE("R1C",' RIESGOS DE GESTION'!#REF!),"")</f>
        <v>#REF!</v>
      </c>
      <c r="M36" s="63" t="e">
        <f>IF(AND(' RIESGOS DE GESTION'!#REF!="Baja",' RIESGOS DE GESTION'!#REF!="Leve"),CONCATENATE("R1C",' RIESGOS DE GESTION'!#REF!),"")</f>
        <v>#REF!</v>
      </c>
      <c r="N36" s="63" t="e">
        <f>IF(AND(' RIESGOS DE GESTION'!#REF!="Baja",' RIESGOS DE GESTION'!#REF!="Leve"),CONCATENATE("R1C",' RIESGOS DE GESTION'!#REF!),"")</f>
        <v>#REF!</v>
      </c>
      <c r="O36" s="64" t="e">
        <f>IF(AND(' RIESGOS DE GESTION'!#REF!="Baja",' RIESGOS DE GESTION'!#REF!="Leve"),CONCATENATE("R1C",' RIESGOS DE GESTION'!#REF!),"")</f>
        <v>#REF!</v>
      </c>
      <c r="P36" s="53" t="e">
        <f>IF(AND(' RIESGOS DE GESTION'!#REF!="Baja",' RIESGOS DE GESTION'!#REF!="Menor"),CONCATENATE("R1C",' RIESGOS DE GESTION'!#REF!),"")</f>
        <v>#REF!</v>
      </c>
      <c r="Q36" s="54" t="e">
        <f>IF(AND(' RIESGOS DE GESTION'!#REF!="Baja",' RIESGOS DE GESTION'!#REF!="Menor"),CONCATENATE("R1C",' RIESGOS DE GESTION'!#REF!),"")</f>
        <v>#REF!</v>
      </c>
      <c r="R36" s="54" t="e">
        <f>IF(AND(' RIESGOS DE GESTION'!#REF!="Baja",' RIESGOS DE GESTION'!#REF!="Menor"),CONCATENATE("R1C",' RIESGOS DE GESTION'!#REF!),"")</f>
        <v>#REF!</v>
      </c>
      <c r="S36" s="54" t="e">
        <f>IF(AND(' RIESGOS DE GESTION'!#REF!="Baja",' RIESGOS DE GESTION'!#REF!="Menor"),CONCATENATE("R1C",' RIESGOS DE GESTION'!#REF!),"")</f>
        <v>#REF!</v>
      </c>
      <c r="T36" s="54" t="e">
        <f>IF(AND(' RIESGOS DE GESTION'!#REF!="Baja",' RIESGOS DE GESTION'!#REF!="Menor"),CONCATENATE("R1C",' RIESGOS DE GESTION'!#REF!),"")</f>
        <v>#REF!</v>
      </c>
      <c r="U36" s="55" t="e">
        <f>IF(AND(' RIESGOS DE GESTION'!#REF!="Baja",' RIESGOS DE GESTION'!#REF!="Menor"),CONCATENATE("R1C",' RIESGOS DE GESTION'!#REF!),"")</f>
        <v>#REF!</v>
      </c>
      <c r="V36" s="53" t="e">
        <f>IF(AND(' RIESGOS DE GESTION'!#REF!="Baja",' RIESGOS DE GESTION'!#REF!="Moderado"),CONCATENATE("R1C",' RIESGOS DE GESTION'!#REF!),"")</f>
        <v>#REF!</v>
      </c>
      <c r="W36" s="54" t="e">
        <f>IF(AND(' RIESGOS DE GESTION'!#REF!="Baja",' RIESGOS DE GESTION'!#REF!="Moderado"),CONCATENATE("R1C",' RIESGOS DE GESTION'!#REF!),"")</f>
        <v>#REF!</v>
      </c>
      <c r="X36" s="54" t="e">
        <f>IF(AND(' RIESGOS DE GESTION'!#REF!="Baja",' RIESGOS DE GESTION'!#REF!="Moderado"),CONCATENATE("R1C",' RIESGOS DE GESTION'!#REF!),"")</f>
        <v>#REF!</v>
      </c>
      <c r="Y36" s="54" t="e">
        <f>IF(AND(' RIESGOS DE GESTION'!#REF!="Baja",' RIESGOS DE GESTION'!#REF!="Moderado"),CONCATENATE("R1C",' RIESGOS DE GESTION'!#REF!),"")</f>
        <v>#REF!</v>
      </c>
      <c r="Z36" s="54" t="e">
        <f>IF(AND(' RIESGOS DE GESTION'!#REF!="Baja",' RIESGOS DE GESTION'!#REF!="Moderado"),CONCATENATE("R1C",' RIESGOS DE GESTION'!#REF!),"")</f>
        <v>#REF!</v>
      </c>
      <c r="AA36" s="55" t="e">
        <f>IF(AND(' RIESGOS DE GESTION'!#REF!="Baja",' RIESGOS DE GESTION'!#REF!="Moderado"),CONCATENATE("R1C",' RIESGOS DE GESTION'!#REF!),"")</f>
        <v>#REF!</v>
      </c>
      <c r="AB36" s="35" t="e">
        <f>IF(AND(' RIESGOS DE GESTION'!#REF!="Baja",' RIESGOS DE GESTION'!#REF!="Mayor"),CONCATENATE("R1C",' RIESGOS DE GESTION'!#REF!),"")</f>
        <v>#REF!</v>
      </c>
      <c r="AC36" s="36" t="e">
        <f>IF(AND(' RIESGOS DE GESTION'!#REF!="Baja",' RIESGOS DE GESTION'!#REF!="Mayor"),CONCATENATE("R1C",' RIESGOS DE GESTION'!#REF!),"")</f>
        <v>#REF!</v>
      </c>
      <c r="AD36" s="36" t="e">
        <f>IF(AND(' RIESGOS DE GESTION'!#REF!="Baja",' RIESGOS DE GESTION'!#REF!="Mayor"),CONCATENATE("R1C",' RIESGOS DE GESTION'!#REF!),"")</f>
        <v>#REF!</v>
      </c>
      <c r="AE36" s="36" t="e">
        <f>IF(AND(' RIESGOS DE GESTION'!#REF!="Baja",' RIESGOS DE GESTION'!#REF!="Mayor"),CONCATENATE("R1C",' RIESGOS DE GESTION'!#REF!),"")</f>
        <v>#REF!</v>
      </c>
      <c r="AF36" s="36" t="e">
        <f>IF(AND(' RIESGOS DE GESTION'!#REF!="Baja",' RIESGOS DE GESTION'!#REF!="Mayor"),CONCATENATE("R1C",' RIESGOS DE GESTION'!#REF!),"")</f>
        <v>#REF!</v>
      </c>
      <c r="AG36" s="37" t="e">
        <f>IF(AND(' RIESGOS DE GESTION'!#REF!="Baja",' RIESGOS DE GESTION'!#REF!="Mayor"),CONCATENATE("R1C",' RIESGOS DE GESTION'!#REF!),"")</f>
        <v>#REF!</v>
      </c>
      <c r="AH36" s="38" t="e">
        <f>IF(AND(' RIESGOS DE GESTION'!#REF!="Baja",' RIESGOS DE GESTION'!#REF!="Catastrófico"),CONCATENATE("R1C",' RIESGOS DE GESTION'!#REF!),"")</f>
        <v>#REF!</v>
      </c>
      <c r="AI36" s="39" t="e">
        <f>IF(AND(' RIESGOS DE GESTION'!#REF!="Baja",' RIESGOS DE GESTION'!#REF!="Catastrófico"),CONCATENATE("R1C",' RIESGOS DE GESTION'!#REF!),"")</f>
        <v>#REF!</v>
      </c>
      <c r="AJ36" s="39" t="e">
        <f>IF(AND(' RIESGOS DE GESTION'!#REF!="Baja",' RIESGOS DE GESTION'!#REF!="Catastrófico"),CONCATENATE("R1C",' RIESGOS DE GESTION'!#REF!),"")</f>
        <v>#REF!</v>
      </c>
      <c r="AK36" s="39" t="e">
        <f>IF(AND(' RIESGOS DE GESTION'!#REF!="Baja",' RIESGOS DE GESTION'!#REF!="Catastrófico"),CONCATENATE("R1C",' RIESGOS DE GESTION'!#REF!),"")</f>
        <v>#REF!</v>
      </c>
      <c r="AL36" s="39" t="e">
        <f>IF(AND(' RIESGOS DE GESTION'!#REF!="Baja",' RIESGOS DE GESTION'!#REF!="Catastrófico"),CONCATENATE("R1C",' RIESGOS DE GESTION'!#REF!),"")</f>
        <v>#REF!</v>
      </c>
      <c r="AM36" s="40" t="e">
        <f>IF(AND(' RIESGOS DE GESTION'!#REF!="Baja",' RIESGOS DE GESTION'!#REF!="Catastrófico"),CONCATENATE("R1C",' RIESGOS DE GESTION'!#REF!),"")</f>
        <v>#REF!</v>
      </c>
      <c r="AN36" s="72"/>
      <c r="AO36" s="612" t="s">
        <v>509</v>
      </c>
      <c r="AP36" s="613"/>
      <c r="AQ36" s="613"/>
      <c r="AR36" s="613"/>
      <c r="AS36" s="613"/>
      <c r="AT36" s="614"/>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row>
    <row r="37" spans="1:80" ht="15" customHeight="1" x14ac:dyDescent="0.25">
      <c r="A37" s="72"/>
      <c r="B37" s="496"/>
      <c r="C37" s="496"/>
      <c r="D37" s="497"/>
      <c r="E37" s="593"/>
      <c r="F37" s="594"/>
      <c r="G37" s="594"/>
      <c r="H37" s="594"/>
      <c r="I37" s="594"/>
      <c r="J37" s="65" t="e">
        <f>IF(AND(' RIESGOS DE GESTION'!#REF!="Baja",' RIESGOS DE GESTION'!#REF!="Leve"),CONCATENATE("R2C",' RIESGOS DE GESTION'!#REF!),"")</f>
        <v>#REF!</v>
      </c>
      <c r="K37" s="66" t="e">
        <f>IF(AND(' RIESGOS DE GESTION'!#REF!="Baja",' RIESGOS DE GESTION'!#REF!="Leve"),CONCATENATE("R2C",' RIESGOS DE GESTION'!#REF!),"")</f>
        <v>#REF!</v>
      </c>
      <c r="L37" s="66" t="e">
        <f>IF(AND(' RIESGOS DE GESTION'!#REF!="Baja",' RIESGOS DE GESTION'!#REF!="Leve"),CONCATENATE("R2C",' RIESGOS DE GESTION'!#REF!),"")</f>
        <v>#REF!</v>
      </c>
      <c r="M37" s="66" t="e">
        <f>IF(AND(' RIESGOS DE GESTION'!#REF!="Baja",' RIESGOS DE GESTION'!#REF!="Leve"),CONCATENATE("R2C",' RIESGOS DE GESTION'!#REF!),"")</f>
        <v>#REF!</v>
      </c>
      <c r="N37" s="66" t="e">
        <f>IF(AND(' RIESGOS DE GESTION'!#REF!="Baja",' RIESGOS DE GESTION'!#REF!="Leve"),CONCATENATE("R2C",' RIESGOS DE GESTION'!#REF!),"")</f>
        <v>#REF!</v>
      </c>
      <c r="O37" s="67" t="e">
        <f>IF(AND(' RIESGOS DE GESTION'!#REF!="Baja",' RIESGOS DE GESTION'!#REF!="Leve"),CONCATENATE("R2C",' RIESGOS DE GESTION'!#REF!),"")</f>
        <v>#REF!</v>
      </c>
      <c r="P37" s="56" t="e">
        <f>IF(AND(' RIESGOS DE GESTION'!#REF!="Baja",' RIESGOS DE GESTION'!#REF!="Menor"),CONCATENATE("R2C",' RIESGOS DE GESTION'!#REF!),"")</f>
        <v>#REF!</v>
      </c>
      <c r="Q37" s="57" t="e">
        <f>IF(AND(' RIESGOS DE GESTION'!#REF!="Baja",' RIESGOS DE GESTION'!#REF!="Menor"),CONCATENATE("R2C",' RIESGOS DE GESTION'!#REF!),"")</f>
        <v>#REF!</v>
      </c>
      <c r="R37" s="57" t="e">
        <f>IF(AND(' RIESGOS DE GESTION'!#REF!="Baja",' RIESGOS DE GESTION'!#REF!="Menor"),CONCATENATE("R2C",' RIESGOS DE GESTION'!#REF!),"")</f>
        <v>#REF!</v>
      </c>
      <c r="S37" s="57" t="e">
        <f>IF(AND(' RIESGOS DE GESTION'!#REF!="Baja",' RIESGOS DE GESTION'!#REF!="Menor"),CONCATENATE("R2C",' RIESGOS DE GESTION'!#REF!),"")</f>
        <v>#REF!</v>
      </c>
      <c r="T37" s="57" t="e">
        <f>IF(AND(' RIESGOS DE GESTION'!#REF!="Baja",' RIESGOS DE GESTION'!#REF!="Menor"),CONCATENATE("R2C",' RIESGOS DE GESTION'!#REF!),"")</f>
        <v>#REF!</v>
      </c>
      <c r="U37" s="58" t="e">
        <f>IF(AND(' RIESGOS DE GESTION'!#REF!="Baja",' RIESGOS DE GESTION'!#REF!="Menor"),CONCATENATE("R2C",' RIESGOS DE GESTION'!#REF!),"")</f>
        <v>#REF!</v>
      </c>
      <c r="V37" s="56" t="e">
        <f>IF(AND(' RIESGOS DE GESTION'!#REF!="Baja",' RIESGOS DE GESTION'!#REF!="Moderado"),CONCATENATE("R2C",' RIESGOS DE GESTION'!#REF!),"")</f>
        <v>#REF!</v>
      </c>
      <c r="W37" s="57" t="e">
        <f>IF(AND(' RIESGOS DE GESTION'!#REF!="Baja",' RIESGOS DE GESTION'!#REF!="Moderado"),CONCATENATE("R2C",' RIESGOS DE GESTION'!#REF!),"")</f>
        <v>#REF!</v>
      </c>
      <c r="X37" s="57" t="e">
        <f>IF(AND(' RIESGOS DE GESTION'!#REF!="Baja",' RIESGOS DE GESTION'!#REF!="Moderado"),CONCATENATE("R2C",' RIESGOS DE GESTION'!#REF!),"")</f>
        <v>#REF!</v>
      </c>
      <c r="Y37" s="57" t="e">
        <f>IF(AND(' RIESGOS DE GESTION'!#REF!="Baja",' RIESGOS DE GESTION'!#REF!="Moderado"),CONCATENATE("R2C",' RIESGOS DE GESTION'!#REF!),"")</f>
        <v>#REF!</v>
      </c>
      <c r="Z37" s="57" t="e">
        <f>IF(AND(' RIESGOS DE GESTION'!#REF!="Baja",' RIESGOS DE GESTION'!#REF!="Moderado"),CONCATENATE("R2C",' RIESGOS DE GESTION'!#REF!),"")</f>
        <v>#REF!</v>
      </c>
      <c r="AA37" s="58" t="e">
        <f>IF(AND(' RIESGOS DE GESTION'!#REF!="Baja",' RIESGOS DE GESTION'!#REF!="Moderado"),CONCATENATE("R2C",' RIESGOS DE GESTION'!#REF!),"")</f>
        <v>#REF!</v>
      </c>
      <c r="AB37" s="41" t="e">
        <f>IF(AND(' RIESGOS DE GESTION'!#REF!="Baja",' RIESGOS DE GESTION'!#REF!="Mayor"),CONCATENATE("R2C",' RIESGOS DE GESTION'!#REF!),"")</f>
        <v>#REF!</v>
      </c>
      <c r="AC37" s="42" t="e">
        <f>IF(AND(' RIESGOS DE GESTION'!#REF!="Baja",' RIESGOS DE GESTION'!#REF!="Mayor"),CONCATENATE("R2C",' RIESGOS DE GESTION'!#REF!),"")</f>
        <v>#REF!</v>
      </c>
      <c r="AD37" s="42" t="e">
        <f>IF(AND(' RIESGOS DE GESTION'!#REF!="Baja",' RIESGOS DE GESTION'!#REF!="Mayor"),CONCATENATE("R2C",' RIESGOS DE GESTION'!#REF!),"")</f>
        <v>#REF!</v>
      </c>
      <c r="AE37" s="42" t="e">
        <f>IF(AND(' RIESGOS DE GESTION'!#REF!="Baja",' RIESGOS DE GESTION'!#REF!="Mayor"),CONCATENATE("R2C",' RIESGOS DE GESTION'!#REF!),"")</f>
        <v>#REF!</v>
      </c>
      <c r="AF37" s="42" t="e">
        <f>IF(AND(' RIESGOS DE GESTION'!#REF!="Baja",' RIESGOS DE GESTION'!#REF!="Mayor"),CONCATENATE("R2C",' RIESGOS DE GESTION'!#REF!),"")</f>
        <v>#REF!</v>
      </c>
      <c r="AG37" s="43" t="e">
        <f>IF(AND(' RIESGOS DE GESTION'!#REF!="Baja",' RIESGOS DE GESTION'!#REF!="Mayor"),CONCATENATE("R2C",' RIESGOS DE GESTION'!#REF!),"")</f>
        <v>#REF!</v>
      </c>
      <c r="AH37" s="44" t="e">
        <f>IF(AND(' RIESGOS DE GESTION'!#REF!="Baja",' RIESGOS DE GESTION'!#REF!="Catastrófico"),CONCATENATE("R2C",' RIESGOS DE GESTION'!#REF!),"")</f>
        <v>#REF!</v>
      </c>
      <c r="AI37" s="45" t="e">
        <f>IF(AND(' RIESGOS DE GESTION'!#REF!="Baja",' RIESGOS DE GESTION'!#REF!="Catastrófico"),CONCATENATE("R2C",' RIESGOS DE GESTION'!#REF!),"")</f>
        <v>#REF!</v>
      </c>
      <c r="AJ37" s="45" t="e">
        <f>IF(AND(' RIESGOS DE GESTION'!#REF!="Baja",' RIESGOS DE GESTION'!#REF!="Catastrófico"),CONCATENATE("R2C",' RIESGOS DE GESTION'!#REF!),"")</f>
        <v>#REF!</v>
      </c>
      <c r="AK37" s="45" t="e">
        <f>IF(AND(' RIESGOS DE GESTION'!#REF!="Baja",' RIESGOS DE GESTION'!#REF!="Catastrófico"),CONCATENATE("R2C",' RIESGOS DE GESTION'!#REF!),"")</f>
        <v>#REF!</v>
      </c>
      <c r="AL37" s="45" t="e">
        <f>IF(AND(' RIESGOS DE GESTION'!#REF!="Baja",' RIESGOS DE GESTION'!#REF!="Catastrófico"),CONCATENATE("R2C",' RIESGOS DE GESTION'!#REF!),"")</f>
        <v>#REF!</v>
      </c>
      <c r="AM37" s="46" t="e">
        <f>IF(AND(' RIESGOS DE GESTION'!#REF!="Baja",' RIESGOS DE GESTION'!#REF!="Catastrófico"),CONCATENATE("R2C",' RIESGOS DE GESTION'!#REF!),"")</f>
        <v>#REF!</v>
      </c>
      <c r="AN37" s="72"/>
      <c r="AO37" s="615"/>
      <c r="AP37" s="616"/>
      <c r="AQ37" s="616"/>
      <c r="AR37" s="616"/>
      <c r="AS37" s="616"/>
      <c r="AT37" s="617"/>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row>
    <row r="38" spans="1:80" ht="15" customHeight="1" x14ac:dyDescent="0.25">
      <c r="A38" s="72"/>
      <c r="B38" s="496"/>
      <c r="C38" s="496"/>
      <c r="D38" s="497"/>
      <c r="E38" s="595"/>
      <c r="F38" s="594"/>
      <c r="G38" s="594"/>
      <c r="H38" s="594"/>
      <c r="I38" s="594"/>
      <c r="J38" s="65" t="e">
        <f>IF(AND(' RIESGOS DE GESTION'!#REF!="Baja",' RIESGOS DE GESTION'!#REF!="Leve"),CONCATENATE("R3C",' RIESGOS DE GESTION'!#REF!),"")</f>
        <v>#REF!</v>
      </c>
      <c r="K38" s="66" t="e">
        <f>IF(AND(' RIESGOS DE GESTION'!#REF!="Baja",' RIESGOS DE GESTION'!#REF!="Leve"),CONCATENATE("R3C",' RIESGOS DE GESTION'!#REF!),"")</f>
        <v>#REF!</v>
      </c>
      <c r="L38" s="66" t="e">
        <f>IF(AND(' RIESGOS DE GESTION'!#REF!="Baja",' RIESGOS DE GESTION'!#REF!="Leve"),CONCATENATE("R3C",' RIESGOS DE GESTION'!#REF!),"")</f>
        <v>#REF!</v>
      </c>
      <c r="M38" s="66" t="e">
        <f>IF(AND(' RIESGOS DE GESTION'!#REF!="Baja",' RIESGOS DE GESTION'!#REF!="Leve"),CONCATENATE("R3C",' RIESGOS DE GESTION'!#REF!),"")</f>
        <v>#REF!</v>
      </c>
      <c r="N38" s="66" t="e">
        <f>IF(AND(' RIESGOS DE GESTION'!#REF!="Baja",' RIESGOS DE GESTION'!#REF!="Leve"),CONCATENATE("R3C",' RIESGOS DE GESTION'!#REF!),"")</f>
        <v>#REF!</v>
      </c>
      <c r="O38" s="67" t="e">
        <f>IF(AND(' RIESGOS DE GESTION'!#REF!="Baja",' RIESGOS DE GESTION'!#REF!="Leve"),CONCATENATE("R3C",' RIESGOS DE GESTION'!#REF!),"")</f>
        <v>#REF!</v>
      </c>
      <c r="P38" s="56" t="e">
        <f>IF(AND(' RIESGOS DE GESTION'!#REF!="Baja",' RIESGOS DE GESTION'!#REF!="Menor"),CONCATENATE("R3C",' RIESGOS DE GESTION'!#REF!),"")</f>
        <v>#REF!</v>
      </c>
      <c r="Q38" s="57" t="e">
        <f>IF(AND(' RIESGOS DE GESTION'!#REF!="Baja",' RIESGOS DE GESTION'!#REF!="Menor"),CONCATENATE("R3C",' RIESGOS DE GESTION'!#REF!),"")</f>
        <v>#REF!</v>
      </c>
      <c r="R38" s="57" t="e">
        <f>IF(AND(' RIESGOS DE GESTION'!#REF!="Baja",' RIESGOS DE GESTION'!#REF!="Menor"),CONCATENATE("R3C",' RIESGOS DE GESTION'!#REF!),"")</f>
        <v>#REF!</v>
      </c>
      <c r="S38" s="57" t="e">
        <f>IF(AND(' RIESGOS DE GESTION'!#REF!="Baja",' RIESGOS DE GESTION'!#REF!="Menor"),CONCATENATE("R3C",' RIESGOS DE GESTION'!#REF!),"")</f>
        <v>#REF!</v>
      </c>
      <c r="T38" s="57" t="e">
        <f>IF(AND(' RIESGOS DE GESTION'!#REF!="Baja",' RIESGOS DE GESTION'!#REF!="Menor"),CONCATENATE("R3C",' RIESGOS DE GESTION'!#REF!),"")</f>
        <v>#REF!</v>
      </c>
      <c r="U38" s="58" t="e">
        <f>IF(AND(' RIESGOS DE GESTION'!#REF!="Baja",' RIESGOS DE GESTION'!#REF!="Menor"),CONCATENATE("R3C",' RIESGOS DE GESTION'!#REF!),"")</f>
        <v>#REF!</v>
      </c>
      <c r="V38" s="56" t="e">
        <f>IF(AND(' RIESGOS DE GESTION'!#REF!="Baja",' RIESGOS DE GESTION'!#REF!="Moderado"),CONCATENATE("R3C",' RIESGOS DE GESTION'!#REF!),"")</f>
        <v>#REF!</v>
      </c>
      <c r="W38" s="57" t="e">
        <f>IF(AND(' RIESGOS DE GESTION'!#REF!="Baja",' RIESGOS DE GESTION'!#REF!="Moderado"),CONCATENATE("R3C",' RIESGOS DE GESTION'!#REF!),"")</f>
        <v>#REF!</v>
      </c>
      <c r="X38" s="57" t="e">
        <f>IF(AND(' RIESGOS DE GESTION'!#REF!="Baja",' RIESGOS DE GESTION'!#REF!="Moderado"),CONCATENATE("R3C",' RIESGOS DE GESTION'!#REF!),"")</f>
        <v>#REF!</v>
      </c>
      <c r="Y38" s="57" t="e">
        <f>IF(AND(' RIESGOS DE GESTION'!#REF!="Baja",' RIESGOS DE GESTION'!#REF!="Moderado"),CONCATENATE("R3C",' RIESGOS DE GESTION'!#REF!),"")</f>
        <v>#REF!</v>
      </c>
      <c r="Z38" s="57" t="e">
        <f>IF(AND(' RIESGOS DE GESTION'!#REF!="Baja",' RIESGOS DE GESTION'!#REF!="Moderado"),CONCATENATE("R3C",' RIESGOS DE GESTION'!#REF!),"")</f>
        <v>#REF!</v>
      </c>
      <c r="AA38" s="58" t="e">
        <f>IF(AND(' RIESGOS DE GESTION'!#REF!="Baja",' RIESGOS DE GESTION'!#REF!="Moderado"),CONCATENATE("R3C",' RIESGOS DE GESTION'!#REF!),"")</f>
        <v>#REF!</v>
      </c>
      <c r="AB38" s="41" t="e">
        <f>IF(AND(' RIESGOS DE GESTION'!#REF!="Baja",' RIESGOS DE GESTION'!#REF!="Mayor"),CONCATENATE("R3C",' RIESGOS DE GESTION'!#REF!),"")</f>
        <v>#REF!</v>
      </c>
      <c r="AC38" s="42" t="e">
        <f>IF(AND(' RIESGOS DE GESTION'!#REF!="Baja",' RIESGOS DE GESTION'!#REF!="Mayor"),CONCATENATE("R3C",' RIESGOS DE GESTION'!#REF!),"")</f>
        <v>#REF!</v>
      </c>
      <c r="AD38" s="42" t="e">
        <f>IF(AND(' RIESGOS DE GESTION'!#REF!="Baja",' RIESGOS DE GESTION'!#REF!="Mayor"),CONCATENATE("R3C",' RIESGOS DE GESTION'!#REF!),"")</f>
        <v>#REF!</v>
      </c>
      <c r="AE38" s="42" t="e">
        <f>IF(AND(' RIESGOS DE GESTION'!#REF!="Baja",' RIESGOS DE GESTION'!#REF!="Mayor"),CONCATENATE("R3C",' RIESGOS DE GESTION'!#REF!),"")</f>
        <v>#REF!</v>
      </c>
      <c r="AF38" s="42" t="e">
        <f>IF(AND(' RIESGOS DE GESTION'!#REF!="Baja",' RIESGOS DE GESTION'!#REF!="Mayor"),CONCATENATE("R3C",' RIESGOS DE GESTION'!#REF!),"")</f>
        <v>#REF!</v>
      </c>
      <c r="AG38" s="43" t="e">
        <f>IF(AND(' RIESGOS DE GESTION'!#REF!="Baja",' RIESGOS DE GESTION'!#REF!="Mayor"),CONCATENATE("R3C",' RIESGOS DE GESTION'!#REF!),"")</f>
        <v>#REF!</v>
      </c>
      <c r="AH38" s="44" t="e">
        <f>IF(AND(' RIESGOS DE GESTION'!#REF!="Baja",' RIESGOS DE GESTION'!#REF!="Catastrófico"),CONCATENATE("R3C",' RIESGOS DE GESTION'!#REF!),"")</f>
        <v>#REF!</v>
      </c>
      <c r="AI38" s="45" t="e">
        <f>IF(AND(' RIESGOS DE GESTION'!#REF!="Baja",' RIESGOS DE GESTION'!#REF!="Catastrófico"),CONCATENATE("R3C",' RIESGOS DE GESTION'!#REF!),"")</f>
        <v>#REF!</v>
      </c>
      <c r="AJ38" s="45" t="e">
        <f>IF(AND(' RIESGOS DE GESTION'!#REF!="Baja",' RIESGOS DE GESTION'!#REF!="Catastrófico"),CONCATENATE("R3C",' RIESGOS DE GESTION'!#REF!),"")</f>
        <v>#REF!</v>
      </c>
      <c r="AK38" s="45" t="e">
        <f>IF(AND(' RIESGOS DE GESTION'!#REF!="Baja",' RIESGOS DE GESTION'!#REF!="Catastrófico"),CONCATENATE("R3C",' RIESGOS DE GESTION'!#REF!),"")</f>
        <v>#REF!</v>
      </c>
      <c r="AL38" s="45" t="e">
        <f>IF(AND(' RIESGOS DE GESTION'!#REF!="Baja",' RIESGOS DE GESTION'!#REF!="Catastrófico"),CONCATENATE("R3C",' RIESGOS DE GESTION'!#REF!),"")</f>
        <v>#REF!</v>
      </c>
      <c r="AM38" s="46" t="e">
        <f>IF(AND(' RIESGOS DE GESTION'!#REF!="Baja",' RIESGOS DE GESTION'!#REF!="Catastrófico"),CONCATENATE("R3C",' RIESGOS DE GESTION'!#REF!),"")</f>
        <v>#REF!</v>
      </c>
      <c r="AN38" s="72"/>
      <c r="AO38" s="615"/>
      <c r="AP38" s="616"/>
      <c r="AQ38" s="616"/>
      <c r="AR38" s="616"/>
      <c r="AS38" s="616"/>
      <c r="AT38" s="617"/>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row>
    <row r="39" spans="1:80" ht="15" customHeight="1" x14ac:dyDescent="0.25">
      <c r="A39" s="72"/>
      <c r="B39" s="496"/>
      <c r="C39" s="496"/>
      <c r="D39" s="497"/>
      <c r="E39" s="595"/>
      <c r="F39" s="594"/>
      <c r="G39" s="594"/>
      <c r="H39" s="594"/>
      <c r="I39" s="594"/>
      <c r="J39" s="65" t="e">
        <f>IF(AND(' RIESGOS DE GESTION'!#REF!="Baja",' RIESGOS DE GESTION'!#REF!="Leve"),CONCATENATE("R4C",' RIESGOS DE GESTION'!#REF!),"")</f>
        <v>#REF!</v>
      </c>
      <c r="K39" s="66" t="e">
        <f>IF(AND(' RIESGOS DE GESTION'!#REF!="Baja",' RIESGOS DE GESTION'!#REF!="Leve"),CONCATENATE("R4C",' RIESGOS DE GESTION'!#REF!),"")</f>
        <v>#REF!</v>
      </c>
      <c r="L39" s="66" t="e">
        <f>IF(AND(' RIESGOS DE GESTION'!#REF!="Baja",' RIESGOS DE GESTION'!#REF!="Leve"),CONCATENATE("R4C",' RIESGOS DE GESTION'!#REF!),"")</f>
        <v>#REF!</v>
      </c>
      <c r="M39" s="66" t="e">
        <f>IF(AND(' RIESGOS DE GESTION'!#REF!="Baja",' RIESGOS DE GESTION'!#REF!="Leve"),CONCATENATE("R4C",' RIESGOS DE GESTION'!#REF!),"")</f>
        <v>#REF!</v>
      </c>
      <c r="N39" s="66" t="e">
        <f>IF(AND(' RIESGOS DE GESTION'!#REF!="Baja",' RIESGOS DE GESTION'!#REF!="Leve"),CONCATENATE("R4C",' RIESGOS DE GESTION'!#REF!),"")</f>
        <v>#REF!</v>
      </c>
      <c r="O39" s="67" t="e">
        <f>IF(AND(' RIESGOS DE GESTION'!#REF!="Baja",' RIESGOS DE GESTION'!#REF!="Leve"),CONCATENATE("R4C",' RIESGOS DE GESTION'!#REF!),"")</f>
        <v>#REF!</v>
      </c>
      <c r="P39" s="56" t="e">
        <f>IF(AND(' RIESGOS DE GESTION'!#REF!="Baja",' RIESGOS DE GESTION'!#REF!="Menor"),CONCATENATE("R4C",' RIESGOS DE GESTION'!#REF!),"")</f>
        <v>#REF!</v>
      </c>
      <c r="Q39" s="57" t="e">
        <f>IF(AND(' RIESGOS DE GESTION'!#REF!="Baja",' RIESGOS DE GESTION'!#REF!="Menor"),CONCATENATE("R4C",' RIESGOS DE GESTION'!#REF!),"")</f>
        <v>#REF!</v>
      </c>
      <c r="R39" s="57" t="e">
        <f>IF(AND(' RIESGOS DE GESTION'!#REF!="Baja",' RIESGOS DE GESTION'!#REF!="Menor"),CONCATENATE("R4C",' RIESGOS DE GESTION'!#REF!),"")</f>
        <v>#REF!</v>
      </c>
      <c r="S39" s="57" t="e">
        <f>IF(AND(' RIESGOS DE GESTION'!#REF!="Baja",' RIESGOS DE GESTION'!#REF!="Menor"),CONCATENATE("R4C",' RIESGOS DE GESTION'!#REF!),"")</f>
        <v>#REF!</v>
      </c>
      <c r="T39" s="57" t="e">
        <f>IF(AND(' RIESGOS DE GESTION'!#REF!="Baja",' RIESGOS DE GESTION'!#REF!="Menor"),CONCATENATE("R4C",' RIESGOS DE GESTION'!#REF!),"")</f>
        <v>#REF!</v>
      </c>
      <c r="U39" s="58" t="e">
        <f>IF(AND(' RIESGOS DE GESTION'!#REF!="Baja",' RIESGOS DE GESTION'!#REF!="Menor"),CONCATENATE("R4C",' RIESGOS DE GESTION'!#REF!),"")</f>
        <v>#REF!</v>
      </c>
      <c r="V39" s="56" t="e">
        <f>IF(AND(' RIESGOS DE GESTION'!#REF!="Baja",' RIESGOS DE GESTION'!#REF!="Moderado"),CONCATENATE("R4C",' RIESGOS DE GESTION'!#REF!),"")</f>
        <v>#REF!</v>
      </c>
      <c r="W39" s="57" t="e">
        <f>IF(AND(' RIESGOS DE GESTION'!#REF!="Baja",' RIESGOS DE GESTION'!#REF!="Moderado"),CONCATENATE("R4C",' RIESGOS DE GESTION'!#REF!),"")</f>
        <v>#REF!</v>
      </c>
      <c r="X39" s="57" t="e">
        <f>IF(AND(' RIESGOS DE GESTION'!#REF!="Baja",' RIESGOS DE GESTION'!#REF!="Moderado"),CONCATENATE("R4C",' RIESGOS DE GESTION'!#REF!),"")</f>
        <v>#REF!</v>
      </c>
      <c r="Y39" s="57" t="e">
        <f>IF(AND(' RIESGOS DE GESTION'!#REF!="Baja",' RIESGOS DE GESTION'!#REF!="Moderado"),CONCATENATE("R4C",' RIESGOS DE GESTION'!#REF!),"")</f>
        <v>#REF!</v>
      </c>
      <c r="Z39" s="57" t="e">
        <f>IF(AND(' RIESGOS DE GESTION'!#REF!="Baja",' RIESGOS DE GESTION'!#REF!="Moderado"),CONCATENATE("R4C",' RIESGOS DE GESTION'!#REF!),"")</f>
        <v>#REF!</v>
      </c>
      <c r="AA39" s="58" t="e">
        <f>IF(AND(' RIESGOS DE GESTION'!#REF!="Baja",' RIESGOS DE GESTION'!#REF!="Moderado"),CONCATENATE("R4C",' RIESGOS DE GESTION'!#REF!),"")</f>
        <v>#REF!</v>
      </c>
      <c r="AB39" s="41" t="e">
        <f>IF(AND(' RIESGOS DE GESTION'!#REF!="Baja",' RIESGOS DE GESTION'!#REF!="Mayor"),CONCATENATE("R4C",' RIESGOS DE GESTION'!#REF!),"")</f>
        <v>#REF!</v>
      </c>
      <c r="AC39" s="42" t="e">
        <f>IF(AND(' RIESGOS DE GESTION'!#REF!="Baja",' RIESGOS DE GESTION'!#REF!="Mayor"),CONCATENATE("R4C",' RIESGOS DE GESTION'!#REF!),"")</f>
        <v>#REF!</v>
      </c>
      <c r="AD39" s="42" t="e">
        <f>IF(AND(' RIESGOS DE GESTION'!#REF!="Baja",' RIESGOS DE GESTION'!#REF!="Mayor"),CONCATENATE("R4C",' RIESGOS DE GESTION'!#REF!),"")</f>
        <v>#REF!</v>
      </c>
      <c r="AE39" s="42" t="e">
        <f>IF(AND(' RIESGOS DE GESTION'!#REF!="Baja",' RIESGOS DE GESTION'!#REF!="Mayor"),CONCATENATE("R4C",' RIESGOS DE GESTION'!#REF!),"")</f>
        <v>#REF!</v>
      </c>
      <c r="AF39" s="42" t="e">
        <f>IF(AND(' RIESGOS DE GESTION'!#REF!="Baja",' RIESGOS DE GESTION'!#REF!="Mayor"),CONCATENATE("R4C",' RIESGOS DE GESTION'!#REF!),"")</f>
        <v>#REF!</v>
      </c>
      <c r="AG39" s="43" t="e">
        <f>IF(AND(' RIESGOS DE GESTION'!#REF!="Baja",' RIESGOS DE GESTION'!#REF!="Mayor"),CONCATENATE("R4C",' RIESGOS DE GESTION'!#REF!),"")</f>
        <v>#REF!</v>
      </c>
      <c r="AH39" s="44" t="e">
        <f>IF(AND(' RIESGOS DE GESTION'!#REF!="Baja",' RIESGOS DE GESTION'!#REF!="Catastrófico"),CONCATENATE("R4C",' RIESGOS DE GESTION'!#REF!),"")</f>
        <v>#REF!</v>
      </c>
      <c r="AI39" s="45" t="e">
        <f>IF(AND(' RIESGOS DE GESTION'!#REF!="Baja",' RIESGOS DE GESTION'!#REF!="Catastrófico"),CONCATENATE("R4C",' RIESGOS DE GESTION'!#REF!),"")</f>
        <v>#REF!</v>
      </c>
      <c r="AJ39" s="45" t="e">
        <f>IF(AND(' RIESGOS DE GESTION'!#REF!="Baja",' RIESGOS DE GESTION'!#REF!="Catastrófico"),CONCATENATE("R4C",' RIESGOS DE GESTION'!#REF!),"")</f>
        <v>#REF!</v>
      </c>
      <c r="AK39" s="45" t="e">
        <f>IF(AND(' RIESGOS DE GESTION'!#REF!="Baja",' RIESGOS DE GESTION'!#REF!="Catastrófico"),CONCATENATE("R4C",' RIESGOS DE GESTION'!#REF!),"")</f>
        <v>#REF!</v>
      </c>
      <c r="AL39" s="45" t="e">
        <f>IF(AND(' RIESGOS DE GESTION'!#REF!="Baja",' RIESGOS DE GESTION'!#REF!="Catastrófico"),CONCATENATE("R4C",' RIESGOS DE GESTION'!#REF!),"")</f>
        <v>#REF!</v>
      </c>
      <c r="AM39" s="46" t="e">
        <f>IF(AND(' RIESGOS DE GESTION'!#REF!="Baja",' RIESGOS DE GESTION'!#REF!="Catastrófico"),CONCATENATE("R4C",' RIESGOS DE GESTION'!#REF!),"")</f>
        <v>#REF!</v>
      </c>
      <c r="AN39" s="72"/>
      <c r="AO39" s="615"/>
      <c r="AP39" s="616"/>
      <c r="AQ39" s="616"/>
      <c r="AR39" s="616"/>
      <c r="AS39" s="616"/>
      <c r="AT39" s="617"/>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row>
    <row r="40" spans="1:80" ht="15" customHeight="1" x14ac:dyDescent="0.25">
      <c r="A40" s="72"/>
      <c r="B40" s="496"/>
      <c r="C40" s="496"/>
      <c r="D40" s="497"/>
      <c r="E40" s="595"/>
      <c r="F40" s="594"/>
      <c r="G40" s="594"/>
      <c r="H40" s="594"/>
      <c r="I40" s="594"/>
      <c r="J40" s="65" t="e">
        <f>IF(AND(' RIESGOS DE GESTION'!#REF!="Baja",' RIESGOS DE GESTION'!#REF!="Leve"),CONCATENATE("R5C",' RIESGOS DE GESTION'!#REF!),"")</f>
        <v>#REF!</v>
      </c>
      <c r="K40" s="66" t="e">
        <f>IF(AND(' RIESGOS DE GESTION'!#REF!="Baja",' RIESGOS DE GESTION'!#REF!="Leve"),CONCATENATE("R5C",' RIESGOS DE GESTION'!#REF!),"")</f>
        <v>#REF!</v>
      </c>
      <c r="L40" s="66" t="e">
        <f>IF(AND(' RIESGOS DE GESTION'!#REF!="Baja",' RIESGOS DE GESTION'!#REF!="Leve"),CONCATENATE("R5C",' RIESGOS DE GESTION'!#REF!),"")</f>
        <v>#REF!</v>
      </c>
      <c r="M40" s="66" t="e">
        <f>IF(AND(' RIESGOS DE GESTION'!#REF!="Baja",' RIESGOS DE GESTION'!#REF!="Leve"),CONCATENATE("R5C",' RIESGOS DE GESTION'!#REF!),"")</f>
        <v>#REF!</v>
      </c>
      <c r="N40" s="66" t="e">
        <f>IF(AND(' RIESGOS DE GESTION'!#REF!="Baja",' RIESGOS DE GESTION'!#REF!="Leve"),CONCATENATE("R5C",' RIESGOS DE GESTION'!#REF!),"")</f>
        <v>#REF!</v>
      </c>
      <c r="O40" s="67" t="e">
        <f>IF(AND(' RIESGOS DE GESTION'!#REF!="Baja",' RIESGOS DE GESTION'!#REF!="Leve"),CONCATENATE("R5C",' RIESGOS DE GESTION'!#REF!),"")</f>
        <v>#REF!</v>
      </c>
      <c r="P40" s="56" t="e">
        <f>IF(AND(' RIESGOS DE GESTION'!#REF!="Baja",' RIESGOS DE GESTION'!#REF!="Menor"),CONCATENATE("R5C",' RIESGOS DE GESTION'!#REF!),"")</f>
        <v>#REF!</v>
      </c>
      <c r="Q40" s="57" t="e">
        <f>IF(AND(' RIESGOS DE GESTION'!#REF!="Baja",' RIESGOS DE GESTION'!#REF!="Menor"),CONCATENATE("R5C",' RIESGOS DE GESTION'!#REF!),"")</f>
        <v>#REF!</v>
      </c>
      <c r="R40" s="57" t="e">
        <f>IF(AND(' RIESGOS DE GESTION'!#REF!="Baja",' RIESGOS DE GESTION'!#REF!="Menor"),CONCATENATE("R5C",' RIESGOS DE GESTION'!#REF!),"")</f>
        <v>#REF!</v>
      </c>
      <c r="S40" s="57" t="e">
        <f>IF(AND(' RIESGOS DE GESTION'!#REF!="Baja",' RIESGOS DE GESTION'!#REF!="Menor"),CONCATENATE("R5C",' RIESGOS DE GESTION'!#REF!),"")</f>
        <v>#REF!</v>
      </c>
      <c r="T40" s="57" t="e">
        <f>IF(AND(' RIESGOS DE GESTION'!#REF!="Baja",' RIESGOS DE GESTION'!#REF!="Menor"),CONCATENATE("R5C",' RIESGOS DE GESTION'!#REF!),"")</f>
        <v>#REF!</v>
      </c>
      <c r="U40" s="58" t="e">
        <f>IF(AND(' RIESGOS DE GESTION'!#REF!="Baja",' RIESGOS DE GESTION'!#REF!="Menor"),CONCATENATE("R5C",' RIESGOS DE GESTION'!#REF!),"")</f>
        <v>#REF!</v>
      </c>
      <c r="V40" s="56" t="e">
        <f>IF(AND(' RIESGOS DE GESTION'!#REF!="Baja",' RIESGOS DE GESTION'!#REF!="Moderado"),CONCATENATE("R5C",' RIESGOS DE GESTION'!#REF!),"")</f>
        <v>#REF!</v>
      </c>
      <c r="W40" s="57" t="e">
        <f>IF(AND(' RIESGOS DE GESTION'!#REF!="Baja",' RIESGOS DE GESTION'!#REF!="Moderado"),CONCATENATE("R5C",' RIESGOS DE GESTION'!#REF!),"")</f>
        <v>#REF!</v>
      </c>
      <c r="X40" s="57" t="e">
        <f>IF(AND(' RIESGOS DE GESTION'!#REF!="Baja",' RIESGOS DE GESTION'!#REF!="Moderado"),CONCATENATE("R5C",' RIESGOS DE GESTION'!#REF!),"")</f>
        <v>#REF!</v>
      </c>
      <c r="Y40" s="57" t="e">
        <f>IF(AND(' RIESGOS DE GESTION'!#REF!="Baja",' RIESGOS DE GESTION'!#REF!="Moderado"),CONCATENATE("R5C",' RIESGOS DE GESTION'!#REF!),"")</f>
        <v>#REF!</v>
      </c>
      <c r="Z40" s="57" t="e">
        <f>IF(AND(' RIESGOS DE GESTION'!#REF!="Baja",' RIESGOS DE GESTION'!#REF!="Moderado"),CONCATENATE("R5C",' RIESGOS DE GESTION'!#REF!),"")</f>
        <v>#REF!</v>
      </c>
      <c r="AA40" s="58" t="e">
        <f>IF(AND(' RIESGOS DE GESTION'!#REF!="Baja",' RIESGOS DE GESTION'!#REF!="Moderado"),CONCATENATE("R5C",' RIESGOS DE GESTION'!#REF!),"")</f>
        <v>#REF!</v>
      </c>
      <c r="AB40" s="41" t="e">
        <f>IF(AND(' RIESGOS DE GESTION'!#REF!="Baja",' RIESGOS DE GESTION'!#REF!="Mayor"),CONCATENATE("R5C",' RIESGOS DE GESTION'!#REF!),"")</f>
        <v>#REF!</v>
      </c>
      <c r="AC40" s="42" t="e">
        <f>IF(AND(' RIESGOS DE GESTION'!#REF!="Baja",' RIESGOS DE GESTION'!#REF!="Mayor"),CONCATENATE("R5C",' RIESGOS DE GESTION'!#REF!),"")</f>
        <v>#REF!</v>
      </c>
      <c r="AD40" s="42" t="e">
        <f>IF(AND(' RIESGOS DE GESTION'!#REF!="Baja",' RIESGOS DE GESTION'!#REF!="Mayor"),CONCATENATE("R5C",' RIESGOS DE GESTION'!#REF!),"")</f>
        <v>#REF!</v>
      </c>
      <c r="AE40" s="42" t="e">
        <f>IF(AND(' RIESGOS DE GESTION'!#REF!="Baja",' RIESGOS DE GESTION'!#REF!="Mayor"),CONCATENATE("R5C",' RIESGOS DE GESTION'!#REF!),"")</f>
        <v>#REF!</v>
      </c>
      <c r="AF40" s="42" t="e">
        <f>IF(AND(' RIESGOS DE GESTION'!#REF!="Baja",' RIESGOS DE GESTION'!#REF!="Mayor"),CONCATENATE("R5C",' RIESGOS DE GESTION'!#REF!),"")</f>
        <v>#REF!</v>
      </c>
      <c r="AG40" s="43" t="e">
        <f>IF(AND(' RIESGOS DE GESTION'!#REF!="Baja",' RIESGOS DE GESTION'!#REF!="Mayor"),CONCATENATE("R5C",' RIESGOS DE GESTION'!#REF!),"")</f>
        <v>#REF!</v>
      </c>
      <c r="AH40" s="44" t="e">
        <f>IF(AND(' RIESGOS DE GESTION'!#REF!="Baja",' RIESGOS DE GESTION'!#REF!="Catastrófico"),CONCATENATE("R5C",' RIESGOS DE GESTION'!#REF!),"")</f>
        <v>#REF!</v>
      </c>
      <c r="AI40" s="45" t="e">
        <f>IF(AND(' RIESGOS DE GESTION'!#REF!="Baja",' RIESGOS DE GESTION'!#REF!="Catastrófico"),CONCATENATE("R5C",' RIESGOS DE GESTION'!#REF!),"")</f>
        <v>#REF!</v>
      </c>
      <c r="AJ40" s="45" t="e">
        <f>IF(AND(' RIESGOS DE GESTION'!#REF!="Baja",' RIESGOS DE GESTION'!#REF!="Catastrófico"),CONCATENATE("R5C",' RIESGOS DE GESTION'!#REF!),"")</f>
        <v>#REF!</v>
      </c>
      <c r="AK40" s="45" t="e">
        <f>IF(AND(' RIESGOS DE GESTION'!#REF!="Baja",' RIESGOS DE GESTION'!#REF!="Catastrófico"),CONCATENATE("R5C",' RIESGOS DE GESTION'!#REF!),"")</f>
        <v>#REF!</v>
      </c>
      <c r="AL40" s="45" t="e">
        <f>IF(AND(' RIESGOS DE GESTION'!#REF!="Baja",' RIESGOS DE GESTION'!#REF!="Catastrófico"),CONCATENATE("R5C",' RIESGOS DE GESTION'!#REF!),"")</f>
        <v>#REF!</v>
      </c>
      <c r="AM40" s="46" t="e">
        <f>IF(AND(' RIESGOS DE GESTION'!#REF!="Baja",' RIESGOS DE GESTION'!#REF!="Catastrófico"),CONCATENATE("R5C",' RIESGOS DE GESTION'!#REF!),"")</f>
        <v>#REF!</v>
      </c>
      <c r="AN40" s="72"/>
      <c r="AO40" s="615"/>
      <c r="AP40" s="616"/>
      <c r="AQ40" s="616"/>
      <c r="AR40" s="616"/>
      <c r="AS40" s="616"/>
      <c r="AT40" s="617"/>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row>
    <row r="41" spans="1:80" ht="15" customHeight="1" x14ac:dyDescent="0.25">
      <c r="A41" s="72"/>
      <c r="B41" s="496"/>
      <c r="C41" s="496"/>
      <c r="D41" s="497"/>
      <c r="E41" s="595"/>
      <c r="F41" s="594"/>
      <c r="G41" s="594"/>
      <c r="H41" s="594"/>
      <c r="I41" s="594"/>
      <c r="J41" s="65" t="e">
        <f>IF(AND(' RIESGOS DE GESTION'!#REF!="Baja",' RIESGOS DE GESTION'!#REF!="Leve"),CONCATENATE("R6C",' RIESGOS DE GESTION'!#REF!),"")</f>
        <v>#REF!</v>
      </c>
      <c r="K41" s="66" t="e">
        <f>IF(AND(' RIESGOS DE GESTION'!#REF!="Baja",' RIESGOS DE GESTION'!#REF!="Leve"),CONCATENATE("R6C",' RIESGOS DE GESTION'!#REF!),"")</f>
        <v>#REF!</v>
      </c>
      <c r="L41" s="66" t="e">
        <f>IF(AND(' RIESGOS DE GESTION'!#REF!="Baja",' RIESGOS DE GESTION'!#REF!="Leve"),CONCATENATE("R6C",' RIESGOS DE GESTION'!#REF!),"")</f>
        <v>#REF!</v>
      </c>
      <c r="M41" s="66" t="e">
        <f>IF(AND(' RIESGOS DE GESTION'!#REF!="Baja",' RIESGOS DE GESTION'!#REF!="Leve"),CONCATENATE("R6C",' RIESGOS DE GESTION'!#REF!),"")</f>
        <v>#REF!</v>
      </c>
      <c r="N41" s="66" t="e">
        <f>IF(AND(' RIESGOS DE GESTION'!#REF!="Baja",' RIESGOS DE GESTION'!#REF!="Leve"),CONCATENATE("R6C",' RIESGOS DE GESTION'!#REF!),"")</f>
        <v>#REF!</v>
      </c>
      <c r="O41" s="67" t="e">
        <f>IF(AND(' RIESGOS DE GESTION'!#REF!="Baja",' RIESGOS DE GESTION'!#REF!="Leve"),CONCATENATE("R6C",' RIESGOS DE GESTION'!#REF!),"")</f>
        <v>#REF!</v>
      </c>
      <c r="P41" s="56" t="e">
        <f>IF(AND(' RIESGOS DE GESTION'!#REF!="Baja",' RIESGOS DE GESTION'!#REF!="Menor"),CONCATENATE("R6C",' RIESGOS DE GESTION'!#REF!),"")</f>
        <v>#REF!</v>
      </c>
      <c r="Q41" s="57" t="e">
        <f>IF(AND(' RIESGOS DE GESTION'!#REF!="Baja",' RIESGOS DE GESTION'!#REF!="Menor"),CONCATENATE("R6C",' RIESGOS DE GESTION'!#REF!),"")</f>
        <v>#REF!</v>
      </c>
      <c r="R41" s="57" t="e">
        <f>IF(AND(' RIESGOS DE GESTION'!#REF!="Baja",' RIESGOS DE GESTION'!#REF!="Menor"),CONCATENATE("R6C",' RIESGOS DE GESTION'!#REF!),"")</f>
        <v>#REF!</v>
      </c>
      <c r="S41" s="57" t="e">
        <f>IF(AND(' RIESGOS DE GESTION'!#REF!="Baja",' RIESGOS DE GESTION'!#REF!="Menor"),CONCATENATE("R6C",' RIESGOS DE GESTION'!#REF!),"")</f>
        <v>#REF!</v>
      </c>
      <c r="T41" s="57" t="e">
        <f>IF(AND(' RIESGOS DE GESTION'!#REF!="Baja",' RIESGOS DE GESTION'!#REF!="Menor"),CONCATENATE("R6C",' RIESGOS DE GESTION'!#REF!),"")</f>
        <v>#REF!</v>
      </c>
      <c r="U41" s="58" t="e">
        <f>IF(AND(' RIESGOS DE GESTION'!#REF!="Baja",' RIESGOS DE GESTION'!#REF!="Menor"),CONCATENATE("R6C",' RIESGOS DE GESTION'!#REF!),"")</f>
        <v>#REF!</v>
      </c>
      <c r="V41" s="56" t="e">
        <f>IF(AND(' RIESGOS DE GESTION'!#REF!="Baja",' RIESGOS DE GESTION'!#REF!="Moderado"),CONCATENATE("R6C",' RIESGOS DE GESTION'!#REF!),"")</f>
        <v>#REF!</v>
      </c>
      <c r="W41" s="57" t="e">
        <f>IF(AND(' RIESGOS DE GESTION'!#REF!="Baja",' RIESGOS DE GESTION'!#REF!="Moderado"),CONCATENATE("R6C",' RIESGOS DE GESTION'!#REF!),"")</f>
        <v>#REF!</v>
      </c>
      <c r="X41" s="57" t="e">
        <f>IF(AND(' RIESGOS DE GESTION'!#REF!="Baja",' RIESGOS DE GESTION'!#REF!="Moderado"),CONCATENATE("R6C",' RIESGOS DE GESTION'!#REF!),"")</f>
        <v>#REF!</v>
      </c>
      <c r="Y41" s="57" t="e">
        <f>IF(AND(' RIESGOS DE GESTION'!#REF!="Baja",' RIESGOS DE GESTION'!#REF!="Moderado"),CONCATENATE("R6C",' RIESGOS DE GESTION'!#REF!),"")</f>
        <v>#REF!</v>
      </c>
      <c r="Z41" s="57" t="e">
        <f>IF(AND(' RIESGOS DE GESTION'!#REF!="Baja",' RIESGOS DE GESTION'!#REF!="Moderado"),CONCATENATE("R6C",' RIESGOS DE GESTION'!#REF!),"")</f>
        <v>#REF!</v>
      </c>
      <c r="AA41" s="58" t="e">
        <f>IF(AND(' RIESGOS DE GESTION'!#REF!="Baja",' RIESGOS DE GESTION'!#REF!="Moderado"),CONCATENATE("R6C",' RIESGOS DE GESTION'!#REF!),"")</f>
        <v>#REF!</v>
      </c>
      <c r="AB41" s="41" t="e">
        <f>IF(AND(' RIESGOS DE GESTION'!#REF!="Baja",' RIESGOS DE GESTION'!#REF!="Mayor"),CONCATENATE("R6C",' RIESGOS DE GESTION'!#REF!),"")</f>
        <v>#REF!</v>
      </c>
      <c r="AC41" s="42" t="e">
        <f>IF(AND(' RIESGOS DE GESTION'!#REF!="Baja",' RIESGOS DE GESTION'!#REF!="Mayor"),CONCATENATE("R6C",' RIESGOS DE GESTION'!#REF!),"")</f>
        <v>#REF!</v>
      </c>
      <c r="AD41" s="42" t="e">
        <f>IF(AND(' RIESGOS DE GESTION'!#REF!="Baja",' RIESGOS DE GESTION'!#REF!="Mayor"),CONCATENATE("R6C",' RIESGOS DE GESTION'!#REF!),"")</f>
        <v>#REF!</v>
      </c>
      <c r="AE41" s="42" t="e">
        <f>IF(AND(' RIESGOS DE GESTION'!#REF!="Baja",' RIESGOS DE GESTION'!#REF!="Mayor"),CONCATENATE("R6C",' RIESGOS DE GESTION'!#REF!),"")</f>
        <v>#REF!</v>
      </c>
      <c r="AF41" s="42" t="e">
        <f>IF(AND(' RIESGOS DE GESTION'!#REF!="Baja",' RIESGOS DE GESTION'!#REF!="Mayor"),CONCATENATE("R6C",' RIESGOS DE GESTION'!#REF!),"")</f>
        <v>#REF!</v>
      </c>
      <c r="AG41" s="43" t="e">
        <f>IF(AND(' RIESGOS DE GESTION'!#REF!="Baja",' RIESGOS DE GESTION'!#REF!="Mayor"),CONCATENATE("R6C",' RIESGOS DE GESTION'!#REF!),"")</f>
        <v>#REF!</v>
      </c>
      <c r="AH41" s="44" t="e">
        <f>IF(AND(' RIESGOS DE GESTION'!#REF!="Baja",' RIESGOS DE GESTION'!#REF!="Catastrófico"),CONCATENATE("R6C",' RIESGOS DE GESTION'!#REF!),"")</f>
        <v>#REF!</v>
      </c>
      <c r="AI41" s="45" t="e">
        <f>IF(AND(' RIESGOS DE GESTION'!#REF!="Baja",' RIESGOS DE GESTION'!#REF!="Catastrófico"),CONCATENATE("R6C",' RIESGOS DE GESTION'!#REF!),"")</f>
        <v>#REF!</v>
      </c>
      <c r="AJ41" s="45" t="e">
        <f>IF(AND(' RIESGOS DE GESTION'!#REF!="Baja",' RIESGOS DE GESTION'!#REF!="Catastrófico"),CONCATENATE("R6C",' RIESGOS DE GESTION'!#REF!),"")</f>
        <v>#REF!</v>
      </c>
      <c r="AK41" s="45" t="e">
        <f>IF(AND(' RIESGOS DE GESTION'!#REF!="Baja",' RIESGOS DE GESTION'!#REF!="Catastrófico"),CONCATENATE("R6C",' RIESGOS DE GESTION'!#REF!),"")</f>
        <v>#REF!</v>
      </c>
      <c r="AL41" s="45" t="e">
        <f>IF(AND(' RIESGOS DE GESTION'!#REF!="Baja",' RIESGOS DE GESTION'!#REF!="Catastrófico"),CONCATENATE("R6C",' RIESGOS DE GESTION'!#REF!),"")</f>
        <v>#REF!</v>
      </c>
      <c r="AM41" s="46" t="e">
        <f>IF(AND(' RIESGOS DE GESTION'!#REF!="Baja",' RIESGOS DE GESTION'!#REF!="Catastrófico"),CONCATENATE("R6C",' RIESGOS DE GESTION'!#REF!),"")</f>
        <v>#REF!</v>
      </c>
      <c r="AN41" s="72"/>
      <c r="AO41" s="615"/>
      <c r="AP41" s="616"/>
      <c r="AQ41" s="616"/>
      <c r="AR41" s="616"/>
      <c r="AS41" s="616"/>
      <c r="AT41" s="617"/>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row>
    <row r="42" spans="1:80" ht="15" customHeight="1" x14ac:dyDescent="0.25">
      <c r="A42" s="72"/>
      <c r="B42" s="496"/>
      <c r="C42" s="496"/>
      <c r="D42" s="497"/>
      <c r="E42" s="595"/>
      <c r="F42" s="594"/>
      <c r="G42" s="594"/>
      <c r="H42" s="594"/>
      <c r="I42" s="594"/>
      <c r="J42" s="65" t="e">
        <f>IF(AND(' RIESGOS DE GESTION'!#REF!="Baja",' RIESGOS DE GESTION'!#REF!="Leve"),CONCATENATE("R7C",' RIESGOS DE GESTION'!#REF!),"")</f>
        <v>#REF!</v>
      </c>
      <c r="K42" s="66" t="e">
        <f>IF(AND(' RIESGOS DE GESTION'!#REF!="Baja",' RIESGOS DE GESTION'!#REF!="Leve"),CONCATENATE("R7C",' RIESGOS DE GESTION'!#REF!),"")</f>
        <v>#REF!</v>
      </c>
      <c r="L42" s="66" t="e">
        <f>IF(AND(' RIESGOS DE GESTION'!#REF!="Baja",' RIESGOS DE GESTION'!#REF!="Leve"),CONCATENATE("R7C",' RIESGOS DE GESTION'!#REF!),"")</f>
        <v>#REF!</v>
      </c>
      <c r="M42" s="66" t="e">
        <f>IF(AND(' RIESGOS DE GESTION'!#REF!="Baja",' RIESGOS DE GESTION'!#REF!="Leve"),CONCATENATE("R7C",' RIESGOS DE GESTION'!#REF!),"")</f>
        <v>#REF!</v>
      </c>
      <c r="N42" s="66" t="e">
        <f>IF(AND(' RIESGOS DE GESTION'!#REF!="Baja",' RIESGOS DE GESTION'!#REF!="Leve"),CONCATENATE("R7C",' RIESGOS DE GESTION'!#REF!),"")</f>
        <v>#REF!</v>
      </c>
      <c r="O42" s="67" t="e">
        <f>IF(AND(' RIESGOS DE GESTION'!#REF!="Baja",' RIESGOS DE GESTION'!#REF!="Leve"),CONCATENATE("R7C",' RIESGOS DE GESTION'!#REF!),"")</f>
        <v>#REF!</v>
      </c>
      <c r="P42" s="56" t="e">
        <f>IF(AND(' RIESGOS DE GESTION'!#REF!="Baja",' RIESGOS DE GESTION'!#REF!="Menor"),CONCATENATE("R7C",' RIESGOS DE GESTION'!#REF!),"")</f>
        <v>#REF!</v>
      </c>
      <c r="Q42" s="57" t="e">
        <f>IF(AND(' RIESGOS DE GESTION'!#REF!="Baja",' RIESGOS DE GESTION'!#REF!="Menor"),CONCATENATE("R7C",' RIESGOS DE GESTION'!#REF!),"")</f>
        <v>#REF!</v>
      </c>
      <c r="R42" s="57" t="e">
        <f>IF(AND(' RIESGOS DE GESTION'!#REF!="Baja",' RIESGOS DE GESTION'!#REF!="Menor"),CONCATENATE("R7C",' RIESGOS DE GESTION'!#REF!),"")</f>
        <v>#REF!</v>
      </c>
      <c r="S42" s="57" t="e">
        <f>IF(AND(' RIESGOS DE GESTION'!#REF!="Baja",' RIESGOS DE GESTION'!#REF!="Menor"),CONCATENATE("R7C",' RIESGOS DE GESTION'!#REF!),"")</f>
        <v>#REF!</v>
      </c>
      <c r="T42" s="57" t="e">
        <f>IF(AND(' RIESGOS DE GESTION'!#REF!="Baja",' RIESGOS DE GESTION'!#REF!="Menor"),CONCATENATE("R7C",' RIESGOS DE GESTION'!#REF!),"")</f>
        <v>#REF!</v>
      </c>
      <c r="U42" s="58" t="e">
        <f>IF(AND(' RIESGOS DE GESTION'!#REF!="Baja",' RIESGOS DE GESTION'!#REF!="Menor"),CONCATENATE("R7C",' RIESGOS DE GESTION'!#REF!),"")</f>
        <v>#REF!</v>
      </c>
      <c r="V42" s="56" t="e">
        <f>IF(AND(' RIESGOS DE GESTION'!#REF!="Baja",' RIESGOS DE GESTION'!#REF!="Moderado"),CONCATENATE("R7C",' RIESGOS DE GESTION'!#REF!),"")</f>
        <v>#REF!</v>
      </c>
      <c r="W42" s="57" t="e">
        <f>IF(AND(' RIESGOS DE GESTION'!#REF!="Baja",' RIESGOS DE GESTION'!#REF!="Moderado"),CONCATENATE("R7C",' RIESGOS DE GESTION'!#REF!),"")</f>
        <v>#REF!</v>
      </c>
      <c r="X42" s="57" t="e">
        <f>IF(AND(' RIESGOS DE GESTION'!#REF!="Baja",' RIESGOS DE GESTION'!#REF!="Moderado"),CONCATENATE("R7C",' RIESGOS DE GESTION'!#REF!),"")</f>
        <v>#REF!</v>
      </c>
      <c r="Y42" s="57" t="e">
        <f>IF(AND(' RIESGOS DE GESTION'!#REF!="Baja",' RIESGOS DE GESTION'!#REF!="Moderado"),CONCATENATE("R7C",' RIESGOS DE GESTION'!#REF!),"")</f>
        <v>#REF!</v>
      </c>
      <c r="Z42" s="57" t="e">
        <f>IF(AND(' RIESGOS DE GESTION'!#REF!="Baja",' RIESGOS DE GESTION'!#REF!="Moderado"),CONCATENATE("R7C",' RIESGOS DE GESTION'!#REF!),"")</f>
        <v>#REF!</v>
      </c>
      <c r="AA42" s="58" t="e">
        <f>IF(AND(' RIESGOS DE GESTION'!#REF!="Baja",' RIESGOS DE GESTION'!#REF!="Moderado"),CONCATENATE("R7C",' RIESGOS DE GESTION'!#REF!),"")</f>
        <v>#REF!</v>
      </c>
      <c r="AB42" s="41" t="e">
        <f>IF(AND(' RIESGOS DE GESTION'!#REF!="Baja",' RIESGOS DE GESTION'!#REF!="Mayor"),CONCATENATE("R7C",' RIESGOS DE GESTION'!#REF!),"")</f>
        <v>#REF!</v>
      </c>
      <c r="AC42" s="42" t="e">
        <f>IF(AND(' RIESGOS DE GESTION'!#REF!="Baja",' RIESGOS DE GESTION'!#REF!="Mayor"),CONCATENATE("R7C",' RIESGOS DE GESTION'!#REF!),"")</f>
        <v>#REF!</v>
      </c>
      <c r="AD42" s="42" t="e">
        <f>IF(AND(' RIESGOS DE GESTION'!#REF!="Baja",' RIESGOS DE GESTION'!#REF!="Mayor"),CONCATENATE("R7C",' RIESGOS DE GESTION'!#REF!),"")</f>
        <v>#REF!</v>
      </c>
      <c r="AE42" s="42" t="e">
        <f>IF(AND(' RIESGOS DE GESTION'!#REF!="Baja",' RIESGOS DE GESTION'!#REF!="Mayor"),CONCATENATE("R7C",' RIESGOS DE GESTION'!#REF!),"")</f>
        <v>#REF!</v>
      </c>
      <c r="AF42" s="42" t="e">
        <f>IF(AND(' RIESGOS DE GESTION'!#REF!="Baja",' RIESGOS DE GESTION'!#REF!="Mayor"),CONCATENATE("R7C",' RIESGOS DE GESTION'!#REF!),"")</f>
        <v>#REF!</v>
      </c>
      <c r="AG42" s="43" t="e">
        <f>IF(AND(' RIESGOS DE GESTION'!#REF!="Baja",' RIESGOS DE GESTION'!#REF!="Mayor"),CONCATENATE("R7C",' RIESGOS DE GESTION'!#REF!),"")</f>
        <v>#REF!</v>
      </c>
      <c r="AH42" s="44" t="e">
        <f>IF(AND(' RIESGOS DE GESTION'!#REF!="Baja",' RIESGOS DE GESTION'!#REF!="Catastrófico"),CONCATENATE("R7C",' RIESGOS DE GESTION'!#REF!),"")</f>
        <v>#REF!</v>
      </c>
      <c r="AI42" s="45" t="e">
        <f>IF(AND(' RIESGOS DE GESTION'!#REF!="Baja",' RIESGOS DE GESTION'!#REF!="Catastrófico"),CONCATENATE("R7C",' RIESGOS DE GESTION'!#REF!),"")</f>
        <v>#REF!</v>
      </c>
      <c r="AJ42" s="45" t="e">
        <f>IF(AND(' RIESGOS DE GESTION'!#REF!="Baja",' RIESGOS DE GESTION'!#REF!="Catastrófico"),CONCATENATE("R7C",' RIESGOS DE GESTION'!#REF!),"")</f>
        <v>#REF!</v>
      </c>
      <c r="AK42" s="45" t="e">
        <f>IF(AND(' RIESGOS DE GESTION'!#REF!="Baja",' RIESGOS DE GESTION'!#REF!="Catastrófico"),CONCATENATE("R7C",' RIESGOS DE GESTION'!#REF!),"")</f>
        <v>#REF!</v>
      </c>
      <c r="AL42" s="45" t="e">
        <f>IF(AND(' RIESGOS DE GESTION'!#REF!="Baja",' RIESGOS DE GESTION'!#REF!="Catastrófico"),CONCATENATE("R7C",' RIESGOS DE GESTION'!#REF!),"")</f>
        <v>#REF!</v>
      </c>
      <c r="AM42" s="46" t="e">
        <f>IF(AND(' RIESGOS DE GESTION'!#REF!="Baja",' RIESGOS DE GESTION'!#REF!="Catastrófico"),CONCATENATE("R7C",' RIESGOS DE GESTION'!#REF!),"")</f>
        <v>#REF!</v>
      </c>
      <c r="AN42" s="72"/>
      <c r="AO42" s="615"/>
      <c r="AP42" s="616"/>
      <c r="AQ42" s="616"/>
      <c r="AR42" s="616"/>
      <c r="AS42" s="616"/>
      <c r="AT42" s="617"/>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row>
    <row r="43" spans="1:80" ht="15" customHeight="1" x14ac:dyDescent="0.25">
      <c r="A43" s="72"/>
      <c r="B43" s="496"/>
      <c r="C43" s="496"/>
      <c r="D43" s="497"/>
      <c r="E43" s="595"/>
      <c r="F43" s="594"/>
      <c r="G43" s="594"/>
      <c r="H43" s="594"/>
      <c r="I43" s="594"/>
      <c r="J43" s="65" t="e">
        <f>IF(AND(' RIESGOS DE GESTION'!#REF!="Baja",' RIESGOS DE GESTION'!#REF!="Leve"),CONCATENATE("R8C",' RIESGOS DE GESTION'!#REF!),"")</f>
        <v>#REF!</v>
      </c>
      <c r="K43" s="66" t="e">
        <f>IF(AND(' RIESGOS DE GESTION'!#REF!="Baja",' RIESGOS DE GESTION'!#REF!="Leve"),CONCATENATE("R8C",' RIESGOS DE GESTION'!#REF!),"")</f>
        <v>#REF!</v>
      </c>
      <c r="L43" s="66" t="e">
        <f>IF(AND(' RIESGOS DE GESTION'!#REF!="Baja",' RIESGOS DE GESTION'!#REF!="Leve"),CONCATENATE("R8C",' RIESGOS DE GESTION'!#REF!),"")</f>
        <v>#REF!</v>
      </c>
      <c r="M43" s="66" t="e">
        <f>IF(AND(' RIESGOS DE GESTION'!#REF!="Baja",' RIESGOS DE GESTION'!#REF!="Leve"),CONCATENATE("R8C",' RIESGOS DE GESTION'!#REF!),"")</f>
        <v>#REF!</v>
      </c>
      <c r="N43" s="66" t="e">
        <f>IF(AND(' RIESGOS DE GESTION'!#REF!="Baja",' RIESGOS DE GESTION'!#REF!="Leve"),CONCATENATE("R8C",' RIESGOS DE GESTION'!#REF!),"")</f>
        <v>#REF!</v>
      </c>
      <c r="O43" s="67" t="e">
        <f>IF(AND(' RIESGOS DE GESTION'!#REF!="Baja",' RIESGOS DE GESTION'!#REF!="Leve"),CONCATENATE("R8C",' RIESGOS DE GESTION'!#REF!),"")</f>
        <v>#REF!</v>
      </c>
      <c r="P43" s="56" t="e">
        <f>IF(AND(' RIESGOS DE GESTION'!#REF!="Baja",' RIESGOS DE GESTION'!#REF!="Menor"),CONCATENATE("R8C",' RIESGOS DE GESTION'!#REF!),"")</f>
        <v>#REF!</v>
      </c>
      <c r="Q43" s="57" t="e">
        <f>IF(AND(' RIESGOS DE GESTION'!#REF!="Baja",' RIESGOS DE GESTION'!#REF!="Menor"),CONCATENATE("R8C",' RIESGOS DE GESTION'!#REF!),"")</f>
        <v>#REF!</v>
      </c>
      <c r="R43" s="57" t="e">
        <f>IF(AND(' RIESGOS DE GESTION'!#REF!="Baja",' RIESGOS DE GESTION'!#REF!="Menor"),CONCATENATE("R8C",' RIESGOS DE GESTION'!#REF!),"")</f>
        <v>#REF!</v>
      </c>
      <c r="S43" s="57" t="e">
        <f>IF(AND(' RIESGOS DE GESTION'!#REF!="Baja",' RIESGOS DE GESTION'!#REF!="Menor"),CONCATENATE("R8C",' RIESGOS DE GESTION'!#REF!),"")</f>
        <v>#REF!</v>
      </c>
      <c r="T43" s="57" t="e">
        <f>IF(AND(' RIESGOS DE GESTION'!#REF!="Baja",' RIESGOS DE GESTION'!#REF!="Menor"),CONCATENATE("R8C",' RIESGOS DE GESTION'!#REF!),"")</f>
        <v>#REF!</v>
      </c>
      <c r="U43" s="58" t="e">
        <f>IF(AND(' RIESGOS DE GESTION'!#REF!="Baja",' RIESGOS DE GESTION'!#REF!="Menor"),CONCATENATE("R8C",' RIESGOS DE GESTION'!#REF!),"")</f>
        <v>#REF!</v>
      </c>
      <c r="V43" s="56" t="e">
        <f>IF(AND(' RIESGOS DE GESTION'!#REF!="Baja",' RIESGOS DE GESTION'!#REF!="Moderado"),CONCATENATE("R8C",' RIESGOS DE GESTION'!#REF!),"")</f>
        <v>#REF!</v>
      </c>
      <c r="W43" s="57" t="e">
        <f>IF(AND(' RIESGOS DE GESTION'!#REF!="Baja",' RIESGOS DE GESTION'!#REF!="Moderado"),CONCATENATE("R8C",' RIESGOS DE GESTION'!#REF!),"")</f>
        <v>#REF!</v>
      </c>
      <c r="X43" s="57" t="e">
        <f>IF(AND(' RIESGOS DE GESTION'!#REF!="Baja",' RIESGOS DE GESTION'!#REF!="Moderado"),CONCATENATE("R8C",' RIESGOS DE GESTION'!#REF!),"")</f>
        <v>#REF!</v>
      </c>
      <c r="Y43" s="57" t="e">
        <f>IF(AND(' RIESGOS DE GESTION'!#REF!="Baja",' RIESGOS DE GESTION'!#REF!="Moderado"),CONCATENATE("R8C",' RIESGOS DE GESTION'!#REF!),"")</f>
        <v>#REF!</v>
      </c>
      <c r="Z43" s="57" t="e">
        <f>IF(AND(' RIESGOS DE GESTION'!#REF!="Baja",' RIESGOS DE GESTION'!#REF!="Moderado"),CONCATENATE("R8C",' RIESGOS DE GESTION'!#REF!),"")</f>
        <v>#REF!</v>
      </c>
      <c r="AA43" s="58" t="e">
        <f>IF(AND(' RIESGOS DE GESTION'!#REF!="Baja",' RIESGOS DE GESTION'!#REF!="Moderado"),CONCATENATE("R8C",' RIESGOS DE GESTION'!#REF!),"")</f>
        <v>#REF!</v>
      </c>
      <c r="AB43" s="41" t="e">
        <f>IF(AND(' RIESGOS DE GESTION'!#REF!="Baja",' RIESGOS DE GESTION'!#REF!="Mayor"),CONCATENATE("R8C",' RIESGOS DE GESTION'!#REF!),"")</f>
        <v>#REF!</v>
      </c>
      <c r="AC43" s="42" t="e">
        <f>IF(AND(' RIESGOS DE GESTION'!#REF!="Baja",' RIESGOS DE GESTION'!#REF!="Mayor"),CONCATENATE("R8C",' RIESGOS DE GESTION'!#REF!),"")</f>
        <v>#REF!</v>
      </c>
      <c r="AD43" s="42" t="e">
        <f>IF(AND(' RIESGOS DE GESTION'!#REF!="Baja",' RIESGOS DE GESTION'!#REF!="Mayor"),CONCATENATE("R8C",' RIESGOS DE GESTION'!#REF!),"")</f>
        <v>#REF!</v>
      </c>
      <c r="AE43" s="42" t="e">
        <f>IF(AND(' RIESGOS DE GESTION'!#REF!="Baja",' RIESGOS DE GESTION'!#REF!="Mayor"),CONCATENATE("R8C",' RIESGOS DE GESTION'!#REF!),"")</f>
        <v>#REF!</v>
      </c>
      <c r="AF43" s="42" t="e">
        <f>IF(AND(' RIESGOS DE GESTION'!#REF!="Baja",' RIESGOS DE GESTION'!#REF!="Mayor"),CONCATENATE("R8C",' RIESGOS DE GESTION'!#REF!),"")</f>
        <v>#REF!</v>
      </c>
      <c r="AG43" s="43" t="e">
        <f>IF(AND(' RIESGOS DE GESTION'!#REF!="Baja",' RIESGOS DE GESTION'!#REF!="Mayor"),CONCATENATE("R8C",' RIESGOS DE GESTION'!#REF!),"")</f>
        <v>#REF!</v>
      </c>
      <c r="AH43" s="44" t="e">
        <f>IF(AND(' RIESGOS DE GESTION'!#REF!="Baja",' RIESGOS DE GESTION'!#REF!="Catastrófico"),CONCATENATE("R8C",' RIESGOS DE GESTION'!#REF!),"")</f>
        <v>#REF!</v>
      </c>
      <c r="AI43" s="45" t="e">
        <f>IF(AND(' RIESGOS DE GESTION'!#REF!="Baja",' RIESGOS DE GESTION'!#REF!="Catastrófico"),CONCATENATE("R8C",' RIESGOS DE GESTION'!#REF!),"")</f>
        <v>#REF!</v>
      </c>
      <c r="AJ43" s="45" t="e">
        <f>IF(AND(' RIESGOS DE GESTION'!#REF!="Baja",' RIESGOS DE GESTION'!#REF!="Catastrófico"),CONCATENATE("R8C",' RIESGOS DE GESTION'!#REF!),"")</f>
        <v>#REF!</v>
      </c>
      <c r="AK43" s="45" t="e">
        <f>IF(AND(' RIESGOS DE GESTION'!#REF!="Baja",' RIESGOS DE GESTION'!#REF!="Catastrófico"),CONCATENATE("R8C",' RIESGOS DE GESTION'!#REF!),"")</f>
        <v>#REF!</v>
      </c>
      <c r="AL43" s="45" t="e">
        <f>IF(AND(' RIESGOS DE GESTION'!#REF!="Baja",' RIESGOS DE GESTION'!#REF!="Catastrófico"),CONCATENATE("R8C",' RIESGOS DE GESTION'!#REF!),"")</f>
        <v>#REF!</v>
      </c>
      <c r="AM43" s="46" t="e">
        <f>IF(AND(' RIESGOS DE GESTION'!#REF!="Baja",' RIESGOS DE GESTION'!#REF!="Catastrófico"),CONCATENATE("R8C",' RIESGOS DE GESTION'!#REF!),"")</f>
        <v>#REF!</v>
      </c>
      <c r="AN43" s="72"/>
      <c r="AO43" s="615"/>
      <c r="AP43" s="616"/>
      <c r="AQ43" s="616"/>
      <c r="AR43" s="616"/>
      <c r="AS43" s="616"/>
      <c r="AT43" s="617"/>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row>
    <row r="44" spans="1:80" ht="15" customHeight="1" x14ac:dyDescent="0.25">
      <c r="A44" s="72"/>
      <c r="B44" s="496"/>
      <c r="C44" s="496"/>
      <c r="D44" s="497"/>
      <c r="E44" s="595"/>
      <c r="F44" s="594"/>
      <c r="G44" s="594"/>
      <c r="H44" s="594"/>
      <c r="I44" s="594"/>
      <c r="J44" s="65" t="e">
        <f>IF(AND(' RIESGOS DE GESTION'!#REF!="Baja",' RIESGOS DE GESTION'!#REF!="Leve"),CONCATENATE("R9C",' RIESGOS DE GESTION'!#REF!),"")</f>
        <v>#REF!</v>
      </c>
      <c r="K44" s="66" t="e">
        <f>IF(AND(' RIESGOS DE GESTION'!#REF!="Baja",' RIESGOS DE GESTION'!#REF!="Leve"),CONCATENATE("R9C",' RIESGOS DE GESTION'!#REF!),"")</f>
        <v>#REF!</v>
      </c>
      <c r="L44" s="66" t="e">
        <f>IF(AND(' RIESGOS DE GESTION'!#REF!="Baja",' RIESGOS DE GESTION'!#REF!="Leve"),CONCATENATE("R9C",' RIESGOS DE GESTION'!#REF!),"")</f>
        <v>#REF!</v>
      </c>
      <c r="M44" s="66" t="e">
        <f>IF(AND(' RIESGOS DE GESTION'!#REF!="Baja",' RIESGOS DE GESTION'!#REF!="Leve"),CONCATENATE("R9C",' RIESGOS DE GESTION'!#REF!),"")</f>
        <v>#REF!</v>
      </c>
      <c r="N44" s="66" t="e">
        <f>IF(AND(' RIESGOS DE GESTION'!#REF!="Baja",' RIESGOS DE GESTION'!#REF!="Leve"),CONCATENATE("R9C",' RIESGOS DE GESTION'!#REF!),"")</f>
        <v>#REF!</v>
      </c>
      <c r="O44" s="67" t="e">
        <f>IF(AND(' RIESGOS DE GESTION'!#REF!="Baja",' RIESGOS DE GESTION'!#REF!="Leve"),CONCATENATE("R9C",' RIESGOS DE GESTION'!#REF!),"")</f>
        <v>#REF!</v>
      </c>
      <c r="P44" s="56" t="e">
        <f>IF(AND(' RIESGOS DE GESTION'!#REF!="Baja",' RIESGOS DE GESTION'!#REF!="Menor"),CONCATENATE("R9C",' RIESGOS DE GESTION'!#REF!),"")</f>
        <v>#REF!</v>
      </c>
      <c r="Q44" s="57" t="e">
        <f>IF(AND(' RIESGOS DE GESTION'!#REF!="Baja",' RIESGOS DE GESTION'!#REF!="Menor"),CONCATENATE("R9C",' RIESGOS DE GESTION'!#REF!),"")</f>
        <v>#REF!</v>
      </c>
      <c r="R44" s="57" t="e">
        <f>IF(AND(' RIESGOS DE GESTION'!#REF!="Baja",' RIESGOS DE GESTION'!#REF!="Menor"),CONCATENATE("R9C",' RIESGOS DE GESTION'!#REF!),"")</f>
        <v>#REF!</v>
      </c>
      <c r="S44" s="57" t="e">
        <f>IF(AND(' RIESGOS DE GESTION'!#REF!="Baja",' RIESGOS DE GESTION'!#REF!="Menor"),CONCATENATE("R9C",' RIESGOS DE GESTION'!#REF!),"")</f>
        <v>#REF!</v>
      </c>
      <c r="T44" s="57" t="e">
        <f>IF(AND(' RIESGOS DE GESTION'!#REF!="Baja",' RIESGOS DE GESTION'!#REF!="Menor"),CONCATENATE("R9C",' RIESGOS DE GESTION'!#REF!),"")</f>
        <v>#REF!</v>
      </c>
      <c r="U44" s="58" t="e">
        <f>IF(AND(' RIESGOS DE GESTION'!#REF!="Baja",' RIESGOS DE GESTION'!#REF!="Menor"),CONCATENATE("R9C",' RIESGOS DE GESTION'!#REF!),"")</f>
        <v>#REF!</v>
      </c>
      <c r="V44" s="56" t="e">
        <f>IF(AND(' RIESGOS DE GESTION'!#REF!="Baja",' RIESGOS DE GESTION'!#REF!="Moderado"),CONCATENATE("R9C",' RIESGOS DE GESTION'!#REF!),"")</f>
        <v>#REF!</v>
      </c>
      <c r="W44" s="57" t="e">
        <f>IF(AND(' RIESGOS DE GESTION'!#REF!="Baja",' RIESGOS DE GESTION'!#REF!="Moderado"),CONCATENATE("R9C",' RIESGOS DE GESTION'!#REF!),"")</f>
        <v>#REF!</v>
      </c>
      <c r="X44" s="57" t="e">
        <f>IF(AND(' RIESGOS DE GESTION'!#REF!="Baja",' RIESGOS DE GESTION'!#REF!="Moderado"),CONCATENATE("R9C",' RIESGOS DE GESTION'!#REF!),"")</f>
        <v>#REF!</v>
      </c>
      <c r="Y44" s="57" t="e">
        <f>IF(AND(' RIESGOS DE GESTION'!#REF!="Baja",' RIESGOS DE GESTION'!#REF!="Moderado"),CONCATENATE("R9C",' RIESGOS DE GESTION'!#REF!),"")</f>
        <v>#REF!</v>
      </c>
      <c r="Z44" s="57" t="e">
        <f>IF(AND(' RIESGOS DE GESTION'!#REF!="Baja",' RIESGOS DE GESTION'!#REF!="Moderado"),CONCATENATE("R9C",' RIESGOS DE GESTION'!#REF!),"")</f>
        <v>#REF!</v>
      </c>
      <c r="AA44" s="58" t="e">
        <f>IF(AND(' RIESGOS DE GESTION'!#REF!="Baja",' RIESGOS DE GESTION'!#REF!="Moderado"),CONCATENATE("R9C",' RIESGOS DE GESTION'!#REF!),"")</f>
        <v>#REF!</v>
      </c>
      <c r="AB44" s="41" t="e">
        <f>IF(AND(' RIESGOS DE GESTION'!#REF!="Baja",' RIESGOS DE GESTION'!#REF!="Mayor"),CONCATENATE("R9C",' RIESGOS DE GESTION'!#REF!),"")</f>
        <v>#REF!</v>
      </c>
      <c r="AC44" s="42" t="e">
        <f>IF(AND(' RIESGOS DE GESTION'!#REF!="Baja",' RIESGOS DE GESTION'!#REF!="Mayor"),CONCATENATE("R9C",' RIESGOS DE GESTION'!#REF!),"")</f>
        <v>#REF!</v>
      </c>
      <c r="AD44" s="42" t="e">
        <f>IF(AND(' RIESGOS DE GESTION'!#REF!="Baja",' RIESGOS DE GESTION'!#REF!="Mayor"),CONCATENATE("R9C",' RIESGOS DE GESTION'!#REF!),"")</f>
        <v>#REF!</v>
      </c>
      <c r="AE44" s="42" t="e">
        <f>IF(AND(' RIESGOS DE GESTION'!#REF!="Baja",' RIESGOS DE GESTION'!#REF!="Mayor"),CONCATENATE("R9C",' RIESGOS DE GESTION'!#REF!),"")</f>
        <v>#REF!</v>
      </c>
      <c r="AF44" s="42" t="e">
        <f>IF(AND(' RIESGOS DE GESTION'!#REF!="Baja",' RIESGOS DE GESTION'!#REF!="Mayor"),CONCATENATE("R9C",' RIESGOS DE GESTION'!#REF!),"")</f>
        <v>#REF!</v>
      </c>
      <c r="AG44" s="43" t="e">
        <f>IF(AND(' RIESGOS DE GESTION'!#REF!="Baja",' RIESGOS DE GESTION'!#REF!="Mayor"),CONCATENATE("R9C",' RIESGOS DE GESTION'!#REF!),"")</f>
        <v>#REF!</v>
      </c>
      <c r="AH44" s="44" t="e">
        <f>IF(AND(' RIESGOS DE GESTION'!#REF!="Baja",' RIESGOS DE GESTION'!#REF!="Catastrófico"),CONCATENATE("R9C",' RIESGOS DE GESTION'!#REF!),"")</f>
        <v>#REF!</v>
      </c>
      <c r="AI44" s="45" t="e">
        <f>IF(AND(' RIESGOS DE GESTION'!#REF!="Baja",' RIESGOS DE GESTION'!#REF!="Catastrófico"),CONCATENATE("R9C",' RIESGOS DE GESTION'!#REF!),"")</f>
        <v>#REF!</v>
      </c>
      <c r="AJ44" s="45" t="e">
        <f>IF(AND(' RIESGOS DE GESTION'!#REF!="Baja",' RIESGOS DE GESTION'!#REF!="Catastrófico"),CONCATENATE("R9C",' RIESGOS DE GESTION'!#REF!),"")</f>
        <v>#REF!</v>
      </c>
      <c r="AK44" s="45" t="e">
        <f>IF(AND(' RIESGOS DE GESTION'!#REF!="Baja",' RIESGOS DE GESTION'!#REF!="Catastrófico"),CONCATENATE("R9C",' RIESGOS DE GESTION'!#REF!),"")</f>
        <v>#REF!</v>
      </c>
      <c r="AL44" s="45" t="e">
        <f>IF(AND(' RIESGOS DE GESTION'!#REF!="Baja",' RIESGOS DE GESTION'!#REF!="Catastrófico"),CONCATENATE("R9C",' RIESGOS DE GESTION'!#REF!),"")</f>
        <v>#REF!</v>
      </c>
      <c r="AM44" s="46" t="e">
        <f>IF(AND(' RIESGOS DE GESTION'!#REF!="Baja",' RIESGOS DE GESTION'!#REF!="Catastrófico"),CONCATENATE("R9C",' RIESGOS DE GESTION'!#REF!),"")</f>
        <v>#REF!</v>
      </c>
      <c r="AN44" s="72"/>
      <c r="AO44" s="615"/>
      <c r="AP44" s="616"/>
      <c r="AQ44" s="616"/>
      <c r="AR44" s="616"/>
      <c r="AS44" s="616"/>
      <c r="AT44" s="617"/>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row>
    <row r="45" spans="1:80" ht="15.75" customHeight="1" thickBot="1" x14ac:dyDescent="0.3">
      <c r="A45" s="72"/>
      <c r="B45" s="496"/>
      <c r="C45" s="496"/>
      <c r="D45" s="497"/>
      <c r="E45" s="596"/>
      <c r="F45" s="597"/>
      <c r="G45" s="597"/>
      <c r="H45" s="597"/>
      <c r="I45" s="597"/>
      <c r="J45" s="68" t="e">
        <f>IF(AND(' RIESGOS DE GESTION'!#REF!="Baja",' RIESGOS DE GESTION'!#REF!="Leve"),CONCATENATE("R10C",' RIESGOS DE GESTION'!#REF!),"")</f>
        <v>#REF!</v>
      </c>
      <c r="K45" s="69" t="e">
        <f>IF(AND(' RIESGOS DE GESTION'!#REF!="Baja",' RIESGOS DE GESTION'!#REF!="Leve"),CONCATENATE("R10C",' RIESGOS DE GESTION'!#REF!),"")</f>
        <v>#REF!</v>
      </c>
      <c r="L45" s="69" t="e">
        <f>IF(AND(' RIESGOS DE GESTION'!#REF!="Baja",' RIESGOS DE GESTION'!#REF!="Leve"),CONCATENATE("R10C",' RIESGOS DE GESTION'!#REF!),"")</f>
        <v>#REF!</v>
      </c>
      <c r="M45" s="69" t="e">
        <f>IF(AND(' RIESGOS DE GESTION'!#REF!="Baja",' RIESGOS DE GESTION'!#REF!="Leve"),CONCATENATE("R10C",' RIESGOS DE GESTION'!#REF!),"")</f>
        <v>#REF!</v>
      </c>
      <c r="N45" s="69" t="e">
        <f>IF(AND(' RIESGOS DE GESTION'!#REF!="Baja",' RIESGOS DE GESTION'!#REF!="Leve"),CONCATENATE("R10C",' RIESGOS DE GESTION'!#REF!),"")</f>
        <v>#REF!</v>
      </c>
      <c r="O45" s="70" t="e">
        <f>IF(AND(' RIESGOS DE GESTION'!#REF!="Baja",' RIESGOS DE GESTION'!#REF!="Leve"),CONCATENATE("R10C",' RIESGOS DE GESTION'!#REF!),"")</f>
        <v>#REF!</v>
      </c>
      <c r="P45" s="56" t="e">
        <f>IF(AND(' RIESGOS DE GESTION'!#REF!="Baja",' RIESGOS DE GESTION'!#REF!="Menor"),CONCATENATE("R10C",' RIESGOS DE GESTION'!#REF!),"")</f>
        <v>#REF!</v>
      </c>
      <c r="Q45" s="57" t="e">
        <f>IF(AND(' RIESGOS DE GESTION'!#REF!="Baja",' RIESGOS DE GESTION'!#REF!="Menor"),CONCATENATE("R10C",' RIESGOS DE GESTION'!#REF!),"")</f>
        <v>#REF!</v>
      </c>
      <c r="R45" s="57" t="e">
        <f>IF(AND(' RIESGOS DE GESTION'!#REF!="Baja",' RIESGOS DE GESTION'!#REF!="Menor"),CONCATENATE("R10C",' RIESGOS DE GESTION'!#REF!),"")</f>
        <v>#REF!</v>
      </c>
      <c r="S45" s="57" t="e">
        <f>IF(AND(' RIESGOS DE GESTION'!#REF!="Baja",' RIESGOS DE GESTION'!#REF!="Menor"),CONCATENATE("R10C",' RIESGOS DE GESTION'!#REF!),"")</f>
        <v>#REF!</v>
      </c>
      <c r="T45" s="57" t="e">
        <f>IF(AND(' RIESGOS DE GESTION'!#REF!="Baja",' RIESGOS DE GESTION'!#REF!="Menor"),CONCATENATE("R10C",' RIESGOS DE GESTION'!#REF!),"")</f>
        <v>#REF!</v>
      </c>
      <c r="U45" s="58" t="e">
        <f>IF(AND(' RIESGOS DE GESTION'!#REF!="Baja",' RIESGOS DE GESTION'!#REF!="Menor"),CONCATENATE("R10C",' RIESGOS DE GESTION'!#REF!),"")</f>
        <v>#REF!</v>
      </c>
      <c r="V45" s="59" t="e">
        <f>IF(AND(' RIESGOS DE GESTION'!#REF!="Baja",' RIESGOS DE GESTION'!#REF!="Moderado"),CONCATENATE("R10C",' RIESGOS DE GESTION'!#REF!),"")</f>
        <v>#REF!</v>
      </c>
      <c r="W45" s="60" t="e">
        <f>IF(AND(' RIESGOS DE GESTION'!#REF!="Baja",' RIESGOS DE GESTION'!#REF!="Moderado"),CONCATENATE("R10C",' RIESGOS DE GESTION'!#REF!),"")</f>
        <v>#REF!</v>
      </c>
      <c r="X45" s="60" t="e">
        <f>IF(AND(' RIESGOS DE GESTION'!#REF!="Baja",' RIESGOS DE GESTION'!#REF!="Moderado"),CONCATENATE("R10C",' RIESGOS DE GESTION'!#REF!),"")</f>
        <v>#REF!</v>
      </c>
      <c r="Y45" s="60" t="e">
        <f>IF(AND(' RIESGOS DE GESTION'!#REF!="Baja",' RIESGOS DE GESTION'!#REF!="Moderado"),CONCATENATE("R10C",' RIESGOS DE GESTION'!#REF!),"")</f>
        <v>#REF!</v>
      </c>
      <c r="Z45" s="60" t="e">
        <f>IF(AND(' RIESGOS DE GESTION'!#REF!="Baja",' RIESGOS DE GESTION'!#REF!="Moderado"),CONCATENATE("R10C",' RIESGOS DE GESTION'!#REF!),"")</f>
        <v>#REF!</v>
      </c>
      <c r="AA45" s="61" t="e">
        <f>IF(AND(' RIESGOS DE GESTION'!#REF!="Baja",' RIESGOS DE GESTION'!#REF!="Moderado"),CONCATENATE("R10C",' RIESGOS DE GESTION'!#REF!),"")</f>
        <v>#REF!</v>
      </c>
      <c r="AB45" s="47" t="e">
        <f>IF(AND(' RIESGOS DE GESTION'!#REF!="Baja",' RIESGOS DE GESTION'!#REF!="Mayor"),CONCATENATE("R10C",' RIESGOS DE GESTION'!#REF!),"")</f>
        <v>#REF!</v>
      </c>
      <c r="AC45" s="48" t="e">
        <f>IF(AND(' RIESGOS DE GESTION'!#REF!="Baja",' RIESGOS DE GESTION'!#REF!="Mayor"),CONCATENATE("R10C",' RIESGOS DE GESTION'!#REF!),"")</f>
        <v>#REF!</v>
      </c>
      <c r="AD45" s="48" t="e">
        <f>IF(AND(' RIESGOS DE GESTION'!#REF!="Baja",' RIESGOS DE GESTION'!#REF!="Mayor"),CONCATENATE("R10C",' RIESGOS DE GESTION'!#REF!),"")</f>
        <v>#REF!</v>
      </c>
      <c r="AE45" s="48" t="e">
        <f>IF(AND(' RIESGOS DE GESTION'!#REF!="Baja",' RIESGOS DE GESTION'!#REF!="Mayor"),CONCATENATE("R10C",' RIESGOS DE GESTION'!#REF!),"")</f>
        <v>#REF!</v>
      </c>
      <c r="AF45" s="48" t="e">
        <f>IF(AND(' RIESGOS DE GESTION'!#REF!="Baja",' RIESGOS DE GESTION'!#REF!="Mayor"),CONCATENATE("R10C",' RIESGOS DE GESTION'!#REF!),"")</f>
        <v>#REF!</v>
      </c>
      <c r="AG45" s="49" t="e">
        <f>IF(AND(' RIESGOS DE GESTION'!#REF!="Baja",' RIESGOS DE GESTION'!#REF!="Mayor"),CONCATENATE("R10C",' RIESGOS DE GESTION'!#REF!),"")</f>
        <v>#REF!</v>
      </c>
      <c r="AH45" s="50" t="e">
        <f>IF(AND(' RIESGOS DE GESTION'!#REF!="Baja",' RIESGOS DE GESTION'!#REF!="Catastrófico"),CONCATENATE("R10C",' RIESGOS DE GESTION'!#REF!),"")</f>
        <v>#REF!</v>
      </c>
      <c r="AI45" s="51" t="e">
        <f>IF(AND(' RIESGOS DE GESTION'!#REF!="Baja",' RIESGOS DE GESTION'!#REF!="Catastrófico"),CONCATENATE("R10C",' RIESGOS DE GESTION'!#REF!),"")</f>
        <v>#REF!</v>
      </c>
      <c r="AJ45" s="51" t="e">
        <f>IF(AND(' RIESGOS DE GESTION'!#REF!="Baja",' RIESGOS DE GESTION'!#REF!="Catastrófico"),CONCATENATE("R10C",' RIESGOS DE GESTION'!#REF!),"")</f>
        <v>#REF!</v>
      </c>
      <c r="AK45" s="51" t="e">
        <f>IF(AND(' RIESGOS DE GESTION'!#REF!="Baja",' RIESGOS DE GESTION'!#REF!="Catastrófico"),CONCATENATE("R10C",' RIESGOS DE GESTION'!#REF!),"")</f>
        <v>#REF!</v>
      </c>
      <c r="AL45" s="51" t="e">
        <f>IF(AND(' RIESGOS DE GESTION'!#REF!="Baja",' RIESGOS DE GESTION'!#REF!="Catastrófico"),CONCATENATE("R10C",' RIESGOS DE GESTION'!#REF!),"")</f>
        <v>#REF!</v>
      </c>
      <c r="AM45" s="52" t="e">
        <f>IF(AND(' RIESGOS DE GESTION'!#REF!="Baja",' RIESGOS DE GESTION'!#REF!="Catastrófico"),CONCATENATE("R10C",' RIESGOS DE GESTION'!#REF!),"")</f>
        <v>#REF!</v>
      </c>
      <c r="AN45" s="72"/>
      <c r="AO45" s="618"/>
      <c r="AP45" s="619"/>
      <c r="AQ45" s="619"/>
      <c r="AR45" s="619"/>
      <c r="AS45" s="619"/>
      <c r="AT45" s="620"/>
    </row>
    <row r="46" spans="1:80" ht="46.5" customHeight="1" x14ac:dyDescent="0.35">
      <c r="A46" s="72"/>
      <c r="B46" s="496"/>
      <c r="C46" s="496"/>
      <c r="D46" s="497"/>
      <c r="E46" s="591" t="s">
        <v>510</v>
      </c>
      <c r="F46" s="592"/>
      <c r="G46" s="592"/>
      <c r="H46" s="592"/>
      <c r="I46" s="609"/>
      <c r="J46" s="62" t="e">
        <f>IF(AND(' RIESGOS DE GESTION'!#REF!="Muy Baja",' RIESGOS DE GESTION'!#REF!="Leve"),CONCATENATE("R1C",' RIESGOS DE GESTION'!#REF!),"")</f>
        <v>#REF!</v>
      </c>
      <c r="K46" s="63" t="e">
        <f>IF(AND(' RIESGOS DE GESTION'!#REF!="Muy Baja",' RIESGOS DE GESTION'!#REF!="Leve"),CONCATENATE("R1C",' RIESGOS DE GESTION'!#REF!),"")</f>
        <v>#REF!</v>
      </c>
      <c r="L46" s="63" t="e">
        <f>IF(AND(' RIESGOS DE GESTION'!#REF!="Muy Baja",' RIESGOS DE GESTION'!#REF!="Leve"),CONCATENATE("R1C",' RIESGOS DE GESTION'!#REF!),"")</f>
        <v>#REF!</v>
      </c>
      <c r="M46" s="63" t="e">
        <f>IF(AND(' RIESGOS DE GESTION'!#REF!="Muy Baja",' RIESGOS DE GESTION'!#REF!="Leve"),CONCATENATE("R1C",' RIESGOS DE GESTION'!#REF!),"")</f>
        <v>#REF!</v>
      </c>
      <c r="N46" s="63" t="e">
        <f>IF(AND(' RIESGOS DE GESTION'!#REF!="Muy Baja",' RIESGOS DE GESTION'!#REF!="Leve"),CONCATENATE("R1C",' RIESGOS DE GESTION'!#REF!),"")</f>
        <v>#REF!</v>
      </c>
      <c r="O46" s="64" t="e">
        <f>IF(AND(' RIESGOS DE GESTION'!#REF!="Muy Baja",' RIESGOS DE GESTION'!#REF!="Leve"),CONCATENATE("R1C",' RIESGOS DE GESTION'!#REF!),"")</f>
        <v>#REF!</v>
      </c>
      <c r="P46" s="62" t="e">
        <f>IF(AND(' RIESGOS DE GESTION'!#REF!="Muy Baja",' RIESGOS DE GESTION'!#REF!="Menor"),CONCATENATE("R1C",' RIESGOS DE GESTION'!#REF!),"")</f>
        <v>#REF!</v>
      </c>
      <c r="Q46" s="63" t="e">
        <f>IF(AND(' RIESGOS DE GESTION'!#REF!="Muy Baja",' RIESGOS DE GESTION'!#REF!="Menor"),CONCATENATE("R1C",' RIESGOS DE GESTION'!#REF!),"")</f>
        <v>#REF!</v>
      </c>
      <c r="R46" s="63" t="e">
        <f>IF(AND(' RIESGOS DE GESTION'!#REF!="Muy Baja",' RIESGOS DE GESTION'!#REF!="Menor"),CONCATENATE("R1C",' RIESGOS DE GESTION'!#REF!),"")</f>
        <v>#REF!</v>
      </c>
      <c r="S46" s="63" t="e">
        <f>IF(AND(' RIESGOS DE GESTION'!#REF!="Muy Baja",' RIESGOS DE GESTION'!#REF!="Menor"),CONCATENATE("R1C",' RIESGOS DE GESTION'!#REF!),"")</f>
        <v>#REF!</v>
      </c>
      <c r="T46" s="63" t="e">
        <f>IF(AND(' RIESGOS DE GESTION'!#REF!="Muy Baja",' RIESGOS DE GESTION'!#REF!="Menor"),CONCATENATE("R1C",' RIESGOS DE GESTION'!#REF!),"")</f>
        <v>#REF!</v>
      </c>
      <c r="U46" s="64" t="e">
        <f>IF(AND(' RIESGOS DE GESTION'!#REF!="Muy Baja",' RIESGOS DE GESTION'!#REF!="Menor"),CONCATENATE("R1C",' RIESGOS DE GESTION'!#REF!),"")</f>
        <v>#REF!</v>
      </c>
      <c r="V46" s="53" t="e">
        <f>IF(AND(' RIESGOS DE GESTION'!#REF!="Muy Baja",' RIESGOS DE GESTION'!#REF!="Moderado"),CONCATENATE("R1C",' RIESGOS DE GESTION'!#REF!),"")</f>
        <v>#REF!</v>
      </c>
      <c r="W46" s="71" t="e">
        <f>IF(AND(' RIESGOS DE GESTION'!#REF!="Muy Baja",' RIESGOS DE GESTION'!#REF!="Moderado"),CONCATENATE("R1C",' RIESGOS DE GESTION'!#REF!),"")</f>
        <v>#REF!</v>
      </c>
      <c r="X46" s="54" t="e">
        <f>IF(AND(' RIESGOS DE GESTION'!#REF!="Muy Baja",' RIESGOS DE GESTION'!#REF!="Moderado"),CONCATENATE("R1C",' RIESGOS DE GESTION'!#REF!),"")</f>
        <v>#REF!</v>
      </c>
      <c r="Y46" s="54" t="e">
        <f>IF(AND(' RIESGOS DE GESTION'!#REF!="Muy Baja",' RIESGOS DE GESTION'!#REF!="Moderado"),CONCATENATE("R1C",' RIESGOS DE GESTION'!#REF!),"")</f>
        <v>#REF!</v>
      </c>
      <c r="Z46" s="54" t="e">
        <f>IF(AND(' RIESGOS DE GESTION'!#REF!="Muy Baja",' RIESGOS DE GESTION'!#REF!="Moderado"),CONCATENATE("R1C",' RIESGOS DE GESTION'!#REF!),"")</f>
        <v>#REF!</v>
      </c>
      <c r="AA46" s="55" t="e">
        <f>IF(AND(' RIESGOS DE GESTION'!#REF!="Muy Baja",' RIESGOS DE GESTION'!#REF!="Moderado"),CONCATENATE("R1C",' RIESGOS DE GESTION'!#REF!),"")</f>
        <v>#REF!</v>
      </c>
      <c r="AB46" s="35" t="e">
        <f>IF(AND(' RIESGOS DE GESTION'!#REF!="Muy Baja",' RIESGOS DE GESTION'!#REF!="Mayor"),CONCATENATE("R1C",' RIESGOS DE GESTION'!#REF!),"")</f>
        <v>#REF!</v>
      </c>
      <c r="AC46" s="36" t="e">
        <f>IF(AND(' RIESGOS DE GESTION'!#REF!="Muy Baja",' RIESGOS DE GESTION'!#REF!="Mayor"),CONCATENATE("R1C",' RIESGOS DE GESTION'!#REF!),"")</f>
        <v>#REF!</v>
      </c>
      <c r="AD46" s="36" t="e">
        <f>IF(AND(' RIESGOS DE GESTION'!#REF!="Muy Baja",' RIESGOS DE GESTION'!#REF!="Mayor"),CONCATENATE("R1C",' RIESGOS DE GESTION'!#REF!),"")</f>
        <v>#REF!</v>
      </c>
      <c r="AE46" s="36" t="e">
        <f>IF(AND(' RIESGOS DE GESTION'!#REF!="Muy Baja",' RIESGOS DE GESTION'!#REF!="Mayor"),CONCATENATE("R1C",' RIESGOS DE GESTION'!#REF!),"")</f>
        <v>#REF!</v>
      </c>
      <c r="AF46" s="36" t="e">
        <f>IF(AND(' RIESGOS DE GESTION'!#REF!="Muy Baja",' RIESGOS DE GESTION'!#REF!="Mayor"),CONCATENATE("R1C",' RIESGOS DE GESTION'!#REF!),"")</f>
        <v>#REF!</v>
      </c>
      <c r="AG46" s="37" t="e">
        <f>IF(AND(' RIESGOS DE GESTION'!#REF!="Muy Baja",' RIESGOS DE GESTION'!#REF!="Mayor"),CONCATENATE("R1C",' RIESGOS DE GESTION'!#REF!),"")</f>
        <v>#REF!</v>
      </c>
      <c r="AH46" s="38" t="e">
        <f>IF(AND(' RIESGOS DE GESTION'!#REF!="Muy Baja",' RIESGOS DE GESTION'!#REF!="Catastrófico"),CONCATENATE("R1C",' RIESGOS DE GESTION'!#REF!),"")</f>
        <v>#REF!</v>
      </c>
      <c r="AI46" s="39" t="e">
        <f>IF(AND(' RIESGOS DE GESTION'!#REF!="Muy Baja",' RIESGOS DE GESTION'!#REF!="Catastrófico"),CONCATENATE("R1C",' RIESGOS DE GESTION'!#REF!),"")</f>
        <v>#REF!</v>
      </c>
      <c r="AJ46" s="39" t="e">
        <f>IF(AND(' RIESGOS DE GESTION'!#REF!="Muy Baja",' RIESGOS DE GESTION'!#REF!="Catastrófico"),CONCATENATE("R1C",' RIESGOS DE GESTION'!#REF!),"")</f>
        <v>#REF!</v>
      </c>
      <c r="AK46" s="39" t="e">
        <f>IF(AND(' RIESGOS DE GESTION'!#REF!="Muy Baja",' RIESGOS DE GESTION'!#REF!="Catastrófico"),CONCATENATE("R1C",' RIESGOS DE GESTION'!#REF!),"")</f>
        <v>#REF!</v>
      </c>
      <c r="AL46" s="39" t="e">
        <f>IF(AND(' RIESGOS DE GESTION'!#REF!="Muy Baja",' RIESGOS DE GESTION'!#REF!="Catastrófico"),CONCATENATE("R1C",' RIESGOS DE GESTION'!#REF!),"")</f>
        <v>#REF!</v>
      </c>
      <c r="AM46" s="40" t="e">
        <f>IF(AND(' RIESGOS DE GESTION'!#REF!="Muy Baja",' RIESGOS DE GESTION'!#REF!="Catastrófico"),CONCATENATE("R1C",' RIESGOS DE GESTION'!#REF!),"")</f>
        <v>#REF!</v>
      </c>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row>
    <row r="47" spans="1:80" ht="46.5" customHeight="1" x14ac:dyDescent="0.25">
      <c r="A47" s="72"/>
      <c r="B47" s="496"/>
      <c r="C47" s="496"/>
      <c r="D47" s="497"/>
      <c r="E47" s="593"/>
      <c r="F47" s="594"/>
      <c r="G47" s="594"/>
      <c r="H47" s="594"/>
      <c r="I47" s="610"/>
      <c r="J47" s="65" t="e">
        <f>IF(AND(' RIESGOS DE GESTION'!#REF!="Muy Baja",' RIESGOS DE GESTION'!#REF!="Leve"),CONCATENATE("R2C",' RIESGOS DE GESTION'!#REF!),"")</f>
        <v>#REF!</v>
      </c>
      <c r="K47" s="66" t="e">
        <f>IF(AND(' RIESGOS DE GESTION'!#REF!="Muy Baja",' RIESGOS DE GESTION'!#REF!="Leve"),CONCATENATE("R2C",' RIESGOS DE GESTION'!#REF!),"")</f>
        <v>#REF!</v>
      </c>
      <c r="L47" s="66" t="e">
        <f>IF(AND(' RIESGOS DE GESTION'!#REF!="Muy Baja",' RIESGOS DE GESTION'!#REF!="Leve"),CONCATENATE("R2C",' RIESGOS DE GESTION'!#REF!),"")</f>
        <v>#REF!</v>
      </c>
      <c r="M47" s="66" t="e">
        <f>IF(AND(' RIESGOS DE GESTION'!#REF!="Muy Baja",' RIESGOS DE GESTION'!#REF!="Leve"),CONCATENATE("R2C",' RIESGOS DE GESTION'!#REF!),"")</f>
        <v>#REF!</v>
      </c>
      <c r="N47" s="66" t="e">
        <f>IF(AND(' RIESGOS DE GESTION'!#REF!="Muy Baja",' RIESGOS DE GESTION'!#REF!="Leve"),CONCATENATE("R2C",' RIESGOS DE GESTION'!#REF!),"")</f>
        <v>#REF!</v>
      </c>
      <c r="O47" s="67" t="e">
        <f>IF(AND(' RIESGOS DE GESTION'!#REF!="Muy Baja",' RIESGOS DE GESTION'!#REF!="Leve"),CONCATENATE("R2C",' RIESGOS DE GESTION'!#REF!),"")</f>
        <v>#REF!</v>
      </c>
      <c r="P47" s="65" t="e">
        <f>IF(AND(' RIESGOS DE GESTION'!#REF!="Muy Baja",' RIESGOS DE GESTION'!#REF!="Menor"),CONCATENATE("R2C",' RIESGOS DE GESTION'!#REF!),"")</f>
        <v>#REF!</v>
      </c>
      <c r="Q47" s="66" t="e">
        <f>IF(AND(' RIESGOS DE GESTION'!#REF!="Muy Baja",' RIESGOS DE GESTION'!#REF!="Menor"),CONCATENATE("R2C",' RIESGOS DE GESTION'!#REF!),"")</f>
        <v>#REF!</v>
      </c>
      <c r="R47" s="66" t="e">
        <f>IF(AND(' RIESGOS DE GESTION'!#REF!="Muy Baja",' RIESGOS DE GESTION'!#REF!="Menor"),CONCATENATE("R2C",' RIESGOS DE GESTION'!#REF!),"")</f>
        <v>#REF!</v>
      </c>
      <c r="S47" s="66" t="e">
        <f>IF(AND(' RIESGOS DE GESTION'!#REF!="Muy Baja",' RIESGOS DE GESTION'!#REF!="Menor"),CONCATENATE("R2C",' RIESGOS DE GESTION'!#REF!),"")</f>
        <v>#REF!</v>
      </c>
      <c r="T47" s="66" t="e">
        <f>IF(AND(' RIESGOS DE GESTION'!#REF!="Muy Baja",' RIESGOS DE GESTION'!#REF!="Menor"),CONCATENATE("R2C",' RIESGOS DE GESTION'!#REF!),"")</f>
        <v>#REF!</v>
      </c>
      <c r="U47" s="67" t="e">
        <f>IF(AND(' RIESGOS DE GESTION'!#REF!="Muy Baja",' RIESGOS DE GESTION'!#REF!="Menor"),CONCATENATE("R2C",' RIESGOS DE GESTION'!#REF!),"")</f>
        <v>#REF!</v>
      </c>
      <c r="V47" s="56" t="e">
        <f>IF(AND(' RIESGOS DE GESTION'!#REF!="Muy Baja",' RIESGOS DE GESTION'!#REF!="Moderado"),CONCATENATE("R2C",' RIESGOS DE GESTION'!#REF!),"")</f>
        <v>#REF!</v>
      </c>
      <c r="W47" s="57" t="e">
        <f>IF(AND(' RIESGOS DE GESTION'!#REF!="Muy Baja",' RIESGOS DE GESTION'!#REF!="Moderado"),CONCATENATE("R2C",' RIESGOS DE GESTION'!#REF!),"")</f>
        <v>#REF!</v>
      </c>
      <c r="X47" s="57" t="e">
        <f>IF(AND(' RIESGOS DE GESTION'!#REF!="Muy Baja",' RIESGOS DE GESTION'!#REF!="Moderado"),CONCATENATE("R2C",' RIESGOS DE GESTION'!#REF!),"")</f>
        <v>#REF!</v>
      </c>
      <c r="Y47" s="57" t="e">
        <f>IF(AND(' RIESGOS DE GESTION'!#REF!="Muy Baja",' RIESGOS DE GESTION'!#REF!="Moderado"),CONCATENATE("R2C",' RIESGOS DE GESTION'!#REF!),"")</f>
        <v>#REF!</v>
      </c>
      <c r="Z47" s="57" t="e">
        <f>IF(AND(' RIESGOS DE GESTION'!#REF!="Muy Baja",' RIESGOS DE GESTION'!#REF!="Moderado"),CONCATENATE("R2C",' RIESGOS DE GESTION'!#REF!),"")</f>
        <v>#REF!</v>
      </c>
      <c r="AA47" s="58" t="e">
        <f>IF(AND(' RIESGOS DE GESTION'!#REF!="Muy Baja",' RIESGOS DE GESTION'!#REF!="Moderado"),CONCATENATE("R2C",' RIESGOS DE GESTION'!#REF!),"")</f>
        <v>#REF!</v>
      </c>
      <c r="AB47" s="41" t="e">
        <f>IF(AND(' RIESGOS DE GESTION'!#REF!="Muy Baja",' RIESGOS DE GESTION'!#REF!="Mayor"),CONCATENATE("R2C",' RIESGOS DE GESTION'!#REF!),"")</f>
        <v>#REF!</v>
      </c>
      <c r="AC47" s="42" t="e">
        <f>IF(AND(' RIESGOS DE GESTION'!#REF!="Muy Baja",' RIESGOS DE GESTION'!#REF!="Mayor"),CONCATENATE("R2C",' RIESGOS DE GESTION'!#REF!),"")</f>
        <v>#REF!</v>
      </c>
      <c r="AD47" s="42" t="e">
        <f>IF(AND(' RIESGOS DE GESTION'!#REF!="Muy Baja",' RIESGOS DE GESTION'!#REF!="Mayor"),CONCATENATE("R2C",' RIESGOS DE GESTION'!#REF!),"")</f>
        <v>#REF!</v>
      </c>
      <c r="AE47" s="42" t="e">
        <f>IF(AND(' RIESGOS DE GESTION'!#REF!="Muy Baja",' RIESGOS DE GESTION'!#REF!="Mayor"),CONCATENATE("R2C",' RIESGOS DE GESTION'!#REF!),"")</f>
        <v>#REF!</v>
      </c>
      <c r="AF47" s="42" t="e">
        <f>IF(AND(' RIESGOS DE GESTION'!#REF!="Muy Baja",' RIESGOS DE GESTION'!#REF!="Mayor"),CONCATENATE("R2C",' RIESGOS DE GESTION'!#REF!),"")</f>
        <v>#REF!</v>
      </c>
      <c r="AG47" s="43" t="e">
        <f>IF(AND(' RIESGOS DE GESTION'!#REF!="Muy Baja",' RIESGOS DE GESTION'!#REF!="Mayor"),CONCATENATE("R2C",' RIESGOS DE GESTION'!#REF!),"")</f>
        <v>#REF!</v>
      </c>
      <c r="AH47" s="44" t="e">
        <f>IF(AND(' RIESGOS DE GESTION'!#REF!="Muy Baja",' RIESGOS DE GESTION'!#REF!="Catastrófico"),CONCATENATE("R2C",' RIESGOS DE GESTION'!#REF!),"")</f>
        <v>#REF!</v>
      </c>
      <c r="AI47" s="45" t="e">
        <f>IF(AND(' RIESGOS DE GESTION'!#REF!="Muy Baja",' RIESGOS DE GESTION'!#REF!="Catastrófico"),CONCATENATE("R2C",' RIESGOS DE GESTION'!#REF!),"")</f>
        <v>#REF!</v>
      </c>
      <c r="AJ47" s="45" t="e">
        <f>IF(AND(' RIESGOS DE GESTION'!#REF!="Muy Baja",' RIESGOS DE GESTION'!#REF!="Catastrófico"),CONCATENATE("R2C",' RIESGOS DE GESTION'!#REF!),"")</f>
        <v>#REF!</v>
      </c>
      <c r="AK47" s="45" t="e">
        <f>IF(AND(' RIESGOS DE GESTION'!#REF!="Muy Baja",' RIESGOS DE GESTION'!#REF!="Catastrófico"),CONCATENATE("R2C",' RIESGOS DE GESTION'!#REF!),"")</f>
        <v>#REF!</v>
      </c>
      <c r="AL47" s="45" t="e">
        <f>IF(AND(' RIESGOS DE GESTION'!#REF!="Muy Baja",' RIESGOS DE GESTION'!#REF!="Catastrófico"),CONCATENATE("R2C",' RIESGOS DE GESTION'!#REF!),"")</f>
        <v>#REF!</v>
      </c>
      <c r="AM47" s="46" t="e">
        <f>IF(AND(' RIESGOS DE GESTION'!#REF!="Muy Baja",' RIESGOS DE GESTION'!#REF!="Catastrófico"),CONCATENATE("R2C",' RIESGOS DE GESTION'!#REF!),"")</f>
        <v>#REF!</v>
      </c>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row>
    <row r="48" spans="1:80" ht="15" customHeight="1" x14ac:dyDescent="0.25">
      <c r="A48" s="72"/>
      <c r="B48" s="496"/>
      <c r="C48" s="496"/>
      <c r="D48" s="497"/>
      <c r="E48" s="593"/>
      <c r="F48" s="594"/>
      <c r="G48" s="594"/>
      <c r="H48" s="594"/>
      <c r="I48" s="610"/>
      <c r="J48" s="65" t="e">
        <f>IF(AND(' RIESGOS DE GESTION'!#REF!="Muy Baja",' RIESGOS DE GESTION'!#REF!="Leve"),CONCATENATE("R3C",' RIESGOS DE GESTION'!#REF!),"")</f>
        <v>#REF!</v>
      </c>
      <c r="K48" s="66" t="e">
        <f>IF(AND(' RIESGOS DE GESTION'!#REF!="Muy Baja",' RIESGOS DE GESTION'!#REF!="Leve"),CONCATENATE("R3C",' RIESGOS DE GESTION'!#REF!),"")</f>
        <v>#REF!</v>
      </c>
      <c r="L48" s="66" t="e">
        <f>IF(AND(' RIESGOS DE GESTION'!#REF!="Muy Baja",' RIESGOS DE GESTION'!#REF!="Leve"),CONCATENATE("R3C",' RIESGOS DE GESTION'!#REF!),"")</f>
        <v>#REF!</v>
      </c>
      <c r="M48" s="66" t="e">
        <f>IF(AND(' RIESGOS DE GESTION'!#REF!="Muy Baja",' RIESGOS DE GESTION'!#REF!="Leve"),CONCATENATE("R3C",' RIESGOS DE GESTION'!#REF!),"")</f>
        <v>#REF!</v>
      </c>
      <c r="N48" s="66" t="e">
        <f>IF(AND(' RIESGOS DE GESTION'!#REF!="Muy Baja",' RIESGOS DE GESTION'!#REF!="Leve"),CONCATENATE("R3C",' RIESGOS DE GESTION'!#REF!),"")</f>
        <v>#REF!</v>
      </c>
      <c r="O48" s="67" t="e">
        <f>IF(AND(' RIESGOS DE GESTION'!#REF!="Muy Baja",' RIESGOS DE GESTION'!#REF!="Leve"),CONCATENATE("R3C",' RIESGOS DE GESTION'!#REF!),"")</f>
        <v>#REF!</v>
      </c>
      <c r="P48" s="65" t="e">
        <f>IF(AND(' RIESGOS DE GESTION'!#REF!="Muy Baja",' RIESGOS DE GESTION'!#REF!="Menor"),CONCATENATE("R3C",' RIESGOS DE GESTION'!#REF!),"")</f>
        <v>#REF!</v>
      </c>
      <c r="Q48" s="66" t="e">
        <f>IF(AND(' RIESGOS DE GESTION'!#REF!="Muy Baja",' RIESGOS DE GESTION'!#REF!="Menor"),CONCATENATE("R3C",' RIESGOS DE GESTION'!#REF!),"")</f>
        <v>#REF!</v>
      </c>
      <c r="R48" s="66" t="e">
        <f>IF(AND(' RIESGOS DE GESTION'!#REF!="Muy Baja",' RIESGOS DE GESTION'!#REF!="Menor"),CONCATENATE("R3C",' RIESGOS DE GESTION'!#REF!),"")</f>
        <v>#REF!</v>
      </c>
      <c r="S48" s="66" t="e">
        <f>IF(AND(' RIESGOS DE GESTION'!#REF!="Muy Baja",' RIESGOS DE GESTION'!#REF!="Menor"),CONCATENATE("R3C",' RIESGOS DE GESTION'!#REF!),"")</f>
        <v>#REF!</v>
      </c>
      <c r="T48" s="66" t="e">
        <f>IF(AND(' RIESGOS DE GESTION'!#REF!="Muy Baja",' RIESGOS DE GESTION'!#REF!="Menor"),CONCATENATE("R3C",' RIESGOS DE GESTION'!#REF!),"")</f>
        <v>#REF!</v>
      </c>
      <c r="U48" s="67" t="e">
        <f>IF(AND(' RIESGOS DE GESTION'!#REF!="Muy Baja",' RIESGOS DE GESTION'!#REF!="Menor"),CONCATENATE("R3C",' RIESGOS DE GESTION'!#REF!),"")</f>
        <v>#REF!</v>
      </c>
      <c r="V48" s="56" t="e">
        <f>IF(AND(' RIESGOS DE GESTION'!#REF!="Muy Baja",' RIESGOS DE GESTION'!#REF!="Moderado"),CONCATENATE("R3C",' RIESGOS DE GESTION'!#REF!),"")</f>
        <v>#REF!</v>
      </c>
      <c r="W48" s="57" t="e">
        <f>IF(AND(' RIESGOS DE GESTION'!#REF!="Muy Baja",' RIESGOS DE GESTION'!#REF!="Moderado"),CONCATENATE("R3C",' RIESGOS DE GESTION'!#REF!),"")</f>
        <v>#REF!</v>
      </c>
      <c r="X48" s="57" t="e">
        <f>IF(AND(' RIESGOS DE GESTION'!#REF!="Muy Baja",' RIESGOS DE GESTION'!#REF!="Moderado"),CONCATENATE("R3C",' RIESGOS DE GESTION'!#REF!),"")</f>
        <v>#REF!</v>
      </c>
      <c r="Y48" s="57" t="e">
        <f>IF(AND(' RIESGOS DE GESTION'!#REF!="Muy Baja",' RIESGOS DE GESTION'!#REF!="Moderado"),CONCATENATE("R3C",' RIESGOS DE GESTION'!#REF!),"")</f>
        <v>#REF!</v>
      </c>
      <c r="Z48" s="57" t="e">
        <f>IF(AND(' RIESGOS DE GESTION'!#REF!="Muy Baja",' RIESGOS DE GESTION'!#REF!="Moderado"),CONCATENATE("R3C",' RIESGOS DE GESTION'!#REF!),"")</f>
        <v>#REF!</v>
      </c>
      <c r="AA48" s="58" t="e">
        <f>IF(AND(' RIESGOS DE GESTION'!#REF!="Muy Baja",' RIESGOS DE GESTION'!#REF!="Moderado"),CONCATENATE("R3C",' RIESGOS DE GESTION'!#REF!),"")</f>
        <v>#REF!</v>
      </c>
      <c r="AB48" s="41" t="e">
        <f>IF(AND(' RIESGOS DE GESTION'!#REF!="Muy Baja",' RIESGOS DE GESTION'!#REF!="Mayor"),CONCATENATE("R3C",' RIESGOS DE GESTION'!#REF!),"")</f>
        <v>#REF!</v>
      </c>
      <c r="AC48" s="42" t="e">
        <f>IF(AND(' RIESGOS DE GESTION'!#REF!="Muy Baja",' RIESGOS DE GESTION'!#REF!="Mayor"),CONCATENATE("R3C",' RIESGOS DE GESTION'!#REF!),"")</f>
        <v>#REF!</v>
      </c>
      <c r="AD48" s="42" t="e">
        <f>IF(AND(' RIESGOS DE GESTION'!#REF!="Muy Baja",' RIESGOS DE GESTION'!#REF!="Mayor"),CONCATENATE("R3C",' RIESGOS DE GESTION'!#REF!),"")</f>
        <v>#REF!</v>
      </c>
      <c r="AE48" s="42" t="e">
        <f>IF(AND(' RIESGOS DE GESTION'!#REF!="Muy Baja",' RIESGOS DE GESTION'!#REF!="Mayor"),CONCATENATE("R3C",' RIESGOS DE GESTION'!#REF!),"")</f>
        <v>#REF!</v>
      </c>
      <c r="AF48" s="42" t="e">
        <f>IF(AND(' RIESGOS DE GESTION'!#REF!="Muy Baja",' RIESGOS DE GESTION'!#REF!="Mayor"),CONCATENATE("R3C",' RIESGOS DE GESTION'!#REF!),"")</f>
        <v>#REF!</v>
      </c>
      <c r="AG48" s="43" t="e">
        <f>IF(AND(' RIESGOS DE GESTION'!#REF!="Muy Baja",' RIESGOS DE GESTION'!#REF!="Mayor"),CONCATENATE("R3C",' RIESGOS DE GESTION'!#REF!),"")</f>
        <v>#REF!</v>
      </c>
      <c r="AH48" s="44" t="e">
        <f>IF(AND(' RIESGOS DE GESTION'!#REF!="Muy Baja",' RIESGOS DE GESTION'!#REF!="Catastrófico"),CONCATENATE("R3C",' RIESGOS DE GESTION'!#REF!),"")</f>
        <v>#REF!</v>
      </c>
      <c r="AI48" s="45" t="e">
        <f>IF(AND(' RIESGOS DE GESTION'!#REF!="Muy Baja",' RIESGOS DE GESTION'!#REF!="Catastrófico"),CONCATENATE("R3C",' RIESGOS DE GESTION'!#REF!),"")</f>
        <v>#REF!</v>
      </c>
      <c r="AJ48" s="45" t="e">
        <f>IF(AND(' RIESGOS DE GESTION'!#REF!="Muy Baja",' RIESGOS DE GESTION'!#REF!="Catastrófico"),CONCATENATE("R3C",' RIESGOS DE GESTION'!#REF!),"")</f>
        <v>#REF!</v>
      </c>
      <c r="AK48" s="45" t="e">
        <f>IF(AND(' RIESGOS DE GESTION'!#REF!="Muy Baja",' RIESGOS DE GESTION'!#REF!="Catastrófico"),CONCATENATE("R3C",' RIESGOS DE GESTION'!#REF!),"")</f>
        <v>#REF!</v>
      </c>
      <c r="AL48" s="45" t="e">
        <f>IF(AND(' RIESGOS DE GESTION'!#REF!="Muy Baja",' RIESGOS DE GESTION'!#REF!="Catastrófico"),CONCATENATE("R3C",' RIESGOS DE GESTION'!#REF!),"")</f>
        <v>#REF!</v>
      </c>
      <c r="AM48" s="46" t="e">
        <f>IF(AND(' RIESGOS DE GESTION'!#REF!="Muy Baja",' RIESGOS DE GESTION'!#REF!="Catastrófico"),CONCATENATE("R3C",' RIESGOS DE GESTION'!#REF!),"")</f>
        <v>#REF!</v>
      </c>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row>
    <row r="49" spans="1:80" ht="15" customHeight="1" x14ac:dyDescent="0.25">
      <c r="A49" s="72"/>
      <c r="B49" s="496"/>
      <c r="C49" s="496"/>
      <c r="D49" s="497"/>
      <c r="E49" s="595"/>
      <c r="F49" s="594"/>
      <c r="G49" s="594"/>
      <c r="H49" s="594"/>
      <c r="I49" s="610"/>
      <c r="J49" s="65" t="e">
        <f>IF(AND(' RIESGOS DE GESTION'!#REF!="Muy Baja",' RIESGOS DE GESTION'!#REF!="Leve"),CONCATENATE("R4C",' RIESGOS DE GESTION'!#REF!),"")</f>
        <v>#REF!</v>
      </c>
      <c r="K49" s="66" t="e">
        <f>IF(AND(' RIESGOS DE GESTION'!#REF!="Muy Baja",' RIESGOS DE GESTION'!#REF!="Leve"),CONCATENATE("R4C",' RIESGOS DE GESTION'!#REF!),"")</f>
        <v>#REF!</v>
      </c>
      <c r="L49" s="66" t="e">
        <f>IF(AND(' RIESGOS DE GESTION'!#REF!="Muy Baja",' RIESGOS DE GESTION'!#REF!="Leve"),CONCATENATE("R4C",' RIESGOS DE GESTION'!#REF!),"")</f>
        <v>#REF!</v>
      </c>
      <c r="M49" s="66" t="e">
        <f>IF(AND(' RIESGOS DE GESTION'!#REF!="Muy Baja",' RIESGOS DE GESTION'!#REF!="Leve"),CONCATENATE("R4C",' RIESGOS DE GESTION'!#REF!),"")</f>
        <v>#REF!</v>
      </c>
      <c r="N49" s="66" t="e">
        <f>IF(AND(' RIESGOS DE GESTION'!#REF!="Muy Baja",' RIESGOS DE GESTION'!#REF!="Leve"),CONCATENATE("R4C",' RIESGOS DE GESTION'!#REF!),"")</f>
        <v>#REF!</v>
      </c>
      <c r="O49" s="67" t="e">
        <f>IF(AND(' RIESGOS DE GESTION'!#REF!="Muy Baja",' RIESGOS DE GESTION'!#REF!="Leve"),CONCATENATE("R4C",' RIESGOS DE GESTION'!#REF!),"")</f>
        <v>#REF!</v>
      </c>
      <c r="P49" s="65" t="e">
        <f>IF(AND(' RIESGOS DE GESTION'!#REF!="Muy Baja",' RIESGOS DE GESTION'!#REF!="Menor"),CONCATENATE("R4C",' RIESGOS DE GESTION'!#REF!),"")</f>
        <v>#REF!</v>
      </c>
      <c r="Q49" s="66" t="e">
        <f>IF(AND(' RIESGOS DE GESTION'!#REF!="Muy Baja",' RIESGOS DE GESTION'!#REF!="Menor"),CONCATENATE("R4C",' RIESGOS DE GESTION'!#REF!),"")</f>
        <v>#REF!</v>
      </c>
      <c r="R49" s="66" t="e">
        <f>IF(AND(' RIESGOS DE GESTION'!#REF!="Muy Baja",' RIESGOS DE GESTION'!#REF!="Menor"),CONCATENATE("R4C",' RIESGOS DE GESTION'!#REF!),"")</f>
        <v>#REF!</v>
      </c>
      <c r="S49" s="66" t="e">
        <f>IF(AND(' RIESGOS DE GESTION'!#REF!="Muy Baja",' RIESGOS DE GESTION'!#REF!="Menor"),CONCATENATE("R4C",' RIESGOS DE GESTION'!#REF!),"")</f>
        <v>#REF!</v>
      </c>
      <c r="T49" s="66" t="e">
        <f>IF(AND(' RIESGOS DE GESTION'!#REF!="Muy Baja",' RIESGOS DE GESTION'!#REF!="Menor"),CONCATENATE("R4C",' RIESGOS DE GESTION'!#REF!),"")</f>
        <v>#REF!</v>
      </c>
      <c r="U49" s="67" t="e">
        <f>IF(AND(' RIESGOS DE GESTION'!#REF!="Muy Baja",' RIESGOS DE GESTION'!#REF!="Menor"),CONCATENATE("R4C",' RIESGOS DE GESTION'!#REF!),"")</f>
        <v>#REF!</v>
      </c>
      <c r="V49" s="56" t="e">
        <f>IF(AND(' RIESGOS DE GESTION'!#REF!="Muy Baja",' RIESGOS DE GESTION'!#REF!="Moderado"),CONCATENATE("R4C",' RIESGOS DE GESTION'!#REF!),"")</f>
        <v>#REF!</v>
      </c>
      <c r="W49" s="57" t="e">
        <f>IF(AND(' RIESGOS DE GESTION'!#REF!="Muy Baja",' RIESGOS DE GESTION'!#REF!="Moderado"),CONCATENATE("R4C",' RIESGOS DE GESTION'!#REF!),"")</f>
        <v>#REF!</v>
      </c>
      <c r="X49" s="57" t="e">
        <f>IF(AND(' RIESGOS DE GESTION'!#REF!="Muy Baja",' RIESGOS DE GESTION'!#REF!="Moderado"),CONCATENATE("R4C",' RIESGOS DE GESTION'!#REF!),"")</f>
        <v>#REF!</v>
      </c>
      <c r="Y49" s="57" t="e">
        <f>IF(AND(' RIESGOS DE GESTION'!#REF!="Muy Baja",' RIESGOS DE GESTION'!#REF!="Moderado"),CONCATENATE("R4C",' RIESGOS DE GESTION'!#REF!),"")</f>
        <v>#REF!</v>
      </c>
      <c r="Z49" s="57" t="e">
        <f>IF(AND(' RIESGOS DE GESTION'!#REF!="Muy Baja",' RIESGOS DE GESTION'!#REF!="Moderado"),CONCATENATE("R4C",' RIESGOS DE GESTION'!#REF!),"")</f>
        <v>#REF!</v>
      </c>
      <c r="AA49" s="58" t="e">
        <f>IF(AND(' RIESGOS DE GESTION'!#REF!="Muy Baja",' RIESGOS DE GESTION'!#REF!="Moderado"),CONCATENATE("R4C",' RIESGOS DE GESTION'!#REF!),"")</f>
        <v>#REF!</v>
      </c>
      <c r="AB49" s="41" t="e">
        <f>IF(AND(' RIESGOS DE GESTION'!#REF!="Muy Baja",' RIESGOS DE GESTION'!#REF!="Mayor"),CONCATENATE("R4C",' RIESGOS DE GESTION'!#REF!),"")</f>
        <v>#REF!</v>
      </c>
      <c r="AC49" s="42" t="e">
        <f>IF(AND(' RIESGOS DE GESTION'!#REF!="Muy Baja",' RIESGOS DE GESTION'!#REF!="Mayor"),CONCATENATE("R4C",' RIESGOS DE GESTION'!#REF!),"")</f>
        <v>#REF!</v>
      </c>
      <c r="AD49" s="42" t="e">
        <f>IF(AND(' RIESGOS DE GESTION'!#REF!="Muy Baja",' RIESGOS DE GESTION'!#REF!="Mayor"),CONCATENATE("R4C",' RIESGOS DE GESTION'!#REF!),"")</f>
        <v>#REF!</v>
      </c>
      <c r="AE49" s="42" t="e">
        <f>IF(AND(' RIESGOS DE GESTION'!#REF!="Muy Baja",' RIESGOS DE GESTION'!#REF!="Mayor"),CONCATENATE("R4C",' RIESGOS DE GESTION'!#REF!),"")</f>
        <v>#REF!</v>
      </c>
      <c r="AF49" s="42" t="e">
        <f>IF(AND(' RIESGOS DE GESTION'!#REF!="Muy Baja",' RIESGOS DE GESTION'!#REF!="Mayor"),CONCATENATE("R4C",' RIESGOS DE GESTION'!#REF!),"")</f>
        <v>#REF!</v>
      </c>
      <c r="AG49" s="43" t="e">
        <f>IF(AND(' RIESGOS DE GESTION'!#REF!="Muy Baja",' RIESGOS DE GESTION'!#REF!="Mayor"),CONCATENATE("R4C",' RIESGOS DE GESTION'!#REF!),"")</f>
        <v>#REF!</v>
      </c>
      <c r="AH49" s="44" t="e">
        <f>IF(AND(' RIESGOS DE GESTION'!#REF!="Muy Baja",' RIESGOS DE GESTION'!#REF!="Catastrófico"),CONCATENATE("R4C",' RIESGOS DE GESTION'!#REF!),"")</f>
        <v>#REF!</v>
      </c>
      <c r="AI49" s="45" t="e">
        <f>IF(AND(' RIESGOS DE GESTION'!#REF!="Muy Baja",' RIESGOS DE GESTION'!#REF!="Catastrófico"),CONCATENATE("R4C",' RIESGOS DE GESTION'!#REF!),"")</f>
        <v>#REF!</v>
      </c>
      <c r="AJ49" s="45" t="e">
        <f>IF(AND(' RIESGOS DE GESTION'!#REF!="Muy Baja",' RIESGOS DE GESTION'!#REF!="Catastrófico"),CONCATENATE("R4C",' RIESGOS DE GESTION'!#REF!),"")</f>
        <v>#REF!</v>
      </c>
      <c r="AK49" s="45" t="e">
        <f>IF(AND(' RIESGOS DE GESTION'!#REF!="Muy Baja",' RIESGOS DE GESTION'!#REF!="Catastrófico"),CONCATENATE("R4C",' RIESGOS DE GESTION'!#REF!),"")</f>
        <v>#REF!</v>
      </c>
      <c r="AL49" s="45" t="e">
        <f>IF(AND(' RIESGOS DE GESTION'!#REF!="Muy Baja",' RIESGOS DE GESTION'!#REF!="Catastrófico"),CONCATENATE("R4C",' RIESGOS DE GESTION'!#REF!),"")</f>
        <v>#REF!</v>
      </c>
      <c r="AM49" s="46" t="e">
        <f>IF(AND(' RIESGOS DE GESTION'!#REF!="Muy Baja",' RIESGOS DE GESTION'!#REF!="Catastrófico"),CONCATENATE("R4C",' RIESGOS DE GESTION'!#REF!),"")</f>
        <v>#REF!</v>
      </c>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row>
    <row r="50" spans="1:80" ht="15" customHeight="1" x14ac:dyDescent="0.25">
      <c r="A50" s="72"/>
      <c r="B50" s="496"/>
      <c r="C50" s="496"/>
      <c r="D50" s="497"/>
      <c r="E50" s="595"/>
      <c r="F50" s="594"/>
      <c r="G50" s="594"/>
      <c r="H50" s="594"/>
      <c r="I50" s="610"/>
      <c r="J50" s="65" t="e">
        <f>IF(AND(' RIESGOS DE GESTION'!#REF!="Muy Baja",' RIESGOS DE GESTION'!#REF!="Leve"),CONCATENATE("R5C",' RIESGOS DE GESTION'!#REF!),"")</f>
        <v>#REF!</v>
      </c>
      <c r="K50" s="66" t="e">
        <f>IF(AND(' RIESGOS DE GESTION'!#REF!="Muy Baja",' RIESGOS DE GESTION'!#REF!="Leve"),CONCATENATE("R5C",' RIESGOS DE GESTION'!#REF!),"")</f>
        <v>#REF!</v>
      </c>
      <c r="L50" s="66" t="e">
        <f>IF(AND(' RIESGOS DE GESTION'!#REF!="Muy Baja",' RIESGOS DE GESTION'!#REF!="Leve"),CONCATENATE("R5C",' RIESGOS DE GESTION'!#REF!),"")</f>
        <v>#REF!</v>
      </c>
      <c r="M50" s="66" t="e">
        <f>IF(AND(' RIESGOS DE GESTION'!#REF!="Muy Baja",' RIESGOS DE GESTION'!#REF!="Leve"),CONCATENATE("R5C",' RIESGOS DE GESTION'!#REF!),"")</f>
        <v>#REF!</v>
      </c>
      <c r="N50" s="66" t="e">
        <f>IF(AND(' RIESGOS DE GESTION'!#REF!="Muy Baja",' RIESGOS DE GESTION'!#REF!="Leve"),CONCATENATE("R5C",' RIESGOS DE GESTION'!#REF!),"")</f>
        <v>#REF!</v>
      </c>
      <c r="O50" s="67" t="e">
        <f>IF(AND(' RIESGOS DE GESTION'!#REF!="Muy Baja",' RIESGOS DE GESTION'!#REF!="Leve"),CONCATENATE("R5C",' RIESGOS DE GESTION'!#REF!),"")</f>
        <v>#REF!</v>
      </c>
      <c r="P50" s="65" t="e">
        <f>IF(AND(' RIESGOS DE GESTION'!#REF!="Muy Baja",' RIESGOS DE GESTION'!#REF!="Menor"),CONCATENATE("R5C",' RIESGOS DE GESTION'!#REF!),"")</f>
        <v>#REF!</v>
      </c>
      <c r="Q50" s="66" t="e">
        <f>IF(AND(' RIESGOS DE GESTION'!#REF!="Muy Baja",' RIESGOS DE GESTION'!#REF!="Menor"),CONCATENATE("R5C",' RIESGOS DE GESTION'!#REF!),"")</f>
        <v>#REF!</v>
      </c>
      <c r="R50" s="66" t="e">
        <f>IF(AND(' RIESGOS DE GESTION'!#REF!="Muy Baja",' RIESGOS DE GESTION'!#REF!="Menor"),CONCATENATE("R5C",' RIESGOS DE GESTION'!#REF!),"")</f>
        <v>#REF!</v>
      </c>
      <c r="S50" s="66" t="e">
        <f>IF(AND(' RIESGOS DE GESTION'!#REF!="Muy Baja",' RIESGOS DE GESTION'!#REF!="Menor"),CONCATENATE("R5C",' RIESGOS DE GESTION'!#REF!),"")</f>
        <v>#REF!</v>
      </c>
      <c r="T50" s="66" t="e">
        <f>IF(AND(' RIESGOS DE GESTION'!#REF!="Muy Baja",' RIESGOS DE GESTION'!#REF!="Menor"),CONCATENATE("R5C",' RIESGOS DE GESTION'!#REF!),"")</f>
        <v>#REF!</v>
      </c>
      <c r="U50" s="67" t="e">
        <f>IF(AND(' RIESGOS DE GESTION'!#REF!="Muy Baja",' RIESGOS DE GESTION'!#REF!="Menor"),CONCATENATE("R5C",' RIESGOS DE GESTION'!#REF!),"")</f>
        <v>#REF!</v>
      </c>
      <c r="V50" s="56" t="e">
        <f>IF(AND(' RIESGOS DE GESTION'!#REF!="Muy Baja",' RIESGOS DE GESTION'!#REF!="Moderado"),CONCATENATE("R5C",' RIESGOS DE GESTION'!#REF!),"")</f>
        <v>#REF!</v>
      </c>
      <c r="W50" s="57" t="e">
        <f>IF(AND(' RIESGOS DE GESTION'!#REF!="Muy Baja",' RIESGOS DE GESTION'!#REF!="Moderado"),CONCATENATE("R5C",' RIESGOS DE GESTION'!#REF!),"")</f>
        <v>#REF!</v>
      </c>
      <c r="X50" s="57" t="e">
        <f>IF(AND(' RIESGOS DE GESTION'!#REF!="Muy Baja",' RIESGOS DE GESTION'!#REF!="Moderado"),CONCATENATE("R5C",' RIESGOS DE GESTION'!#REF!),"")</f>
        <v>#REF!</v>
      </c>
      <c r="Y50" s="57" t="e">
        <f>IF(AND(' RIESGOS DE GESTION'!#REF!="Muy Baja",' RIESGOS DE GESTION'!#REF!="Moderado"),CONCATENATE("R5C",' RIESGOS DE GESTION'!#REF!),"")</f>
        <v>#REF!</v>
      </c>
      <c r="Z50" s="57" t="e">
        <f>IF(AND(' RIESGOS DE GESTION'!#REF!="Muy Baja",' RIESGOS DE GESTION'!#REF!="Moderado"),CONCATENATE("R5C",' RIESGOS DE GESTION'!#REF!),"")</f>
        <v>#REF!</v>
      </c>
      <c r="AA50" s="58" t="e">
        <f>IF(AND(' RIESGOS DE GESTION'!#REF!="Muy Baja",' RIESGOS DE GESTION'!#REF!="Moderado"),CONCATENATE("R5C",' RIESGOS DE GESTION'!#REF!),"")</f>
        <v>#REF!</v>
      </c>
      <c r="AB50" s="41" t="e">
        <f>IF(AND(' RIESGOS DE GESTION'!#REF!="Muy Baja",' RIESGOS DE GESTION'!#REF!="Mayor"),CONCATENATE("R5C",' RIESGOS DE GESTION'!#REF!),"")</f>
        <v>#REF!</v>
      </c>
      <c r="AC50" s="42" t="e">
        <f>IF(AND(' RIESGOS DE GESTION'!#REF!="Muy Baja",' RIESGOS DE GESTION'!#REF!="Mayor"),CONCATENATE("R5C",' RIESGOS DE GESTION'!#REF!),"")</f>
        <v>#REF!</v>
      </c>
      <c r="AD50" s="42" t="e">
        <f>IF(AND(' RIESGOS DE GESTION'!#REF!="Muy Baja",' RIESGOS DE GESTION'!#REF!="Mayor"),CONCATENATE("R5C",' RIESGOS DE GESTION'!#REF!),"")</f>
        <v>#REF!</v>
      </c>
      <c r="AE50" s="42" t="e">
        <f>IF(AND(' RIESGOS DE GESTION'!#REF!="Muy Baja",' RIESGOS DE GESTION'!#REF!="Mayor"),CONCATENATE("R5C",' RIESGOS DE GESTION'!#REF!),"")</f>
        <v>#REF!</v>
      </c>
      <c r="AF50" s="42" t="e">
        <f>IF(AND(' RIESGOS DE GESTION'!#REF!="Muy Baja",' RIESGOS DE GESTION'!#REF!="Mayor"),CONCATENATE("R5C",' RIESGOS DE GESTION'!#REF!),"")</f>
        <v>#REF!</v>
      </c>
      <c r="AG50" s="43" t="e">
        <f>IF(AND(' RIESGOS DE GESTION'!#REF!="Muy Baja",' RIESGOS DE GESTION'!#REF!="Mayor"),CONCATENATE("R5C",' RIESGOS DE GESTION'!#REF!),"")</f>
        <v>#REF!</v>
      </c>
      <c r="AH50" s="44" t="e">
        <f>IF(AND(' RIESGOS DE GESTION'!#REF!="Muy Baja",' RIESGOS DE GESTION'!#REF!="Catastrófico"),CONCATENATE("R5C",' RIESGOS DE GESTION'!#REF!),"")</f>
        <v>#REF!</v>
      </c>
      <c r="AI50" s="45" t="e">
        <f>IF(AND(' RIESGOS DE GESTION'!#REF!="Muy Baja",' RIESGOS DE GESTION'!#REF!="Catastrófico"),CONCATENATE("R5C",' RIESGOS DE GESTION'!#REF!),"")</f>
        <v>#REF!</v>
      </c>
      <c r="AJ50" s="45" t="e">
        <f>IF(AND(' RIESGOS DE GESTION'!#REF!="Muy Baja",' RIESGOS DE GESTION'!#REF!="Catastrófico"),CONCATENATE("R5C",' RIESGOS DE GESTION'!#REF!),"")</f>
        <v>#REF!</v>
      </c>
      <c r="AK50" s="45" t="e">
        <f>IF(AND(' RIESGOS DE GESTION'!#REF!="Muy Baja",' RIESGOS DE GESTION'!#REF!="Catastrófico"),CONCATENATE("R5C",' RIESGOS DE GESTION'!#REF!),"")</f>
        <v>#REF!</v>
      </c>
      <c r="AL50" s="45" t="e">
        <f>IF(AND(' RIESGOS DE GESTION'!#REF!="Muy Baja",' RIESGOS DE GESTION'!#REF!="Catastrófico"),CONCATENATE("R5C",' RIESGOS DE GESTION'!#REF!),"")</f>
        <v>#REF!</v>
      </c>
      <c r="AM50" s="46" t="e">
        <f>IF(AND(' RIESGOS DE GESTION'!#REF!="Muy Baja",' RIESGOS DE GESTION'!#REF!="Catastrófico"),CONCATENATE("R5C",' RIESGOS DE GESTION'!#REF!),"")</f>
        <v>#REF!</v>
      </c>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row>
    <row r="51" spans="1:80" ht="15" customHeight="1" x14ac:dyDescent="0.25">
      <c r="A51" s="72"/>
      <c r="B51" s="496"/>
      <c r="C51" s="496"/>
      <c r="D51" s="497"/>
      <c r="E51" s="595"/>
      <c r="F51" s="594"/>
      <c r="G51" s="594"/>
      <c r="H51" s="594"/>
      <c r="I51" s="610"/>
      <c r="J51" s="65" t="e">
        <f>IF(AND(' RIESGOS DE GESTION'!#REF!="Muy Baja",' RIESGOS DE GESTION'!#REF!="Leve"),CONCATENATE("R6C",' RIESGOS DE GESTION'!#REF!),"")</f>
        <v>#REF!</v>
      </c>
      <c r="K51" s="66" t="e">
        <f>IF(AND(' RIESGOS DE GESTION'!#REF!="Muy Baja",' RIESGOS DE GESTION'!#REF!="Leve"),CONCATENATE("R6C",' RIESGOS DE GESTION'!#REF!),"")</f>
        <v>#REF!</v>
      </c>
      <c r="L51" s="66" t="e">
        <f>IF(AND(' RIESGOS DE GESTION'!#REF!="Muy Baja",' RIESGOS DE GESTION'!#REF!="Leve"),CONCATENATE("R6C",' RIESGOS DE GESTION'!#REF!),"")</f>
        <v>#REF!</v>
      </c>
      <c r="M51" s="66" t="e">
        <f>IF(AND(' RIESGOS DE GESTION'!#REF!="Muy Baja",' RIESGOS DE GESTION'!#REF!="Leve"),CONCATENATE("R6C",' RIESGOS DE GESTION'!#REF!),"")</f>
        <v>#REF!</v>
      </c>
      <c r="N51" s="66" t="e">
        <f>IF(AND(' RIESGOS DE GESTION'!#REF!="Muy Baja",' RIESGOS DE GESTION'!#REF!="Leve"),CONCATENATE("R6C",' RIESGOS DE GESTION'!#REF!),"")</f>
        <v>#REF!</v>
      </c>
      <c r="O51" s="67" t="e">
        <f>IF(AND(' RIESGOS DE GESTION'!#REF!="Muy Baja",' RIESGOS DE GESTION'!#REF!="Leve"),CONCATENATE("R6C",' RIESGOS DE GESTION'!#REF!),"")</f>
        <v>#REF!</v>
      </c>
      <c r="P51" s="65" t="e">
        <f>IF(AND(' RIESGOS DE GESTION'!#REF!="Muy Baja",' RIESGOS DE GESTION'!#REF!="Menor"),CONCATENATE("R6C",' RIESGOS DE GESTION'!#REF!),"")</f>
        <v>#REF!</v>
      </c>
      <c r="Q51" s="66" t="e">
        <f>IF(AND(' RIESGOS DE GESTION'!#REF!="Muy Baja",' RIESGOS DE GESTION'!#REF!="Menor"),CONCATENATE("R6C",' RIESGOS DE GESTION'!#REF!),"")</f>
        <v>#REF!</v>
      </c>
      <c r="R51" s="66" t="e">
        <f>IF(AND(' RIESGOS DE GESTION'!#REF!="Muy Baja",' RIESGOS DE GESTION'!#REF!="Menor"),CONCATENATE("R6C",' RIESGOS DE GESTION'!#REF!),"")</f>
        <v>#REF!</v>
      </c>
      <c r="S51" s="66" t="e">
        <f>IF(AND(' RIESGOS DE GESTION'!#REF!="Muy Baja",' RIESGOS DE GESTION'!#REF!="Menor"),CONCATENATE("R6C",' RIESGOS DE GESTION'!#REF!),"")</f>
        <v>#REF!</v>
      </c>
      <c r="T51" s="66" t="e">
        <f>IF(AND(' RIESGOS DE GESTION'!#REF!="Muy Baja",' RIESGOS DE GESTION'!#REF!="Menor"),CONCATENATE("R6C",' RIESGOS DE GESTION'!#REF!),"")</f>
        <v>#REF!</v>
      </c>
      <c r="U51" s="67" t="e">
        <f>IF(AND(' RIESGOS DE GESTION'!#REF!="Muy Baja",' RIESGOS DE GESTION'!#REF!="Menor"),CONCATENATE("R6C",' RIESGOS DE GESTION'!#REF!),"")</f>
        <v>#REF!</v>
      </c>
      <c r="V51" s="56" t="e">
        <f>IF(AND(' RIESGOS DE GESTION'!#REF!="Muy Baja",' RIESGOS DE GESTION'!#REF!="Moderado"),CONCATENATE("R6C",' RIESGOS DE GESTION'!#REF!),"")</f>
        <v>#REF!</v>
      </c>
      <c r="W51" s="57" t="e">
        <f>IF(AND(' RIESGOS DE GESTION'!#REF!="Muy Baja",' RIESGOS DE GESTION'!#REF!="Moderado"),CONCATENATE("R6C",' RIESGOS DE GESTION'!#REF!),"")</f>
        <v>#REF!</v>
      </c>
      <c r="X51" s="57" t="e">
        <f>IF(AND(' RIESGOS DE GESTION'!#REF!="Muy Baja",' RIESGOS DE GESTION'!#REF!="Moderado"),CONCATENATE("R6C",' RIESGOS DE GESTION'!#REF!),"")</f>
        <v>#REF!</v>
      </c>
      <c r="Y51" s="57" t="e">
        <f>IF(AND(' RIESGOS DE GESTION'!#REF!="Muy Baja",' RIESGOS DE GESTION'!#REF!="Moderado"),CONCATENATE("R6C",' RIESGOS DE GESTION'!#REF!),"")</f>
        <v>#REF!</v>
      </c>
      <c r="Z51" s="57" t="e">
        <f>IF(AND(' RIESGOS DE GESTION'!#REF!="Muy Baja",' RIESGOS DE GESTION'!#REF!="Moderado"),CONCATENATE("R6C",' RIESGOS DE GESTION'!#REF!),"")</f>
        <v>#REF!</v>
      </c>
      <c r="AA51" s="58" t="e">
        <f>IF(AND(' RIESGOS DE GESTION'!#REF!="Muy Baja",' RIESGOS DE GESTION'!#REF!="Moderado"),CONCATENATE("R6C",' RIESGOS DE GESTION'!#REF!),"")</f>
        <v>#REF!</v>
      </c>
      <c r="AB51" s="41" t="e">
        <f>IF(AND(' RIESGOS DE GESTION'!#REF!="Muy Baja",' RIESGOS DE GESTION'!#REF!="Mayor"),CONCATENATE("R6C",' RIESGOS DE GESTION'!#REF!),"")</f>
        <v>#REF!</v>
      </c>
      <c r="AC51" s="42" t="e">
        <f>IF(AND(' RIESGOS DE GESTION'!#REF!="Muy Baja",' RIESGOS DE GESTION'!#REF!="Mayor"),CONCATENATE("R6C",' RIESGOS DE GESTION'!#REF!),"")</f>
        <v>#REF!</v>
      </c>
      <c r="AD51" s="42" t="e">
        <f>IF(AND(' RIESGOS DE GESTION'!#REF!="Muy Baja",' RIESGOS DE GESTION'!#REF!="Mayor"),CONCATENATE("R6C",' RIESGOS DE GESTION'!#REF!),"")</f>
        <v>#REF!</v>
      </c>
      <c r="AE51" s="42" t="e">
        <f>IF(AND(' RIESGOS DE GESTION'!#REF!="Muy Baja",' RIESGOS DE GESTION'!#REF!="Mayor"),CONCATENATE("R6C",' RIESGOS DE GESTION'!#REF!),"")</f>
        <v>#REF!</v>
      </c>
      <c r="AF51" s="42" t="e">
        <f>IF(AND(' RIESGOS DE GESTION'!#REF!="Muy Baja",' RIESGOS DE GESTION'!#REF!="Mayor"),CONCATENATE("R6C",' RIESGOS DE GESTION'!#REF!),"")</f>
        <v>#REF!</v>
      </c>
      <c r="AG51" s="43" t="e">
        <f>IF(AND(' RIESGOS DE GESTION'!#REF!="Muy Baja",' RIESGOS DE GESTION'!#REF!="Mayor"),CONCATENATE("R6C",' RIESGOS DE GESTION'!#REF!),"")</f>
        <v>#REF!</v>
      </c>
      <c r="AH51" s="44" t="e">
        <f>IF(AND(' RIESGOS DE GESTION'!#REF!="Muy Baja",' RIESGOS DE GESTION'!#REF!="Catastrófico"),CONCATENATE("R6C",' RIESGOS DE GESTION'!#REF!),"")</f>
        <v>#REF!</v>
      </c>
      <c r="AI51" s="45" t="e">
        <f>IF(AND(' RIESGOS DE GESTION'!#REF!="Muy Baja",' RIESGOS DE GESTION'!#REF!="Catastrófico"),CONCATENATE("R6C",' RIESGOS DE GESTION'!#REF!),"")</f>
        <v>#REF!</v>
      </c>
      <c r="AJ51" s="45" t="e">
        <f>IF(AND(' RIESGOS DE GESTION'!#REF!="Muy Baja",' RIESGOS DE GESTION'!#REF!="Catastrófico"),CONCATENATE("R6C",' RIESGOS DE GESTION'!#REF!),"")</f>
        <v>#REF!</v>
      </c>
      <c r="AK51" s="45" t="e">
        <f>IF(AND(' RIESGOS DE GESTION'!#REF!="Muy Baja",' RIESGOS DE GESTION'!#REF!="Catastrófico"),CONCATENATE("R6C",' RIESGOS DE GESTION'!#REF!),"")</f>
        <v>#REF!</v>
      </c>
      <c r="AL51" s="45" t="e">
        <f>IF(AND(' RIESGOS DE GESTION'!#REF!="Muy Baja",' RIESGOS DE GESTION'!#REF!="Catastrófico"),CONCATENATE("R6C",' RIESGOS DE GESTION'!#REF!),"")</f>
        <v>#REF!</v>
      </c>
      <c r="AM51" s="46" t="e">
        <f>IF(AND(' RIESGOS DE GESTION'!#REF!="Muy Baja",' RIESGOS DE GESTION'!#REF!="Catastrófico"),CONCATENATE("R6C",' RIESGOS DE GESTION'!#REF!),"")</f>
        <v>#REF!</v>
      </c>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row>
    <row r="52" spans="1:80" ht="15" customHeight="1" x14ac:dyDescent="0.25">
      <c r="A52" s="72"/>
      <c r="B52" s="496"/>
      <c r="C52" s="496"/>
      <c r="D52" s="497"/>
      <c r="E52" s="595"/>
      <c r="F52" s="594"/>
      <c r="G52" s="594"/>
      <c r="H52" s="594"/>
      <c r="I52" s="610"/>
      <c r="J52" s="65" t="e">
        <f>IF(AND(' RIESGOS DE GESTION'!#REF!="Muy Baja",' RIESGOS DE GESTION'!#REF!="Leve"),CONCATENATE("R7C",' RIESGOS DE GESTION'!#REF!),"")</f>
        <v>#REF!</v>
      </c>
      <c r="K52" s="66" t="e">
        <f>IF(AND(' RIESGOS DE GESTION'!#REF!="Muy Baja",' RIESGOS DE GESTION'!#REF!="Leve"),CONCATENATE("R7C",' RIESGOS DE GESTION'!#REF!),"")</f>
        <v>#REF!</v>
      </c>
      <c r="L52" s="66" t="e">
        <f>IF(AND(' RIESGOS DE GESTION'!#REF!="Muy Baja",' RIESGOS DE GESTION'!#REF!="Leve"),CONCATENATE("R7C",' RIESGOS DE GESTION'!#REF!),"")</f>
        <v>#REF!</v>
      </c>
      <c r="M52" s="66" t="e">
        <f>IF(AND(' RIESGOS DE GESTION'!#REF!="Muy Baja",' RIESGOS DE GESTION'!#REF!="Leve"),CONCATENATE("R7C",' RIESGOS DE GESTION'!#REF!),"")</f>
        <v>#REF!</v>
      </c>
      <c r="N52" s="66" t="e">
        <f>IF(AND(' RIESGOS DE GESTION'!#REF!="Muy Baja",' RIESGOS DE GESTION'!#REF!="Leve"),CONCATENATE("R7C",' RIESGOS DE GESTION'!#REF!),"")</f>
        <v>#REF!</v>
      </c>
      <c r="O52" s="67" t="e">
        <f>IF(AND(' RIESGOS DE GESTION'!#REF!="Muy Baja",' RIESGOS DE GESTION'!#REF!="Leve"),CONCATENATE("R7C",' RIESGOS DE GESTION'!#REF!),"")</f>
        <v>#REF!</v>
      </c>
      <c r="P52" s="65" t="e">
        <f>IF(AND(' RIESGOS DE GESTION'!#REF!="Muy Baja",' RIESGOS DE GESTION'!#REF!="Menor"),CONCATENATE("R7C",' RIESGOS DE GESTION'!#REF!),"")</f>
        <v>#REF!</v>
      </c>
      <c r="Q52" s="66" t="e">
        <f>IF(AND(' RIESGOS DE GESTION'!#REF!="Muy Baja",' RIESGOS DE GESTION'!#REF!="Menor"),CONCATENATE("R7C",' RIESGOS DE GESTION'!#REF!),"")</f>
        <v>#REF!</v>
      </c>
      <c r="R52" s="66" t="e">
        <f>IF(AND(' RIESGOS DE GESTION'!#REF!="Muy Baja",' RIESGOS DE GESTION'!#REF!="Menor"),CONCATENATE("R7C",' RIESGOS DE GESTION'!#REF!),"")</f>
        <v>#REF!</v>
      </c>
      <c r="S52" s="66" t="e">
        <f>IF(AND(' RIESGOS DE GESTION'!#REF!="Muy Baja",' RIESGOS DE GESTION'!#REF!="Menor"),CONCATENATE("R7C",' RIESGOS DE GESTION'!#REF!),"")</f>
        <v>#REF!</v>
      </c>
      <c r="T52" s="66" t="e">
        <f>IF(AND(' RIESGOS DE GESTION'!#REF!="Muy Baja",' RIESGOS DE GESTION'!#REF!="Menor"),CONCATENATE("R7C",' RIESGOS DE GESTION'!#REF!),"")</f>
        <v>#REF!</v>
      </c>
      <c r="U52" s="67" t="e">
        <f>IF(AND(' RIESGOS DE GESTION'!#REF!="Muy Baja",' RIESGOS DE GESTION'!#REF!="Menor"),CONCATENATE("R7C",' RIESGOS DE GESTION'!#REF!),"")</f>
        <v>#REF!</v>
      </c>
      <c r="V52" s="56" t="e">
        <f>IF(AND(' RIESGOS DE GESTION'!#REF!="Muy Baja",' RIESGOS DE GESTION'!#REF!="Moderado"),CONCATENATE("R7C",' RIESGOS DE GESTION'!#REF!),"")</f>
        <v>#REF!</v>
      </c>
      <c r="W52" s="57" t="e">
        <f>IF(AND(' RIESGOS DE GESTION'!#REF!="Muy Baja",' RIESGOS DE GESTION'!#REF!="Moderado"),CONCATENATE("R7C",' RIESGOS DE GESTION'!#REF!),"")</f>
        <v>#REF!</v>
      </c>
      <c r="X52" s="57" t="e">
        <f>IF(AND(' RIESGOS DE GESTION'!#REF!="Muy Baja",' RIESGOS DE GESTION'!#REF!="Moderado"),CONCATENATE("R7C",' RIESGOS DE GESTION'!#REF!),"")</f>
        <v>#REF!</v>
      </c>
      <c r="Y52" s="57" t="e">
        <f>IF(AND(' RIESGOS DE GESTION'!#REF!="Muy Baja",' RIESGOS DE GESTION'!#REF!="Moderado"),CONCATENATE("R7C",' RIESGOS DE GESTION'!#REF!),"")</f>
        <v>#REF!</v>
      </c>
      <c r="Z52" s="57" t="e">
        <f>IF(AND(' RIESGOS DE GESTION'!#REF!="Muy Baja",' RIESGOS DE GESTION'!#REF!="Moderado"),CONCATENATE("R7C",' RIESGOS DE GESTION'!#REF!),"")</f>
        <v>#REF!</v>
      </c>
      <c r="AA52" s="58" t="e">
        <f>IF(AND(' RIESGOS DE GESTION'!#REF!="Muy Baja",' RIESGOS DE GESTION'!#REF!="Moderado"),CONCATENATE("R7C",' RIESGOS DE GESTION'!#REF!),"")</f>
        <v>#REF!</v>
      </c>
      <c r="AB52" s="41" t="e">
        <f>IF(AND(' RIESGOS DE GESTION'!#REF!="Muy Baja",' RIESGOS DE GESTION'!#REF!="Mayor"),CONCATENATE("R7C",' RIESGOS DE GESTION'!#REF!),"")</f>
        <v>#REF!</v>
      </c>
      <c r="AC52" s="42" t="e">
        <f>IF(AND(' RIESGOS DE GESTION'!#REF!="Muy Baja",' RIESGOS DE GESTION'!#REF!="Mayor"),CONCATENATE("R7C",' RIESGOS DE GESTION'!#REF!),"")</f>
        <v>#REF!</v>
      </c>
      <c r="AD52" s="42" t="e">
        <f>IF(AND(' RIESGOS DE GESTION'!#REF!="Muy Baja",' RIESGOS DE GESTION'!#REF!="Mayor"),CONCATENATE("R7C",' RIESGOS DE GESTION'!#REF!),"")</f>
        <v>#REF!</v>
      </c>
      <c r="AE52" s="42" t="e">
        <f>IF(AND(' RIESGOS DE GESTION'!#REF!="Muy Baja",' RIESGOS DE GESTION'!#REF!="Mayor"),CONCATENATE("R7C",' RIESGOS DE GESTION'!#REF!),"")</f>
        <v>#REF!</v>
      </c>
      <c r="AF52" s="42" t="e">
        <f>IF(AND(' RIESGOS DE GESTION'!#REF!="Muy Baja",' RIESGOS DE GESTION'!#REF!="Mayor"),CONCATENATE("R7C",' RIESGOS DE GESTION'!#REF!),"")</f>
        <v>#REF!</v>
      </c>
      <c r="AG52" s="43" t="e">
        <f>IF(AND(' RIESGOS DE GESTION'!#REF!="Muy Baja",' RIESGOS DE GESTION'!#REF!="Mayor"),CONCATENATE("R7C",' RIESGOS DE GESTION'!#REF!),"")</f>
        <v>#REF!</v>
      </c>
      <c r="AH52" s="44" t="e">
        <f>IF(AND(' RIESGOS DE GESTION'!#REF!="Muy Baja",' RIESGOS DE GESTION'!#REF!="Catastrófico"),CONCATENATE("R7C",' RIESGOS DE GESTION'!#REF!),"")</f>
        <v>#REF!</v>
      </c>
      <c r="AI52" s="45" t="e">
        <f>IF(AND(' RIESGOS DE GESTION'!#REF!="Muy Baja",' RIESGOS DE GESTION'!#REF!="Catastrófico"),CONCATENATE("R7C",' RIESGOS DE GESTION'!#REF!),"")</f>
        <v>#REF!</v>
      </c>
      <c r="AJ52" s="45" t="e">
        <f>IF(AND(' RIESGOS DE GESTION'!#REF!="Muy Baja",' RIESGOS DE GESTION'!#REF!="Catastrófico"),CONCATENATE("R7C",' RIESGOS DE GESTION'!#REF!),"")</f>
        <v>#REF!</v>
      </c>
      <c r="AK52" s="45" t="e">
        <f>IF(AND(' RIESGOS DE GESTION'!#REF!="Muy Baja",' RIESGOS DE GESTION'!#REF!="Catastrófico"),CONCATENATE("R7C",' RIESGOS DE GESTION'!#REF!),"")</f>
        <v>#REF!</v>
      </c>
      <c r="AL52" s="45" t="e">
        <f>IF(AND(' RIESGOS DE GESTION'!#REF!="Muy Baja",' RIESGOS DE GESTION'!#REF!="Catastrófico"),CONCATENATE("R7C",' RIESGOS DE GESTION'!#REF!),"")</f>
        <v>#REF!</v>
      </c>
      <c r="AM52" s="46" t="e">
        <f>IF(AND(' RIESGOS DE GESTION'!#REF!="Muy Baja",' RIESGOS DE GESTION'!#REF!="Catastrófico"),CONCATENATE("R7C",' RIESGOS DE GESTION'!#REF!),"")</f>
        <v>#REF!</v>
      </c>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row>
    <row r="53" spans="1:80" ht="15" customHeight="1" x14ac:dyDescent="0.25">
      <c r="A53" s="72"/>
      <c r="B53" s="496"/>
      <c r="C53" s="496"/>
      <c r="D53" s="497"/>
      <c r="E53" s="595"/>
      <c r="F53" s="594"/>
      <c r="G53" s="594"/>
      <c r="H53" s="594"/>
      <c r="I53" s="610"/>
      <c r="J53" s="65" t="e">
        <f>IF(AND(' RIESGOS DE GESTION'!#REF!="Muy Baja",' RIESGOS DE GESTION'!#REF!="Leve"),CONCATENATE("R8C",' RIESGOS DE GESTION'!#REF!),"")</f>
        <v>#REF!</v>
      </c>
      <c r="K53" s="66" t="e">
        <f>IF(AND(' RIESGOS DE GESTION'!#REF!="Muy Baja",' RIESGOS DE GESTION'!#REF!="Leve"),CONCATENATE("R8C",' RIESGOS DE GESTION'!#REF!),"")</f>
        <v>#REF!</v>
      </c>
      <c r="L53" s="66" t="e">
        <f>IF(AND(' RIESGOS DE GESTION'!#REF!="Muy Baja",' RIESGOS DE GESTION'!#REF!="Leve"),CONCATENATE("R8C",' RIESGOS DE GESTION'!#REF!),"")</f>
        <v>#REF!</v>
      </c>
      <c r="M53" s="66" t="e">
        <f>IF(AND(' RIESGOS DE GESTION'!#REF!="Muy Baja",' RIESGOS DE GESTION'!#REF!="Leve"),CONCATENATE("R8C",' RIESGOS DE GESTION'!#REF!),"")</f>
        <v>#REF!</v>
      </c>
      <c r="N53" s="66" t="e">
        <f>IF(AND(' RIESGOS DE GESTION'!#REF!="Muy Baja",' RIESGOS DE GESTION'!#REF!="Leve"),CONCATENATE("R8C",' RIESGOS DE GESTION'!#REF!),"")</f>
        <v>#REF!</v>
      </c>
      <c r="O53" s="67" t="e">
        <f>IF(AND(' RIESGOS DE GESTION'!#REF!="Muy Baja",' RIESGOS DE GESTION'!#REF!="Leve"),CONCATENATE("R8C",' RIESGOS DE GESTION'!#REF!),"")</f>
        <v>#REF!</v>
      </c>
      <c r="P53" s="65" t="e">
        <f>IF(AND(' RIESGOS DE GESTION'!#REF!="Muy Baja",' RIESGOS DE GESTION'!#REF!="Menor"),CONCATENATE("R8C",' RIESGOS DE GESTION'!#REF!),"")</f>
        <v>#REF!</v>
      </c>
      <c r="Q53" s="66" t="e">
        <f>IF(AND(' RIESGOS DE GESTION'!#REF!="Muy Baja",' RIESGOS DE GESTION'!#REF!="Menor"),CONCATENATE("R8C",' RIESGOS DE GESTION'!#REF!),"")</f>
        <v>#REF!</v>
      </c>
      <c r="R53" s="66" t="e">
        <f>IF(AND(' RIESGOS DE GESTION'!#REF!="Muy Baja",' RIESGOS DE GESTION'!#REF!="Menor"),CONCATENATE("R8C",' RIESGOS DE GESTION'!#REF!),"")</f>
        <v>#REF!</v>
      </c>
      <c r="S53" s="66" t="e">
        <f>IF(AND(' RIESGOS DE GESTION'!#REF!="Muy Baja",' RIESGOS DE GESTION'!#REF!="Menor"),CONCATENATE("R8C",' RIESGOS DE GESTION'!#REF!),"")</f>
        <v>#REF!</v>
      </c>
      <c r="T53" s="66" t="e">
        <f>IF(AND(' RIESGOS DE GESTION'!#REF!="Muy Baja",' RIESGOS DE GESTION'!#REF!="Menor"),CONCATENATE("R8C",' RIESGOS DE GESTION'!#REF!),"")</f>
        <v>#REF!</v>
      </c>
      <c r="U53" s="67" t="e">
        <f>IF(AND(' RIESGOS DE GESTION'!#REF!="Muy Baja",' RIESGOS DE GESTION'!#REF!="Menor"),CONCATENATE("R8C",' RIESGOS DE GESTION'!#REF!),"")</f>
        <v>#REF!</v>
      </c>
      <c r="V53" s="56" t="e">
        <f>IF(AND(' RIESGOS DE GESTION'!#REF!="Muy Baja",' RIESGOS DE GESTION'!#REF!="Moderado"),CONCATENATE("R8C",' RIESGOS DE GESTION'!#REF!),"")</f>
        <v>#REF!</v>
      </c>
      <c r="W53" s="57" t="e">
        <f>IF(AND(' RIESGOS DE GESTION'!#REF!="Muy Baja",' RIESGOS DE GESTION'!#REF!="Moderado"),CONCATENATE("R8C",' RIESGOS DE GESTION'!#REF!),"")</f>
        <v>#REF!</v>
      </c>
      <c r="X53" s="57" t="e">
        <f>IF(AND(' RIESGOS DE GESTION'!#REF!="Muy Baja",' RIESGOS DE GESTION'!#REF!="Moderado"),CONCATENATE("R8C",' RIESGOS DE GESTION'!#REF!),"")</f>
        <v>#REF!</v>
      </c>
      <c r="Y53" s="57" t="e">
        <f>IF(AND(' RIESGOS DE GESTION'!#REF!="Muy Baja",' RIESGOS DE GESTION'!#REF!="Moderado"),CONCATENATE("R8C",' RIESGOS DE GESTION'!#REF!),"")</f>
        <v>#REF!</v>
      </c>
      <c r="Z53" s="57" t="e">
        <f>IF(AND(' RIESGOS DE GESTION'!#REF!="Muy Baja",' RIESGOS DE GESTION'!#REF!="Moderado"),CONCATENATE("R8C",' RIESGOS DE GESTION'!#REF!),"")</f>
        <v>#REF!</v>
      </c>
      <c r="AA53" s="58" t="e">
        <f>IF(AND(' RIESGOS DE GESTION'!#REF!="Muy Baja",' RIESGOS DE GESTION'!#REF!="Moderado"),CONCATENATE("R8C",' RIESGOS DE GESTION'!#REF!),"")</f>
        <v>#REF!</v>
      </c>
      <c r="AB53" s="41" t="e">
        <f>IF(AND(' RIESGOS DE GESTION'!#REF!="Muy Baja",' RIESGOS DE GESTION'!#REF!="Mayor"),CONCATENATE("R8C",' RIESGOS DE GESTION'!#REF!),"")</f>
        <v>#REF!</v>
      </c>
      <c r="AC53" s="42" t="e">
        <f>IF(AND(' RIESGOS DE GESTION'!#REF!="Muy Baja",' RIESGOS DE GESTION'!#REF!="Mayor"),CONCATENATE("R8C",' RIESGOS DE GESTION'!#REF!),"")</f>
        <v>#REF!</v>
      </c>
      <c r="AD53" s="42" t="e">
        <f>IF(AND(' RIESGOS DE GESTION'!#REF!="Muy Baja",' RIESGOS DE GESTION'!#REF!="Mayor"),CONCATENATE("R8C",' RIESGOS DE GESTION'!#REF!),"")</f>
        <v>#REF!</v>
      </c>
      <c r="AE53" s="42" t="e">
        <f>IF(AND(' RIESGOS DE GESTION'!#REF!="Muy Baja",' RIESGOS DE GESTION'!#REF!="Mayor"),CONCATENATE("R8C",' RIESGOS DE GESTION'!#REF!),"")</f>
        <v>#REF!</v>
      </c>
      <c r="AF53" s="42" t="e">
        <f>IF(AND(' RIESGOS DE GESTION'!#REF!="Muy Baja",' RIESGOS DE GESTION'!#REF!="Mayor"),CONCATENATE("R8C",' RIESGOS DE GESTION'!#REF!),"")</f>
        <v>#REF!</v>
      </c>
      <c r="AG53" s="43" t="e">
        <f>IF(AND(' RIESGOS DE GESTION'!#REF!="Muy Baja",' RIESGOS DE GESTION'!#REF!="Mayor"),CONCATENATE("R8C",' RIESGOS DE GESTION'!#REF!),"")</f>
        <v>#REF!</v>
      </c>
      <c r="AH53" s="44" t="e">
        <f>IF(AND(' RIESGOS DE GESTION'!#REF!="Muy Baja",' RIESGOS DE GESTION'!#REF!="Catastrófico"),CONCATENATE("R8C",' RIESGOS DE GESTION'!#REF!),"")</f>
        <v>#REF!</v>
      </c>
      <c r="AI53" s="45" t="e">
        <f>IF(AND(' RIESGOS DE GESTION'!#REF!="Muy Baja",' RIESGOS DE GESTION'!#REF!="Catastrófico"),CONCATENATE("R8C",' RIESGOS DE GESTION'!#REF!),"")</f>
        <v>#REF!</v>
      </c>
      <c r="AJ53" s="45" t="e">
        <f>IF(AND(' RIESGOS DE GESTION'!#REF!="Muy Baja",' RIESGOS DE GESTION'!#REF!="Catastrófico"),CONCATENATE("R8C",' RIESGOS DE GESTION'!#REF!),"")</f>
        <v>#REF!</v>
      </c>
      <c r="AK53" s="45" t="e">
        <f>IF(AND(' RIESGOS DE GESTION'!#REF!="Muy Baja",' RIESGOS DE GESTION'!#REF!="Catastrófico"),CONCATENATE("R8C",' RIESGOS DE GESTION'!#REF!),"")</f>
        <v>#REF!</v>
      </c>
      <c r="AL53" s="45" t="e">
        <f>IF(AND(' RIESGOS DE GESTION'!#REF!="Muy Baja",' RIESGOS DE GESTION'!#REF!="Catastrófico"),CONCATENATE("R8C",' RIESGOS DE GESTION'!#REF!),"")</f>
        <v>#REF!</v>
      </c>
      <c r="AM53" s="46" t="e">
        <f>IF(AND(' RIESGOS DE GESTION'!#REF!="Muy Baja",' RIESGOS DE GESTION'!#REF!="Catastrófico"),CONCATENATE("R8C",' RIESGOS DE GESTION'!#REF!),"")</f>
        <v>#REF!</v>
      </c>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row>
    <row r="54" spans="1:80" ht="15" customHeight="1" x14ac:dyDescent="0.25">
      <c r="A54" s="72"/>
      <c r="B54" s="496"/>
      <c r="C54" s="496"/>
      <c r="D54" s="497"/>
      <c r="E54" s="595"/>
      <c r="F54" s="594"/>
      <c r="G54" s="594"/>
      <c r="H54" s="594"/>
      <c r="I54" s="610"/>
      <c r="J54" s="65" t="e">
        <f>IF(AND(' RIESGOS DE GESTION'!#REF!="Muy Baja",' RIESGOS DE GESTION'!#REF!="Leve"),CONCATENATE("R9C",' RIESGOS DE GESTION'!#REF!),"")</f>
        <v>#REF!</v>
      </c>
      <c r="K54" s="66" t="e">
        <f>IF(AND(' RIESGOS DE GESTION'!#REF!="Muy Baja",' RIESGOS DE GESTION'!#REF!="Leve"),CONCATENATE("R9C",' RIESGOS DE GESTION'!#REF!),"")</f>
        <v>#REF!</v>
      </c>
      <c r="L54" s="66" t="e">
        <f>IF(AND(' RIESGOS DE GESTION'!#REF!="Muy Baja",' RIESGOS DE GESTION'!#REF!="Leve"),CONCATENATE("R9C",' RIESGOS DE GESTION'!#REF!),"")</f>
        <v>#REF!</v>
      </c>
      <c r="M54" s="66" t="e">
        <f>IF(AND(' RIESGOS DE GESTION'!#REF!="Muy Baja",' RIESGOS DE GESTION'!#REF!="Leve"),CONCATENATE("R9C",' RIESGOS DE GESTION'!#REF!),"")</f>
        <v>#REF!</v>
      </c>
      <c r="N54" s="66" t="e">
        <f>IF(AND(' RIESGOS DE GESTION'!#REF!="Muy Baja",' RIESGOS DE GESTION'!#REF!="Leve"),CONCATENATE("R9C",' RIESGOS DE GESTION'!#REF!),"")</f>
        <v>#REF!</v>
      </c>
      <c r="O54" s="67" t="e">
        <f>IF(AND(' RIESGOS DE GESTION'!#REF!="Muy Baja",' RIESGOS DE GESTION'!#REF!="Leve"),CONCATENATE("R9C",' RIESGOS DE GESTION'!#REF!),"")</f>
        <v>#REF!</v>
      </c>
      <c r="P54" s="65" t="e">
        <f>IF(AND(' RIESGOS DE GESTION'!#REF!="Muy Baja",' RIESGOS DE GESTION'!#REF!="Menor"),CONCATENATE("R9C",' RIESGOS DE GESTION'!#REF!),"")</f>
        <v>#REF!</v>
      </c>
      <c r="Q54" s="66" t="e">
        <f>IF(AND(' RIESGOS DE GESTION'!#REF!="Muy Baja",' RIESGOS DE GESTION'!#REF!="Menor"),CONCATENATE("R9C",' RIESGOS DE GESTION'!#REF!),"")</f>
        <v>#REF!</v>
      </c>
      <c r="R54" s="66" t="e">
        <f>IF(AND(' RIESGOS DE GESTION'!#REF!="Muy Baja",' RIESGOS DE GESTION'!#REF!="Menor"),CONCATENATE("R9C",' RIESGOS DE GESTION'!#REF!),"")</f>
        <v>#REF!</v>
      </c>
      <c r="S54" s="66" t="e">
        <f>IF(AND(' RIESGOS DE GESTION'!#REF!="Muy Baja",' RIESGOS DE GESTION'!#REF!="Menor"),CONCATENATE("R9C",' RIESGOS DE GESTION'!#REF!),"")</f>
        <v>#REF!</v>
      </c>
      <c r="T54" s="66" t="e">
        <f>IF(AND(' RIESGOS DE GESTION'!#REF!="Muy Baja",' RIESGOS DE GESTION'!#REF!="Menor"),CONCATENATE("R9C",' RIESGOS DE GESTION'!#REF!),"")</f>
        <v>#REF!</v>
      </c>
      <c r="U54" s="67" t="e">
        <f>IF(AND(' RIESGOS DE GESTION'!#REF!="Muy Baja",' RIESGOS DE GESTION'!#REF!="Menor"),CONCATENATE("R9C",' RIESGOS DE GESTION'!#REF!),"")</f>
        <v>#REF!</v>
      </c>
      <c r="V54" s="56" t="e">
        <f>IF(AND(' RIESGOS DE GESTION'!#REF!="Muy Baja",' RIESGOS DE GESTION'!#REF!="Moderado"),CONCATENATE("R9C",' RIESGOS DE GESTION'!#REF!),"")</f>
        <v>#REF!</v>
      </c>
      <c r="W54" s="57" t="e">
        <f>IF(AND(' RIESGOS DE GESTION'!#REF!="Muy Baja",' RIESGOS DE GESTION'!#REF!="Moderado"),CONCATENATE("R9C",' RIESGOS DE GESTION'!#REF!),"")</f>
        <v>#REF!</v>
      </c>
      <c r="X54" s="57" t="e">
        <f>IF(AND(' RIESGOS DE GESTION'!#REF!="Muy Baja",' RIESGOS DE GESTION'!#REF!="Moderado"),CONCATENATE("R9C",' RIESGOS DE GESTION'!#REF!),"")</f>
        <v>#REF!</v>
      </c>
      <c r="Y54" s="57" t="e">
        <f>IF(AND(' RIESGOS DE GESTION'!#REF!="Muy Baja",' RIESGOS DE GESTION'!#REF!="Moderado"),CONCATENATE("R9C",' RIESGOS DE GESTION'!#REF!),"")</f>
        <v>#REF!</v>
      </c>
      <c r="Z54" s="57" t="e">
        <f>IF(AND(' RIESGOS DE GESTION'!#REF!="Muy Baja",' RIESGOS DE GESTION'!#REF!="Moderado"),CONCATENATE("R9C",' RIESGOS DE GESTION'!#REF!),"")</f>
        <v>#REF!</v>
      </c>
      <c r="AA54" s="58" t="e">
        <f>IF(AND(' RIESGOS DE GESTION'!#REF!="Muy Baja",' RIESGOS DE GESTION'!#REF!="Moderado"),CONCATENATE("R9C",' RIESGOS DE GESTION'!#REF!),"")</f>
        <v>#REF!</v>
      </c>
      <c r="AB54" s="41" t="e">
        <f>IF(AND(' RIESGOS DE GESTION'!#REF!="Muy Baja",' RIESGOS DE GESTION'!#REF!="Mayor"),CONCATENATE("R9C",' RIESGOS DE GESTION'!#REF!),"")</f>
        <v>#REF!</v>
      </c>
      <c r="AC54" s="42" t="e">
        <f>IF(AND(' RIESGOS DE GESTION'!#REF!="Muy Baja",' RIESGOS DE GESTION'!#REF!="Mayor"),CONCATENATE("R9C",' RIESGOS DE GESTION'!#REF!),"")</f>
        <v>#REF!</v>
      </c>
      <c r="AD54" s="42" t="e">
        <f>IF(AND(' RIESGOS DE GESTION'!#REF!="Muy Baja",' RIESGOS DE GESTION'!#REF!="Mayor"),CONCATENATE("R9C",' RIESGOS DE GESTION'!#REF!),"")</f>
        <v>#REF!</v>
      </c>
      <c r="AE54" s="42" t="e">
        <f>IF(AND(' RIESGOS DE GESTION'!#REF!="Muy Baja",' RIESGOS DE GESTION'!#REF!="Mayor"),CONCATENATE("R9C",' RIESGOS DE GESTION'!#REF!),"")</f>
        <v>#REF!</v>
      </c>
      <c r="AF54" s="42" t="e">
        <f>IF(AND(' RIESGOS DE GESTION'!#REF!="Muy Baja",' RIESGOS DE GESTION'!#REF!="Mayor"),CONCATENATE("R9C",' RIESGOS DE GESTION'!#REF!),"")</f>
        <v>#REF!</v>
      </c>
      <c r="AG54" s="43" t="e">
        <f>IF(AND(' RIESGOS DE GESTION'!#REF!="Muy Baja",' RIESGOS DE GESTION'!#REF!="Mayor"),CONCATENATE("R9C",' RIESGOS DE GESTION'!#REF!),"")</f>
        <v>#REF!</v>
      </c>
      <c r="AH54" s="44" t="e">
        <f>IF(AND(' RIESGOS DE GESTION'!#REF!="Muy Baja",' RIESGOS DE GESTION'!#REF!="Catastrófico"),CONCATENATE("R9C",' RIESGOS DE GESTION'!#REF!),"")</f>
        <v>#REF!</v>
      </c>
      <c r="AI54" s="45" t="e">
        <f>IF(AND(' RIESGOS DE GESTION'!#REF!="Muy Baja",' RIESGOS DE GESTION'!#REF!="Catastrófico"),CONCATENATE("R9C",' RIESGOS DE GESTION'!#REF!),"")</f>
        <v>#REF!</v>
      </c>
      <c r="AJ54" s="45" t="e">
        <f>IF(AND(' RIESGOS DE GESTION'!#REF!="Muy Baja",' RIESGOS DE GESTION'!#REF!="Catastrófico"),CONCATENATE("R9C",' RIESGOS DE GESTION'!#REF!),"")</f>
        <v>#REF!</v>
      </c>
      <c r="AK54" s="45" t="e">
        <f>IF(AND(' RIESGOS DE GESTION'!#REF!="Muy Baja",' RIESGOS DE GESTION'!#REF!="Catastrófico"),CONCATENATE("R9C",' RIESGOS DE GESTION'!#REF!),"")</f>
        <v>#REF!</v>
      </c>
      <c r="AL54" s="45" t="e">
        <f>IF(AND(' RIESGOS DE GESTION'!#REF!="Muy Baja",' RIESGOS DE GESTION'!#REF!="Catastrófico"),CONCATENATE("R9C",' RIESGOS DE GESTION'!#REF!),"")</f>
        <v>#REF!</v>
      </c>
      <c r="AM54" s="46" t="e">
        <f>IF(AND(' RIESGOS DE GESTION'!#REF!="Muy Baja",' RIESGOS DE GESTION'!#REF!="Catastrófico"),CONCATENATE("R9C",' RIESGOS DE GESTION'!#REF!),"")</f>
        <v>#REF!</v>
      </c>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row>
    <row r="55" spans="1:80" ht="15.75" customHeight="1" thickBot="1" x14ac:dyDescent="0.3">
      <c r="A55" s="72"/>
      <c r="B55" s="496"/>
      <c r="C55" s="496"/>
      <c r="D55" s="497"/>
      <c r="E55" s="596"/>
      <c r="F55" s="597"/>
      <c r="G55" s="597"/>
      <c r="H55" s="597"/>
      <c r="I55" s="611"/>
      <c r="J55" s="68" t="e">
        <f>IF(AND(' RIESGOS DE GESTION'!#REF!="Muy Baja",' RIESGOS DE GESTION'!#REF!="Leve"),CONCATENATE("R10C",' RIESGOS DE GESTION'!#REF!),"")</f>
        <v>#REF!</v>
      </c>
      <c r="K55" s="69" t="e">
        <f>IF(AND(' RIESGOS DE GESTION'!#REF!="Muy Baja",' RIESGOS DE GESTION'!#REF!="Leve"),CONCATENATE("R10C",' RIESGOS DE GESTION'!#REF!),"")</f>
        <v>#REF!</v>
      </c>
      <c r="L55" s="69" t="e">
        <f>IF(AND(' RIESGOS DE GESTION'!#REF!="Muy Baja",' RIESGOS DE GESTION'!#REF!="Leve"),CONCATENATE("R10C",' RIESGOS DE GESTION'!#REF!),"")</f>
        <v>#REF!</v>
      </c>
      <c r="M55" s="69" t="e">
        <f>IF(AND(' RIESGOS DE GESTION'!#REF!="Muy Baja",' RIESGOS DE GESTION'!#REF!="Leve"),CONCATENATE("R10C",' RIESGOS DE GESTION'!#REF!),"")</f>
        <v>#REF!</v>
      </c>
      <c r="N55" s="69" t="e">
        <f>IF(AND(' RIESGOS DE GESTION'!#REF!="Muy Baja",' RIESGOS DE GESTION'!#REF!="Leve"),CONCATENATE("R10C",' RIESGOS DE GESTION'!#REF!),"")</f>
        <v>#REF!</v>
      </c>
      <c r="O55" s="70" t="e">
        <f>IF(AND(' RIESGOS DE GESTION'!#REF!="Muy Baja",' RIESGOS DE GESTION'!#REF!="Leve"),CONCATENATE("R10C",' RIESGOS DE GESTION'!#REF!),"")</f>
        <v>#REF!</v>
      </c>
      <c r="P55" s="68" t="e">
        <f>IF(AND(' RIESGOS DE GESTION'!#REF!="Muy Baja",' RIESGOS DE GESTION'!#REF!="Menor"),CONCATENATE("R10C",' RIESGOS DE GESTION'!#REF!),"")</f>
        <v>#REF!</v>
      </c>
      <c r="Q55" s="69" t="e">
        <f>IF(AND(' RIESGOS DE GESTION'!#REF!="Muy Baja",' RIESGOS DE GESTION'!#REF!="Menor"),CONCATENATE("R10C",' RIESGOS DE GESTION'!#REF!),"")</f>
        <v>#REF!</v>
      </c>
      <c r="R55" s="69" t="e">
        <f>IF(AND(' RIESGOS DE GESTION'!#REF!="Muy Baja",' RIESGOS DE GESTION'!#REF!="Menor"),CONCATENATE("R10C",' RIESGOS DE GESTION'!#REF!),"")</f>
        <v>#REF!</v>
      </c>
      <c r="S55" s="69" t="e">
        <f>IF(AND(' RIESGOS DE GESTION'!#REF!="Muy Baja",' RIESGOS DE GESTION'!#REF!="Menor"),CONCATENATE("R10C",' RIESGOS DE GESTION'!#REF!),"")</f>
        <v>#REF!</v>
      </c>
      <c r="T55" s="69" t="e">
        <f>IF(AND(' RIESGOS DE GESTION'!#REF!="Muy Baja",' RIESGOS DE GESTION'!#REF!="Menor"),CONCATENATE("R10C",' RIESGOS DE GESTION'!#REF!),"")</f>
        <v>#REF!</v>
      </c>
      <c r="U55" s="70" t="e">
        <f>IF(AND(' RIESGOS DE GESTION'!#REF!="Muy Baja",' RIESGOS DE GESTION'!#REF!="Menor"),CONCATENATE("R10C",' RIESGOS DE GESTION'!#REF!),"")</f>
        <v>#REF!</v>
      </c>
      <c r="V55" s="59" t="e">
        <f>IF(AND(' RIESGOS DE GESTION'!#REF!="Muy Baja",' RIESGOS DE GESTION'!#REF!="Moderado"),CONCATENATE("R10C",' RIESGOS DE GESTION'!#REF!),"")</f>
        <v>#REF!</v>
      </c>
      <c r="W55" s="60" t="e">
        <f>IF(AND(' RIESGOS DE GESTION'!#REF!="Muy Baja",' RIESGOS DE GESTION'!#REF!="Moderado"),CONCATENATE("R10C",' RIESGOS DE GESTION'!#REF!),"")</f>
        <v>#REF!</v>
      </c>
      <c r="X55" s="60" t="e">
        <f>IF(AND(' RIESGOS DE GESTION'!#REF!="Muy Baja",' RIESGOS DE GESTION'!#REF!="Moderado"),CONCATENATE("R10C",' RIESGOS DE GESTION'!#REF!),"")</f>
        <v>#REF!</v>
      </c>
      <c r="Y55" s="60" t="e">
        <f>IF(AND(' RIESGOS DE GESTION'!#REF!="Muy Baja",' RIESGOS DE GESTION'!#REF!="Moderado"),CONCATENATE("R10C",' RIESGOS DE GESTION'!#REF!),"")</f>
        <v>#REF!</v>
      </c>
      <c r="Z55" s="60" t="e">
        <f>IF(AND(' RIESGOS DE GESTION'!#REF!="Muy Baja",' RIESGOS DE GESTION'!#REF!="Moderado"),CONCATENATE("R10C",' RIESGOS DE GESTION'!#REF!),"")</f>
        <v>#REF!</v>
      </c>
      <c r="AA55" s="61" t="e">
        <f>IF(AND(' RIESGOS DE GESTION'!#REF!="Muy Baja",' RIESGOS DE GESTION'!#REF!="Moderado"),CONCATENATE("R10C",' RIESGOS DE GESTION'!#REF!),"")</f>
        <v>#REF!</v>
      </c>
      <c r="AB55" s="47" t="e">
        <f>IF(AND(' RIESGOS DE GESTION'!#REF!="Muy Baja",' RIESGOS DE GESTION'!#REF!="Mayor"),CONCATENATE("R10C",' RIESGOS DE GESTION'!#REF!),"")</f>
        <v>#REF!</v>
      </c>
      <c r="AC55" s="48" t="e">
        <f>IF(AND(' RIESGOS DE GESTION'!#REF!="Muy Baja",' RIESGOS DE GESTION'!#REF!="Mayor"),CONCATENATE("R10C",' RIESGOS DE GESTION'!#REF!),"")</f>
        <v>#REF!</v>
      </c>
      <c r="AD55" s="48" t="e">
        <f>IF(AND(' RIESGOS DE GESTION'!#REF!="Muy Baja",' RIESGOS DE GESTION'!#REF!="Mayor"),CONCATENATE("R10C",' RIESGOS DE GESTION'!#REF!),"")</f>
        <v>#REF!</v>
      </c>
      <c r="AE55" s="48" t="e">
        <f>IF(AND(' RIESGOS DE GESTION'!#REF!="Muy Baja",' RIESGOS DE GESTION'!#REF!="Mayor"),CONCATENATE("R10C",' RIESGOS DE GESTION'!#REF!),"")</f>
        <v>#REF!</v>
      </c>
      <c r="AF55" s="48" t="e">
        <f>IF(AND(' RIESGOS DE GESTION'!#REF!="Muy Baja",' RIESGOS DE GESTION'!#REF!="Mayor"),CONCATENATE("R10C",' RIESGOS DE GESTION'!#REF!),"")</f>
        <v>#REF!</v>
      </c>
      <c r="AG55" s="49" t="e">
        <f>IF(AND(' RIESGOS DE GESTION'!#REF!="Muy Baja",' RIESGOS DE GESTION'!#REF!="Mayor"),CONCATENATE("R10C",' RIESGOS DE GESTION'!#REF!),"")</f>
        <v>#REF!</v>
      </c>
      <c r="AH55" s="50" t="e">
        <f>IF(AND(' RIESGOS DE GESTION'!#REF!="Muy Baja",' RIESGOS DE GESTION'!#REF!="Catastrófico"),CONCATENATE("R10C",' RIESGOS DE GESTION'!#REF!),"")</f>
        <v>#REF!</v>
      </c>
      <c r="AI55" s="51" t="e">
        <f>IF(AND(' RIESGOS DE GESTION'!#REF!="Muy Baja",' RIESGOS DE GESTION'!#REF!="Catastrófico"),CONCATENATE("R10C",' RIESGOS DE GESTION'!#REF!),"")</f>
        <v>#REF!</v>
      </c>
      <c r="AJ55" s="51" t="e">
        <f>IF(AND(' RIESGOS DE GESTION'!#REF!="Muy Baja",' RIESGOS DE GESTION'!#REF!="Catastrófico"),CONCATENATE("R10C",' RIESGOS DE GESTION'!#REF!),"")</f>
        <v>#REF!</v>
      </c>
      <c r="AK55" s="51" t="e">
        <f>IF(AND(' RIESGOS DE GESTION'!#REF!="Muy Baja",' RIESGOS DE GESTION'!#REF!="Catastrófico"),CONCATENATE("R10C",' RIESGOS DE GESTION'!#REF!),"")</f>
        <v>#REF!</v>
      </c>
      <c r="AL55" s="51" t="e">
        <f>IF(AND(' RIESGOS DE GESTION'!#REF!="Muy Baja",' RIESGOS DE GESTION'!#REF!="Catastrófico"),CONCATENATE("R10C",' RIESGOS DE GESTION'!#REF!),"")</f>
        <v>#REF!</v>
      </c>
      <c r="AM55" s="52" t="e">
        <f>IF(AND(' RIESGOS DE GESTION'!#REF!="Muy Baja",' RIESGOS DE GESTION'!#REF!="Catastrófico"),CONCATENATE("R10C",' RIESGOS DE GESTION'!#REF!),"")</f>
        <v>#REF!</v>
      </c>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row>
    <row r="56" spans="1:80" x14ac:dyDescent="0.25">
      <c r="A56" s="72"/>
      <c r="B56" s="72"/>
      <c r="C56" s="72"/>
      <c r="D56" s="72"/>
      <c r="E56" s="72"/>
      <c r="F56" s="72"/>
      <c r="G56" s="72"/>
      <c r="H56" s="72"/>
      <c r="I56" s="72"/>
      <c r="J56" s="591" t="s">
        <v>511</v>
      </c>
      <c r="K56" s="592"/>
      <c r="L56" s="592"/>
      <c r="M56" s="592"/>
      <c r="N56" s="592"/>
      <c r="O56" s="609"/>
      <c r="P56" s="591" t="s">
        <v>512</v>
      </c>
      <c r="Q56" s="592"/>
      <c r="R56" s="592"/>
      <c r="S56" s="592"/>
      <c r="T56" s="592"/>
      <c r="U56" s="609"/>
      <c r="V56" s="591" t="s">
        <v>513</v>
      </c>
      <c r="W56" s="592"/>
      <c r="X56" s="592"/>
      <c r="Y56" s="592"/>
      <c r="Z56" s="592"/>
      <c r="AA56" s="609"/>
      <c r="AB56" s="591" t="s">
        <v>514</v>
      </c>
      <c r="AC56" s="630"/>
      <c r="AD56" s="592"/>
      <c r="AE56" s="592"/>
      <c r="AF56" s="592"/>
      <c r="AG56" s="609"/>
      <c r="AH56" s="591" t="s">
        <v>515</v>
      </c>
      <c r="AI56" s="592"/>
      <c r="AJ56" s="592"/>
      <c r="AK56" s="592"/>
      <c r="AL56" s="592"/>
      <c r="AM56" s="609"/>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row>
    <row r="57" spans="1:80" x14ac:dyDescent="0.25">
      <c r="A57" s="72"/>
      <c r="B57" s="72"/>
      <c r="C57" s="72"/>
      <c r="D57" s="72"/>
      <c r="E57" s="72"/>
      <c r="F57" s="72"/>
      <c r="G57" s="72"/>
      <c r="H57" s="72"/>
      <c r="I57" s="72"/>
      <c r="J57" s="595"/>
      <c r="K57" s="594"/>
      <c r="L57" s="594"/>
      <c r="M57" s="594"/>
      <c r="N57" s="594"/>
      <c r="O57" s="610"/>
      <c r="P57" s="595"/>
      <c r="Q57" s="594"/>
      <c r="R57" s="594"/>
      <c r="S57" s="594"/>
      <c r="T57" s="594"/>
      <c r="U57" s="610"/>
      <c r="V57" s="595"/>
      <c r="W57" s="594"/>
      <c r="X57" s="594"/>
      <c r="Y57" s="594"/>
      <c r="Z57" s="594"/>
      <c r="AA57" s="610"/>
      <c r="AB57" s="595"/>
      <c r="AC57" s="594"/>
      <c r="AD57" s="594"/>
      <c r="AE57" s="594"/>
      <c r="AF57" s="594"/>
      <c r="AG57" s="610"/>
      <c r="AH57" s="595"/>
      <c r="AI57" s="594"/>
      <c r="AJ57" s="594"/>
      <c r="AK57" s="594"/>
      <c r="AL57" s="594"/>
      <c r="AM57" s="610"/>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row>
    <row r="58" spans="1:80" x14ac:dyDescent="0.25">
      <c r="A58" s="72"/>
      <c r="B58" s="72"/>
      <c r="C58" s="72"/>
      <c r="D58" s="72"/>
      <c r="E58" s="72"/>
      <c r="F58" s="72"/>
      <c r="G58" s="72"/>
      <c r="H58" s="72"/>
      <c r="I58" s="72"/>
      <c r="J58" s="595"/>
      <c r="K58" s="594"/>
      <c r="L58" s="594"/>
      <c r="M58" s="594"/>
      <c r="N58" s="594"/>
      <c r="O58" s="610"/>
      <c r="P58" s="595"/>
      <c r="Q58" s="594"/>
      <c r="R58" s="594"/>
      <c r="S58" s="594"/>
      <c r="T58" s="594"/>
      <c r="U58" s="610"/>
      <c r="V58" s="595"/>
      <c r="W58" s="594"/>
      <c r="X58" s="594"/>
      <c r="Y58" s="594"/>
      <c r="Z58" s="594"/>
      <c r="AA58" s="610"/>
      <c r="AB58" s="595"/>
      <c r="AC58" s="594"/>
      <c r="AD58" s="594"/>
      <c r="AE58" s="594"/>
      <c r="AF58" s="594"/>
      <c r="AG58" s="610"/>
      <c r="AH58" s="595"/>
      <c r="AI58" s="594"/>
      <c r="AJ58" s="594"/>
      <c r="AK58" s="594"/>
      <c r="AL58" s="594"/>
      <c r="AM58" s="610"/>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row>
    <row r="59" spans="1:80" x14ac:dyDescent="0.25">
      <c r="A59" s="72"/>
      <c r="B59" s="72"/>
      <c r="C59" s="72"/>
      <c r="D59" s="72"/>
      <c r="E59" s="72"/>
      <c r="F59" s="72"/>
      <c r="G59" s="72"/>
      <c r="H59" s="72"/>
      <c r="I59" s="72"/>
      <c r="J59" s="595"/>
      <c r="K59" s="594"/>
      <c r="L59" s="594"/>
      <c r="M59" s="594"/>
      <c r="N59" s="594"/>
      <c r="O59" s="610"/>
      <c r="P59" s="595"/>
      <c r="Q59" s="594"/>
      <c r="R59" s="594"/>
      <c r="S59" s="594"/>
      <c r="T59" s="594"/>
      <c r="U59" s="610"/>
      <c r="V59" s="595"/>
      <c r="W59" s="594"/>
      <c r="X59" s="594"/>
      <c r="Y59" s="594"/>
      <c r="Z59" s="594"/>
      <c r="AA59" s="610"/>
      <c r="AB59" s="595"/>
      <c r="AC59" s="594"/>
      <c r="AD59" s="594"/>
      <c r="AE59" s="594"/>
      <c r="AF59" s="594"/>
      <c r="AG59" s="610"/>
      <c r="AH59" s="595"/>
      <c r="AI59" s="594"/>
      <c r="AJ59" s="594"/>
      <c r="AK59" s="594"/>
      <c r="AL59" s="594"/>
      <c r="AM59" s="610"/>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row>
    <row r="60" spans="1:80" x14ac:dyDescent="0.25">
      <c r="A60" s="72"/>
      <c r="B60" s="72"/>
      <c r="C60" s="72"/>
      <c r="D60" s="72"/>
      <c r="E60" s="72"/>
      <c r="F60" s="72"/>
      <c r="G60" s="72"/>
      <c r="H60" s="72"/>
      <c r="I60" s="72"/>
      <c r="J60" s="595"/>
      <c r="K60" s="594"/>
      <c r="L60" s="594"/>
      <c r="M60" s="594"/>
      <c r="N60" s="594"/>
      <c r="O60" s="610"/>
      <c r="P60" s="595"/>
      <c r="Q60" s="594"/>
      <c r="R60" s="594"/>
      <c r="S60" s="594"/>
      <c r="T60" s="594"/>
      <c r="U60" s="610"/>
      <c r="V60" s="595"/>
      <c r="W60" s="594"/>
      <c r="X60" s="594"/>
      <c r="Y60" s="594"/>
      <c r="Z60" s="594"/>
      <c r="AA60" s="610"/>
      <c r="AB60" s="595"/>
      <c r="AC60" s="594"/>
      <c r="AD60" s="594"/>
      <c r="AE60" s="594"/>
      <c r="AF60" s="594"/>
      <c r="AG60" s="610"/>
      <c r="AH60" s="595"/>
      <c r="AI60" s="594"/>
      <c r="AJ60" s="594"/>
      <c r="AK60" s="594"/>
      <c r="AL60" s="594"/>
      <c r="AM60" s="610"/>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row>
    <row r="61" spans="1:80" ht="15.75" thickBot="1" x14ac:dyDescent="0.3">
      <c r="A61" s="72"/>
      <c r="B61" s="72"/>
      <c r="C61" s="72"/>
      <c r="D61" s="72"/>
      <c r="E61" s="72"/>
      <c r="F61" s="72"/>
      <c r="G61" s="72"/>
      <c r="H61" s="72"/>
      <c r="I61" s="72"/>
      <c r="J61" s="596"/>
      <c r="K61" s="597"/>
      <c r="L61" s="597"/>
      <c r="M61" s="597"/>
      <c r="N61" s="597"/>
      <c r="O61" s="611"/>
      <c r="P61" s="596"/>
      <c r="Q61" s="597"/>
      <c r="R61" s="597"/>
      <c r="S61" s="597"/>
      <c r="T61" s="597"/>
      <c r="U61" s="611"/>
      <c r="V61" s="596"/>
      <c r="W61" s="597"/>
      <c r="X61" s="597"/>
      <c r="Y61" s="597"/>
      <c r="Z61" s="597"/>
      <c r="AA61" s="611"/>
      <c r="AB61" s="596"/>
      <c r="AC61" s="597"/>
      <c r="AD61" s="597"/>
      <c r="AE61" s="597"/>
      <c r="AF61" s="597"/>
      <c r="AG61" s="611"/>
      <c r="AH61" s="596"/>
      <c r="AI61" s="597"/>
      <c r="AJ61" s="597"/>
      <c r="AK61" s="597"/>
      <c r="AL61" s="597"/>
      <c r="AM61" s="611"/>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row>
    <row r="62" spans="1:80" x14ac:dyDescent="0.2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row>
    <row r="63" spans="1:80" ht="15" customHeight="1" x14ac:dyDescent="0.25">
      <c r="A63" s="72"/>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2"/>
      <c r="AV63" s="72"/>
      <c r="AW63" s="72"/>
      <c r="AX63" s="72"/>
      <c r="AY63" s="72"/>
      <c r="AZ63" s="72"/>
      <c r="BA63" s="72"/>
      <c r="BB63" s="72"/>
      <c r="BC63" s="72"/>
      <c r="BD63" s="72"/>
      <c r="BE63" s="72"/>
      <c r="BF63" s="72"/>
      <c r="BG63" s="72"/>
      <c r="BH63" s="72"/>
    </row>
    <row r="64" spans="1:80" ht="15" customHeight="1" x14ac:dyDescent="0.25">
      <c r="A64" s="72"/>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2"/>
      <c r="AV64" s="72"/>
      <c r="AW64" s="72"/>
      <c r="AX64" s="72"/>
      <c r="AY64" s="72"/>
      <c r="AZ64" s="72"/>
      <c r="BA64" s="72"/>
      <c r="BB64" s="72"/>
      <c r="BC64" s="72"/>
      <c r="BD64" s="72"/>
      <c r="BE64" s="72"/>
      <c r="BF64" s="72"/>
      <c r="BG64" s="72"/>
      <c r="BH64" s="72"/>
    </row>
    <row r="65" spans="1:60" x14ac:dyDescent="0.2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row>
    <row r="66" spans="1:60" x14ac:dyDescent="0.2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row>
    <row r="67" spans="1:60" x14ac:dyDescent="0.2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row>
    <row r="68" spans="1:60" x14ac:dyDescent="0.2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row>
    <row r="69" spans="1:60" x14ac:dyDescent="0.2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row>
    <row r="70" spans="1:60" x14ac:dyDescent="0.2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row>
    <row r="71" spans="1:60" x14ac:dyDescent="0.2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row>
    <row r="72" spans="1:60" x14ac:dyDescent="0.2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row>
    <row r="73" spans="1:60" x14ac:dyDescent="0.2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row>
    <row r="74" spans="1:60" x14ac:dyDescent="0.2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row>
    <row r="75" spans="1:60" x14ac:dyDescent="0.2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row>
    <row r="76" spans="1:60" x14ac:dyDescent="0.2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row>
    <row r="77" spans="1:60" x14ac:dyDescent="0.2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row>
    <row r="78" spans="1:60" x14ac:dyDescent="0.2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row>
    <row r="79" spans="1:60" x14ac:dyDescent="0.2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row>
    <row r="80" spans="1:60" x14ac:dyDescent="0.2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row>
    <row r="81" spans="1:60" x14ac:dyDescent="0.2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row>
    <row r="82" spans="1:60" x14ac:dyDescent="0.2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row>
    <row r="83" spans="1:60" x14ac:dyDescent="0.2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row>
    <row r="84" spans="1:60"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row>
    <row r="85" spans="1:60"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row>
    <row r="86" spans="1:60" x14ac:dyDescent="0.2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row>
    <row r="87" spans="1:60" x14ac:dyDescent="0.2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row>
    <row r="88" spans="1:60" x14ac:dyDescent="0.2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row>
    <row r="89" spans="1:60" x14ac:dyDescent="0.2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row>
    <row r="90" spans="1:60" x14ac:dyDescent="0.2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row>
    <row r="91" spans="1:60" x14ac:dyDescent="0.2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row>
    <row r="92" spans="1:60" x14ac:dyDescent="0.2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row>
    <row r="93" spans="1:60" x14ac:dyDescent="0.2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row>
    <row r="94" spans="1:60" x14ac:dyDescent="0.2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row>
    <row r="95" spans="1:60" x14ac:dyDescent="0.2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row>
    <row r="96" spans="1:60" x14ac:dyDescent="0.2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row>
    <row r="97" spans="1:60" x14ac:dyDescent="0.2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row>
    <row r="98" spans="1:60" x14ac:dyDescent="0.2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row>
    <row r="99" spans="1:60" x14ac:dyDescent="0.2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row>
    <row r="100" spans="1:60" x14ac:dyDescent="0.2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row>
    <row r="101" spans="1:60" x14ac:dyDescent="0.2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row>
    <row r="102" spans="1:60" x14ac:dyDescent="0.2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row>
    <row r="103" spans="1:60" x14ac:dyDescent="0.2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row>
    <row r="104" spans="1:60" x14ac:dyDescent="0.2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row>
    <row r="105" spans="1:60" x14ac:dyDescent="0.2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row>
    <row r="106" spans="1:60" x14ac:dyDescent="0.2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row>
    <row r="107" spans="1:60" x14ac:dyDescent="0.2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row>
    <row r="108" spans="1:60" x14ac:dyDescent="0.2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row>
    <row r="109" spans="1:60" x14ac:dyDescent="0.2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row>
    <row r="110" spans="1:60" x14ac:dyDescent="0.2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row>
    <row r="111" spans="1:60" x14ac:dyDescent="0.2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row>
    <row r="112" spans="1:60" x14ac:dyDescent="0.2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row>
    <row r="113" spans="1:60" x14ac:dyDescent="0.2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row>
    <row r="114" spans="1:60" x14ac:dyDescent="0.2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row>
    <row r="115" spans="1:60"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row>
    <row r="116" spans="1:60" x14ac:dyDescent="0.2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row>
    <row r="117" spans="1:60" x14ac:dyDescent="0.2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row>
    <row r="118" spans="1:60" x14ac:dyDescent="0.2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row>
    <row r="119" spans="1:60" x14ac:dyDescent="0.2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row>
    <row r="120" spans="1:60" x14ac:dyDescent="0.2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row>
    <row r="121" spans="1:60" x14ac:dyDescent="0.2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row>
    <row r="122" spans="1:60" x14ac:dyDescent="0.25">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row>
    <row r="123" spans="1:60" x14ac:dyDescent="0.25">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row>
    <row r="124" spans="1:60" x14ac:dyDescent="0.25">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row>
    <row r="125" spans="1:60" x14ac:dyDescent="0.25">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row>
    <row r="126" spans="1:60" x14ac:dyDescent="0.25">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row>
    <row r="127" spans="1:60" x14ac:dyDescent="0.25">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row>
    <row r="128" spans="1:60" x14ac:dyDescent="0.25">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row>
    <row r="129" spans="1:60" x14ac:dyDescent="0.25">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row>
    <row r="130" spans="1:60" x14ac:dyDescent="0.25">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row>
    <row r="131" spans="1:60" x14ac:dyDescent="0.25">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row>
    <row r="132" spans="1:60" x14ac:dyDescent="0.25">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row>
    <row r="133" spans="1:60" x14ac:dyDescent="0.25">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row>
    <row r="134" spans="1:60" x14ac:dyDescent="0.25">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row>
    <row r="135" spans="1:60" x14ac:dyDescent="0.2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row>
    <row r="136" spans="1:60" x14ac:dyDescent="0.25">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row>
    <row r="137" spans="1:60" x14ac:dyDescent="0.25">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2"/>
      <c r="AQ137" s="72"/>
      <c r="AR137" s="72"/>
      <c r="AS137" s="72"/>
      <c r="AT137" s="72"/>
      <c r="AU137" s="72"/>
      <c r="AV137" s="72"/>
      <c r="AW137" s="72"/>
      <c r="AX137" s="72"/>
      <c r="AY137" s="72"/>
      <c r="AZ137" s="72"/>
      <c r="BA137" s="72"/>
      <c r="BB137" s="72"/>
      <c r="BC137" s="72"/>
      <c r="BD137" s="72"/>
      <c r="BE137" s="72"/>
      <c r="BF137" s="72"/>
      <c r="BG137" s="72"/>
      <c r="BH137" s="72"/>
    </row>
    <row r="138" spans="1:60" x14ac:dyDescent="0.25">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72"/>
      <c r="AS138" s="72"/>
      <c r="AT138" s="72"/>
      <c r="AU138" s="72"/>
      <c r="AV138" s="72"/>
      <c r="AW138" s="72"/>
      <c r="AX138" s="72"/>
      <c r="AY138" s="72"/>
      <c r="AZ138" s="72"/>
      <c r="BA138" s="72"/>
      <c r="BB138" s="72"/>
      <c r="BC138" s="72"/>
      <c r="BD138" s="72"/>
      <c r="BE138" s="72"/>
      <c r="BF138" s="72"/>
      <c r="BG138" s="72"/>
      <c r="BH138" s="72"/>
    </row>
    <row r="139" spans="1:60" x14ac:dyDescent="0.25">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72"/>
      <c r="AS139" s="72"/>
      <c r="AT139" s="72"/>
      <c r="AU139" s="72"/>
      <c r="AV139" s="72"/>
      <c r="AW139" s="72"/>
      <c r="AX139" s="72"/>
      <c r="AY139" s="72"/>
      <c r="AZ139" s="72"/>
      <c r="BA139" s="72"/>
      <c r="BB139" s="72"/>
      <c r="BC139" s="72"/>
      <c r="BD139" s="72"/>
      <c r="BE139" s="72"/>
      <c r="BF139" s="72"/>
      <c r="BG139" s="72"/>
      <c r="BH139" s="72"/>
    </row>
    <row r="140" spans="1:60" x14ac:dyDescent="0.25">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c r="BA140" s="72"/>
      <c r="BB140" s="72"/>
      <c r="BC140" s="72"/>
      <c r="BD140" s="72"/>
      <c r="BE140" s="72"/>
      <c r="BF140" s="72"/>
      <c r="BG140" s="72"/>
      <c r="BH140" s="72"/>
    </row>
    <row r="141" spans="1:60" x14ac:dyDescent="0.25">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2"/>
      <c r="AR141" s="72"/>
      <c r="AS141" s="72"/>
      <c r="AT141" s="72"/>
      <c r="AU141" s="72"/>
      <c r="AV141" s="72"/>
      <c r="AW141" s="72"/>
      <c r="AX141" s="72"/>
      <c r="AY141" s="72"/>
      <c r="AZ141" s="72"/>
      <c r="BA141" s="72"/>
      <c r="BB141" s="72"/>
      <c r="BC141" s="72"/>
      <c r="BD141" s="72"/>
      <c r="BE141" s="72"/>
      <c r="BF141" s="72"/>
      <c r="BG141" s="72"/>
      <c r="BH141" s="72"/>
    </row>
    <row r="142" spans="1:60" x14ac:dyDescent="0.25">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72"/>
      <c r="AY142" s="72"/>
      <c r="AZ142" s="72"/>
      <c r="BA142" s="72"/>
      <c r="BB142" s="72"/>
      <c r="BC142" s="72"/>
      <c r="BD142" s="72"/>
      <c r="BE142" s="72"/>
      <c r="BF142" s="72"/>
      <c r="BG142" s="72"/>
      <c r="BH142" s="72"/>
    </row>
    <row r="143" spans="1:60" x14ac:dyDescent="0.25">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72"/>
      <c r="AY143" s="72"/>
      <c r="AZ143" s="72"/>
      <c r="BA143" s="72"/>
      <c r="BB143" s="72"/>
      <c r="BC143" s="72"/>
      <c r="BD143" s="72"/>
      <c r="BE143" s="72"/>
      <c r="BF143" s="72"/>
      <c r="BG143" s="72"/>
      <c r="BH143" s="72"/>
    </row>
    <row r="144" spans="1:60" x14ac:dyDescent="0.25">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c r="AO144" s="72"/>
      <c r="AP144" s="72"/>
      <c r="AQ144" s="72"/>
      <c r="AR144" s="72"/>
      <c r="AS144" s="72"/>
      <c r="AT144" s="72"/>
      <c r="AU144" s="72"/>
      <c r="AV144" s="72"/>
      <c r="AW144" s="72"/>
      <c r="AX144" s="72"/>
      <c r="AY144" s="72"/>
      <c r="AZ144" s="72"/>
      <c r="BA144" s="72"/>
      <c r="BB144" s="72"/>
      <c r="BC144" s="72"/>
      <c r="BD144" s="72"/>
      <c r="BE144" s="72"/>
      <c r="BF144" s="72"/>
      <c r="BG144" s="72"/>
      <c r="BH144" s="72"/>
    </row>
    <row r="145" spans="1:60" x14ac:dyDescent="0.25">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row>
    <row r="146" spans="1:60" x14ac:dyDescent="0.25">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72"/>
      <c r="AY146" s="72"/>
      <c r="AZ146" s="72"/>
      <c r="BA146" s="72"/>
      <c r="BB146" s="72"/>
      <c r="BC146" s="72"/>
      <c r="BD146" s="72"/>
      <c r="BE146" s="72"/>
      <c r="BF146" s="72"/>
      <c r="BG146" s="72"/>
      <c r="BH146" s="72"/>
    </row>
    <row r="147" spans="1:60" x14ac:dyDescent="0.25">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2"/>
      <c r="AM147" s="72"/>
      <c r="AN147" s="72"/>
      <c r="AO147" s="72"/>
      <c r="AP147" s="72"/>
      <c r="AQ147" s="72"/>
      <c r="AR147" s="72"/>
      <c r="AS147" s="72"/>
      <c r="AT147" s="72"/>
      <c r="AU147" s="72"/>
      <c r="AV147" s="72"/>
      <c r="AW147" s="72"/>
      <c r="AX147" s="72"/>
      <c r="AY147" s="72"/>
      <c r="AZ147" s="72"/>
      <c r="BA147" s="72"/>
      <c r="BB147" s="72"/>
      <c r="BC147" s="72"/>
      <c r="BD147" s="72"/>
      <c r="BE147" s="72"/>
      <c r="BF147" s="72"/>
      <c r="BG147" s="72"/>
      <c r="BH147" s="72"/>
    </row>
    <row r="148" spans="1:60" x14ac:dyDescent="0.25">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72"/>
      <c r="AY148" s="72"/>
      <c r="AZ148" s="72"/>
      <c r="BA148" s="72"/>
      <c r="BB148" s="72"/>
      <c r="BC148" s="72"/>
      <c r="BD148" s="72"/>
      <c r="BE148" s="72"/>
      <c r="BF148" s="72"/>
      <c r="BG148" s="72"/>
      <c r="BH148" s="72"/>
    </row>
    <row r="149" spans="1:60" x14ac:dyDescent="0.25">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c r="AO149" s="72"/>
      <c r="AP149" s="72"/>
      <c r="AQ149" s="72"/>
      <c r="AR149" s="72"/>
      <c r="AS149" s="72"/>
      <c r="AT149" s="72"/>
      <c r="AU149" s="72"/>
      <c r="AV149" s="72"/>
      <c r="AW149" s="72"/>
      <c r="AX149" s="72"/>
      <c r="AY149" s="72"/>
      <c r="AZ149" s="72"/>
      <c r="BA149" s="72"/>
      <c r="BB149" s="72"/>
      <c r="BC149" s="72"/>
      <c r="BD149" s="72"/>
      <c r="BE149" s="72"/>
      <c r="BF149" s="72"/>
      <c r="BG149" s="72"/>
      <c r="BH149" s="72"/>
    </row>
    <row r="150" spans="1:60" x14ac:dyDescent="0.25">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row>
    <row r="151" spans="1:60" x14ac:dyDescent="0.25">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row>
    <row r="152" spans="1:60" x14ac:dyDescent="0.25">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c r="AY152" s="72"/>
      <c r="AZ152" s="72"/>
      <c r="BA152" s="72"/>
      <c r="BB152" s="72"/>
      <c r="BC152" s="72"/>
      <c r="BD152" s="72"/>
      <c r="BE152" s="72"/>
      <c r="BF152" s="72"/>
      <c r="BG152" s="72"/>
      <c r="BH152" s="72"/>
    </row>
    <row r="153" spans="1:60" x14ac:dyDescent="0.25">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c r="BA153" s="72"/>
      <c r="BB153" s="72"/>
      <c r="BC153" s="72"/>
      <c r="BD153" s="72"/>
      <c r="BE153" s="72"/>
      <c r="BF153" s="72"/>
      <c r="BG153" s="72"/>
      <c r="BH153" s="72"/>
    </row>
    <row r="154" spans="1:60" x14ac:dyDescent="0.25">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c r="AO154" s="72"/>
      <c r="AP154" s="72"/>
      <c r="AQ154" s="72"/>
      <c r="AR154" s="72"/>
      <c r="AS154" s="72"/>
      <c r="AT154" s="72"/>
      <c r="AU154" s="72"/>
      <c r="AV154" s="72"/>
      <c r="AW154" s="72"/>
      <c r="AX154" s="72"/>
      <c r="AY154" s="72"/>
      <c r="AZ154" s="72"/>
      <c r="BA154" s="72"/>
      <c r="BB154" s="72"/>
      <c r="BC154" s="72"/>
      <c r="BD154" s="72"/>
      <c r="BE154" s="72"/>
      <c r="BF154" s="72"/>
      <c r="BG154" s="72"/>
      <c r="BH154" s="72"/>
    </row>
    <row r="155" spans="1:60" x14ac:dyDescent="0.25">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2"/>
      <c r="AT155" s="72"/>
      <c r="AU155" s="72"/>
      <c r="AV155" s="72"/>
      <c r="AW155" s="72"/>
      <c r="AX155" s="72"/>
      <c r="AY155" s="72"/>
      <c r="AZ155" s="72"/>
      <c r="BA155" s="72"/>
      <c r="BB155" s="72"/>
      <c r="BC155" s="72"/>
      <c r="BD155" s="72"/>
      <c r="BE155" s="72"/>
      <c r="BF155" s="72"/>
      <c r="BG155" s="72"/>
      <c r="BH155" s="72"/>
    </row>
    <row r="156" spans="1:60" x14ac:dyDescent="0.25">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c r="BA156" s="72"/>
      <c r="BB156" s="72"/>
      <c r="BC156" s="72"/>
      <c r="BD156" s="72"/>
      <c r="BE156" s="72"/>
      <c r="BF156" s="72"/>
      <c r="BG156" s="72"/>
      <c r="BH156" s="72"/>
    </row>
    <row r="157" spans="1:60" x14ac:dyDescent="0.25">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72"/>
      <c r="AY157" s="72"/>
      <c r="AZ157" s="72"/>
      <c r="BA157" s="72"/>
      <c r="BB157" s="72"/>
      <c r="BC157" s="72"/>
      <c r="BD157" s="72"/>
      <c r="BE157" s="72"/>
      <c r="BF157" s="72"/>
      <c r="BG157" s="72"/>
      <c r="BH157" s="72"/>
    </row>
    <row r="158" spans="1:60" x14ac:dyDescent="0.25">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2"/>
      <c r="AR158" s="72"/>
      <c r="AS158" s="72"/>
      <c r="AT158" s="72"/>
      <c r="AU158" s="72"/>
      <c r="AV158" s="72"/>
      <c r="AW158" s="72"/>
      <c r="AX158" s="72"/>
      <c r="AY158" s="72"/>
      <c r="AZ158" s="72"/>
      <c r="BA158" s="72"/>
      <c r="BB158" s="72"/>
      <c r="BC158" s="72"/>
      <c r="BD158" s="72"/>
      <c r="BE158" s="72"/>
      <c r="BF158" s="72"/>
      <c r="BG158" s="72"/>
      <c r="BH158" s="72"/>
    </row>
    <row r="159" spans="1:60" x14ac:dyDescent="0.25">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72"/>
      <c r="AS159" s="72"/>
      <c r="AT159" s="72"/>
      <c r="AU159" s="72"/>
      <c r="AV159" s="72"/>
      <c r="AW159" s="72"/>
      <c r="AX159" s="72"/>
      <c r="AY159" s="72"/>
      <c r="AZ159" s="72"/>
      <c r="BA159" s="72"/>
      <c r="BB159" s="72"/>
      <c r="BC159" s="72"/>
      <c r="BD159" s="72"/>
      <c r="BE159" s="72"/>
      <c r="BF159" s="72"/>
      <c r="BG159" s="72"/>
      <c r="BH159" s="72"/>
    </row>
    <row r="160" spans="1:60" x14ac:dyDescent="0.25">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c r="AO160" s="72"/>
      <c r="AP160" s="72"/>
      <c r="AQ160" s="72"/>
      <c r="AR160" s="72"/>
      <c r="AS160" s="72"/>
      <c r="AT160" s="72"/>
      <c r="AU160" s="72"/>
      <c r="AV160" s="72"/>
      <c r="AW160" s="72"/>
      <c r="AX160" s="72"/>
      <c r="AY160" s="72"/>
      <c r="AZ160" s="72"/>
      <c r="BA160" s="72"/>
      <c r="BB160" s="72"/>
      <c r="BC160" s="72"/>
      <c r="BD160" s="72"/>
      <c r="BE160" s="72"/>
      <c r="BF160" s="72"/>
      <c r="BG160" s="72"/>
      <c r="BH160" s="72"/>
    </row>
    <row r="161" spans="1:60" x14ac:dyDescent="0.25">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c r="AT161" s="72"/>
      <c r="AU161" s="72"/>
      <c r="AV161" s="72"/>
      <c r="AW161" s="72"/>
      <c r="AX161" s="72"/>
      <c r="AY161" s="72"/>
      <c r="AZ161" s="72"/>
      <c r="BA161" s="72"/>
      <c r="BB161" s="72"/>
      <c r="BC161" s="72"/>
      <c r="BD161" s="72"/>
      <c r="BE161" s="72"/>
      <c r="BF161" s="72"/>
      <c r="BG161" s="72"/>
      <c r="BH161" s="72"/>
    </row>
    <row r="162" spans="1:60" x14ac:dyDescent="0.25">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72"/>
      <c r="BA162" s="72"/>
      <c r="BB162" s="72"/>
      <c r="BC162" s="72"/>
      <c r="BD162" s="72"/>
      <c r="BE162" s="72"/>
      <c r="BF162" s="72"/>
      <c r="BG162" s="72"/>
      <c r="BH162" s="72"/>
    </row>
    <row r="163" spans="1:60" x14ac:dyDescent="0.25">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72"/>
      <c r="BA163" s="72"/>
      <c r="BB163" s="72"/>
      <c r="BC163" s="72"/>
      <c r="BD163" s="72"/>
      <c r="BE163" s="72"/>
      <c r="BF163" s="72"/>
      <c r="BG163" s="72"/>
      <c r="BH163" s="72"/>
    </row>
    <row r="164" spans="1:60" x14ac:dyDescent="0.25">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72"/>
      <c r="BA164" s="72"/>
      <c r="BB164" s="72"/>
      <c r="BC164" s="72"/>
      <c r="BD164" s="72"/>
      <c r="BE164" s="72"/>
      <c r="BF164" s="72"/>
      <c r="BG164" s="72"/>
      <c r="BH164" s="72"/>
    </row>
    <row r="165" spans="1:60" x14ac:dyDescent="0.25">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72"/>
      <c r="BA165" s="72"/>
      <c r="BB165" s="72"/>
      <c r="BC165" s="72"/>
      <c r="BD165" s="72"/>
      <c r="BE165" s="72"/>
      <c r="BF165" s="72"/>
      <c r="BG165" s="72"/>
      <c r="BH165" s="72"/>
    </row>
    <row r="166" spans="1:60" x14ac:dyDescent="0.25">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72"/>
      <c r="BA166" s="72"/>
      <c r="BB166" s="72"/>
      <c r="BC166" s="72"/>
      <c r="BD166" s="72"/>
      <c r="BE166" s="72"/>
      <c r="BF166" s="72"/>
      <c r="BG166" s="72"/>
      <c r="BH166" s="72"/>
    </row>
    <row r="167" spans="1:60" x14ac:dyDescent="0.25">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72"/>
      <c r="BA167" s="72"/>
      <c r="BB167" s="72"/>
      <c r="BC167" s="72"/>
      <c r="BD167" s="72"/>
      <c r="BE167" s="72"/>
      <c r="BF167" s="72"/>
      <c r="BG167" s="72"/>
      <c r="BH167" s="72"/>
    </row>
    <row r="168" spans="1:60" x14ac:dyDescent="0.25">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72"/>
      <c r="BA168" s="72"/>
      <c r="BB168" s="72"/>
      <c r="BC168" s="72"/>
      <c r="BD168" s="72"/>
      <c r="BE168" s="72"/>
      <c r="BF168" s="72"/>
      <c r="BG168" s="72"/>
      <c r="BH168" s="72"/>
    </row>
    <row r="169" spans="1:60" x14ac:dyDescent="0.25">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72"/>
      <c r="BA169" s="72"/>
      <c r="BB169" s="72"/>
      <c r="BC169" s="72"/>
      <c r="BD169" s="72"/>
      <c r="BE169" s="72"/>
      <c r="BF169" s="72"/>
      <c r="BG169" s="72"/>
      <c r="BH169" s="72"/>
    </row>
    <row r="170" spans="1:60" x14ac:dyDescent="0.25">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c r="BA170" s="72"/>
      <c r="BB170" s="72"/>
      <c r="BC170" s="72"/>
      <c r="BD170" s="72"/>
      <c r="BE170" s="72"/>
      <c r="BF170" s="72"/>
      <c r="BG170" s="72"/>
      <c r="BH170" s="72"/>
    </row>
    <row r="171" spans="1:60" x14ac:dyDescent="0.25">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72"/>
      <c r="BA171" s="72"/>
      <c r="BB171" s="72"/>
      <c r="BC171" s="72"/>
      <c r="BD171" s="72"/>
      <c r="BE171" s="72"/>
      <c r="BF171" s="72"/>
      <c r="BG171" s="72"/>
      <c r="BH171" s="72"/>
    </row>
    <row r="172" spans="1:60" x14ac:dyDescent="0.25">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c r="BA172" s="72"/>
      <c r="BB172" s="72"/>
      <c r="BC172" s="72"/>
      <c r="BD172" s="72"/>
      <c r="BE172" s="72"/>
      <c r="BF172" s="72"/>
      <c r="BG172" s="72"/>
      <c r="BH172" s="72"/>
    </row>
    <row r="173" spans="1:60" x14ac:dyDescent="0.25">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72"/>
      <c r="BA173" s="72"/>
      <c r="BB173" s="72"/>
      <c r="BC173" s="72"/>
      <c r="BD173" s="72"/>
      <c r="BE173" s="72"/>
      <c r="BF173" s="72"/>
      <c r="BG173" s="72"/>
      <c r="BH173" s="72"/>
    </row>
    <row r="174" spans="1:60" x14ac:dyDescent="0.25">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72"/>
      <c r="BA174" s="72"/>
      <c r="BB174" s="72"/>
      <c r="BC174" s="72"/>
      <c r="BD174" s="72"/>
      <c r="BE174" s="72"/>
      <c r="BF174" s="72"/>
      <c r="BG174" s="72"/>
      <c r="BH174" s="72"/>
    </row>
    <row r="175" spans="1:60" x14ac:dyDescent="0.25">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72"/>
      <c r="BA175" s="72"/>
      <c r="BB175" s="72"/>
      <c r="BC175" s="72"/>
      <c r="BD175" s="72"/>
      <c r="BE175" s="72"/>
      <c r="BF175" s="72"/>
      <c r="BG175" s="72"/>
      <c r="BH175" s="72"/>
    </row>
    <row r="176" spans="1:60" x14ac:dyDescent="0.25">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72"/>
      <c r="BA176" s="72"/>
      <c r="BB176" s="72"/>
      <c r="BC176" s="72"/>
      <c r="BD176" s="72"/>
      <c r="BE176" s="72"/>
      <c r="BF176" s="72"/>
      <c r="BG176" s="72"/>
      <c r="BH176" s="72"/>
    </row>
    <row r="177" spans="1:60" x14ac:dyDescent="0.25">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72"/>
      <c r="BA177" s="72"/>
      <c r="BB177" s="72"/>
      <c r="BC177" s="72"/>
      <c r="BD177" s="72"/>
      <c r="BE177" s="72"/>
      <c r="BF177" s="72"/>
      <c r="BG177" s="72"/>
      <c r="BH177" s="72"/>
    </row>
    <row r="178" spans="1:60" x14ac:dyDescent="0.25">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72"/>
      <c r="BA178" s="72"/>
      <c r="BB178" s="72"/>
      <c r="BC178" s="72"/>
      <c r="BD178" s="72"/>
      <c r="BE178" s="72"/>
      <c r="BF178" s="72"/>
      <c r="BG178" s="72"/>
      <c r="BH178" s="72"/>
    </row>
    <row r="179" spans="1:60" x14ac:dyDescent="0.25">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72"/>
      <c r="BA179" s="72"/>
      <c r="BB179" s="72"/>
      <c r="BC179" s="72"/>
      <c r="BD179" s="72"/>
      <c r="BE179" s="72"/>
      <c r="BF179" s="72"/>
      <c r="BG179" s="72"/>
      <c r="BH179" s="72"/>
    </row>
    <row r="180" spans="1:60" x14ac:dyDescent="0.25">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72"/>
      <c r="BA180" s="72"/>
      <c r="BB180" s="72"/>
      <c r="BC180" s="72"/>
      <c r="BD180" s="72"/>
      <c r="BE180" s="72"/>
      <c r="BF180" s="72"/>
      <c r="BG180" s="72"/>
      <c r="BH180" s="72"/>
    </row>
    <row r="181" spans="1:60" x14ac:dyDescent="0.25">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72"/>
      <c r="BA181" s="72"/>
      <c r="BB181" s="72"/>
      <c r="BC181" s="72"/>
      <c r="BD181" s="72"/>
      <c r="BE181" s="72"/>
      <c r="BF181" s="72"/>
      <c r="BG181" s="72"/>
      <c r="BH181" s="72"/>
    </row>
    <row r="182" spans="1:60" x14ac:dyDescent="0.25">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c r="AG182" s="72"/>
      <c r="AH182" s="72"/>
      <c r="AI182" s="72"/>
      <c r="AJ182" s="72"/>
      <c r="AK182" s="72"/>
      <c r="AL182" s="72"/>
      <c r="AM182" s="72"/>
      <c r="AN182" s="72"/>
      <c r="AO182" s="72"/>
      <c r="AP182" s="72"/>
      <c r="AQ182" s="72"/>
      <c r="AR182" s="72"/>
      <c r="AS182" s="72"/>
      <c r="AT182" s="72"/>
      <c r="AU182" s="72"/>
      <c r="AV182" s="72"/>
      <c r="AW182" s="72"/>
      <c r="AX182" s="72"/>
      <c r="AY182" s="72"/>
      <c r="AZ182" s="72"/>
      <c r="BA182" s="72"/>
      <c r="BB182" s="72"/>
      <c r="BC182" s="72"/>
      <c r="BD182" s="72"/>
      <c r="BE182" s="72"/>
      <c r="BF182" s="72"/>
      <c r="BG182" s="72"/>
      <c r="BH182" s="72"/>
    </row>
    <row r="183" spans="1:60" x14ac:dyDescent="0.25">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2"/>
      <c r="AR183" s="72"/>
      <c r="AS183" s="72"/>
      <c r="AT183" s="72"/>
      <c r="AU183" s="72"/>
      <c r="AV183" s="72"/>
      <c r="AW183" s="72"/>
      <c r="AX183" s="72"/>
      <c r="AY183" s="72"/>
      <c r="AZ183" s="72"/>
      <c r="BA183" s="72"/>
      <c r="BB183" s="72"/>
      <c r="BC183" s="72"/>
      <c r="BD183" s="72"/>
      <c r="BE183" s="72"/>
      <c r="BF183" s="72"/>
      <c r="BG183" s="72"/>
      <c r="BH183" s="72"/>
    </row>
    <row r="184" spans="1:60" x14ac:dyDescent="0.25">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72"/>
      <c r="BA184" s="72"/>
      <c r="BB184" s="72"/>
      <c r="BC184" s="72"/>
      <c r="BD184" s="72"/>
      <c r="BE184" s="72"/>
      <c r="BF184" s="72"/>
      <c r="BG184" s="72"/>
      <c r="BH184" s="72"/>
    </row>
    <row r="185" spans="1:60" x14ac:dyDescent="0.25">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72"/>
      <c r="BA185" s="72"/>
      <c r="BB185" s="72"/>
      <c r="BC185" s="72"/>
      <c r="BD185" s="72"/>
      <c r="BE185" s="72"/>
      <c r="BF185" s="72"/>
      <c r="BG185" s="72"/>
      <c r="BH185" s="72"/>
    </row>
    <row r="186" spans="1:60" x14ac:dyDescent="0.25">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72"/>
      <c r="BA186" s="72"/>
      <c r="BB186" s="72"/>
      <c r="BC186" s="72"/>
      <c r="BD186" s="72"/>
      <c r="BE186" s="72"/>
      <c r="BF186" s="72"/>
      <c r="BG186" s="72"/>
      <c r="BH186" s="72"/>
    </row>
    <row r="187" spans="1:60" x14ac:dyDescent="0.25">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72"/>
      <c r="BA187" s="72"/>
      <c r="BB187" s="72"/>
      <c r="BC187" s="72"/>
      <c r="BD187" s="72"/>
      <c r="BE187" s="72"/>
      <c r="BF187" s="72"/>
      <c r="BG187" s="72"/>
      <c r="BH187" s="72"/>
    </row>
    <row r="188" spans="1:60" x14ac:dyDescent="0.25">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c r="AH188" s="72"/>
      <c r="AI188" s="72"/>
      <c r="AJ188" s="72"/>
      <c r="AK188" s="72"/>
      <c r="AL188" s="72"/>
      <c r="AM188" s="72"/>
      <c r="AN188" s="72"/>
      <c r="AO188" s="72"/>
      <c r="AP188" s="72"/>
      <c r="AQ188" s="72"/>
      <c r="AR188" s="72"/>
      <c r="AS188" s="72"/>
      <c r="AT188" s="72"/>
      <c r="AU188" s="72"/>
      <c r="AV188" s="72"/>
      <c r="AW188" s="72"/>
      <c r="AX188" s="72"/>
      <c r="AY188" s="72"/>
      <c r="AZ188" s="72"/>
      <c r="BA188" s="72"/>
      <c r="BB188" s="72"/>
      <c r="BC188" s="72"/>
      <c r="BD188" s="72"/>
      <c r="BE188" s="72"/>
      <c r="BF188" s="72"/>
      <c r="BG188" s="72"/>
      <c r="BH188" s="72"/>
    </row>
    <row r="189" spans="1:60" x14ac:dyDescent="0.25">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c r="AO189" s="72"/>
      <c r="AP189" s="72"/>
      <c r="AQ189" s="72"/>
      <c r="AR189" s="72"/>
      <c r="AS189" s="72"/>
      <c r="AT189" s="72"/>
      <c r="AU189" s="72"/>
      <c r="AV189" s="72"/>
      <c r="AW189" s="72"/>
      <c r="AX189" s="72"/>
      <c r="AY189" s="72"/>
      <c r="AZ189" s="72"/>
      <c r="BA189" s="72"/>
      <c r="BB189" s="72"/>
      <c r="BC189" s="72"/>
      <c r="BD189" s="72"/>
      <c r="BE189" s="72"/>
      <c r="BF189" s="72"/>
      <c r="BG189" s="72"/>
      <c r="BH189" s="72"/>
    </row>
    <row r="190" spans="1:60" x14ac:dyDescent="0.25">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c r="AO190" s="72"/>
      <c r="AP190" s="72"/>
      <c r="AQ190" s="72"/>
      <c r="AR190" s="72"/>
      <c r="AS190" s="72"/>
      <c r="AT190" s="72"/>
      <c r="AU190" s="72"/>
      <c r="AV190" s="72"/>
      <c r="AW190" s="72"/>
      <c r="AX190" s="72"/>
      <c r="AY190" s="72"/>
      <c r="AZ190" s="72"/>
      <c r="BA190" s="72"/>
      <c r="BB190" s="72"/>
      <c r="BC190" s="72"/>
      <c r="BD190" s="72"/>
      <c r="BE190" s="72"/>
      <c r="BF190" s="72"/>
      <c r="BG190" s="72"/>
      <c r="BH190" s="72"/>
    </row>
    <row r="191" spans="1:60" x14ac:dyDescent="0.25">
      <c r="A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c r="AL191" s="72"/>
      <c r="AM191" s="72"/>
      <c r="AN191" s="72"/>
      <c r="AO191" s="72"/>
      <c r="AP191" s="72"/>
      <c r="AQ191" s="72"/>
      <c r="AR191" s="72"/>
      <c r="AS191" s="72"/>
      <c r="AT191" s="72"/>
      <c r="AU191" s="72"/>
      <c r="AV191" s="72"/>
      <c r="AW191" s="72"/>
      <c r="AX191" s="72"/>
      <c r="AY191" s="72"/>
      <c r="AZ191" s="72"/>
      <c r="BA191" s="72"/>
      <c r="BB191" s="72"/>
      <c r="BC191" s="72"/>
      <c r="BD191" s="72"/>
      <c r="BE191" s="72"/>
      <c r="BF191" s="72"/>
      <c r="BG191" s="72"/>
      <c r="BH191" s="72"/>
    </row>
    <row r="192" spans="1:60" x14ac:dyDescent="0.25">
      <c r="A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c r="AO192" s="72"/>
      <c r="AP192" s="72"/>
      <c r="AQ192" s="72"/>
      <c r="AR192" s="72"/>
      <c r="AS192" s="72"/>
      <c r="AT192" s="72"/>
      <c r="AU192" s="72"/>
      <c r="AV192" s="72"/>
      <c r="AW192" s="72"/>
      <c r="AX192" s="72"/>
      <c r="AY192" s="72"/>
      <c r="AZ192" s="72"/>
      <c r="BA192" s="72"/>
      <c r="BB192" s="72"/>
      <c r="BC192" s="72"/>
      <c r="BD192" s="72"/>
      <c r="BE192" s="72"/>
      <c r="BF192" s="72"/>
      <c r="BG192" s="72"/>
      <c r="BH192" s="72"/>
    </row>
    <row r="193" spans="1:60" x14ac:dyDescent="0.25">
      <c r="A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c r="AO193" s="72"/>
      <c r="AP193" s="72"/>
      <c r="AQ193" s="72"/>
      <c r="AR193" s="72"/>
      <c r="AS193" s="72"/>
      <c r="AT193" s="72"/>
      <c r="AU193" s="72"/>
      <c r="AV193" s="72"/>
      <c r="AW193" s="72"/>
      <c r="AX193" s="72"/>
      <c r="AY193" s="72"/>
      <c r="AZ193" s="72"/>
      <c r="BA193" s="72"/>
      <c r="BB193" s="72"/>
      <c r="BC193" s="72"/>
      <c r="BD193" s="72"/>
      <c r="BE193" s="72"/>
      <c r="BF193" s="72"/>
      <c r="BG193" s="72"/>
      <c r="BH193" s="72"/>
    </row>
    <row r="194" spans="1:60" x14ac:dyDescent="0.25">
      <c r="A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c r="AT194" s="72"/>
      <c r="AU194" s="72"/>
      <c r="AV194" s="72"/>
      <c r="AW194" s="72"/>
      <c r="AX194" s="72"/>
      <c r="AY194" s="72"/>
      <c r="AZ194" s="72"/>
      <c r="BA194" s="72"/>
      <c r="BB194" s="72"/>
      <c r="BC194" s="72"/>
      <c r="BD194" s="72"/>
      <c r="BE194" s="72"/>
      <c r="BF194" s="72"/>
      <c r="BG194" s="72"/>
      <c r="BH194" s="72"/>
    </row>
    <row r="195" spans="1:60" x14ac:dyDescent="0.25">
      <c r="A195" s="72"/>
      <c r="J195" s="72"/>
      <c r="K195" s="72"/>
      <c r="L195" s="72"/>
      <c r="M195" s="72"/>
      <c r="N195" s="72"/>
      <c r="O195" s="72"/>
      <c r="P195" s="72"/>
      <c r="Q195" s="72"/>
      <c r="R195" s="72"/>
      <c r="S195" s="72"/>
      <c r="T195" s="72"/>
      <c r="U195" s="72"/>
      <c r="V195" s="72"/>
      <c r="W195" s="72"/>
      <c r="X195" s="72"/>
      <c r="Y195" s="72"/>
      <c r="Z195" s="72"/>
      <c r="AA195" s="72"/>
      <c r="AB195" s="72"/>
      <c r="AC195" s="72"/>
      <c r="AD195" s="72"/>
      <c r="AE195" s="72"/>
      <c r="AF195" s="72"/>
      <c r="AG195" s="72"/>
      <c r="AH195" s="72"/>
      <c r="AI195" s="72"/>
      <c r="AJ195" s="72"/>
      <c r="AK195" s="72"/>
      <c r="AL195" s="72"/>
      <c r="AM195" s="72"/>
      <c r="AN195" s="72"/>
      <c r="AO195" s="72"/>
      <c r="AP195" s="72"/>
      <c r="AQ195" s="72"/>
      <c r="AR195" s="72"/>
      <c r="AS195" s="72"/>
      <c r="AT195" s="72"/>
      <c r="AU195" s="72"/>
      <c r="AV195" s="72"/>
      <c r="AW195" s="72"/>
      <c r="AX195" s="72"/>
      <c r="AY195" s="72"/>
      <c r="AZ195" s="72"/>
      <c r="BA195" s="72"/>
      <c r="BB195" s="72"/>
      <c r="BC195" s="72"/>
      <c r="BD195" s="72"/>
      <c r="BE195" s="72"/>
      <c r="BF195" s="72"/>
      <c r="BG195" s="72"/>
      <c r="BH195" s="72"/>
    </row>
    <row r="196" spans="1:60" x14ac:dyDescent="0.25">
      <c r="A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c r="AG196" s="72"/>
      <c r="AH196" s="72"/>
      <c r="AI196" s="72"/>
      <c r="AJ196" s="72"/>
      <c r="AK196" s="72"/>
      <c r="AL196" s="72"/>
      <c r="AM196" s="72"/>
      <c r="AN196" s="72"/>
      <c r="AO196" s="72"/>
      <c r="AP196" s="72"/>
      <c r="AQ196" s="72"/>
      <c r="AR196" s="72"/>
      <c r="AS196" s="72"/>
      <c r="AT196" s="72"/>
      <c r="AU196" s="72"/>
      <c r="AV196" s="72"/>
      <c r="AW196" s="72"/>
      <c r="AX196" s="72"/>
      <c r="AY196" s="72"/>
      <c r="AZ196" s="72"/>
      <c r="BA196" s="72"/>
      <c r="BB196" s="72"/>
      <c r="BC196" s="72"/>
      <c r="BD196" s="72"/>
      <c r="BE196" s="72"/>
      <c r="BF196" s="72"/>
      <c r="BG196" s="72"/>
      <c r="BH196" s="72"/>
    </row>
    <row r="197" spans="1:60" x14ac:dyDescent="0.25">
      <c r="A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2"/>
      <c r="AR197" s="72"/>
      <c r="AS197" s="72"/>
      <c r="AT197" s="72"/>
      <c r="AU197" s="72"/>
      <c r="AV197" s="72"/>
      <c r="AW197" s="72"/>
      <c r="AX197" s="72"/>
      <c r="AY197" s="72"/>
      <c r="AZ197" s="72"/>
      <c r="BA197" s="72"/>
      <c r="BB197" s="72"/>
      <c r="BC197" s="72"/>
      <c r="BD197" s="72"/>
      <c r="BE197" s="72"/>
      <c r="BF197" s="72"/>
      <c r="BG197" s="72"/>
      <c r="BH197" s="72"/>
    </row>
    <row r="198" spans="1:60" x14ac:dyDescent="0.25">
      <c r="A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c r="AO198" s="72"/>
      <c r="AP198" s="72"/>
      <c r="AQ198" s="72"/>
      <c r="AR198" s="72"/>
      <c r="AS198" s="72"/>
      <c r="AT198" s="72"/>
      <c r="AU198" s="72"/>
      <c r="AV198" s="72"/>
      <c r="AW198" s="72"/>
      <c r="AX198" s="72"/>
      <c r="AY198" s="72"/>
      <c r="AZ198" s="72"/>
      <c r="BA198" s="72"/>
      <c r="BB198" s="72"/>
      <c r="BC198" s="72"/>
      <c r="BD198" s="72"/>
      <c r="BE198" s="72"/>
      <c r="BF198" s="72"/>
      <c r="BG198" s="72"/>
      <c r="BH198" s="72"/>
    </row>
    <row r="199" spans="1:60" x14ac:dyDescent="0.25">
      <c r="A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c r="AL199" s="72"/>
      <c r="AM199" s="72"/>
      <c r="AN199" s="72"/>
      <c r="AO199" s="72"/>
      <c r="AP199" s="72"/>
      <c r="AQ199" s="72"/>
      <c r="AR199" s="72"/>
      <c r="AS199" s="72"/>
      <c r="AT199" s="72"/>
      <c r="AU199" s="72"/>
      <c r="AV199" s="72"/>
      <c r="AW199" s="72"/>
      <c r="AX199" s="72"/>
      <c r="AY199" s="72"/>
      <c r="AZ199" s="72"/>
      <c r="BA199" s="72"/>
      <c r="BB199" s="72"/>
      <c r="BC199" s="72"/>
      <c r="BD199" s="72"/>
      <c r="BE199" s="72"/>
      <c r="BF199" s="72"/>
      <c r="BG199" s="72"/>
      <c r="BH199" s="72"/>
    </row>
    <row r="200" spans="1:60" x14ac:dyDescent="0.25">
      <c r="A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c r="AL200" s="72"/>
      <c r="AM200" s="72"/>
      <c r="AN200" s="72"/>
      <c r="AO200" s="72"/>
      <c r="AP200" s="72"/>
      <c r="AQ200" s="72"/>
      <c r="AR200" s="72"/>
      <c r="AS200" s="72"/>
      <c r="AT200" s="72"/>
      <c r="AU200" s="72"/>
      <c r="AV200" s="72"/>
      <c r="AW200" s="72"/>
      <c r="AX200" s="72"/>
      <c r="AY200" s="72"/>
      <c r="AZ200" s="72"/>
      <c r="BA200" s="72"/>
      <c r="BB200" s="72"/>
      <c r="BC200" s="72"/>
      <c r="BD200" s="72"/>
      <c r="BE200" s="72"/>
      <c r="BF200" s="72"/>
      <c r="BG200" s="72"/>
      <c r="BH200" s="72"/>
    </row>
    <row r="201" spans="1:60" x14ac:dyDescent="0.25">
      <c r="A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72"/>
      <c r="AL201" s="72"/>
      <c r="AM201" s="72"/>
      <c r="AN201" s="72"/>
      <c r="AO201" s="72"/>
      <c r="AP201" s="72"/>
      <c r="AQ201" s="72"/>
      <c r="AR201" s="72"/>
      <c r="AS201" s="72"/>
      <c r="AT201" s="72"/>
      <c r="AU201" s="72"/>
      <c r="AV201" s="72"/>
      <c r="AW201" s="72"/>
      <c r="AX201" s="72"/>
      <c r="AY201" s="72"/>
      <c r="AZ201" s="72"/>
      <c r="BA201" s="72"/>
      <c r="BB201" s="72"/>
      <c r="BC201" s="72"/>
      <c r="BD201" s="72"/>
      <c r="BE201" s="72"/>
      <c r="BF201" s="72"/>
      <c r="BG201" s="72"/>
      <c r="BH201" s="72"/>
    </row>
    <row r="202" spans="1:60" x14ac:dyDescent="0.25">
      <c r="A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c r="AO202" s="72"/>
      <c r="AP202" s="72"/>
      <c r="AQ202" s="72"/>
      <c r="AR202" s="72"/>
      <c r="AS202" s="72"/>
      <c r="AT202" s="72"/>
      <c r="AU202" s="72"/>
      <c r="AV202" s="72"/>
      <c r="AW202" s="72"/>
      <c r="AX202" s="72"/>
      <c r="AY202" s="72"/>
      <c r="AZ202" s="72"/>
      <c r="BA202" s="72"/>
      <c r="BB202" s="72"/>
      <c r="BC202" s="72"/>
      <c r="BD202" s="72"/>
      <c r="BE202" s="72"/>
      <c r="BF202" s="72"/>
      <c r="BG202" s="72"/>
      <c r="BH202" s="72"/>
    </row>
    <row r="203" spans="1:60" x14ac:dyDescent="0.25">
      <c r="A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c r="AL203" s="72"/>
      <c r="AM203" s="72"/>
      <c r="AN203" s="72"/>
      <c r="AO203" s="72"/>
      <c r="AP203" s="72"/>
      <c r="AQ203" s="72"/>
      <c r="AR203" s="72"/>
      <c r="AS203" s="72"/>
      <c r="AT203" s="72"/>
      <c r="AU203" s="72"/>
      <c r="AV203" s="72"/>
      <c r="AW203" s="72"/>
      <c r="AX203" s="72"/>
      <c r="AY203" s="72"/>
      <c r="AZ203" s="72"/>
      <c r="BA203" s="72"/>
      <c r="BB203" s="72"/>
      <c r="BC203" s="72"/>
      <c r="BD203" s="72"/>
      <c r="BE203" s="72"/>
      <c r="BF203" s="72"/>
      <c r="BG203" s="72"/>
      <c r="BH203" s="72"/>
    </row>
    <row r="204" spans="1:60" x14ac:dyDescent="0.25">
      <c r="A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c r="AT204" s="72"/>
      <c r="AU204" s="72"/>
      <c r="AV204" s="72"/>
      <c r="AW204" s="72"/>
      <c r="AX204" s="72"/>
      <c r="AY204" s="72"/>
      <c r="AZ204" s="72"/>
      <c r="BA204" s="72"/>
      <c r="BB204" s="72"/>
      <c r="BC204" s="72"/>
      <c r="BD204" s="72"/>
      <c r="BE204" s="72"/>
      <c r="BF204" s="72"/>
      <c r="BG204" s="72"/>
      <c r="BH204" s="72"/>
    </row>
    <row r="205" spans="1:60" x14ac:dyDescent="0.25">
      <c r="A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72"/>
      <c r="AI205" s="72"/>
      <c r="AJ205" s="72"/>
      <c r="AK205" s="72"/>
      <c r="AL205" s="72"/>
      <c r="AM205" s="72"/>
      <c r="AN205" s="72"/>
      <c r="AO205" s="72"/>
      <c r="AP205" s="72"/>
      <c r="AQ205" s="72"/>
      <c r="AR205" s="72"/>
      <c r="AS205" s="72"/>
      <c r="AT205" s="72"/>
      <c r="AU205" s="72"/>
      <c r="AV205" s="72"/>
      <c r="AW205" s="72"/>
      <c r="AX205" s="72"/>
      <c r="AY205" s="72"/>
      <c r="AZ205" s="72"/>
      <c r="BA205" s="72"/>
      <c r="BB205" s="72"/>
      <c r="BC205" s="72"/>
      <c r="BD205" s="72"/>
      <c r="BE205" s="72"/>
      <c r="BF205" s="72"/>
      <c r="BG205" s="72"/>
      <c r="BH205" s="72"/>
    </row>
    <row r="206" spans="1:60" x14ac:dyDescent="0.25">
      <c r="A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c r="AL206" s="72"/>
      <c r="AM206" s="72"/>
      <c r="AN206" s="72"/>
      <c r="AO206" s="72"/>
      <c r="AP206" s="72"/>
      <c r="AQ206" s="72"/>
      <c r="AR206" s="72"/>
      <c r="AS206" s="72"/>
      <c r="AT206" s="72"/>
      <c r="AU206" s="72"/>
      <c r="AV206" s="72"/>
      <c r="AW206" s="72"/>
      <c r="AX206" s="72"/>
      <c r="AY206" s="72"/>
      <c r="AZ206" s="72"/>
      <c r="BA206" s="72"/>
      <c r="BB206" s="72"/>
      <c r="BC206" s="72"/>
      <c r="BD206" s="72"/>
      <c r="BE206" s="72"/>
      <c r="BF206" s="72"/>
      <c r="BG206" s="72"/>
      <c r="BH206" s="72"/>
    </row>
    <row r="207" spans="1:60" x14ac:dyDescent="0.25">
      <c r="A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c r="AH207" s="72"/>
      <c r="AI207" s="72"/>
      <c r="AJ207" s="72"/>
      <c r="AK207" s="72"/>
      <c r="AL207" s="72"/>
      <c r="AM207" s="72"/>
      <c r="AN207" s="72"/>
      <c r="AO207" s="72"/>
      <c r="AP207" s="72"/>
      <c r="AQ207" s="72"/>
      <c r="AR207" s="72"/>
      <c r="AS207" s="72"/>
      <c r="AT207" s="72"/>
      <c r="AU207" s="72"/>
      <c r="AV207" s="72"/>
      <c r="AW207" s="72"/>
      <c r="AX207" s="72"/>
      <c r="AY207" s="72"/>
      <c r="AZ207" s="72"/>
      <c r="BA207" s="72"/>
      <c r="BB207" s="72"/>
      <c r="BC207" s="72"/>
      <c r="BD207" s="72"/>
      <c r="BE207" s="72"/>
      <c r="BF207" s="72"/>
      <c r="BG207" s="72"/>
      <c r="BH207" s="72"/>
    </row>
    <row r="208" spans="1:60" x14ac:dyDescent="0.25">
      <c r="A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2"/>
      <c r="AR208" s="72"/>
      <c r="AS208" s="72"/>
      <c r="AT208" s="72"/>
      <c r="AU208" s="72"/>
      <c r="AV208" s="72"/>
      <c r="AW208" s="72"/>
      <c r="AX208" s="72"/>
      <c r="AY208" s="72"/>
      <c r="AZ208" s="72"/>
      <c r="BA208" s="72"/>
      <c r="BB208" s="72"/>
      <c r="BC208" s="72"/>
      <c r="BD208" s="72"/>
      <c r="BE208" s="72"/>
      <c r="BF208" s="72"/>
      <c r="BG208" s="72"/>
      <c r="BH208" s="72"/>
    </row>
    <row r="209" spans="1:60" x14ac:dyDescent="0.25">
      <c r="A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c r="AH209" s="72"/>
      <c r="AI209" s="72"/>
      <c r="AJ209" s="72"/>
      <c r="AK209" s="72"/>
      <c r="AL209" s="72"/>
      <c r="AM209" s="72"/>
      <c r="AN209" s="72"/>
      <c r="AO209" s="72"/>
      <c r="AP209" s="72"/>
      <c r="AQ209" s="72"/>
      <c r="AR209" s="72"/>
      <c r="AS209" s="72"/>
      <c r="AT209" s="72"/>
      <c r="AU209" s="72"/>
      <c r="AV209" s="72"/>
      <c r="AW209" s="72"/>
      <c r="AX209" s="72"/>
      <c r="AY209" s="72"/>
      <c r="AZ209" s="72"/>
      <c r="BA209" s="72"/>
      <c r="BB209" s="72"/>
      <c r="BC209" s="72"/>
      <c r="BD209" s="72"/>
      <c r="BE209" s="72"/>
      <c r="BF209" s="72"/>
      <c r="BG209" s="72"/>
      <c r="BH209" s="72"/>
    </row>
    <row r="210" spans="1:60" x14ac:dyDescent="0.25">
      <c r="A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J210" s="72"/>
      <c r="AK210" s="72"/>
      <c r="AL210" s="72"/>
      <c r="AM210" s="72"/>
      <c r="AN210" s="72"/>
      <c r="AO210" s="72"/>
      <c r="AP210" s="72"/>
      <c r="AQ210" s="72"/>
      <c r="AR210" s="72"/>
      <c r="AS210" s="72"/>
      <c r="AT210" s="72"/>
      <c r="AU210" s="72"/>
      <c r="AV210" s="72"/>
      <c r="AW210" s="72"/>
      <c r="AX210" s="72"/>
      <c r="AY210" s="72"/>
      <c r="AZ210" s="72"/>
      <c r="BA210" s="72"/>
      <c r="BB210" s="72"/>
      <c r="BC210" s="72"/>
      <c r="BD210" s="72"/>
      <c r="BE210" s="72"/>
      <c r="BF210" s="72"/>
      <c r="BG210" s="72"/>
      <c r="BH210" s="72"/>
    </row>
    <row r="211" spans="1:60" x14ac:dyDescent="0.25">
      <c r="A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c r="AG211" s="72"/>
      <c r="AH211" s="72"/>
      <c r="AI211" s="72"/>
      <c r="AJ211" s="72"/>
      <c r="AK211" s="72"/>
      <c r="AL211" s="72"/>
      <c r="AM211" s="72"/>
      <c r="AN211" s="72"/>
      <c r="AO211" s="72"/>
      <c r="AP211" s="72"/>
      <c r="AQ211" s="72"/>
      <c r="AR211" s="72"/>
      <c r="AS211" s="72"/>
      <c r="AT211" s="72"/>
      <c r="AU211" s="72"/>
      <c r="AV211" s="72"/>
      <c r="AW211" s="72"/>
      <c r="AX211" s="72"/>
      <c r="AY211" s="72"/>
      <c r="AZ211" s="72"/>
      <c r="BA211" s="72"/>
      <c r="BB211" s="72"/>
      <c r="BC211" s="72"/>
      <c r="BD211" s="72"/>
      <c r="BE211" s="72"/>
      <c r="BF211" s="72"/>
      <c r="BG211" s="72"/>
      <c r="BH211" s="72"/>
    </row>
    <row r="212" spans="1:60" x14ac:dyDescent="0.25">
      <c r="A212" s="72"/>
      <c r="J212" s="72"/>
      <c r="K212" s="72"/>
      <c r="L212" s="72"/>
      <c r="M212" s="72"/>
      <c r="N212" s="72"/>
      <c r="O212" s="72"/>
      <c r="P212" s="72"/>
      <c r="Q212" s="72"/>
      <c r="R212" s="72"/>
      <c r="S212" s="72"/>
      <c r="T212" s="72"/>
      <c r="U212" s="72"/>
      <c r="V212" s="72"/>
      <c r="W212" s="72"/>
      <c r="X212" s="72"/>
      <c r="Y212" s="72"/>
      <c r="Z212" s="72"/>
      <c r="AA212" s="72"/>
      <c r="AB212" s="72"/>
      <c r="AC212" s="72"/>
      <c r="AD212" s="72"/>
      <c r="AE212" s="72"/>
      <c r="AF212" s="72"/>
      <c r="AG212" s="72"/>
      <c r="AH212" s="72"/>
      <c r="AI212" s="72"/>
      <c r="AJ212" s="72"/>
      <c r="AK212" s="72"/>
      <c r="AL212" s="72"/>
      <c r="AM212" s="72"/>
      <c r="AN212" s="72"/>
      <c r="AO212" s="72"/>
      <c r="AP212" s="72"/>
      <c r="AQ212" s="72"/>
      <c r="AR212" s="72"/>
      <c r="AS212" s="72"/>
      <c r="AT212" s="72"/>
      <c r="AU212" s="72"/>
      <c r="AV212" s="72"/>
      <c r="AW212" s="72"/>
      <c r="AX212" s="72"/>
      <c r="AY212" s="72"/>
      <c r="AZ212" s="72"/>
      <c r="BA212" s="72"/>
      <c r="BB212" s="72"/>
      <c r="BC212" s="72"/>
      <c r="BD212" s="72"/>
      <c r="BE212" s="72"/>
      <c r="BF212" s="72"/>
      <c r="BG212" s="72"/>
      <c r="BH212" s="72"/>
    </row>
    <row r="213" spans="1:60" x14ac:dyDescent="0.25">
      <c r="A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c r="AO213" s="72"/>
      <c r="AP213" s="72"/>
      <c r="AQ213" s="72"/>
      <c r="AR213" s="72"/>
      <c r="AS213" s="72"/>
      <c r="AT213" s="72"/>
      <c r="AU213" s="72"/>
      <c r="AV213" s="72"/>
      <c r="AW213" s="72"/>
      <c r="AX213" s="72"/>
      <c r="AY213" s="72"/>
      <c r="AZ213" s="72"/>
      <c r="BA213" s="72"/>
      <c r="BB213" s="72"/>
      <c r="BC213" s="72"/>
      <c r="BD213" s="72"/>
      <c r="BE213" s="72"/>
      <c r="BF213" s="72"/>
      <c r="BG213" s="72"/>
      <c r="BH213" s="72"/>
    </row>
    <row r="214" spans="1:60" x14ac:dyDescent="0.25">
      <c r="A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c r="AM214" s="72"/>
      <c r="AN214" s="72"/>
      <c r="AO214" s="72"/>
      <c r="AP214" s="72"/>
      <c r="AQ214" s="72"/>
      <c r="AR214" s="72"/>
      <c r="AS214" s="72"/>
      <c r="AT214" s="72"/>
      <c r="AU214" s="72"/>
      <c r="AV214" s="72"/>
      <c r="AW214" s="72"/>
      <c r="AX214" s="72"/>
      <c r="AY214" s="72"/>
      <c r="AZ214" s="72"/>
      <c r="BA214" s="72"/>
      <c r="BB214" s="72"/>
      <c r="BC214" s="72"/>
      <c r="BD214" s="72"/>
      <c r="BE214" s="72"/>
      <c r="BF214" s="72"/>
      <c r="BG214" s="72"/>
      <c r="BH214" s="72"/>
    </row>
    <row r="215" spans="1:60" x14ac:dyDescent="0.25">
      <c r="A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72"/>
      <c r="AL215" s="72"/>
      <c r="AM215" s="72"/>
      <c r="AN215" s="72"/>
      <c r="AO215" s="72"/>
      <c r="AP215" s="72"/>
      <c r="AQ215" s="72"/>
      <c r="AR215" s="72"/>
      <c r="AS215" s="72"/>
      <c r="AT215" s="72"/>
      <c r="AU215" s="72"/>
      <c r="AV215" s="72"/>
      <c r="AW215" s="72"/>
      <c r="AX215" s="72"/>
      <c r="AY215" s="72"/>
      <c r="AZ215" s="72"/>
      <c r="BA215" s="72"/>
      <c r="BB215" s="72"/>
      <c r="BC215" s="72"/>
      <c r="BD215" s="72"/>
      <c r="BE215" s="72"/>
      <c r="BF215" s="72"/>
      <c r="BG215" s="72"/>
      <c r="BH215" s="72"/>
    </row>
    <row r="216" spans="1:60" x14ac:dyDescent="0.25">
      <c r="A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72"/>
      <c r="BA216" s="72"/>
      <c r="BB216" s="72"/>
      <c r="BC216" s="72"/>
      <c r="BD216" s="72"/>
      <c r="BE216" s="72"/>
      <c r="BF216" s="72"/>
      <c r="BG216" s="72"/>
      <c r="BH216" s="72"/>
    </row>
    <row r="217" spans="1:60" x14ac:dyDescent="0.25">
      <c r="A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2"/>
      <c r="BE217" s="72"/>
      <c r="BF217" s="72"/>
      <c r="BG217" s="72"/>
      <c r="BH217" s="72"/>
    </row>
    <row r="218" spans="1:60" x14ac:dyDescent="0.25">
      <c r="A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c r="AL218" s="72"/>
      <c r="AM218" s="72"/>
      <c r="AN218" s="72"/>
      <c r="AO218" s="72"/>
      <c r="AP218" s="72"/>
      <c r="AQ218" s="72"/>
      <c r="AR218" s="72"/>
      <c r="AS218" s="72"/>
      <c r="AT218" s="72"/>
      <c r="AU218" s="72"/>
      <c r="AV218" s="72"/>
      <c r="AW218" s="72"/>
      <c r="AX218" s="72"/>
      <c r="AY218" s="72"/>
      <c r="AZ218" s="72"/>
      <c r="BA218" s="72"/>
      <c r="BB218" s="72"/>
      <c r="BC218" s="72"/>
      <c r="BD218" s="72"/>
      <c r="BE218" s="72"/>
      <c r="BF218" s="72"/>
      <c r="BG218" s="72"/>
      <c r="BH218" s="72"/>
    </row>
    <row r="219" spans="1:60" x14ac:dyDescent="0.25">
      <c r="A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c r="AO219" s="72"/>
      <c r="AP219" s="72"/>
      <c r="AQ219" s="72"/>
      <c r="AR219" s="72"/>
      <c r="AS219" s="72"/>
      <c r="AT219" s="72"/>
      <c r="AU219" s="72"/>
      <c r="AV219" s="72"/>
      <c r="AW219" s="72"/>
      <c r="AX219" s="72"/>
      <c r="AY219" s="72"/>
      <c r="AZ219" s="72"/>
      <c r="BA219" s="72"/>
      <c r="BB219" s="72"/>
      <c r="BC219" s="72"/>
      <c r="BD219" s="72"/>
      <c r="BE219" s="72"/>
      <c r="BF219" s="72"/>
      <c r="BG219" s="72"/>
      <c r="BH219" s="72"/>
    </row>
    <row r="220" spans="1:60" x14ac:dyDescent="0.25">
      <c r="A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72"/>
      <c r="AM220" s="72"/>
      <c r="AN220" s="72"/>
      <c r="AO220" s="72"/>
      <c r="AP220" s="72"/>
      <c r="AQ220" s="72"/>
      <c r="AR220" s="72"/>
      <c r="AS220" s="72"/>
      <c r="AT220" s="72"/>
      <c r="AU220" s="72"/>
      <c r="AV220" s="72"/>
      <c r="AW220" s="72"/>
      <c r="AX220" s="72"/>
      <c r="AY220" s="72"/>
      <c r="AZ220" s="72"/>
      <c r="BA220" s="72"/>
      <c r="BB220" s="72"/>
      <c r="BC220" s="72"/>
      <c r="BD220" s="72"/>
      <c r="BE220" s="72"/>
      <c r="BF220" s="72"/>
      <c r="BG220" s="72"/>
      <c r="BH220" s="72"/>
    </row>
    <row r="221" spans="1:60" x14ac:dyDescent="0.25">
      <c r="A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c r="AH221" s="72"/>
      <c r="AI221" s="72"/>
      <c r="AJ221" s="72"/>
      <c r="AK221" s="72"/>
      <c r="AL221" s="72"/>
      <c r="AM221" s="72"/>
      <c r="AN221" s="72"/>
      <c r="AO221" s="72"/>
      <c r="AP221" s="72"/>
      <c r="AQ221" s="72"/>
      <c r="AR221" s="72"/>
      <c r="AS221" s="72"/>
      <c r="AT221" s="72"/>
      <c r="AU221" s="72"/>
      <c r="AV221" s="72"/>
      <c r="AW221" s="72"/>
      <c r="AX221" s="72"/>
      <c r="AY221" s="72"/>
      <c r="AZ221" s="72"/>
      <c r="BA221" s="72"/>
      <c r="BB221" s="72"/>
      <c r="BC221" s="72"/>
      <c r="BD221" s="72"/>
      <c r="BE221" s="72"/>
      <c r="BF221" s="72"/>
      <c r="BG221" s="72"/>
      <c r="BH221" s="72"/>
    </row>
    <row r="222" spans="1:60" x14ac:dyDescent="0.25">
      <c r="A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c r="AK222" s="72"/>
      <c r="AL222" s="72"/>
      <c r="AM222" s="72"/>
      <c r="AN222" s="72"/>
      <c r="AO222" s="72"/>
      <c r="AP222" s="72"/>
      <c r="AQ222" s="72"/>
      <c r="AR222" s="72"/>
      <c r="AS222" s="72"/>
      <c r="AT222" s="72"/>
      <c r="AU222" s="72"/>
      <c r="AV222" s="72"/>
      <c r="AW222" s="72"/>
      <c r="AX222" s="72"/>
      <c r="AY222" s="72"/>
      <c r="AZ222" s="72"/>
      <c r="BA222" s="72"/>
      <c r="BB222" s="72"/>
      <c r="BC222" s="72"/>
      <c r="BD222" s="72"/>
      <c r="BE222" s="72"/>
      <c r="BF222" s="72"/>
      <c r="BG222" s="72"/>
      <c r="BH222" s="72"/>
    </row>
    <row r="223" spans="1:60" x14ac:dyDescent="0.25">
      <c r="A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c r="AG223" s="72"/>
      <c r="AH223" s="72"/>
      <c r="AI223" s="72"/>
      <c r="AJ223" s="72"/>
      <c r="AK223" s="72"/>
      <c r="AL223" s="72"/>
      <c r="AM223" s="72"/>
      <c r="AN223" s="72"/>
      <c r="AO223" s="72"/>
      <c r="AP223" s="72"/>
      <c r="AQ223" s="72"/>
      <c r="AR223" s="72"/>
      <c r="AS223" s="72"/>
      <c r="AT223" s="72"/>
      <c r="AU223" s="72"/>
      <c r="AV223" s="72"/>
      <c r="AW223" s="72"/>
      <c r="AX223" s="72"/>
      <c r="AY223" s="72"/>
      <c r="AZ223" s="72"/>
      <c r="BA223" s="72"/>
      <c r="BB223" s="72"/>
      <c r="BC223" s="72"/>
      <c r="BD223" s="72"/>
      <c r="BE223" s="72"/>
      <c r="BF223" s="72"/>
      <c r="BG223" s="72"/>
      <c r="BH223" s="72"/>
    </row>
    <row r="224" spans="1:60" x14ac:dyDescent="0.25">
      <c r="A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c r="AH224" s="72"/>
      <c r="AI224" s="72"/>
      <c r="AJ224" s="72"/>
      <c r="AK224" s="72"/>
      <c r="AL224" s="72"/>
      <c r="AM224" s="72"/>
      <c r="AN224" s="72"/>
      <c r="AO224" s="72"/>
      <c r="AP224" s="72"/>
      <c r="AQ224" s="72"/>
      <c r="AR224" s="72"/>
      <c r="AS224" s="72"/>
      <c r="AT224" s="72"/>
      <c r="AU224" s="72"/>
      <c r="AV224" s="72"/>
      <c r="AW224" s="72"/>
      <c r="AX224" s="72"/>
      <c r="AY224" s="72"/>
      <c r="AZ224" s="72"/>
      <c r="BA224" s="72"/>
      <c r="BB224" s="72"/>
      <c r="BC224" s="72"/>
      <c r="BD224" s="72"/>
      <c r="BE224" s="72"/>
      <c r="BF224" s="72"/>
      <c r="BG224" s="72"/>
      <c r="BH224" s="72"/>
    </row>
    <row r="225" spans="1:60" x14ac:dyDescent="0.25">
      <c r="A225" s="72"/>
      <c r="J225" s="72"/>
      <c r="K225" s="72"/>
      <c r="L225" s="72"/>
      <c r="M225" s="72"/>
      <c r="N225" s="72"/>
      <c r="O225" s="72"/>
      <c r="P225" s="72"/>
      <c r="Q225" s="72"/>
      <c r="R225" s="72"/>
      <c r="S225" s="72"/>
      <c r="T225" s="72"/>
      <c r="U225" s="72"/>
      <c r="V225" s="72"/>
      <c r="W225" s="72"/>
      <c r="X225" s="72"/>
      <c r="Y225" s="72"/>
      <c r="Z225" s="72"/>
      <c r="AA225" s="72"/>
      <c r="AB225" s="72"/>
      <c r="AC225" s="72"/>
      <c r="AD225" s="72"/>
      <c r="AE225" s="72"/>
      <c r="AF225" s="72"/>
      <c r="AG225" s="72"/>
      <c r="AH225" s="72"/>
      <c r="AI225" s="72"/>
      <c r="AJ225" s="72"/>
      <c r="AK225" s="72"/>
      <c r="AL225" s="72"/>
      <c r="AM225" s="72"/>
      <c r="AN225" s="72"/>
      <c r="AO225" s="72"/>
      <c r="AP225" s="72"/>
      <c r="AQ225" s="72"/>
      <c r="AR225" s="72"/>
      <c r="AS225" s="72"/>
      <c r="AT225" s="72"/>
      <c r="AU225" s="72"/>
      <c r="AV225" s="72"/>
      <c r="AW225" s="72"/>
      <c r="AX225" s="72"/>
      <c r="AY225" s="72"/>
      <c r="AZ225" s="72"/>
      <c r="BA225" s="72"/>
      <c r="BB225" s="72"/>
      <c r="BC225" s="72"/>
      <c r="BD225" s="72"/>
      <c r="BE225" s="72"/>
      <c r="BF225" s="72"/>
      <c r="BG225" s="72"/>
      <c r="BH225" s="72"/>
    </row>
    <row r="226" spans="1:60" x14ac:dyDescent="0.25">
      <c r="A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c r="AG226" s="72"/>
      <c r="AH226" s="72"/>
      <c r="AI226" s="72"/>
      <c r="AJ226" s="72"/>
      <c r="AK226" s="72"/>
      <c r="AL226" s="72"/>
      <c r="AM226" s="72"/>
      <c r="AN226" s="72"/>
      <c r="AO226" s="72"/>
      <c r="AP226" s="72"/>
      <c r="AQ226" s="72"/>
      <c r="AR226" s="72"/>
      <c r="AS226" s="72"/>
      <c r="AT226" s="72"/>
      <c r="AU226" s="72"/>
      <c r="AV226" s="72"/>
      <c r="AW226" s="72"/>
      <c r="AX226" s="72"/>
      <c r="AY226" s="72"/>
      <c r="AZ226" s="72"/>
      <c r="BA226" s="72"/>
      <c r="BB226" s="72"/>
      <c r="BC226" s="72"/>
      <c r="BD226" s="72"/>
      <c r="BE226" s="72"/>
      <c r="BF226" s="72"/>
      <c r="BG226" s="72"/>
      <c r="BH226" s="72"/>
    </row>
    <row r="227" spans="1:60" x14ac:dyDescent="0.25">
      <c r="A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c r="AL227" s="72"/>
      <c r="AM227" s="72"/>
      <c r="AN227" s="72"/>
      <c r="AO227" s="72"/>
      <c r="AP227" s="72"/>
      <c r="AQ227" s="72"/>
      <c r="AR227" s="72"/>
      <c r="AS227" s="72"/>
      <c r="AT227" s="72"/>
      <c r="AU227" s="72"/>
      <c r="AV227" s="72"/>
      <c r="AW227" s="72"/>
      <c r="AX227" s="72"/>
      <c r="AY227" s="72"/>
      <c r="AZ227" s="72"/>
      <c r="BA227" s="72"/>
      <c r="BB227" s="72"/>
      <c r="BC227" s="72"/>
      <c r="BD227" s="72"/>
      <c r="BE227" s="72"/>
      <c r="BF227" s="72"/>
      <c r="BG227" s="72"/>
      <c r="BH227" s="72"/>
    </row>
    <row r="228" spans="1:60" x14ac:dyDescent="0.25">
      <c r="A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c r="AH228" s="72"/>
      <c r="AI228" s="72"/>
      <c r="AJ228" s="72"/>
      <c r="AK228" s="72"/>
      <c r="AL228" s="72"/>
      <c r="AM228" s="72"/>
      <c r="AN228" s="72"/>
      <c r="AO228" s="72"/>
      <c r="AP228" s="72"/>
      <c r="AQ228" s="72"/>
      <c r="AR228" s="72"/>
      <c r="AS228" s="72"/>
      <c r="AT228" s="72"/>
      <c r="AU228" s="72"/>
      <c r="AV228" s="72"/>
      <c r="AW228" s="72"/>
      <c r="AX228" s="72"/>
      <c r="AY228" s="72"/>
      <c r="AZ228" s="72"/>
      <c r="BA228" s="72"/>
      <c r="BB228" s="72"/>
      <c r="BC228" s="72"/>
      <c r="BD228" s="72"/>
      <c r="BE228" s="72"/>
      <c r="BF228" s="72"/>
      <c r="BG228" s="72"/>
      <c r="BH228" s="72"/>
    </row>
    <row r="229" spans="1:60" x14ac:dyDescent="0.25">
      <c r="A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c r="AL229" s="72"/>
      <c r="AM229" s="72"/>
      <c r="AN229" s="72"/>
      <c r="AO229" s="72"/>
      <c r="AP229" s="72"/>
      <c r="AQ229" s="72"/>
      <c r="AR229" s="72"/>
      <c r="AS229" s="72"/>
      <c r="AT229" s="72"/>
      <c r="AU229" s="72"/>
      <c r="AV229" s="72"/>
      <c r="AW229" s="72"/>
      <c r="AX229" s="72"/>
      <c r="AY229" s="72"/>
      <c r="AZ229" s="72"/>
      <c r="BA229" s="72"/>
      <c r="BB229" s="72"/>
      <c r="BC229" s="72"/>
      <c r="BD229" s="72"/>
      <c r="BE229" s="72"/>
      <c r="BF229" s="72"/>
      <c r="BG229" s="72"/>
      <c r="BH229" s="72"/>
    </row>
    <row r="230" spans="1:60" x14ac:dyDescent="0.25">
      <c r="A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c r="AL230" s="72"/>
      <c r="AM230" s="72"/>
      <c r="AN230" s="72"/>
      <c r="AO230" s="72"/>
      <c r="AP230" s="72"/>
      <c r="AQ230" s="72"/>
      <c r="AR230" s="72"/>
      <c r="AS230" s="72"/>
      <c r="AT230" s="72"/>
      <c r="AU230" s="72"/>
      <c r="AV230" s="72"/>
      <c r="AW230" s="72"/>
      <c r="AX230" s="72"/>
      <c r="AY230" s="72"/>
      <c r="AZ230" s="72"/>
      <c r="BA230" s="72"/>
      <c r="BB230" s="72"/>
      <c r="BC230" s="72"/>
      <c r="BD230" s="72"/>
      <c r="BE230" s="72"/>
      <c r="BF230" s="72"/>
      <c r="BG230" s="72"/>
      <c r="BH230" s="72"/>
    </row>
    <row r="231" spans="1:60" x14ac:dyDescent="0.25">
      <c r="A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c r="AH231" s="72"/>
      <c r="AI231" s="72"/>
      <c r="AJ231" s="72"/>
      <c r="AK231" s="72"/>
      <c r="AL231" s="72"/>
      <c r="AM231" s="72"/>
      <c r="AN231" s="72"/>
      <c r="AO231" s="72"/>
      <c r="AP231" s="72"/>
      <c r="AQ231" s="72"/>
      <c r="AR231" s="72"/>
      <c r="AS231" s="72"/>
      <c r="AT231" s="72"/>
      <c r="AU231" s="72"/>
      <c r="AV231" s="72"/>
      <c r="AW231" s="72"/>
      <c r="AX231" s="72"/>
      <c r="AY231" s="72"/>
      <c r="AZ231" s="72"/>
      <c r="BA231" s="72"/>
      <c r="BB231" s="72"/>
      <c r="BC231" s="72"/>
      <c r="BD231" s="72"/>
      <c r="BE231" s="72"/>
      <c r="BF231" s="72"/>
      <c r="BG231" s="72"/>
      <c r="BH231" s="72"/>
    </row>
    <row r="232" spans="1:60" x14ac:dyDescent="0.25">
      <c r="A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c r="AO232" s="72"/>
      <c r="AP232" s="72"/>
      <c r="AQ232" s="72"/>
      <c r="AR232" s="72"/>
      <c r="AS232" s="72"/>
      <c r="AT232" s="72"/>
      <c r="AU232" s="72"/>
      <c r="AV232" s="72"/>
      <c r="AW232" s="72"/>
      <c r="AX232" s="72"/>
      <c r="AY232" s="72"/>
      <c r="AZ232" s="72"/>
      <c r="BA232" s="72"/>
      <c r="BB232" s="72"/>
      <c r="BC232" s="72"/>
      <c r="BD232" s="72"/>
      <c r="BE232" s="72"/>
      <c r="BF232" s="72"/>
      <c r="BG232" s="72"/>
      <c r="BH232" s="72"/>
    </row>
    <row r="233" spans="1:60" x14ac:dyDescent="0.25">
      <c r="A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c r="AH233" s="72"/>
      <c r="AI233" s="72"/>
      <c r="AJ233" s="72"/>
      <c r="AK233" s="72"/>
      <c r="AL233" s="72"/>
      <c r="AM233" s="72"/>
      <c r="AN233" s="72"/>
      <c r="AO233" s="72"/>
      <c r="AP233" s="72"/>
      <c r="AQ233" s="72"/>
      <c r="AR233" s="72"/>
      <c r="AS233" s="72"/>
      <c r="AT233" s="72"/>
      <c r="AU233" s="72"/>
      <c r="AV233" s="72"/>
      <c r="AW233" s="72"/>
      <c r="AX233" s="72"/>
      <c r="AY233" s="72"/>
      <c r="AZ233" s="72"/>
      <c r="BA233" s="72"/>
      <c r="BB233" s="72"/>
      <c r="BC233" s="72"/>
      <c r="BD233" s="72"/>
      <c r="BE233" s="72"/>
      <c r="BF233" s="72"/>
      <c r="BG233" s="72"/>
      <c r="BH233" s="72"/>
    </row>
    <row r="234" spans="1:60" x14ac:dyDescent="0.25">
      <c r="A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72"/>
      <c r="BE234" s="72"/>
      <c r="BF234" s="72"/>
      <c r="BG234" s="72"/>
      <c r="BH234" s="72"/>
    </row>
    <row r="235" spans="1:60" x14ac:dyDescent="0.25">
      <c r="A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c r="AH235" s="72"/>
      <c r="AI235" s="72"/>
      <c r="AJ235" s="72"/>
      <c r="AK235" s="72"/>
      <c r="AL235" s="72"/>
      <c r="AM235" s="72"/>
      <c r="AN235" s="72"/>
      <c r="AO235" s="72"/>
      <c r="AP235" s="72"/>
      <c r="AQ235" s="72"/>
      <c r="AR235" s="72"/>
      <c r="AS235" s="72"/>
      <c r="AT235" s="72"/>
      <c r="AU235" s="72"/>
      <c r="AV235" s="72"/>
      <c r="AW235" s="72"/>
      <c r="AX235" s="72"/>
      <c r="AY235" s="72"/>
      <c r="AZ235" s="72"/>
      <c r="BA235" s="72"/>
      <c r="BB235" s="72"/>
      <c r="BC235" s="72"/>
      <c r="BD235" s="72"/>
      <c r="BE235" s="72"/>
      <c r="BF235" s="72"/>
      <c r="BG235" s="72"/>
      <c r="BH235" s="72"/>
    </row>
    <row r="236" spans="1:60" x14ac:dyDescent="0.25">
      <c r="A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c r="AH236" s="72"/>
      <c r="AI236" s="72"/>
      <c r="AJ236" s="72"/>
      <c r="AK236" s="72"/>
      <c r="AL236" s="72"/>
      <c r="AM236" s="72"/>
      <c r="AN236" s="72"/>
      <c r="AO236" s="72"/>
      <c r="AP236" s="72"/>
      <c r="AQ236" s="72"/>
      <c r="AR236" s="72"/>
      <c r="AS236" s="72"/>
      <c r="AT236" s="72"/>
      <c r="AU236" s="72"/>
      <c r="AV236" s="72"/>
      <c r="AW236" s="72"/>
      <c r="AX236" s="72"/>
      <c r="AY236" s="72"/>
      <c r="AZ236" s="72"/>
      <c r="BA236" s="72"/>
      <c r="BB236" s="72"/>
      <c r="BC236" s="72"/>
      <c r="BD236" s="72"/>
      <c r="BE236" s="72"/>
      <c r="BF236" s="72"/>
      <c r="BG236" s="72"/>
      <c r="BH236" s="72"/>
    </row>
    <row r="237" spans="1:60" x14ac:dyDescent="0.25">
      <c r="A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2"/>
      <c r="AJ237" s="72"/>
      <c r="AK237" s="72"/>
      <c r="AL237" s="72"/>
      <c r="AM237" s="72"/>
      <c r="AN237" s="72"/>
      <c r="AO237" s="72"/>
      <c r="AP237" s="72"/>
      <c r="AQ237" s="72"/>
      <c r="AR237" s="72"/>
      <c r="AS237" s="72"/>
      <c r="AT237" s="72"/>
      <c r="AU237" s="72"/>
      <c r="AV237" s="72"/>
      <c r="AW237" s="72"/>
      <c r="AX237" s="72"/>
      <c r="AY237" s="72"/>
      <c r="AZ237" s="72"/>
      <c r="BA237" s="72"/>
      <c r="BB237" s="72"/>
      <c r="BC237" s="72"/>
      <c r="BD237" s="72"/>
      <c r="BE237" s="72"/>
      <c r="BF237" s="72"/>
      <c r="BG237" s="72"/>
      <c r="BH237" s="72"/>
    </row>
    <row r="238" spans="1:60" x14ac:dyDescent="0.25">
      <c r="A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72"/>
      <c r="AM238" s="72"/>
      <c r="AN238" s="72"/>
      <c r="AO238" s="72"/>
      <c r="AP238" s="72"/>
      <c r="AQ238" s="72"/>
      <c r="AR238" s="72"/>
      <c r="AS238" s="72"/>
      <c r="AT238" s="72"/>
      <c r="AU238" s="72"/>
      <c r="AV238" s="72"/>
      <c r="AW238" s="72"/>
      <c r="AX238" s="72"/>
      <c r="AY238" s="72"/>
      <c r="AZ238" s="72"/>
      <c r="BA238" s="72"/>
      <c r="BB238" s="72"/>
      <c r="BC238" s="72"/>
      <c r="BD238" s="72"/>
      <c r="BE238" s="72"/>
      <c r="BF238" s="72"/>
      <c r="BG238" s="72"/>
      <c r="BH238" s="72"/>
    </row>
    <row r="239" spans="1:60" x14ac:dyDescent="0.25">
      <c r="A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c r="AG239" s="72"/>
      <c r="AH239" s="72"/>
      <c r="AI239" s="72"/>
      <c r="AJ239" s="72"/>
      <c r="AK239" s="72"/>
      <c r="AL239" s="72"/>
      <c r="AM239" s="72"/>
      <c r="AN239" s="72"/>
      <c r="AO239" s="72"/>
      <c r="AP239" s="72"/>
      <c r="AQ239" s="72"/>
      <c r="AR239" s="72"/>
      <c r="AS239" s="72"/>
      <c r="AT239" s="72"/>
      <c r="AU239" s="72"/>
      <c r="AV239" s="72"/>
      <c r="AW239" s="72"/>
      <c r="AX239" s="72"/>
      <c r="AY239" s="72"/>
      <c r="AZ239" s="72"/>
      <c r="BA239" s="72"/>
      <c r="BB239" s="72"/>
      <c r="BC239" s="72"/>
      <c r="BD239" s="72"/>
      <c r="BE239" s="72"/>
      <c r="BF239" s="72"/>
      <c r="BG239" s="72"/>
      <c r="BH239" s="72"/>
    </row>
    <row r="240" spans="1:60" x14ac:dyDescent="0.25">
      <c r="A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72"/>
      <c r="AM240" s="72"/>
      <c r="AN240" s="72"/>
      <c r="AO240" s="72"/>
      <c r="AP240" s="72"/>
      <c r="AQ240" s="72"/>
      <c r="AR240" s="72"/>
      <c r="AS240" s="72"/>
      <c r="AT240" s="72"/>
      <c r="AU240" s="72"/>
      <c r="AV240" s="72"/>
      <c r="AW240" s="72"/>
      <c r="AX240" s="72"/>
      <c r="AY240" s="72"/>
      <c r="AZ240" s="72"/>
      <c r="BA240" s="72"/>
      <c r="BB240" s="72"/>
      <c r="BC240" s="72"/>
      <c r="BD240" s="72"/>
      <c r="BE240" s="72"/>
      <c r="BF240" s="72"/>
      <c r="BG240" s="72"/>
      <c r="BH240" s="72"/>
    </row>
    <row r="241" spans="1:60" x14ac:dyDescent="0.25">
      <c r="A241" s="72"/>
      <c r="J241" s="72"/>
      <c r="K241" s="72"/>
      <c r="L241" s="72"/>
      <c r="M241" s="72"/>
      <c r="N241" s="72"/>
      <c r="O241" s="72"/>
      <c r="P241" s="72"/>
      <c r="Q241" s="72"/>
      <c r="R241" s="72"/>
      <c r="S241" s="72"/>
      <c r="T241" s="72"/>
      <c r="U241" s="72"/>
      <c r="V241" s="72"/>
      <c r="W241" s="72"/>
      <c r="X241" s="72"/>
      <c r="Y241" s="72"/>
      <c r="Z241" s="72"/>
      <c r="AA241" s="72"/>
      <c r="AB241" s="72"/>
      <c r="AC241" s="72"/>
      <c r="AD241" s="72"/>
      <c r="AE241" s="72"/>
      <c r="AF241" s="72"/>
      <c r="AG241" s="72"/>
      <c r="AH241" s="72"/>
      <c r="AI241" s="72"/>
      <c r="AJ241" s="72"/>
      <c r="AK241" s="72"/>
      <c r="AL241" s="72"/>
      <c r="AM241" s="72"/>
      <c r="AN241" s="72"/>
      <c r="AO241" s="72"/>
      <c r="AP241" s="72"/>
      <c r="AQ241" s="72"/>
      <c r="AR241" s="72"/>
      <c r="AS241" s="72"/>
      <c r="AT241" s="72"/>
      <c r="AU241" s="72"/>
      <c r="AV241" s="72"/>
      <c r="AW241" s="72"/>
      <c r="AX241" s="72"/>
      <c r="AY241" s="72"/>
      <c r="AZ241" s="72"/>
      <c r="BA241" s="72"/>
      <c r="BB241" s="72"/>
      <c r="BC241" s="72"/>
      <c r="BD241" s="72"/>
      <c r="BE241" s="72"/>
      <c r="BF241" s="72"/>
      <c r="BG241" s="72"/>
      <c r="BH241" s="72"/>
    </row>
    <row r="242" spans="1:60" x14ac:dyDescent="0.25">
      <c r="A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c r="AH242" s="72"/>
      <c r="AI242" s="72"/>
      <c r="AJ242" s="72"/>
      <c r="AK242" s="72"/>
      <c r="AL242" s="72"/>
      <c r="AM242" s="72"/>
      <c r="AN242" s="72"/>
      <c r="AO242" s="72"/>
      <c r="AP242" s="72"/>
      <c r="AQ242" s="72"/>
      <c r="AR242" s="72"/>
      <c r="AS242" s="72"/>
      <c r="AT242" s="72"/>
      <c r="AU242" s="72"/>
      <c r="AV242" s="72"/>
      <c r="AW242" s="72"/>
      <c r="AX242" s="72"/>
      <c r="AY242" s="72"/>
      <c r="AZ242" s="72"/>
      <c r="BA242" s="72"/>
      <c r="BB242" s="72"/>
      <c r="BC242" s="72"/>
      <c r="BD242" s="72"/>
      <c r="BE242" s="72"/>
      <c r="BF242" s="72"/>
      <c r="BG242" s="72"/>
      <c r="BH242" s="72"/>
    </row>
    <row r="243" spans="1:60" x14ac:dyDescent="0.25">
      <c r="A243" s="72"/>
      <c r="J243" s="72"/>
      <c r="K243" s="72"/>
      <c r="L243" s="72"/>
      <c r="M243" s="72"/>
      <c r="N243" s="72"/>
      <c r="O243" s="72"/>
      <c r="P243" s="72"/>
      <c r="Q243" s="72"/>
      <c r="R243" s="72"/>
      <c r="S243" s="72"/>
      <c r="T243" s="72"/>
      <c r="U243" s="72"/>
      <c r="V243" s="72"/>
      <c r="W243" s="72"/>
      <c r="X243" s="72"/>
      <c r="Y243" s="72"/>
      <c r="Z243" s="72"/>
      <c r="AA243" s="72"/>
      <c r="AB243" s="72"/>
      <c r="AC243" s="72"/>
      <c r="AD243" s="72"/>
      <c r="AE243" s="72"/>
      <c r="AF243" s="72"/>
      <c r="AG243" s="72"/>
      <c r="AH243" s="72"/>
      <c r="AI243" s="72"/>
      <c r="AJ243" s="72"/>
      <c r="AK243" s="72"/>
      <c r="AL243" s="72"/>
      <c r="AM243" s="72"/>
      <c r="AN243" s="72"/>
      <c r="AO243" s="72"/>
      <c r="AP243" s="72"/>
      <c r="AQ243" s="72"/>
      <c r="AR243" s="72"/>
      <c r="AS243" s="72"/>
      <c r="AT243" s="72"/>
      <c r="AU243" s="72"/>
      <c r="AV243" s="72"/>
      <c r="AW243" s="72"/>
      <c r="AX243" s="72"/>
      <c r="AY243" s="72"/>
      <c r="AZ243" s="72"/>
      <c r="BA243" s="72"/>
      <c r="BB243" s="72"/>
      <c r="BC243" s="72"/>
      <c r="BD243" s="72"/>
      <c r="BE243" s="72"/>
      <c r="BF243" s="72"/>
      <c r="BG243" s="72"/>
      <c r="BH243" s="72"/>
    </row>
    <row r="244" spans="1:60" x14ac:dyDescent="0.25">
      <c r="A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2"/>
      <c r="AJ244" s="72"/>
      <c r="AK244" s="72"/>
      <c r="AL244" s="72"/>
      <c r="AM244" s="72"/>
      <c r="AN244" s="72"/>
      <c r="AO244" s="72"/>
      <c r="AP244" s="72"/>
      <c r="AQ244" s="72"/>
      <c r="AR244" s="72"/>
      <c r="AS244" s="72"/>
      <c r="AT244" s="72"/>
      <c r="AU244" s="72"/>
      <c r="AV244" s="72"/>
      <c r="AW244" s="72"/>
      <c r="AX244" s="72"/>
      <c r="AY244" s="72"/>
      <c r="AZ244" s="72"/>
      <c r="BA244" s="72"/>
      <c r="BB244" s="72"/>
      <c r="BC244" s="72"/>
      <c r="BD244" s="72"/>
      <c r="BE244" s="72"/>
      <c r="BF244" s="72"/>
      <c r="BG244" s="72"/>
      <c r="BH244" s="72"/>
    </row>
    <row r="245" spans="1:60" x14ac:dyDescent="0.25">
      <c r="A245" s="72"/>
    </row>
    <row r="246" spans="1:60" x14ac:dyDescent="0.25">
      <c r="A246" s="72"/>
    </row>
    <row r="247" spans="1:60" x14ac:dyDescent="0.25">
      <c r="A247" s="72"/>
    </row>
    <row r="248" spans="1:60" x14ac:dyDescent="0.25">
      <c r="A248" s="72"/>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A2" sqref="A2"/>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72"/>
      <c r="B1" s="631" t="s">
        <v>517</v>
      </c>
      <c r="C1" s="631"/>
      <c r="D1" s="631"/>
      <c r="E1" s="72"/>
      <c r="F1" s="72"/>
      <c r="G1" s="72"/>
      <c r="H1" s="72"/>
      <c r="I1" s="72"/>
      <c r="J1" s="72"/>
      <c r="K1" s="72"/>
      <c r="L1" s="72"/>
      <c r="M1" s="72"/>
      <c r="N1" s="72"/>
      <c r="O1" s="72"/>
      <c r="P1" s="72"/>
      <c r="Q1" s="72"/>
      <c r="R1" s="72"/>
      <c r="S1" s="72"/>
      <c r="T1" s="72"/>
      <c r="U1" s="72"/>
      <c r="V1" s="72"/>
      <c r="W1" s="72"/>
      <c r="X1" s="72"/>
      <c r="Y1" s="72"/>
      <c r="Z1" s="72"/>
      <c r="AA1" s="72"/>
      <c r="AB1" s="72"/>
      <c r="AC1" s="72"/>
      <c r="AD1" s="72"/>
      <c r="AE1" s="72"/>
    </row>
    <row r="2" spans="1:37" x14ac:dyDescent="0.2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row>
    <row r="3" spans="1:37" ht="25.5" x14ac:dyDescent="0.25">
      <c r="A3" s="72"/>
      <c r="B3" s="6"/>
      <c r="C3" s="7" t="s">
        <v>518</v>
      </c>
      <c r="D3" s="7" t="s">
        <v>371</v>
      </c>
      <c r="E3" s="72"/>
      <c r="F3" s="72"/>
      <c r="G3" s="72"/>
      <c r="H3" s="72"/>
      <c r="I3" s="72"/>
      <c r="J3" s="72"/>
      <c r="K3" s="72"/>
      <c r="L3" s="72"/>
      <c r="M3" s="72"/>
      <c r="N3" s="72"/>
      <c r="O3" s="72"/>
      <c r="P3" s="72"/>
      <c r="Q3" s="72"/>
      <c r="R3" s="72"/>
      <c r="S3" s="72"/>
      <c r="T3" s="72"/>
      <c r="U3" s="72"/>
      <c r="V3" s="72"/>
      <c r="W3" s="72"/>
      <c r="X3" s="72"/>
      <c r="Y3" s="72"/>
      <c r="Z3" s="72"/>
      <c r="AA3" s="72"/>
      <c r="AB3" s="72"/>
      <c r="AC3" s="72"/>
      <c r="AD3" s="72"/>
      <c r="AE3" s="72"/>
    </row>
    <row r="4" spans="1:37" ht="51" x14ac:dyDescent="0.25">
      <c r="A4" s="72"/>
      <c r="B4" s="8" t="s">
        <v>519</v>
      </c>
      <c r="C4" s="9" t="s">
        <v>520</v>
      </c>
      <c r="D4" s="10">
        <v>0.2</v>
      </c>
      <c r="E4" s="72"/>
      <c r="F4" s="72"/>
      <c r="G4" s="72"/>
      <c r="H4" s="72"/>
      <c r="I4" s="72"/>
      <c r="J4" s="72"/>
      <c r="K4" s="72"/>
      <c r="L4" s="72"/>
      <c r="M4" s="72"/>
      <c r="N4" s="72"/>
      <c r="O4" s="72"/>
      <c r="P4" s="72"/>
      <c r="Q4" s="72"/>
      <c r="R4" s="72"/>
      <c r="S4" s="72"/>
      <c r="T4" s="72"/>
      <c r="U4" s="72"/>
      <c r="V4" s="72"/>
      <c r="W4" s="72"/>
      <c r="X4" s="72"/>
      <c r="Y4" s="72"/>
      <c r="Z4" s="72"/>
      <c r="AA4" s="72"/>
      <c r="AB4" s="72"/>
      <c r="AC4" s="72"/>
      <c r="AD4" s="72"/>
      <c r="AE4" s="72"/>
    </row>
    <row r="5" spans="1:37" ht="51" x14ac:dyDescent="0.25">
      <c r="A5" s="72"/>
      <c r="B5" s="11" t="s">
        <v>521</v>
      </c>
      <c r="C5" s="12" t="s">
        <v>522</v>
      </c>
      <c r="D5" s="13">
        <v>0.4</v>
      </c>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7" ht="51" x14ac:dyDescent="0.25">
      <c r="A6" s="72"/>
      <c r="B6" s="14" t="s">
        <v>430</v>
      </c>
      <c r="C6" s="12" t="s">
        <v>523</v>
      </c>
      <c r="D6" s="13">
        <v>0.6</v>
      </c>
      <c r="E6" s="72"/>
      <c r="F6" s="72"/>
      <c r="G6" s="72"/>
      <c r="H6" s="72"/>
      <c r="I6" s="72"/>
      <c r="J6" s="72"/>
      <c r="K6" s="72"/>
      <c r="L6" s="72"/>
      <c r="M6" s="72"/>
      <c r="N6" s="72"/>
      <c r="O6" s="72"/>
      <c r="P6" s="72"/>
      <c r="Q6" s="72"/>
      <c r="R6" s="72"/>
      <c r="S6" s="72"/>
      <c r="T6" s="72"/>
      <c r="U6" s="72"/>
      <c r="V6" s="72"/>
      <c r="W6" s="72"/>
      <c r="X6" s="72"/>
      <c r="Y6" s="72"/>
      <c r="Z6" s="72"/>
      <c r="AA6" s="72"/>
      <c r="AB6" s="72"/>
      <c r="AC6" s="72"/>
      <c r="AD6" s="72"/>
      <c r="AE6" s="72"/>
    </row>
    <row r="7" spans="1:37" ht="76.5" x14ac:dyDescent="0.25">
      <c r="A7" s="72"/>
      <c r="B7" s="15" t="s">
        <v>524</v>
      </c>
      <c r="C7" s="12" t="s">
        <v>525</v>
      </c>
      <c r="D7" s="13">
        <v>0.8</v>
      </c>
      <c r="E7" s="72"/>
      <c r="F7" s="72"/>
      <c r="G7" s="72"/>
      <c r="H7" s="72"/>
      <c r="I7" s="72"/>
      <c r="J7" s="72"/>
      <c r="K7" s="72"/>
      <c r="L7" s="72"/>
      <c r="M7" s="72"/>
      <c r="N7" s="72"/>
      <c r="O7" s="72"/>
      <c r="P7" s="72"/>
      <c r="Q7" s="72"/>
      <c r="R7" s="72"/>
      <c r="S7" s="72"/>
      <c r="T7" s="72"/>
      <c r="U7" s="72"/>
      <c r="V7" s="72"/>
      <c r="W7" s="72"/>
      <c r="X7" s="72"/>
      <c r="Y7" s="72"/>
      <c r="Z7" s="72"/>
      <c r="AA7" s="72"/>
      <c r="AB7" s="72"/>
      <c r="AC7" s="72"/>
      <c r="AD7" s="72"/>
      <c r="AE7" s="72"/>
    </row>
    <row r="8" spans="1:37" ht="51" x14ac:dyDescent="0.25">
      <c r="A8" s="72"/>
      <c r="B8" s="16" t="s">
        <v>526</v>
      </c>
      <c r="C8" s="12" t="s">
        <v>527</v>
      </c>
      <c r="D8" s="13">
        <v>1</v>
      </c>
      <c r="E8" s="72"/>
      <c r="F8" s="72"/>
      <c r="G8" s="72"/>
      <c r="H8" s="72"/>
      <c r="I8" s="72"/>
      <c r="J8" s="72"/>
      <c r="K8" s="72"/>
      <c r="L8" s="72"/>
      <c r="M8" s="72"/>
      <c r="N8" s="72"/>
      <c r="O8" s="72"/>
      <c r="P8" s="72"/>
      <c r="Q8" s="72"/>
      <c r="R8" s="72"/>
      <c r="S8" s="72"/>
      <c r="T8" s="72"/>
      <c r="U8" s="72"/>
      <c r="V8" s="72"/>
      <c r="W8" s="72"/>
      <c r="X8" s="72"/>
      <c r="Y8" s="72"/>
      <c r="Z8" s="72"/>
      <c r="AA8" s="72"/>
      <c r="AB8" s="72"/>
      <c r="AC8" s="72"/>
      <c r="AD8" s="72"/>
      <c r="AE8" s="72"/>
    </row>
    <row r="9" spans="1:37" x14ac:dyDescent="0.25">
      <c r="A9" s="72"/>
      <c r="B9" s="96"/>
      <c r="C9" s="96"/>
      <c r="D9" s="96"/>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row>
    <row r="10" spans="1:37" ht="16.5" x14ac:dyDescent="0.25">
      <c r="A10" s="72"/>
      <c r="B10" s="97"/>
      <c r="C10" s="96"/>
      <c r="D10" s="96"/>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row>
    <row r="11" spans="1:37" x14ac:dyDescent="0.25">
      <c r="A11" s="72"/>
      <c r="B11" s="96"/>
      <c r="C11" s="96"/>
      <c r="D11" s="96"/>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row>
    <row r="12" spans="1:37" x14ac:dyDescent="0.25">
      <c r="A12" s="72"/>
      <c r="B12" s="96"/>
      <c r="C12" s="96"/>
      <c r="D12" s="96"/>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row>
    <row r="13" spans="1:37" x14ac:dyDescent="0.25">
      <c r="A13" s="72"/>
      <c r="B13" s="96"/>
      <c r="C13" s="96"/>
      <c r="D13" s="96"/>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row>
    <row r="14" spans="1:37" x14ac:dyDescent="0.25">
      <c r="A14" s="72"/>
      <c r="B14" s="96"/>
      <c r="C14" s="96"/>
      <c r="D14" s="96"/>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row>
    <row r="15" spans="1:37" x14ac:dyDescent="0.25">
      <c r="A15" s="72"/>
      <c r="B15" s="96"/>
      <c r="C15" s="96"/>
      <c r="D15" s="96"/>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row>
    <row r="16" spans="1:37" x14ac:dyDescent="0.25">
      <c r="A16" s="72"/>
      <c r="B16" s="96"/>
      <c r="C16" s="96"/>
      <c r="D16" s="96"/>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row>
    <row r="17" spans="1:37" x14ac:dyDescent="0.25">
      <c r="A17" s="72"/>
      <c r="B17" s="96"/>
      <c r="C17" s="96"/>
      <c r="D17" s="96"/>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row>
    <row r="18" spans="1:37" x14ac:dyDescent="0.25">
      <c r="A18" s="72"/>
      <c r="B18" s="96"/>
      <c r="C18" s="96"/>
      <c r="D18" s="96"/>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row>
    <row r="19" spans="1:37" x14ac:dyDescent="0.25">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row>
    <row r="20" spans="1:37" x14ac:dyDescent="0.25">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row>
    <row r="21" spans="1:37" x14ac:dyDescent="0.25">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row>
    <row r="22" spans="1:37" x14ac:dyDescent="0.25">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row>
    <row r="23" spans="1:37" x14ac:dyDescent="0.25">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row>
    <row r="24" spans="1:37" x14ac:dyDescent="0.25">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row>
    <row r="25" spans="1:37" x14ac:dyDescent="0.25">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row>
    <row r="26" spans="1:37" x14ac:dyDescent="0.25">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row>
    <row r="27" spans="1:37" x14ac:dyDescent="0.25">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row>
    <row r="28" spans="1:37" x14ac:dyDescent="0.25">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1:37" x14ac:dyDescent="0.25">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row>
    <row r="30" spans="1:37" x14ac:dyDescent="0.25">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row>
    <row r="31" spans="1:37" x14ac:dyDescent="0.25">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row>
    <row r="32" spans="1:37" x14ac:dyDescent="0.25">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row>
    <row r="33" spans="1:31" x14ac:dyDescent="0.25">
      <c r="A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row>
    <row r="34" spans="1:31" x14ac:dyDescent="0.25">
      <c r="A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1:31" x14ac:dyDescent="0.25">
      <c r="A35" s="72"/>
    </row>
    <row r="36" spans="1:31" x14ac:dyDescent="0.25">
      <c r="A36" s="72"/>
    </row>
    <row r="37" spans="1:31" x14ac:dyDescent="0.25">
      <c r="A37" s="72"/>
    </row>
    <row r="38" spans="1:31" x14ac:dyDescent="0.25">
      <c r="A38" s="72"/>
    </row>
    <row r="39" spans="1:31" x14ac:dyDescent="0.25">
      <c r="A39" s="72"/>
    </row>
    <row r="40" spans="1:31" x14ac:dyDescent="0.25">
      <c r="A40" s="72"/>
    </row>
    <row r="41" spans="1:31" x14ac:dyDescent="0.25">
      <c r="A41" s="72"/>
    </row>
    <row r="42" spans="1:31" x14ac:dyDescent="0.25">
      <c r="A42" s="72"/>
    </row>
    <row r="43" spans="1:31" x14ac:dyDescent="0.25">
      <c r="A43" s="72"/>
    </row>
    <row r="44" spans="1:31" x14ac:dyDescent="0.25">
      <c r="A44" s="72"/>
    </row>
    <row r="45" spans="1:31" x14ac:dyDescent="0.25">
      <c r="A45" s="72"/>
    </row>
    <row r="46" spans="1:31" x14ac:dyDescent="0.25">
      <c r="A46" s="72"/>
    </row>
    <row r="47" spans="1:31" x14ac:dyDescent="0.25">
      <c r="A47" s="72"/>
    </row>
    <row r="48" spans="1:31" x14ac:dyDescent="0.25">
      <c r="A48" s="72"/>
    </row>
    <row r="49" spans="1:1" x14ac:dyDescent="0.25">
      <c r="A49" s="72"/>
    </row>
    <row r="50" spans="1:1" x14ac:dyDescent="0.25">
      <c r="A50" s="72"/>
    </row>
    <row r="51" spans="1:1" x14ac:dyDescent="0.25">
      <c r="A51" s="72"/>
    </row>
    <row r="52" spans="1:1" x14ac:dyDescent="0.25">
      <c r="A52" s="72"/>
    </row>
    <row r="53" spans="1:1" x14ac:dyDescent="0.25">
      <c r="A53" s="72"/>
    </row>
    <row r="54" spans="1:1" x14ac:dyDescent="0.25">
      <c r="A54" s="72"/>
    </row>
    <row r="55" spans="1:1" x14ac:dyDescent="0.25">
      <c r="A55" s="72"/>
    </row>
  </sheetData>
  <mergeCells count="1">
    <mergeCell ref="B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7" ma:contentTypeDescription="Crear nuevo documento." ma:contentTypeScope="" ma:versionID="5f4c338def46bf5bf19214706667072e">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36e34f7391d6abe9540288c315af07fc"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7b1d50-af9c-447b-b1f1-aa01515899c9">
      <Terms xmlns="http://schemas.microsoft.com/office/infopath/2007/PartnerControls"/>
    </lcf76f155ced4ddcb4097134ff3c332f>
    <TaxCatchAll xmlns="e65ea7b8-1bb6-4105-84f8-2ca17f785111" xsi:nil="true"/>
  </documentManagement>
</p:properties>
</file>

<file path=customXml/itemProps1.xml><?xml version="1.0" encoding="utf-8"?>
<ds:datastoreItem xmlns:ds="http://schemas.openxmlformats.org/officeDocument/2006/customXml" ds:itemID="{9D5350FC-1564-4AD2-BB5B-A23914B9D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b1d50-af9c-447b-b1f1-aa01515899c9"/>
    <ds:schemaRef ds:uri="e65ea7b8-1bb6-4105-84f8-2ca17f7851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8AB6A6-0E4F-43F6-8BE0-BCA43162E184}">
  <ds:schemaRefs>
    <ds:schemaRef ds:uri="http://schemas.microsoft.com/sharepoint/v3/contenttype/forms"/>
  </ds:schemaRefs>
</ds:datastoreItem>
</file>

<file path=customXml/itemProps3.xml><?xml version="1.0" encoding="utf-8"?>
<ds:datastoreItem xmlns:ds="http://schemas.openxmlformats.org/officeDocument/2006/customXml" ds:itemID="{ECA9B835-FDD4-4DA4-A096-93A75B2C0830}">
  <ds:schemaRefs>
    <ds:schemaRef ds:uri="http://schemas.microsoft.com/office/2006/metadata/properties"/>
    <ds:schemaRef ds:uri="http://schemas.microsoft.com/office/infopath/2007/PartnerControls"/>
    <ds:schemaRef ds:uri="d37b1d50-af9c-447b-b1f1-aa01515899c9"/>
    <ds:schemaRef ds:uri="e65ea7b8-1bb6-4105-84f8-2ca17f7851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 RIESGOS DE GESTION</vt:lpstr>
      <vt:lpstr>RIEGOS DE CORRUPCION</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Luz Mary Palacios Castillo</cp:lastModifiedBy>
  <cp:revision/>
  <dcterms:created xsi:type="dcterms:W3CDTF">2020-03-24T23:12:47Z</dcterms:created>
  <dcterms:modified xsi:type="dcterms:W3CDTF">2024-01-15T20:02:08Z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2023-01-04T21:39:02Z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93efeceb-cfb1-48f3-b08b-d3233869442a</vt:lpwstr>
  </property>
  <property fmtid="{D5CDD505-2E9C-101B-9397-08002B2CF9AE}" pid="8" name="MSIP_Label_5fac521f-e930-485b-97f4-efbe7db8e98f_ContentBits">
    <vt:lpwstr>0</vt:lpwstr>
  </property>
  <property fmtid="{D5CDD505-2E9C-101B-9397-08002B2CF9AE}" pid="9" name="ContentTypeId">
    <vt:lpwstr>0x0101004698C21ADF809643BDA9225112B63919</vt:lpwstr>
  </property>
  <property fmtid="{D5CDD505-2E9C-101B-9397-08002B2CF9AE}" pid="10" name="MediaServiceImageTags">
    <vt:lpwstr/>
  </property>
</Properties>
</file>