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ivotTables/pivotTable1.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hidePivotFieldList="1" defaultThemeVersion="124226"/>
  <mc:AlternateContent xmlns:mc="http://schemas.openxmlformats.org/markup-compatibility/2006">
    <mc:Choice Requires="x15">
      <x15ac:absPath xmlns:x15ac="http://schemas.microsoft.com/office/spreadsheetml/2010/11/ac" url="C:\Users\luzma\OneDrive\Escritorio\Soportes CIGD 1-2023\4. h. MAPAS DE RIESGOS\"/>
    </mc:Choice>
  </mc:AlternateContent>
  <xr:revisionPtr revIDLastSave="0" documentId="13_ncr:1_{10DD6773-939E-4E44-AD72-8A8E17CB0460}" xr6:coauthVersionLast="47" xr6:coauthVersionMax="47" xr10:uidLastSave="{00000000-0000-0000-0000-000000000000}"/>
  <workbookProtection workbookAlgorithmName="SHA-512" workbookHashValue="JcMBycIzjmrvDfLCkiY7MZ/avbMeEgg0za9CD0amCCblVz4M7zRepab5Jyo489O+qbvRzQNm1gxZFoLWhzK6Iw==" workbookSaltValue="oE1b/GFNbdEcsHNs50x6Rg==" workbookSpinCount="100000" lockStructure="1"/>
  <bookViews>
    <workbookView xWindow="-120" yWindow="-120" windowWidth="21840" windowHeight="13140" tabRatio="658" firstSheet="1" activeTab="2" xr2:uid="{00000000-000D-0000-FFFF-FFFF00000000}"/>
  </bookViews>
  <sheets>
    <sheet name="Intructivo" sheetId="20" state="hidden" r:id="rId1"/>
    <sheet name="CONTEXTO" sheetId="23" r:id="rId2"/>
    <sheet name=" RIESGOS DE GESTION" sheetId="1" r:id="rId3"/>
    <sheet name="RIEGOS DE CORRUPCION" sheetId="22" r:id="rId4"/>
    <sheet name=" RIESGOS SEGURIDAD INFORMACION" sheetId="24" r:id="rId5"/>
    <sheet name="OPORTUNIDADES" sheetId="26"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'RIEGOS DE CORRUPCION'!#REF!</definedName>
    <definedName name="_xlnm.Print_Area" localSheetId="2">' RIESGOS DE GESTION'!#REF!</definedName>
    <definedName name="_xlnm.Print_Area" localSheetId="4">' RIESGOS SEGURIDAD INFORMACION'!#REF!</definedName>
    <definedName name="_xlnm.Print_Area" localSheetId="1">CONTEXTO!#REF!</definedName>
    <definedName name="_xlnm.Print_Area" localSheetId="3">'RIEGOS DE CORRUPCION'!#REF!</definedName>
    <definedName name="ASIGNADO" localSheetId="3">'RIEGOS DE CORRUPCION'!#REF!</definedName>
    <definedName name="COMPLETA" localSheetId="3">'RIEGOS DE CORRUPCION'!#REF!</definedName>
    <definedName name="CONFIABLE" localSheetId="3">'RIEGOS DE CORRUPCION'!#REF!</definedName>
    <definedName name="DEBIL" localSheetId="3">'RIEGOS DE CORRUPCION'!#REF!</definedName>
    <definedName name="DESVIACIONES" localSheetId="3">[1]D.Estratégico!$CT$86:$CT$87</definedName>
    <definedName name="DETECTAR" localSheetId="3">'RIEGOS DE CORRUPCION'!#REF!</definedName>
    <definedName name="EVIDENCIAS" localSheetId="3">[1]D.Estratégico!$CW$86:$CW$88</definedName>
    <definedName name="FUERTE" localSheetId="3">'RIEGOS DE CORRUPCION'!#REF!</definedName>
    <definedName name="FUNCIONES" localSheetId="3">[1]D.Estratégico!$CG$86:$CG$87</definedName>
    <definedName name="INADECUADO" localSheetId="3">'RIEGOS DE CORRUPCION'!#REF!</definedName>
    <definedName name="INCOMPLETA" localSheetId="3">'RIEGOS DE CORRUPCION'!#REF!</definedName>
    <definedName name="MODERADO" localSheetId="3">'RIEGOS DE CORRUPCION'!#REF!</definedName>
    <definedName name="NO_ASIGNADO" localSheetId="3">'RIEGOS DE CORRUPCION'!#REF!</definedName>
    <definedName name="NO_CONFIABLE" localSheetId="3">'RIEGOS DE CORRUPCION'!#REF!</definedName>
    <definedName name="NO_ES_CONTROL" localSheetId="3">'RIEGOS DE CORRUPCION'!#REF!</definedName>
    <definedName name="NO_EXISTE" localSheetId="3">'RIEGOS DE CORRUPCION'!#REF!</definedName>
    <definedName name="NO_SE_INVESTIGAN" localSheetId="3">'RIEGOS DE CORRUPCION'!#REF!</definedName>
    <definedName name="PREVENIR" localSheetId="3">'RIEGOS DE CORRUPCION'!#REF!</definedName>
    <definedName name="RESPONSABLE" localSheetId="3">[1]D.Estratégico!$CD$86:$CD$87</definedName>
    <definedName name="SE_INVESTIGAN" localSheetId="3">'RIEGOS DE CORRUPCION'!#REF!</definedName>
  </definedNames>
  <calcPr calcId="191028"/>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22" l="1"/>
  <c r="Q5" i="24"/>
  <c r="Q6" i="24"/>
  <c r="Q7" i="24"/>
  <c r="Q8" i="24"/>
  <c r="Q9" i="24"/>
  <c r="Q10" i="24"/>
  <c r="AD6" i="24" l="1"/>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5" i="24"/>
  <c r="T5" i="1"/>
  <c r="Q60" i="24"/>
  <c r="Q61" i="24"/>
  <c r="Q62" i="24"/>
  <c r="Q63" i="24"/>
  <c r="Q64" i="24"/>
  <c r="Q12" i="24"/>
  <c r="Q13" i="24"/>
  <c r="Q14" i="24"/>
  <c r="Q15" i="24"/>
  <c r="Q16" i="24"/>
  <c r="Q18" i="24"/>
  <c r="Q19" i="24"/>
  <c r="Q20" i="24"/>
  <c r="Q21" i="24"/>
  <c r="Q22" i="24"/>
  <c r="Q24" i="24"/>
  <c r="Q25" i="24"/>
  <c r="Q26" i="24"/>
  <c r="Q27" i="24"/>
  <c r="Q28" i="24"/>
  <c r="Q30" i="24"/>
  <c r="Q31" i="24"/>
  <c r="Q32" i="24"/>
  <c r="Q33" i="24"/>
  <c r="Q34" i="24"/>
  <c r="Q36" i="24"/>
  <c r="Q37" i="24"/>
  <c r="Q38" i="24"/>
  <c r="Q39" i="24"/>
  <c r="Q40" i="24"/>
  <c r="Q42" i="24"/>
  <c r="Q43" i="24"/>
  <c r="Q44" i="24"/>
  <c r="Q45" i="24"/>
  <c r="Q46" i="24"/>
  <c r="Q48" i="24"/>
  <c r="Q49" i="24"/>
  <c r="Q50" i="24"/>
  <c r="Q51" i="24"/>
  <c r="Q52" i="24"/>
  <c r="Q54" i="24"/>
  <c r="Q55" i="24"/>
  <c r="Q56" i="24"/>
  <c r="Q57" i="24"/>
  <c r="Q58" i="24"/>
  <c r="W64" i="24"/>
  <c r="W63" i="24"/>
  <c r="AL63" i="24" s="1"/>
  <c r="AK63" i="24" s="1"/>
  <c r="W62" i="24"/>
  <c r="W61" i="24"/>
  <c r="AL62" i="24" s="1"/>
  <c r="AK62" i="24" s="1"/>
  <c r="W60" i="24"/>
  <c r="W59" i="24"/>
  <c r="AL60" i="24" s="1"/>
  <c r="AK60" i="24" s="1"/>
  <c r="N59" i="24"/>
  <c r="W58" i="24"/>
  <c r="W57" i="24"/>
  <c r="W56" i="24"/>
  <c r="W55" i="24"/>
  <c r="W54" i="24"/>
  <c r="W53" i="24"/>
  <c r="N53" i="24"/>
  <c r="O53" i="24" s="1"/>
  <c r="W52" i="24"/>
  <c r="W51" i="24"/>
  <c r="W50" i="24"/>
  <c r="W49" i="24"/>
  <c r="W48" i="24"/>
  <c r="W47" i="24"/>
  <c r="AH47" i="24" s="1"/>
  <c r="N47" i="24"/>
  <c r="W46" i="24"/>
  <c r="W45" i="24"/>
  <c r="AL46" i="24" s="1"/>
  <c r="AK46" i="24" s="1"/>
  <c r="W44" i="24"/>
  <c r="W43" i="24"/>
  <c r="AL44" i="24" s="1"/>
  <c r="AK44" i="24" s="1"/>
  <c r="W42" i="24"/>
  <c r="W41" i="24"/>
  <c r="AL42" i="24" s="1"/>
  <c r="AK42" i="24" s="1"/>
  <c r="N41" i="24"/>
  <c r="O41" i="24" s="1"/>
  <c r="W40" i="24"/>
  <c r="W39" i="24"/>
  <c r="AH39" i="24" s="1"/>
  <c r="AJ39" i="24" s="1"/>
  <c r="W38" i="24"/>
  <c r="W37" i="24"/>
  <c r="AL38" i="24" s="1"/>
  <c r="AK38" i="24" s="1"/>
  <c r="W36" i="24"/>
  <c r="W35" i="24"/>
  <c r="AL35" i="24" s="1"/>
  <c r="AK35" i="24" s="1"/>
  <c r="N35" i="24"/>
  <c r="W34" i="24"/>
  <c r="W33" i="24"/>
  <c r="W32" i="24"/>
  <c r="AL33" i="24" s="1"/>
  <c r="AK33" i="24" s="1"/>
  <c r="W31" i="24"/>
  <c r="W30" i="24"/>
  <c r="W29" i="24"/>
  <c r="N29" i="24"/>
  <c r="W28" i="24"/>
  <c r="W27" i="24"/>
  <c r="W26" i="24"/>
  <c r="W25" i="24"/>
  <c r="AL26" i="24" s="1"/>
  <c r="AK26" i="24" s="1"/>
  <c r="W24" i="24"/>
  <c r="W23" i="24"/>
  <c r="AL23" i="24" s="1"/>
  <c r="AK23" i="24" s="1"/>
  <c r="N23" i="24"/>
  <c r="O23" i="24" s="1"/>
  <c r="W22" i="24"/>
  <c r="AH22" i="24" s="1"/>
  <c r="AJ22" i="24" s="1"/>
  <c r="W21" i="24"/>
  <c r="W20" i="24"/>
  <c r="AL21" i="24" s="1"/>
  <c r="AK21" i="24" s="1"/>
  <c r="W19" i="24"/>
  <c r="W18" i="24"/>
  <c r="W17" i="24"/>
  <c r="N17" i="24"/>
  <c r="O17" i="24" s="1"/>
  <c r="W16" i="24"/>
  <c r="W15" i="24"/>
  <c r="AL15" i="24" s="1"/>
  <c r="AK15" i="24" s="1"/>
  <c r="W14" i="24"/>
  <c r="W13" i="24"/>
  <c r="AH14" i="24" s="1"/>
  <c r="W12" i="24"/>
  <c r="W11" i="24"/>
  <c r="AL12" i="24" s="1"/>
  <c r="AK12" i="24" s="1"/>
  <c r="N11" i="24"/>
  <c r="O11" i="24" s="1"/>
  <c r="W10" i="24"/>
  <c r="W9" i="24"/>
  <c r="W8" i="24"/>
  <c r="W7" i="24"/>
  <c r="W6" i="24"/>
  <c r="W5" i="24"/>
  <c r="AL5" i="24" s="1"/>
  <c r="AK5" i="24" s="1"/>
  <c r="N5" i="24"/>
  <c r="O5" i="24" s="1"/>
  <c r="W64" i="22"/>
  <c r="X64" i="22" s="1"/>
  <c r="Z64" i="22" s="1"/>
  <c r="AA64" i="22" s="1"/>
  <c r="W63" i="22"/>
  <c r="X63" i="22" s="1"/>
  <c r="Z63" i="22" s="1"/>
  <c r="AA63" i="22" s="1"/>
  <c r="W62" i="22"/>
  <c r="X62" i="22" s="1"/>
  <c r="Z62" i="22" s="1"/>
  <c r="AA62" i="22" s="1"/>
  <c r="W61" i="22"/>
  <c r="X61" i="22" s="1"/>
  <c r="Z61" i="22" s="1"/>
  <c r="AA61" i="22" s="1"/>
  <c r="W60" i="22"/>
  <c r="X60" i="22" s="1"/>
  <c r="Z60" i="22" s="1"/>
  <c r="AA60" i="22" s="1"/>
  <c r="AK59" i="22"/>
  <c r="AL59" i="22" s="1"/>
  <c r="W59" i="22"/>
  <c r="L59" i="22"/>
  <c r="M59" i="22" s="1"/>
  <c r="W58" i="22"/>
  <c r="X58" i="22" s="1"/>
  <c r="Z58" i="22" s="1"/>
  <c r="AA58" i="22" s="1"/>
  <c r="W57" i="22"/>
  <c r="X57" i="22" s="1"/>
  <c r="Z57" i="22" s="1"/>
  <c r="AA57" i="22" s="1"/>
  <c r="W56" i="22"/>
  <c r="X56" i="22" s="1"/>
  <c r="Z56" i="22" s="1"/>
  <c r="AA56" i="22" s="1"/>
  <c r="W55" i="22"/>
  <c r="X55" i="22" s="1"/>
  <c r="Z55" i="22" s="1"/>
  <c r="AA55" i="22" s="1"/>
  <c r="W54" i="22"/>
  <c r="X54" i="22" s="1"/>
  <c r="Z54" i="22" s="1"/>
  <c r="AA54" i="22" s="1"/>
  <c r="AK53" i="22"/>
  <c r="AL53" i="22" s="1"/>
  <c r="W53" i="22"/>
  <c r="L53" i="22"/>
  <c r="M53" i="22" s="1"/>
  <c r="W52" i="22"/>
  <c r="X52" i="22" s="1"/>
  <c r="Z52" i="22" s="1"/>
  <c r="AA52" i="22" s="1"/>
  <c r="W51" i="22"/>
  <c r="X51" i="22" s="1"/>
  <c r="Z51" i="22" s="1"/>
  <c r="AA51" i="22" s="1"/>
  <c r="W50" i="22"/>
  <c r="X50" i="22" s="1"/>
  <c r="Z50" i="22" s="1"/>
  <c r="AA50" i="22" s="1"/>
  <c r="W49" i="22"/>
  <c r="X49" i="22" s="1"/>
  <c r="Z49" i="22" s="1"/>
  <c r="AA49" i="22" s="1"/>
  <c r="W48" i="22"/>
  <c r="AK47" i="22"/>
  <c r="AL47" i="22" s="1"/>
  <c r="W47" i="22"/>
  <c r="X47" i="22" s="1"/>
  <c r="Z47" i="22" s="1"/>
  <c r="AA47" i="22" s="1"/>
  <c r="L47" i="22"/>
  <c r="M47" i="22" s="1"/>
  <c r="W46" i="22"/>
  <c r="X46" i="22" s="1"/>
  <c r="Z46" i="22" s="1"/>
  <c r="AA46" i="22" s="1"/>
  <c r="W45" i="22"/>
  <c r="X45" i="22" s="1"/>
  <c r="Z45" i="22" s="1"/>
  <c r="AA45" i="22" s="1"/>
  <c r="W44" i="22"/>
  <c r="X44" i="22" s="1"/>
  <c r="Z44" i="22" s="1"/>
  <c r="AA44" i="22" s="1"/>
  <c r="W43" i="22"/>
  <c r="X43" i="22" s="1"/>
  <c r="Z43" i="22" s="1"/>
  <c r="AA43" i="22" s="1"/>
  <c r="W42" i="22"/>
  <c r="X42" i="22" s="1"/>
  <c r="Z42" i="22" s="1"/>
  <c r="AA42" i="22" s="1"/>
  <c r="AK41" i="22"/>
  <c r="AL41" i="22" s="1"/>
  <c r="W41" i="22"/>
  <c r="L41" i="22"/>
  <c r="M41" i="22" s="1"/>
  <c r="W40" i="22"/>
  <c r="X40" i="22" s="1"/>
  <c r="Z40" i="22" s="1"/>
  <c r="AA40" i="22" s="1"/>
  <c r="W39" i="22"/>
  <c r="X39" i="22" s="1"/>
  <c r="Z39" i="22" s="1"/>
  <c r="AA39" i="22" s="1"/>
  <c r="W38" i="22"/>
  <c r="X38" i="22" s="1"/>
  <c r="Z38" i="22" s="1"/>
  <c r="AA38" i="22" s="1"/>
  <c r="W37" i="22"/>
  <c r="X37" i="22" s="1"/>
  <c r="Z37" i="22" s="1"/>
  <c r="AA37" i="22" s="1"/>
  <c r="W36" i="22"/>
  <c r="X36" i="22" s="1"/>
  <c r="Z36" i="22" s="1"/>
  <c r="AA36" i="22" s="1"/>
  <c r="AK35" i="22"/>
  <c r="AL35" i="22" s="1"/>
  <c r="W35" i="22"/>
  <c r="L35" i="22"/>
  <c r="M35" i="22" s="1"/>
  <c r="W34" i="22"/>
  <c r="X34" i="22" s="1"/>
  <c r="Z34" i="22" s="1"/>
  <c r="AA34" i="22" s="1"/>
  <c r="W33" i="22"/>
  <c r="X33" i="22" s="1"/>
  <c r="Z33" i="22" s="1"/>
  <c r="AA33" i="22" s="1"/>
  <c r="W32" i="22"/>
  <c r="X32" i="22" s="1"/>
  <c r="Z32" i="22" s="1"/>
  <c r="AA32" i="22" s="1"/>
  <c r="W31" i="22"/>
  <c r="X31" i="22" s="1"/>
  <c r="Z31" i="22" s="1"/>
  <c r="AA31" i="22" s="1"/>
  <c r="W30" i="22"/>
  <c r="X30" i="22" s="1"/>
  <c r="Z30" i="22" s="1"/>
  <c r="AA30" i="22" s="1"/>
  <c r="AK29" i="22"/>
  <c r="AL29" i="22" s="1"/>
  <c r="W29" i="22"/>
  <c r="L29" i="22"/>
  <c r="M29" i="22" s="1"/>
  <c r="W28" i="22"/>
  <c r="X28" i="22" s="1"/>
  <c r="Z28" i="22" s="1"/>
  <c r="AA28" i="22" s="1"/>
  <c r="W27" i="22"/>
  <c r="X27" i="22" s="1"/>
  <c r="Z27" i="22" s="1"/>
  <c r="AA27" i="22" s="1"/>
  <c r="W26" i="22"/>
  <c r="X26" i="22" s="1"/>
  <c r="Z26" i="22" s="1"/>
  <c r="AA26" i="22" s="1"/>
  <c r="W25" i="22"/>
  <c r="X25" i="22" s="1"/>
  <c r="Z25" i="22" s="1"/>
  <c r="AA25" i="22" s="1"/>
  <c r="W24" i="22"/>
  <c r="X24" i="22" s="1"/>
  <c r="Z24" i="22" s="1"/>
  <c r="AA24" i="22" s="1"/>
  <c r="AK23" i="22"/>
  <c r="AL23" i="22" s="1"/>
  <c r="W23" i="22"/>
  <c r="L23" i="22"/>
  <c r="M23" i="22" s="1"/>
  <c r="W22" i="22"/>
  <c r="X22" i="22" s="1"/>
  <c r="Z22" i="22" s="1"/>
  <c r="AA22" i="22" s="1"/>
  <c r="W21" i="22"/>
  <c r="X21" i="22" s="1"/>
  <c r="Z21" i="22" s="1"/>
  <c r="AA21" i="22" s="1"/>
  <c r="W20" i="22"/>
  <c r="X20" i="22" s="1"/>
  <c r="Z20" i="22" s="1"/>
  <c r="AA20" i="22" s="1"/>
  <c r="W19" i="22"/>
  <c r="X19" i="22" s="1"/>
  <c r="Z19" i="22" s="1"/>
  <c r="AA19" i="22" s="1"/>
  <c r="W18" i="22"/>
  <c r="X18" i="22" s="1"/>
  <c r="Z18" i="22" s="1"/>
  <c r="AA18" i="22" s="1"/>
  <c r="AK17" i="22"/>
  <c r="AL17" i="22" s="1"/>
  <c r="W17" i="22"/>
  <c r="L17" i="22"/>
  <c r="M17" i="22" s="1"/>
  <c r="W16" i="22"/>
  <c r="X16" i="22" s="1"/>
  <c r="Z16" i="22" s="1"/>
  <c r="AA16" i="22" s="1"/>
  <c r="W15" i="22"/>
  <c r="X15" i="22" s="1"/>
  <c r="Z15" i="22" s="1"/>
  <c r="AA15" i="22" s="1"/>
  <c r="W14" i="22"/>
  <c r="X14" i="22" s="1"/>
  <c r="Z14" i="22" s="1"/>
  <c r="AA14" i="22" s="1"/>
  <c r="W13" i="22"/>
  <c r="X13" i="22" s="1"/>
  <c r="Z13" i="22" s="1"/>
  <c r="AA13" i="22" s="1"/>
  <c r="W12" i="22"/>
  <c r="X12" i="22" s="1"/>
  <c r="Z12" i="22" s="1"/>
  <c r="AA12" i="22" s="1"/>
  <c r="AK11" i="22"/>
  <c r="AL11" i="22" s="1"/>
  <c r="W11" i="22"/>
  <c r="L11" i="22"/>
  <c r="M11" i="22" s="1"/>
  <c r="W10" i="22"/>
  <c r="X10" i="22" s="1"/>
  <c r="Z10" i="22" s="1"/>
  <c r="AA10" i="22" s="1"/>
  <c r="W9" i="22"/>
  <c r="X9" i="22" s="1"/>
  <c r="Z9" i="22" s="1"/>
  <c r="AA9" i="22" s="1"/>
  <c r="W8" i="22"/>
  <c r="X8" i="22" s="1"/>
  <c r="Z8" i="22" s="1"/>
  <c r="AA8" i="22" s="1"/>
  <c r="W7" i="22"/>
  <c r="X7" i="22" s="1"/>
  <c r="Z7" i="22" s="1"/>
  <c r="AA7" i="22" s="1"/>
  <c r="W6" i="22"/>
  <c r="X6" i="22" s="1"/>
  <c r="Z6" i="22" s="1"/>
  <c r="AA6" i="22" s="1"/>
  <c r="AK5" i="22"/>
  <c r="AL5" i="22" s="1"/>
  <c r="W5" i="22"/>
  <c r="X5" i="22" s="1"/>
  <c r="Z5" i="22" s="1"/>
  <c r="AA5" i="22" s="1"/>
  <c r="M5" i="22"/>
  <c r="AA64" i="1"/>
  <c r="T64" i="1"/>
  <c r="AA63" i="1"/>
  <c r="T63" i="1"/>
  <c r="AA62" i="1"/>
  <c r="T62" i="1"/>
  <c r="AE63" i="1" s="1"/>
  <c r="AA61" i="1"/>
  <c r="T61" i="1"/>
  <c r="AA60" i="1"/>
  <c r="T60" i="1"/>
  <c r="AI61" i="1" s="1"/>
  <c r="AH61" i="1" s="1"/>
  <c r="AA59" i="1"/>
  <c r="T59" i="1"/>
  <c r="K59" i="1"/>
  <c r="L59" i="1" s="1"/>
  <c r="AA58" i="1"/>
  <c r="T58" i="1"/>
  <c r="AA57" i="1"/>
  <c r="T57" i="1"/>
  <c r="AI58" i="1" s="1"/>
  <c r="AH58" i="1" s="1"/>
  <c r="AA56" i="1"/>
  <c r="T56" i="1"/>
  <c r="AA55" i="1"/>
  <c r="T55" i="1"/>
  <c r="AI56" i="1" s="1"/>
  <c r="AH56" i="1" s="1"/>
  <c r="AA54" i="1"/>
  <c r="T54" i="1"/>
  <c r="AA53" i="1"/>
  <c r="T53" i="1"/>
  <c r="AI54" i="1" s="1"/>
  <c r="AH54" i="1" s="1"/>
  <c r="K53" i="1"/>
  <c r="AA52" i="1"/>
  <c r="T52" i="1"/>
  <c r="AA51" i="1"/>
  <c r="T51" i="1"/>
  <c r="AA50" i="1"/>
  <c r="T50" i="1"/>
  <c r="AA49" i="1"/>
  <c r="T49" i="1"/>
  <c r="AA48" i="1"/>
  <c r="T48" i="1"/>
  <c r="AA47" i="1"/>
  <c r="T47" i="1"/>
  <c r="AE47" i="1" s="1"/>
  <c r="K47" i="1"/>
  <c r="AA46" i="1"/>
  <c r="T46" i="1"/>
  <c r="AA45" i="1"/>
  <c r="T45" i="1"/>
  <c r="AA44" i="1"/>
  <c r="T44" i="1"/>
  <c r="AI45" i="1" s="1"/>
  <c r="AH45" i="1" s="1"/>
  <c r="AA43" i="1"/>
  <c r="T43" i="1"/>
  <c r="AA42" i="1"/>
  <c r="T42" i="1"/>
  <c r="AI43" i="1" s="1"/>
  <c r="AH43" i="1" s="1"/>
  <c r="AA41" i="1"/>
  <c r="T41" i="1"/>
  <c r="K41" i="1"/>
  <c r="AA40" i="1"/>
  <c r="T40" i="1"/>
  <c r="AA39" i="1"/>
  <c r="T39" i="1"/>
  <c r="AA38" i="1"/>
  <c r="T38" i="1"/>
  <c r="AA37" i="1"/>
  <c r="T37" i="1"/>
  <c r="AA36" i="1"/>
  <c r="T36" i="1"/>
  <c r="AI37" i="1" s="1"/>
  <c r="AH37" i="1" s="1"/>
  <c r="AA35" i="1"/>
  <c r="T35" i="1"/>
  <c r="K35" i="1"/>
  <c r="AA34" i="1"/>
  <c r="T34" i="1"/>
  <c r="AA33" i="1"/>
  <c r="T33" i="1"/>
  <c r="AE34" i="1" s="1"/>
  <c r="AA32" i="1"/>
  <c r="T32" i="1"/>
  <c r="AA31" i="1"/>
  <c r="T31" i="1"/>
  <c r="AI32" i="1" s="1"/>
  <c r="AH32" i="1" s="1"/>
  <c r="AA30" i="1"/>
  <c r="T30" i="1"/>
  <c r="AA29" i="1"/>
  <c r="T29" i="1"/>
  <c r="K29" i="1"/>
  <c r="AA28" i="1"/>
  <c r="T28" i="1"/>
  <c r="AA27" i="1"/>
  <c r="T27" i="1"/>
  <c r="AI28" i="1" s="1"/>
  <c r="AH28" i="1" s="1"/>
  <c r="AA26" i="1"/>
  <c r="T26" i="1"/>
  <c r="AA25" i="1"/>
  <c r="T25" i="1"/>
  <c r="AI26" i="1" s="1"/>
  <c r="AH26" i="1" s="1"/>
  <c r="AA24" i="1"/>
  <c r="T24" i="1"/>
  <c r="AA23" i="1"/>
  <c r="T23" i="1"/>
  <c r="AI23" i="1" s="1"/>
  <c r="AH23" i="1" s="1"/>
  <c r="K23" i="1"/>
  <c r="L23" i="1" s="1"/>
  <c r="AA22" i="1"/>
  <c r="T22" i="1"/>
  <c r="AA21" i="1"/>
  <c r="T21" i="1"/>
  <c r="AA20" i="1"/>
  <c r="T20" i="1"/>
  <c r="AI21" i="1" s="1"/>
  <c r="AH21" i="1" s="1"/>
  <c r="AA19" i="1"/>
  <c r="T19" i="1"/>
  <c r="AA18" i="1"/>
  <c r="T18" i="1"/>
  <c r="AA17" i="1"/>
  <c r="T17" i="1"/>
  <c r="K17" i="1"/>
  <c r="L17" i="1" s="1"/>
  <c r="AA16" i="1"/>
  <c r="T16" i="1"/>
  <c r="AA15" i="1"/>
  <c r="T15" i="1"/>
  <c r="AA14" i="1"/>
  <c r="T14" i="1"/>
  <c r="AA13" i="1"/>
  <c r="T13" i="1"/>
  <c r="AA12" i="1"/>
  <c r="T12" i="1"/>
  <c r="AA11" i="1"/>
  <c r="T11" i="1"/>
  <c r="K11" i="1"/>
  <c r="L11" i="1" s="1"/>
  <c r="AA10" i="1"/>
  <c r="T10" i="1"/>
  <c r="AA9" i="1"/>
  <c r="T9" i="1"/>
  <c r="AI10" i="1" s="1"/>
  <c r="AH10" i="1" s="1"/>
  <c r="AA8" i="1"/>
  <c r="T8" i="1"/>
  <c r="AA7" i="1"/>
  <c r="T7" i="1"/>
  <c r="AI8" i="1" s="1"/>
  <c r="AH8" i="1" s="1"/>
  <c r="AA6" i="1"/>
  <c r="T6" i="1"/>
  <c r="AA5" i="1"/>
  <c r="K5" i="1"/>
  <c r="L5" i="1" s="1"/>
  <c r="AI6" i="1" l="1"/>
  <c r="AH6" i="1" s="1"/>
  <c r="AE13" i="1"/>
  <c r="AG13" i="1" s="1"/>
  <c r="AI15" i="1"/>
  <c r="AH15" i="1" s="1"/>
  <c r="AE17" i="1"/>
  <c r="AG17" i="1" s="1"/>
  <c r="AI25" i="1"/>
  <c r="AH25" i="1" s="1"/>
  <c r="AI38" i="1"/>
  <c r="AH38" i="1" s="1"/>
  <c r="AI49" i="1"/>
  <c r="AH49" i="1" s="1"/>
  <c r="AL9" i="24"/>
  <c r="AK9" i="24" s="1"/>
  <c r="AI16" i="1"/>
  <c r="AH16" i="1" s="1"/>
  <c r="AI27" i="1"/>
  <c r="AH27" i="1" s="1"/>
  <c r="AI36" i="1"/>
  <c r="AH36" i="1" s="1"/>
  <c r="AI40" i="1"/>
  <c r="AH40" i="1" s="1"/>
  <c r="AE51" i="1"/>
  <c r="AI60" i="1"/>
  <c r="AH60" i="1" s="1"/>
  <c r="AI62" i="1"/>
  <c r="AH62" i="1" s="1"/>
  <c r="AI20" i="1"/>
  <c r="AH20" i="1" s="1"/>
  <c r="AE31" i="1"/>
  <c r="AI42" i="1"/>
  <c r="AH42" i="1" s="1"/>
  <c r="AI44" i="1"/>
  <c r="AH44" i="1" s="1"/>
  <c r="AI46" i="1"/>
  <c r="AH46" i="1" s="1"/>
  <c r="AE5" i="1"/>
  <c r="AF5" i="1" s="1"/>
  <c r="AL18" i="24"/>
  <c r="AK18" i="24" s="1"/>
  <c r="AH49" i="24"/>
  <c r="AH51" i="24"/>
  <c r="AI51" i="24" s="1"/>
  <c r="AL52" i="24"/>
  <c r="AK52" i="24" s="1"/>
  <c r="AH5" i="24"/>
  <c r="AL17" i="24"/>
  <c r="AK17" i="24" s="1"/>
  <c r="AH18" i="24"/>
  <c r="AJ18" i="24" s="1"/>
  <c r="AL8" i="24"/>
  <c r="AK8" i="24" s="1"/>
  <c r="AL10" i="24"/>
  <c r="AK10" i="24" s="1"/>
  <c r="AH15" i="24"/>
  <c r="AJ15" i="24" s="1"/>
  <c r="AL22" i="24"/>
  <c r="AK22" i="24" s="1"/>
  <c r="AL25" i="24"/>
  <c r="AK25" i="24" s="1"/>
  <c r="AL27" i="24"/>
  <c r="AK27" i="24" s="1"/>
  <c r="AH28" i="24"/>
  <c r="AJ28" i="24" s="1"/>
  <c r="AH30" i="24"/>
  <c r="AL32" i="24"/>
  <c r="AK32" i="24" s="1"/>
  <c r="AL39" i="24"/>
  <c r="AK39" i="24" s="1"/>
  <c r="AL43" i="24"/>
  <c r="AK43" i="24" s="1"/>
  <c r="AL50" i="24"/>
  <c r="AK50" i="24" s="1"/>
  <c r="AL54" i="24"/>
  <c r="AK54" i="24" s="1"/>
  <c r="AH56" i="24"/>
  <c r="AJ56" i="24" s="1"/>
  <c r="AL58" i="24"/>
  <c r="AK58" i="24" s="1"/>
  <c r="AH63" i="24"/>
  <c r="AH7" i="24"/>
  <c r="AI7" i="24" s="1"/>
  <c r="AH8" i="24"/>
  <c r="AJ8" i="24" s="1"/>
  <c r="AH11" i="24"/>
  <c r="AJ11" i="24" s="1"/>
  <c r="AH24" i="24"/>
  <c r="AJ24" i="24" s="1"/>
  <c r="AH25" i="24"/>
  <c r="AJ25" i="24" s="1"/>
  <c r="AL31" i="24"/>
  <c r="AK31" i="24" s="1"/>
  <c r="AH32" i="24"/>
  <c r="AJ32" i="24" s="1"/>
  <c r="AH35" i="24"/>
  <c r="AJ35" i="24" s="1"/>
  <c r="AH41" i="24"/>
  <c r="AJ41" i="24" s="1"/>
  <c r="AL41" i="24"/>
  <c r="AK41" i="24" s="1"/>
  <c r="AH42" i="24"/>
  <c r="AJ42" i="24" s="1"/>
  <c r="AH45" i="24"/>
  <c r="AJ45" i="24" s="1"/>
  <c r="AH46" i="24"/>
  <c r="AJ46" i="24" s="1"/>
  <c r="AL48" i="24"/>
  <c r="AK48" i="24" s="1"/>
  <c r="AL49" i="24"/>
  <c r="AK49" i="24" s="1"/>
  <c r="AL56" i="24"/>
  <c r="AK56" i="24" s="1"/>
  <c r="AL7" i="24"/>
  <c r="AK7" i="24" s="1"/>
  <c r="AM7" i="24" s="1"/>
  <c r="AL11" i="24"/>
  <c r="AK11" i="24" s="1"/>
  <c r="AH13" i="24"/>
  <c r="AJ13" i="24" s="1"/>
  <c r="AL14" i="24"/>
  <c r="AK14" i="24" s="1"/>
  <c r="AL16" i="24"/>
  <c r="AK16" i="24" s="1"/>
  <c r="AH17" i="24"/>
  <c r="AL20" i="24"/>
  <c r="AK20" i="24" s="1"/>
  <c r="AL28" i="24"/>
  <c r="AK28" i="24" s="1"/>
  <c r="AH31" i="24"/>
  <c r="AJ31" i="24" s="1"/>
  <c r="AH34" i="24"/>
  <c r="AJ34" i="24" s="1"/>
  <c r="AL37" i="24"/>
  <c r="AK37" i="24" s="1"/>
  <c r="AH40" i="24"/>
  <c r="AI40" i="24" s="1"/>
  <c r="AL45" i="24"/>
  <c r="AK45" i="24" s="1"/>
  <c r="AH52" i="24"/>
  <c r="AJ52" i="24" s="1"/>
  <c r="AL55" i="24"/>
  <c r="AK55" i="24" s="1"/>
  <c r="AH59" i="24"/>
  <c r="AJ59" i="24" s="1"/>
  <c r="AL59" i="24"/>
  <c r="AK59" i="24" s="1"/>
  <c r="AL61" i="24"/>
  <c r="AK61" i="24" s="1"/>
  <c r="AH62" i="24"/>
  <c r="AJ62" i="24" s="1"/>
  <c r="AL64" i="24"/>
  <c r="AK64" i="24" s="1"/>
  <c r="AC11" i="22"/>
  <c r="AD11" i="22" s="1"/>
  <c r="AG11" i="22" s="1"/>
  <c r="X11" i="22"/>
  <c r="Z11" i="22" s="1"/>
  <c r="AA11" i="22"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E7" i="1"/>
  <c r="AG7" i="1" s="1"/>
  <c r="AI9" i="1"/>
  <c r="AH9" i="1" s="1"/>
  <c r="AE10" i="1"/>
  <c r="AF10" i="1" s="1"/>
  <c r="AJ10" i="1" s="1"/>
  <c r="AE14" i="1"/>
  <c r="AG14" i="1" s="1"/>
  <c r="AE16" i="1"/>
  <c r="AG16" i="1" s="1"/>
  <c r="AI22" i="1"/>
  <c r="AH22" i="1" s="1"/>
  <c r="AE27" i="1"/>
  <c r="AF27" i="1" s="1"/>
  <c r="AE28" i="1"/>
  <c r="AG28" i="1" s="1"/>
  <c r="AE30" i="1"/>
  <c r="AI31" i="1"/>
  <c r="AH31" i="1" s="1"/>
  <c r="AI33" i="1"/>
  <c r="AH33" i="1" s="1"/>
  <c r="AI39" i="1"/>
  <c r="AH39" i="1" s="1"/>
  <c r="AE40" i="1"/>
  <c r="AE44" i="1"/>
  <c r="AG44" i="1" s="1"/>
  <c r="AE45" i="1"/>
  <c r="AG45" i="1" s="1"/>
  <c r="AE46" i="1"/>
  <c r="AG46" i="1" s="1"/>
  <c r="AI47" i="1"/>
  <c r="AH47" i="1" s="1"/>
  <c r="AI48" i="1"/>
  <c r="AH48" i="1" s="1"/>
  <c r="AI50" i="1"/>
  <c r="AH50" i="1" s="1"/>
  <c r="AE52" i="1"/>
  <c r="AF52" i="1" s="1"/>
  <c r="AJ52" i="1" s="1"/>
  <c r="AE53" i="1"/>
  <c r="AI53" i="1"/>
  <c r="AH53" i="1" s="1"/>
  <c r="AI55" i="1"/>
  <c r="AH55" i="1" s="1"/>
  <c r="AE54" i="1"/>
  <c r="AE57" i="1"/>
  <c r="AG57" i="1" s="1"/>
  <c r="AE59" i="1"/>
  <c r="AG59" i="1" s="1"/>
  <c r="AI59" i="1"/>
  <c r="AH59" i="1" s="1"/>
  <c r="AE60" i="1"/>
  <c r="AG60" i="1" s="1"/>
  <c r="AE61" i="1"/>
  <c r="AG61" i="1" s="1"/>
  <c r="AE62" i="1"/>
  <c r="AG62" i="1" s="1"/>
  <c r="AI64" i="1"/>
  <c r="AH64" i="1" s="1"/>
  <c r="AJ63" i="24"/>
  <c r="AI63" i="24"/>
  <c r="AM63" i="24" s="1"/>
  <c r="AI30" i="24"/>
  <c r="AJ30" i="24"/>
  <c r="AJ14" i="24"/>
  <c r="AI14" i="24"/>
  <c r="AJ51" i="24"/>
  <c r="AI47" i="24"/>
  <c r="AJ47" i="24"/>
  <c r="AJ40" i="24"/>
  <c r="AI52" i="24"/>
  <c r="AM52" i="24" s="1"/>
  <c r="AJ49" i="24"/>
  <c r="AI49" i="24"/>
  <c r="AM49" i="24" s="1"/>
  <c r="AI24" i="24"/>
  <c r="AI41" i="24"/>
  <c r="AM41" i="24" s="1"/>
  <c r="AI45" i="24"/>
  <c r="AM45" i="24" s="1"/>
  <c r="AI62" i="24"/>
  <c r="AM62" i="24" s="1"/>
  <c r="AJ7" i="24"/>
  <c r="AH12" i="24"/>
  <c r="AH16" i="24"/>
  <c r="AI18" i="24"/>
  <c r="AM18" i="24" s="1"/>
  <c r="AL19" i="24"/>
  <c r="AK19" i="24" s="1"/>
  <c r="AI22" i="24"/>
  <c r="AM22" i="24" s="1"/>
  <c r="AH29" i="24"/>
  <c r="AH33" i="24"/>
  <c r="AI35" i="24"/>
  <c r="AM35" i="24" s="1"/>
  <c r="AL36" i="24"/>
  <c r="AK36" i="24" s="1"/>
  <c r="AI39" i="24"/>
  <c r="AM39" i="24" s="1"/>
  <c r="AL40" i="24"/>
  <c r="AK40" i="24" s="1"/>
  <c r="AH50" i="24"/>
  <c r="AL53" i="24"/>
  <c r="AK53" i="24" s="1"/>
  <c r="AI56" i="24"/>
  <c r="AM56" i="24" s="1"/>
  <c r="AL57" i="24"/>
  <c r="AK57" i="24" s="1"/>
  <c r="O59" i="24"/>
  <c r="AH6" i="24"/>
  <c r="AH10" i="24"/>
  <c r="AL13" i="24"/>
  <c r="AK13" i="24" s="1"/>
  <c r="AH23" i="24"/>
  <c r="AH27" i="24"/>
  <c r="AL30" i="24"/>
  <c r="AK30" i="24" s="1"/>
  <c r="AL34" i="24"/>
  <c r="AK34" i="24" s="1"/>
  <c r="AH44" i="24"/>
  <c r="AL47" i="24"/>
  <c r="AK47" i="24" s="1"/>
  <c r="AL51" i="24"/>
  <c r="AK51" i="24" s="1"/>
  <c r="AH61" i="24"/>
  <c r="AH21" i="24"/>
  <c r="AL24" i="24"/>
  <c r="AK24" i="24" s="1"/>
  <c r="AH38" i="24"/>
  <c r="O47" i="24"/>
  <c r="AH55" i="24"/>
  <c r="AH9" i="24"/>
  <c r="AH26" i="24"/>
  <c r="AL29" i="24"/>
  <c r="AK29" i="24" s="1"/>
  <c r="O35" i="24"/>
  <c r="AH43" i="24"/>
  <c r="AH60" i="24"/>
  <c r="AH64" i="24"/>
  <c r="AL6" i="24"/>
  <c r="AK6" i="24" s="1"/>
  <c r="AH20" i="24"/>
  <c r="O29" i="24"/>
  <c r="AH37" i="24"/>
  <c r="AH54" i="24"/>
  <c r="AH58" i="24"/>
  <c r="AH48" i="24"/>
  <c r="AH19" i="24"/>
  <c r="AI25" i="24"/>
  <c r="AM25" i="24" s="1"/>
  <c r="AH36" i="24"/>
  <c r="AI46" i="24"/>
  <c r="AM46" i="24" s="1"/>
  <c r="AH53" i="24"/>
  <c r="AH57" i="24"/>
  <c r="AI59" i="24"/>
  <c r="AM59" i="24" s="1"/>
  <c r="X29" i="22"/>
  <c r="Z29" i="22" s="1"/>
  <c r="AA29" i="22" s="1"/>
  <c r="AC29" i="22"/>
  <c r="AD29" i="22" s="1"/>
  <c r="AC35" i="22"/>
  <c r="AD35" i="22" s="1"/>
  <c r="X35" i="22"/>
  <c r="Z35" i="22" s="1"/>
  <c r="AA35" i="22" s="1"/>
  <c r="AC59" i="22"/>
  <c r="AD59" i="22" s="1"/>
  <c r="X59" i="22"/>
  <c r="Z59" i="22" s="1"/>
  <c r="AA59" i="22" s="1"/>
  <c r="AC41" i="22"/>
  <c r="AD41" i="22" s="1"/>
  <c r="X41" i="22"/>
  <c r="Z41" i="22" s="1"/>
  <c r="AA41" i="22" s="1"/>
  <c r="AC5" i="22"/>
  <c r="AD5" i="22" s="1"/>
  <c r="AC53" i="22"/>
  <c r="AD53" i="22" s="1"/>
  <c r="X53" i="22"/>
  <c r="Z53" i="22" s="1"/>
  <c r="AA53" i="22" s="1"/>
  <c r="X23" i="22"/>
  <c r="Z23" i="22" s="1"/>
  <c r="AA23" i="22" s="1"/>
  <c r="AC23" i="22"/>
  <c r="AD23" i="22" s="1"/>
  <c r="X48" i="22"/>
  <c r="Z48" i="22" s="1"/>
  <c r="AA48" i="22" s="1"/>
  <c r="AC47" i="22"/>
  <c r="AD47" i="22" s="1"/>
  <c r="X17" i="22"/>
  <c r="Z17" i="22" s="1"/>
  <c r="AA17" i="22" s="1"/>
  <c r="AC17" i="22"/>
  <c r="AD17" i="22" s="1"/>
  <c r="AF30" i="1"/>
  <c r="AG30" i="1"/>
  <c r="AF57" i="1"/>
  <c r="AJ57" i="1" s="1"/>
  <c r="AG52" i="1"/>
  <c r="AG63" i="1"/>
  <c r="AF63" i="1"/>
  <c r="AF47" i="1"/>
  <c r="AJ47" i="1" s="1"/>
  <c r="AG47" i="1"/>
  <c r="AF31" i="1"/>
  <c r="AG31" i="1"/>
  <c r="AF34" i="1"/>
  <c r="AG34" i="1"/>
  <c r="AF17" i="1"/>
  <c r="AF51" i="1"/>
  <c r="AG51" i="1"/>
  <c r="AF13" i="1"/>
  <c r="AE18" i="1"/>
  <c r="AE22" i="1"/>
  <c r="AF24" i="1"/>
  <c r="AE39" i="1"/>
  <c r="AE56" i="1"/>
  <c r="AI63" i="1"/>
  <c r="AH63" i="1" s="1"/>
  <c r="AI34" i="1"/>
  <c r="AH34" i="1" s="1"/>
  <c r="AI51" i="1"/>
  <c r="AH51" i="1" s="1"/>
  <c r="L53" i="1"/>
  <c r="AE33" i="1"/>
  <c r="AI24" i="1"/>
  <c r="AH24" i="1" s="1"/>
  <c r="AE38" i="1"/>
  <c r="L47" i="1"/>
  <c r="AE55" i="1"/>
  <c r="AF61" i="1"/>
  <c r="AJ61" i="1" s="1"/>
  <c r="AE21" i="1"/>
  <c r="AI7" i="1"/>
  <c r="AH7" i="1" s="1"/>
  <c r="AE11" i="1"/>
  <c r="AE15" i="1"/>
  <c r="AI18" i="1"/>
  <c r="AH18" i="1" s="1"/>
  <c r="AE32" i="1"/>
  <c r="L41" i="1"/>
  <c r="AE49" i="1"/>
  <c r="AI12" i="1"/>
  <c r="AH12" i="1" s="1"/>
  <c r="AE26" i="1"/>
  <c r="AI29" i="1"/>
  <c r="AH29" i="1" s="1"/>
  <c r="AE43" i="1"/>
  <c r="AE64" i="1"/>
  <c r="AE50" i="1"/>
  <c r="AI13" i="1"/>
  <c r="AH13" i="1" s="1"/>
  <c r="AE6" i="1"/>
  <c r="AE9" i="1"/>
  <c r="AE20" i="1"/>
  <c r="L29" i="1"/>
  <c r="AE37" i="1"/>
  <c r="AE58" i="1"/>
  <c r="AI30" i="1"/>
  <c r="AH30" i="1" s="1"/>
  <c r="AE48" i="1"/>
  <c r="AE29" i="1"/>
  <c r="AE8" i="1"/>
  <c r="AE19" i="1"/>
  <c r="AH11" i="22" l="1"/>
  <c r="AF16" i="1"/>
  <c r="AJ16" i="1" s="1"/>
  <c r="AF14" i="1"/>
  <c r="AJ14" i="1" s="1"/>
  <c r="AJ27" i="1"/>
  <c r="AF42" i="1"/>
  <c r="AJ42" i="1" s="1"/>
  <c r="AG27" i="1"/>
  <c r="AF45" i="1"/>
  <c r="AJ45" i="1" s="1"/>
  <c r="AI8" i="24"/>
  <c r="AM8" i="24" s="1"/>
  <c r="AM14" i="24"/>
  <c r="AG10" i="1"/>
  <c r="AI15" i="24"/>
  <c r="AM15" i="24" s="1"/>
  <c r="AI28" i="24"/>
  <c r="AM28" i="24" s="1"/>
  <c r="AI34" i="24"/>
  <c r="AI13" i="24"/>
  <c r="AM13" i="24" s="1"/>
  <c r="AJ31" i="1"/>
  <c r="AI42" i="24"/>
  <c r="AM42" i="24" s="1"/>
  <c r="AI32" i="24"/>
  <c r="AM32" i="24" s="1"/>
  <c r="AI11" i="24"/>
  <c r="AM11" i="24" s="1"/>
  <c r="AG5" i="1"/>
  <c r="AF7" i="1"/>
  <c r="AI31" i="24"/>
  <c r="AM31" i="24" s="1"/>
  <c r="AI5" i="24"/>
  <c r="AM5" i="24" s="1"/>
  <c r="AJ5" i="24"/>
  <c r="AM40" i="24"/>
  <c r="AM24" i="24"/>
  <c r="AJ17" i="24"/>
  <c r="AI17" i="24"/>
  <c r="AM17" i="24" s="1"/>
  <c r="AF46" i="1"/>
  <c r="AJ46" i="1" s="1"/>
  <c r="AF25" i="1"/>
  <c r="AJ25" i="1" s="1"/>
  <c r="AF60" i="1"/>
  <c r="AJ60" i="1" s="1"/>
  <c r="AG23" i="1"/>
  <c r="AF44" i="1"/>
  <c r="AJ44" i="1" s="1"/>
  <c r="AF41" i="1"/>
  <c r="AJ41" i="1" s="1"/>
  <c r="AF28" i="1"/>
  <c r="AJ28" i="1" s="1"/>
  <c r="AF59" i="1"/>
  <c r="AJ59" i="1" s="1"/>
  <c r="AJ7" i="1"/>
  <c r="AF62" i="1"/>
  <c r="AJ62" i="1" s="1"/>
  <c r="AJ34" i="1"/>
  <c r="AF53" i="1"/>
  <c r="AJ53" i="1" s="1"/>
  <c r="AG53" i="1"/>
  <c r="AF40" i="1"/>
  <c r="AJ40" i="1" s="1"/>
  <c r="AG40" i="1"/>
  <c r="AF36" i="1"/>
  <c r="AJ36" i="1" s="1"/>
  <c r="AG36" i="1"/>
  <c r="AF35" i="1"/>
  <c r="AJ35" i="1" s="1"/>
  <c r="AG35" i="1"/>
  <c r="AF54" i="1"/>
  <c r="AJ54" i="1" s="1"/>
  <c r="AG54" i="1"/>
  <c r="AJ43" i="24"/>
  <c r="AI43" i="24"/>
  <c r="AM43" i="24" s="1"/>
  <c r="AJ6" i="24"/>
  <c r="AI6" i="24"/>
  <c r="AM6" i="24" s="1"/>
  <c r="AI36" i="24"/>
  <c r="AM36" i="24" s="1"/>
  <c r="AJ36" i="24"/>
  <c r="AJ61" i="24"/>
  <c r="AI61" i="24"/>
  <c r="AM61" i="24" s="1"/>
  <c r="AJ48" i="24"/>
  <c r="AI48" i="24"/>
  <c r="AM48" i="24" s="1"/>
  <c r="AJ16" i="24"/>
  <c r="AI16" i="24"/>
  <c r="AM16" i="24" s="1"/>
  <c r="AJ58" i="24"/>
  <c r="AI58" i="24"/>
  <c r="AM58" i="24" s="1"/>
  <c r="AJ26" i="24"/>
  <c r="AI26" i="24"/>
  <c r="AM26" i="24" s="1"/>
  <c r="AJ12" i="24"/>
  <c r="AI12" i="24"/>
  <c r="AM12" i="24" s="1"/>
  <c r="AJ60" i="24"/>
  <c r="AI60" i="24"/>
  <c r="AM60" i="24" s="1"/>
  <c r="AJ29" i="24"/>
  <c r="AI29" i="24"/>
  <c r="AM29" i="24" s="1"/>
  <c r="AI19" i="24"/>
  <c r="AM19" i="24" s="1"/>
  <c r="AJ19" i="24"/>
  <c r="AJ54" i="24"/>
  <c r="AI54" i="24"/>
  <c r="AM54" i="24" s="1"/>
  <c r="AJ44" i="24"/>
  <c r="AI44" i="24"/>
  <c r="AM44" i="24" s="1"/>
  <c r="AJ50" i="24"/>
  <c r="AI50" i="24"/>
  <c r="AM50" i="24" s="1"/>
  <c r="AM47" i="24"/>
  <c r="AM30" i="24"/>
  <c r="AJ37" i="24"/>
  <c r="AI37" i="24"/>
  <c r="AM37" i="24" s="1"/>
  <c r="AM34" i="24"/>
  <c r="AI57" i="24"/>
  <c r="AM57" i="24" s="1"/>
  <c r="AJ57" i="24"/>
  <c r="AJ9" i="24"/>
  <c r="AI9" i="24"/>
  <c r="AM9" i="24" s="1"/>
  <c r="AJ10" i="24"/>
  <c r="AI10" i="24"/>
  <c r="AM10" i="24" s="1"/>
  <c r="AJ21" i="24"/>
  <c r="AI21" i="24"/>
  <c r="AM21" i="24" s="1"/>
  <c r="AJ38" i="24"/>
  <c r="AI38" i="24"/>
  <c r="AM38" i="24" s="1"/>
  <c r="AI53" i="24"/>
  <c r="AM53" i="24" s="1"/>
  <c r="AJ53" i="24"/>
  <c r="AJ55" i="24"/>
  <c r="AI55" i="24"/>
  <c r="AM55" i="24" s="1"/>
  <c r="AJ23" i="24"/>
  <c r="AI23" i="24"/>
  <c r="AM23" i="24" s="1"/>
  <c r="AJ20" i="24"/>
  <c r="AI20" i="24"/>
  <c r="AM20" i="24" s="1"/>
  <c r="AJ27" i="24"/>
  <c r="AI27" i="24"/>
  <c r="AM27" i="24" s="1"/>
  <c r="AJ64" i="24"/>
  <c r="AI64" i="24"/>
  <c r="AM64" i="24" s="1"/>
  <c r="AJ33" i="24"/>
  <c r="AI33" i="24"/>
  <c r="AM33" i="24" s="1"/>
  <c r="AM51" i="24"/>
  <c r="AH53" i="22"/>
  <c r="AG53" i="22"/>
  <c r="AH5" i="22"/>
  <c r="AG5" i="22"/>
  <c r="AH17" i="22"/>
  <c r="AG17" i="22"/>
  <c r="AH41" i="22"/>
  <c r="AG41" i="22"/>
  <c r="AH47" i="22"/>
  <c r="AG47" i="22"/>
  <c r="AH59" i="22"/>
  <c r="AG59" i="22"/>
  <c r="AG35" i="22"/>
  <c r="AH35" i="22"/>
  <c r="AH29" i="22"/>
  <c r="AG29" i="22"/>
  <c r="AH23" i="22"/>
  <c r="AG23" i="22"/>
  <c r="AG26" i="1"/>
  <c r="AF26" i="1"/>
  <c r="AJ26" i="1" s="1"/>
  <c r="AG21" i="1"/>
  <c r="AF21" i="1"/>
  <c r="AJ21" i="1" s="1"/>
  <c r="AG58" i="1"/>
  <c r="AF58" i="1"/>
  <c r="AJ58" i="1" s="1"/>
  <c r="AG55" i="1"/>
  <c r="AF55" i="1"/>
  <c r="AJ55" i="1" s="1"/>
  <c r="AG20" i="1"/>
  <c r="AF20" i="1"/>
  <c r="AJ20" i="1" s="1"/>
  <c r="AG32" i="1"/>
  <c r="AF32" i="1"/>
  <c r="AJ32" i="1" s="1"/>
  <c r="AF8" i="1"/>
  <c r="AJ8" i="1" s="1"/>
  <c r="AG8" i="1"/>
  <c r="AJ24" i="1"/>
  <c r="AG12" i="1"/>
  <c r="AF12" i="1"/>
  <c r="AJ12" i="1" s="1"/>
  <c r="AG15" i="1"/>
  <c r="AF15" i="1"/>
  <c r="AJ15" i="1" s="1"/>
  <c r="AG22" i="1"/>
  <c r="AF22" i="1"/>
  <c r="AJ22" i="1" s="1"/>
  <c r="AF56" i="1"/>
  <c r="AJ56" i="1" s="1"/>
  <c r="AG56" i="1"/>
  <c r="AJ63" i="1"/>
  <c r="AF29" i="1"/>
  <c r="AJ29" i="1" s="1"/>
  <c r="AG29" i="1"/>
  <c r="AG48" i="1"/>
  <c r="AF48" i="1"/>
  <c r="AJ48" i="1" s="1"/>
  <c r="AG64" i="1"/>
  <c r="AF64" i="1"/>
  <c r="AJ64" i="1" s="1"/>
  <c r="AG11" i="1"/>
  <c r="AE12" i="1" s="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9" i="1"/>
  <c r="AF9" i="1"/>
  <c r="AJ9" i="1" s="1"/>
  <c r="AG39" i="1"/>
  <c r="AF39" i="1"/>
  <c r="AJ39" i="1" s="1"/>
  <c r="AG6" i="1"/>
  <c r="AF6" i="1"/>
  <c r="AJ6" i="1" s="1"/>
  <c r="AG38" i="1"/>
  <c r="AF38" i="1"/>
  <c r="AJ38" i="1" s="1"/>
  <c r="D49" i="11" l="1"/>
  <c r="C49" i="11"/>
  <c r="D48" i="11"/>
  <c r="D47" i="11"/>
  <c r="C48" i="11"/>
  <c r="C47" i="11"/>
  <c r="F221" i="13" l="1"/>
  <c r="F211" i="13"/>
  <c r="F212" i="13"/>
  <c r="F213" i="13"/>
  <c r="F214" i="13"/>
  <c r="F215" i="13"/>
  <c r="F216" i="13"/>
  <c r="F217" i="13"/>
  <c r="F218" i="13"/>
  <c r="F219" i="13"/>
  <c r="F220" i="13"/>
  <c r="F210" i="13"/>
  <c r="B221" i="13" a="1"/>
  <c r="B221" i="13" l="1"/>
  <c r="N23" i="1" l="1"/>
  <c r="O23" i="1" s="1"/>
  <c r="N11" i="1"/>
  <c r="O11" i="1" s="1"/>
  <c r="N35" i="1"/>
  <c r="O35" i="1" s="1"/>
  <c r="N59" i="1"/>
  <c r="O59" i="1" s="1"/>
  <c r="N47" i="1"/>
  <c r="O47" i="1" s="1"/>
  <c r="Q23" i="24"/>
  <c r="R23" i="24" s="1"/>
  <c r="Q35" i="24"/>
  <c r="Q47" i="24"/>
  <c r="R47" i="24" s="1"/>
  <c r="R5" i="24"/>
  <c r="N53" i="1"/>
  <c r="O53" i="1" s="1"/>
  <c r="Q59" i="24"/>
  <c r="R59" i="24" s="1"/>
  <c r="Q17" i="24"/>
  <c r="R17" i="24" s="1"/>
  <c r="Q29" i="24"/>
  <c r="R29" i="24" s="1"/>
  <c r="Q41" i="24"/>
  <c r="R41" i="24" s="1"/>
  <c r="Q53" i="24"/>
  <c r="R53" i="24" s="1"/>
  <c r="N17" i="1"/>
  <c r="O17" i="1" s="1"/>
  <c r="N41" i="1"/>
  <c r="O41" i="1" s="1"/>
  <c r="N5" i="1"/>
  <c r="O5" i="1" s="1"/>
  <c r="Q11" i="24"/>
  <c r="N29" i="1"/>
  <c r="O29"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R35" i="24" l="1"/>
  <c r="T35" i="24" s="1"/>
  <c r="P41" i="1"/>
  <c r="Q41" i="1"/>
  <c r="P29" i="1"/>
  <c r="Q29" i="1"/>
  <c r="Q17" i="1"/>
  <c r="P17" i="1"/>
  <c r="AI17" i="1" s="1"/>
  <c r="AH17" i="1" s="1"/>
  <c r="AJ17" i="1" s="1"/>
  <c r="S17" i="24"/>
  <c r="T17" i="24"/>
  <c r="S47" i="24"/>
  <c r="T47" i="24"/>
  <c r="Q59" i="1"/>
  <c r="P59" i="1"/>
  <c r="P35" i="1"/>
  <c r="Q35" i="1"/>
  <c r="R11" i="24"/>
  <c r="T11" i="24" s="1"/>
  <c r="S53" i="24"/>
  <c r="T53" i="24"/>
  <c r="T41" i="24"/>
  <c r="S41" i="24"/>
  <c r="P53" i="1"/>
  <c r="Q53" i="1"/>
  <c r="S23" i="24"/>
  <c r="T23" i="24"/>
  <c r="P11" i="1"/>
  <c r="AI11" i="1" s="1"/>
  <c r="AH11" i="1" s="1"/>
  <c r="AJ11" i="1" s="1"/>
  <c r="Q11" i="1"/>
  <c r="S59" i="24"/>
  <c r="T59" i="24"/>
  <c r="T29" i="24"/>
  <c r="S29" i="24"/>
  <c r="P47" i="1"/>
  <c r="Q47" i="1"/>
  <c r="Q23"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S11" i="24" l="1"/>
  <c r="S35" i="24"/>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P5" i="1" l="1"/>
  <c r="AI5" i="1" s="1"/>
  <c r="AH5" i="1" s="1"/>
  <c r="AJ5" i="1" s="1"/>
  <c r="Q5" i="1"/>
  <c r="S5" i="24" l="1"/>
  <c r="T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tc={B7DC1730-DE80-4C10-B7AE-47B047FE0B2F}</author>
    <author>tc={DC353E2A-08E2-4C55-BEEA-EB54D20FAE36}</author>
    <author>tc={B64CE026-CB51-4F7F-B64A-F2B938007A4B}</author>
    <author>tc={32DBACF0-6735-4D3F-B640-FAF30920118D}</author>
    <author>tc={22A22512-52DD-4332-89A7-B1C0FC2A6837}</author>
    <author>tc={EC349F9E-B302-4936-8CCD-D0E2FF1195E6}</author>
  </authors>
  <commentList>
    <comment ref="E8" authorId="0" shapeId="0" xr:uid="{B7DC1730-DE80-4C10-B7AE-47B047FE0B2F}">
      <text>
        <t>[Comentario encadenado]
Su versión de Excel le permite leer este comentario encadenado; sin embargo, las ediciones que se apliquen se quitarán si el archivo se abre en una versión más reciente de Excel. Más información: https://go.microsoft.com/fwlink/?linkid=870924
Comentario:
    Favor cambiar por
Lineamientos de fichas técnicas para la contratación sostenible de acuerdo con la normativa vigente</t>
      </text>
    </comment>
    <comment ref="J11" authorId="1" shapeId="0" xr:uid="{DC353E2A-08E2-4C55-BEEA-EB54D20FAE36}">
      <text>
        <t>[Comentario encadenado]
Su versión de Excel le permite leer este comentario encadenado; sin embargo, las ediciones que se apliquen se quitarán si el archivo se abre en una versión más reciente de Excel. Más información: https://go.microsoft.com/fwlink/?linkid=870924
Comentario:
    Favor cambiar el riesgo
Posibilidad de afectacion económica y reputacional por sancion del ente correspondiente, debido a la gestion del proceso administrativo o de defensa judicial fuera de los terminos legales establecidos.</t>
      </text>
    </comment>
    <comment ref="J17" authorId="2" shapeId="0" xr:uid="{B64CE026-CB51-4F7F-B64A-F2B938007A4B}">
      <text>
        <t>[Comentario encadenado]
Su versión de Excel le permite leer este comentario encadenado; sin embargo, las ediciones que se apliquen se quitarán si el archivo se abre en una versión más reciente de Excel. Más información: https://go.microsoft.com/fwlink/?linkid=870924
Comentario:
    Favor cambiar por 
Posibilidad de favorecimiento propio o de terceros debido al direccioamiento de la contratación de la Unidad, por la existencia de amiguismos, clientelismo y tráfico de influencias.</t>
      </text>
    </comment>
    <comment ref="E19" authorId="3" shapeId="0" xr:uid="{32DBACF0-6735-4D3F-B640-FAF30920118D}">
      <text>
        <t>[Comentario encadenado]
Su versión de Excel le permite leer este comentario encadenado; sin embargo, las ediciones que se apliquen se quitarán si el archivo se abre en una versión más reciente de Excel. Más información: https://go.microsoft.com/fwlink/?linkid=870924
Comentario:
    Favor cambiar por
Lineamientos de fichas técnicas para la contratación sostenible de acuerdo con la normativa vigente</t>
      </text>
    </comment>
    <comment ref="J22" authorId="4" shapeId="0" xr:uid="{22A22512-52DD-4332-89A7-B1C0FC2A6837}">
      <text>
        <t>[Comentario encadenado]
Su versión de Excel le permite leer este comentario encadenado; sin embargo, las ediciones que se apliquen se quitarán si el archivo se abre en una versión más reciente de Excel. Más información: https://go.microsoft.com/fwlink/?linkid=870924
Comentario:
    Favor cambiar po
Posibilidad de favorecer indebidamente intereses de terceros por la generawción de conceptos jurídicos inadecuados  por amiguismos, clientelismo o tráfico de influencias</t>
      </text>
    </comment>
    <comment ref="A26" authorId="5" shapeId="0" xr:uid="{EC349F9E-B302-4936-8CCD-D0E2FF1195E6}">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incluir el contexto del riesgo de seguridad de la información, no se pudo por estar protegida la hoja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CF3D4031-B02E-4364-A8D3-ED8E4AEFF6D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5B19918B-1D1A-4D04-9D1C-8507A1B9A32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D53BA2D-C180-4BD8-8C0F-728C5BF4DBAA}">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text>
    </comment>
    <comment ref="H3" authorId="4" shapeId="0" xr:uid="{76E4AE1B-2B4B-42E8-AAA7-D6D59173732B}">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6E738BDD-7778-4419-98BC-DAAA5D6DBA3D}">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M3" authorId="6" shapeId="0" xr:uid="{C7F031E3-E442-494D-B5FF-9433BB73DA61}">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S3" authorId="7" shapeId="0" xr:uid="{C9AD5B28-0613-47AF-804A-3360B9B9C3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K3" authorId="8" shapeId="0" xr:uid="{B751291C-DFB1-459F-8E27-FEEDC5E861C7}">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Y4" authorId="9" shapeId="0" xr:uid="{2227D0BF-AEE4-46ED-9B3F-7BAD05083A14}">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Z4" authorId="10" shapeId="0" xr:uid="{F327A2E3-3AF9-4710-908A-8EC22C16DAE9}">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tc={CAB27EC8-5C32-4256-A261-CBC08EA3D2CE}</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99B24426-DE5E-48D4-B2B6-BE9D8B43556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00914B1E-2CF3-484E-AEE8-92878B60A651}">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F898A4B-297D-45F8-9AE7-E9DA70461059}">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text>
    </comment>
    <comment ref="H3" authorId="4" shapeId="0" xr:uid="{95780C36-5442-44A4-B2D4-0697B2827AC3}">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92D2BF40-F7E2-40BB-8D0C-24EF891A2BC6}">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K3" authorId="6" shapeId="0" xr:uid="{B9FE6C5C-D479-42BB-BA72-6E5EDEC3D410}">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O3" authorId="7" shapeId="0" xr:uid="{BA6D6CFD-F95E-45A5-870B-776B7B3290DD}">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P3" authorId="8" shapeId="0" xr:uid="{9D19F1FF-8669-4C98-AF4C-27537DEF10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text>
    </comment>
    <comment ref="Q3" authorId="9" shapeId="0" xr:uid="{288FC25F-48B3-4CF4-B24C-24F1108E4398}">
      <text>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text>
    </comment>
    <comment ref="R3" authorId="10" shapeId="0" xr:uid="{8AF3DCF1-D0ED-4716-BAE7-555F4E99F6C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text>
    </comment>
    <comment ref="S3" authorId="11" shapeId="0" xr:uid="{E91274DA-50F3-4469-8B68-9A302024AE3E}">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text>
    </comment>
    <comment ref="T3" authorId="12" shapeId="0" xr:uid="{2C23ECA8-D0F6-4EF6-9B34-0F567F660C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text>
    </comment>
    <comment ref="U3" authorId="13" shapeId="0" xr:uid="{D69B1B9B-1EC1-4381-B043-EE8142A10C5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text>
    </comment>
    <comment ref="V3" authorId="14" shapeId="0" xr:uid="{CAB27EC8-5C32-4256-A261-CBC08EA3D2C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15
Incompleta: 10
No existe: 0</t>
      </text>
    </comment>
    <comment ref="Y3" authorId="15" shapeId="0" xr:uid="{4F57369C-3C86-4F4A-BC98-06408F6ABF32}">
      <text>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text>
    </comment>
    <comment ref="AB3" authorId="16" shapeId="0" xr:uid="{3CB2447C-7998-4644-8901-BB099B56300B}">
      <text>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text>
    </comment>
    <comment ref="AI3" authorId="17" shapeId="0" xr:uid="{8CB58FDE-BFCF-4441-B22E-F5B37E8A2611}">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AJ3" authorId="18" shapeId="0" xr:uid="{AF44E1CE-9CFA-4AC9-918C-26033546D623}">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AM3" authorId="19" shapeId="0" xr:uid="{590F8DEC-E498-4C2C-939C-726C246F9A68}">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tc={CB8F8CAA-134A-4FFA-AF13-A8E93F7D7E25}</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A0F40E4A-CDA8-4878-A493-E60F7B0AFC8A}">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6593243C-C5F9-4652-9655-496C347F577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M3" authorId="3" shapeId="0" xr:uid="{CB8F8CAA-134A-4FFA-AF13-A8E93F7D7E25}">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P3" authorId="4" shapeId="0" xr:uid="{94FA8504-6652-4FA5-874C-66194A4DBED8}">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V3" authorId="5" shapeId="0" xr:uid="{47BFCE5E-A1B2-452E-9DB3-820630843F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N3" authorId="6" shapeId="0" xr:uid="{DC2871C3-606F-485E-9A68-BE71B4A7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AB4" authorId="7" shapeId="0" xr:uid="{621EB540-0783-4BB5-8C69-3B13944D5A09}">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AC4" authorId="8" shapeId="0" xr:uid="{5675C234-D6B0-4BBE-9D58-A3A1F3CB1645}">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F3" authorId="1" shapeId="0" xr:uid="{F17C01B4-72EF-42CB-8755-2A8F12E22615}">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text>
    </comment>
    <comment ref="G3" authorId="2" shapeId="0" xr:uid="{FEFB968F-83AB-44C4-B6C8-529BDE7BE3C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<sst xmlns="http://schemas.openxmlformats.org/spreadsheetml/2006/main" count="1090" uniqueCount="585">
  <si>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</si>
  <si>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</si>
  <si>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</si>
  <si>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</si>
  <si>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</si>
  <si>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</si>
  <si>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</si>
  <si>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</si>
  <si>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</si>
  <si>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</si>
  <si>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</si>
  <si>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</si>
  <si>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</si>
  <si>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</si>
  <si>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</si>
  <si>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</si>
  <si>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</si>
  <si>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</si>
  <si>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</si>
  <si>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</si>
  <si>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</si>
  <si>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</si>
  <si>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</si>
  <si>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</si>
  <si>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</si>
  <si>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</si>
  <si>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</si>
  <si>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</si>
  <si>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</si>
  <si>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</si>
  <si>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</si>
  <si>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</si>
  <si>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</si>
  <si>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</si>
  <si>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</si>
  <si>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</si>
  <si>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</si>
  <si>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</si>
  <si>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</si>
  <si>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</si>
  <si>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</si>
  <si>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</si>
  <si>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</si>
  <si>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</si>
  <si>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</si>
  <si>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</si>
  <si>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</si>
  <si>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</si>
  <si>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</si>
  <si>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</si>
  <si>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</si>
  <si>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</si>
  <si>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</si>
  <si>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</si>
  <si>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</si>
  <si>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</si>
  <si>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</si>
  <si>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</si>
  <si>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</si>
  <si>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</si>
  <si>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 Fecha </t>
  </si>
  <si>
    <t>CONTEXTO ESTRATÉGICO</t>
  </si>
  <si>
    <t>PROCESO</t>
  </si>
  <si>
    <t>IDENTIFICACIÓN DE CAUSAS</t>
  </si>
  <si>
    <t xml:space="preserve">RIESGO </t>
  </si>
  <si>
    <t>CONSECUENCIA</t>
  </si>
  <si>
    <t>INTERNO</t>
  </si>
  <si>
    <t>EXTERNO</t>
  </si>
  <si>
    <t>PROCESOS</t>
  </si>
  <si>
    <t>ACTIVOS</t>
  </si>
  <si>
    <t>Tipo</t>
  </si>
  <si>
    <t>Causas</t>
  </si>
  <si>
    <t>RIESGO 1 GESTIÓN CONTRATACIÓN</t>
  </si>
  <si>
    <t xml:space="preserve">Gestión Asuntos Legales </t>
  </si>
  <si>
    <t>FINANCIERO</t>
  </si>
  <si>
    <t>Presupuesto asignado para la gestión contractual en la UAESP</t>
  </si>
  <si>
    <t>TECNOLÓGICOS</t>
  </si>
  <si>
    <t>Uso de plataformas externas como SECOP II, tienda virtual, SECOP I, SIDEAP, SIGEP</t>
  </si>
  <si>
    <t>COMUNICACIÓN ENTRE LOS PROCESOS</t>
  </si>
  <si>
    <t xml:space="preserve">Enlaces entre las dependecias y el equipo especializado de contratos </t>
  </si>
  <si>
    <t>INFORMACION</t>
  </si>
  <si>
    <t>Excel a través del cual se relacionan los contatos suscritos por la UAESP</t>
  </si>
  <si>
    <t>Posibilidad de afectación economica y reputacional en razón a una  gestión contractual inoportuna, por debilidades en la aplicación de la normativa vigente y lineamientos internos</t>
  </si>
  <si>
    <t>Investigaciones disciplinarias
Afectación a la ejecución presupuestal 
Pérdida de imagen institucional</t>
  </si>
  <si>
    <t>PERSONAL</t>
  </si>
  <si>
    <t>Equipo especializado para desarrollo de la gestión contractual</t>
  </si>
  <si>
    <t>LEGALES Y REGLAMENTARIOS</t>
  </si>
  <si>
    <t xml:space="preserve">Normativa establecida para la gestión contractual </t>
  </si>
  <si>
    <t>PROCEDIMIENTOS ASOCIADOS</t>
  </si>
  <si>
    <t>Manual, procedimientos y formatos establecidos y vigentes para la gestión contractual</t>
  </si>
  <si>
    <t>APLICACIONES</t>
  </si>
  <si>
    <t>Aplicativo de gestión documental - orfeo y correo institucional</t>
  </si>
  <si>
    <t>Capacidad operativa para la ejecución del proceso contractual</t>
  </si>
  <si>
    <t>AMBIENTALES</t>
  </si>
  <si>
    <t>Lineamientos de fichas verdes de acuerdo a la normativa vigente</t>
  </si>
  <si>
    <t>RESPONSABLES DEL PROCESO</t>
  </si>
  <si>
    <t>Responsabilidades definidas en los documentos SIG del proceso</t>
  </si>
  <si>
    <t>HARDWARE</t>
  </si>
  <si>
    <t>Equipos de computo y periféricos</t>
  </si>
  <si>
    <t xml:space="preserve">TECNOLOGÍA </t>
  </si>
  <si>
    <t xml:space="preserve">Recursos tecnológicos internos y bases de datos para la gestión de la contratación </t>
  </si>
  <si>
    <t xml:space="preserve">POLÍTICOS </t>
  </si>
  <si>
    <t>Entrada en vigencia de la ley de garantías por procesos electorales</t>
  </si>
  <si>
    <t>TRANSVERSALIDAD</t>
  </si>
  <si>
    <t>Gestión contractual articulada entre los procesos de la UAESP, con base en los lineamientos definidos al interior de la entidad</t>
  </si>
  <si>
    <t>RIESGO 2 GESTIÓN REPRESENTACIÓN JUDICIAL Y EXTRAJUDICIAL</t>
  </si>
  <si>
    <t>Equipo especializado para gestionar la defensa judicial y extrajudicial al interior de la Unidad</t>
  </si>
  <si>
    <t>Utilizacion de plataformas externas para el registro de procesos judiciales -  SIPROJ y portal web rama judicial.</t>
  </si>
  <si>
    <t>Manual de Formulación e Implementación de Políticas para la Prevención del Daño Antijurídico, procedimientos establecidos y vigentes para el desarrollo de la gestión judicial y extrajudicial</t>
  </si>
  <si>
    <t>1. Documentos en los cuales se registra información de los porcesos judiciales, en los cuales la UAESP, es sujeto procesal
2. Actas de sesiones Comité de Conciliación y Defensa Judicial</t>
  </si>
  <si>
    <t>Posibilidad de afectacion económica y reputacional por sancion del ente correspondiente, debido a la gestion del proceso administrativo y de defensa judicial, fuera de los terminos legales establecidos.</t>
  </si>
  <si>
    <t>Condena Económica  u obligación de hacer en contra de la entidad. 
Pérdida de imagen Institucional
Sanciones, disciplinarias, fiscales, penales.</t>
  </si>
  <si>
    <t>Capacidad operativa para la ejecución de la gestión judicial y extrajudicial</t>
  </si>
  <si>
    <t>Normativa establecida para el trámite de la gestión judicial y extrajudicial</t>
  </si>
  <si>
    <t>Recursos tecnologicos internos y documentos para registro de procesos judiciales en los cuales la Unidad es sujeto procesal</t>
  </si>
  <si>
    <t>INTERACCIONES CON OTROS PROCESOS</t>
  </si>
  <si>
    <t>Gestión judicial y extrajudicial articulada entre los procesos de la UAESP, con base en los lineamientos definidos al interior de la entidad</t>
  </si>
  <si>
    <t>COMUNICACIÓN INTERNA</t>
  </si>
  <si>
    <t>Articulación entre el equipo de defensa judicial y extrajudcicial de la SAL, con las dependencias, para atender las diferentes acciones judciales notificadas a la UAESP</t>
  </si>
  <si>
    <t>Solicitud y recepción de insumos por parte de los procesos involucrados en la acción judicial, mediante los cuales se pueda estructurar la defensa jurídica del asunto en controversia</t>
  </si>
  <si>
    <t>Destinación de recursos para posibles pagos de procesos judiciales resueltos en contra de la entidad</t>
  </si>
  <si>
    <t>RIESGO 1 CORRUPCIÓN CONTRATACIÓN</t>
  </si>
  <si>
    <t>Posibilidad de direccionar la contratación de la Unidad para favorecimiento propio o de terceros por generación de amiguismos, clientelismo y tráfico de influencias</t>
  </si>
  <si>
    <t>Investigaciones disciplinarias, penales y fiscales
Afectación a la ejecución presupuestal 
Pérdida de imagen institucional</t>
  </si>
  <si>
    <t xml:space="preserve">Recursos tecnologicos internos y bases de datos para la gestión de la contratación </t>
  </si>
  <si>
    <t>RIESGO 2 CORRUPCIÓN CONCEPTOS JURÍDICOS</t>
  </si>
  <si>
    <t>Equipo especializado para la emisión de conceptos jurídicos</t>
  </si>
  <si>
    <t>Normativa establecida para la emisión de conceptos jurídicos</t>
  </si>
  <si>
    <t>Responsabilidades definidas en el Acuerdo 001 de 2012</t>
  </si>
  <si>
    <t>Posibilidad de favorecer indebidamente intereses de tercertos por la generación de conceptos jurídicos inadecuados por por generación de amiguismos, clientelismo y tráfico de influencias</t>
  </si>
  <si>
    <t>Capacidad operativa para la emisión de conceptos jurídicos</t>
  </si>
  <si>
    <t>Cambios de políticas públicas de regulación</t>
  </si>
  <si>
    <t>Mesas de trabajo para aclarar o precisar los temaas objeto de consulta</t>
  </si>
  <si>
    <t>OPORTUNIDAD CONCEPTOS</t>
  </si>
  <si>
    <t>Funcionarios de la OTIC y de la SAL para crear la base de conceptos jurídicos</t>
  </si>
  <si>
    <t>Régimen Legal del Distrito Capital - compilación de conceptos jurídicos</t>
  </si>
  <si>
    <t xml:space="preserve">Crear base de datos para el grupo de conceptos a través de la cual se obtenga información y trazabilidad de los conceptos jurídicos emitidos por la SAL </t>
  </si>
  <si>
    <t>Unificación de la doctrina generada al interior de la UAESP.
Fortalecimiento de la aplicación "Régimen Legal de Bogotá D.C., con los comceptos jurídicos emitidos por la Unidad</t>
  </si>
  <si>
    <t>Capacidad operativa para la creación de la base de conceptos jurídicos</t>
  </si>
  <si>
    <t xml:space="preserve">Creación conjunta entre OTIC y SAL, de la Base de conceptos jurídicos </t>
  </si>
  <si>
    <t>OBJETIVO DEL PROCESO</t>
  </si>
  <si>
    <t>ECONOMICOS Y FINANCIEROS</t>
  </si>
  <si>
    <t>DISEÑO DEL PROCESO</t>
  </si>
  <si>
    <t>SOCIALES Y CULTURALES</t>
  </si>
  <si>
    <t>ESTRATÉGICOS</t>
  </si>
  <si>
    <t>Identificación del riesgo</t>
  </si>
  <si>
    <t>Análisis del riesgo inherente</t>
  </si>
  <si>
    <t>Evaluación del riesgo - Valoración de los controles</t>
  </si>
  <si>
    <t>Evaluación del riesgo - Nivel del riesgo residual</t>
  </si>
  <si>
    <t>Plan de Manejo de Riesgos</t>
  </si>
  <si>
    <t>Seguimiento a los controles primer trimestre</t>
  </si>
  <si>
    <t>Seguimiento a los controles segundo trimestre</t>
  </si>
  <si>
    <t>Seguimiento a los controles tercer trimestre</t>
  </si>
  <si>
    <t>Seguimiento a los controles cuarto trimestre</t>
  </si>
  <si>
    <t xml:space="preserve">Plan de Contingencia </t>
  </si>
  <si>
    <t>Seguimiento Segunda Línea de Defensa</t>
  </si>
  <si>
    <t>Evaluación Tercera Línea de Defensa</t>
  </si>
  <si>
    <t xml:space="preserve">Referencia </t>
  </si>
  <si>
    <t>Alcance del proceso</t>
  </si>
  <si>
    <t xml:space="preserve">Causa Raíz </t>
  </si>
  <si>
    <t>Frecuencia con la cual se realiza la actividad</t>
  </si>
  <si>
    <t>Probabilidad Inherente</t>
  </si>
  <si>
    <t>%</t>
  </si>
  <si>
    <t>Criterios de impacto</t>
  </si>
  <si>
    <t>Observación de criterio</t>
  </si>
  <si>
    <t>Impacto 
Inherente</t>
  </si>
  <si>
    <t>No. Control</t>
  </si>
  <si>
    <t xml:space="preserve">Características del control </t>
  </si>
  <si>
    <t>Atributos</t>
  </si>
  <si>
    <t>Probabilidad Residual</t>
  </si>
  <si>
    <t>Probabilidad Residual Final</t>
  </si>
  <si>
    <t>Impacto Residual Final</t>
  </si>
  <si>
    <t>Zona de Riesgo Final</t>
  </si>
  <si>
    <t>Acción</t>
  </si>
  <si>
    <t>Responsable</t>
  </si>
  <si>
    <t>Fecha Programada</t>
  </si>
  <si>
    <t>Fecha Seguimiento</t>
  </si>
  <si>
    <t>Seguimiento primer trimestre</t>
  </si>
  <si>
    <t>Seguimiento segundo trimestre</t>
  </si>
  <si>
    <t>Seguimiento tercer trimestre</t>
  </si>
  <si>
    <t>Seguimiento cuarto trimestre</t>
  </si>
  <si>
    <t>Fecha de seguimiento</t>
  </si>
  <si>
    <t>Seguimiento</t>
  </si>
  <si>
    <t>Evidencia</t>
  </si>
  <si>
    <t>Efectividad</t>
  </si>
  <si>
    <t xml:space="preserve">Actividades a ejecutar en caso de materialización del riesgo </t>
  </si>
  <si>
    <t>Fecha Materialización del riesgo</t>
  </si>
  <si>
    <t xml:space="preserve">Causa de la Materialización </t>
  </si>
  <si>
    <t>Seguimiento al control y soportes</t>
  </si>
  <si>
    <t>Seguimiento al plan de manejo de riesgos y soportes</t>
  </si>
  <si>
    <t>Fecha Evaluación</t>
  </si>
  <si>
    <t xml:space="preserve"> Evaluación al control</t>
  </si>
  <si>
    <t>Efectividad del Control</t>
  </si>
  <si>
    <t xml:space="preserve"> Evaluación al plan de manejo de riesgos (si aplica)</t>
  </si>
  <si>
    <t>¿Tiene responsabe asignado?</t>
  </si>
  <si>
    <t>¿El responsable tiene la autoridad y adecuada?</t>
  </si>
  <si>
    <t>¿La fuente de información que se utiliza   confiable?</t>
  </si>
  <si>
    <t>¿Las observaciones, desviaciones o diferencias identificadas  investigadas y resueltas de manera oportuna?</t>
  </si>
  <si>
    <t>Implementación</t>
  </si>
  <si>
    <t>Calificación</t>
  </si>
  <si>
    <t>Documentación</t>
  </si>
  <si>
    <t>Frecuencia</t>
  </si>
  <si>
    <t>Prestar asesoría jurídica a la UAESP para su adecuado funcionamiento.</t>
  </si>
  <si>
    <t xml:space="preserve"> Inicia con las solicitudes de asesoría jurídica en temas de contratación, defensa judicial y extrajudicial, el cobro coactivo, la elaboración de conceptos jurídicos, adquisición de predios, control de legalidad, y termina con los lineamientos para la gestión contractual incluyendo su trámite en todas las etapas, la representación judicial y extrajudicial, la adquisición predial, la recuperación de cartera y  emisión de conceptos.</t>
  </si>
  <si>
    <t>Posibilidad de afectación económica y reputacional en razón a una gestión contractual inoportuna, por debilidades en la aplicación de la normativa vigente y lineamientos internos</t>
  </si>
  <si>
    <t>Económico y Reputacional</t>
  </si>
  <si>
    <t xml:space="preserve">Gestión contractual inoportuna </t>
  </si>
  <si>
    <t>Debilidades en la aplicación de la normativa vigente y lineamientos internos</t>
  </si>
  <si>
    <t>Ejecucion y Administracion de procesos</t>
  </si>
  <si>
    <t xml:space="preserve">     El riesgo afecta la imagen de la entidad con algunos usuarios de relevancia frente al logro de los objetivos</t>
  </si>
  <si>
    <t>Efectuar mesas de trabajo o remitir   correos electrónicos dirigidos a las dependencias,  solicitando ajustes a los documentos necesarios para adelantar los procesos de contratación realizando las recomendaciones a las que haya lugar</t>
  </si>
  <si>
    <t>Si</t>
  </si>
  <si>
    <t>No</t>
  </si>
  <si>
    <t>Preventivo</t>
  </si>
  <si>
    <t>Manual</t>
  </si>
  <si>
    <t>Sin Documentar</t>
  </si>
  <si>
    <t>Continua</t>
  </si>
  <si>
    <t>Con registro</t>
  </si>
  <si>
    <t>Reducir (mitigar)</t>
  </si>
  <si>
    <t>Remitir cuatrimestralmente informe dirigido a las dependencias de la UAESP, en el cual se precisen las fortalezas y posibles debilidades en las que se ha incurrido en el trámite de los procesos de contratación, a efectos de adoptar las medidas a que haya lugar.</t>
  </si>
  <si>
    <t>Líder de contratación</t>
  </si>
  <si>
    <t>Comunicar a los lideres de proceso o a los enlaces para la contratación de las dependencias, las inconsistencias presentadas en el proceso de contratación en particular, en el que no se tuvieron en encuenta la aplicación de las disposiciones legales que regulan la contratación pública o los lineamientos internos establecios para el desarrollo de la gestión contractual,  con la finalidad de que realicen las subsanaciones pertinentes</t>
  </si>
  <si>
    <t>Posibilidad de afectación económica y reputacional por sanciones debido a la gestión del proceso administrativo o de defensa judicial fuera de los términos o reglamentación legal establecidos</t>
  </si>
  <si>
    <t>Afectación económica y reputacional</t>
  </si>
  <si>
    <t>Gestión del proceso administrativo o de defensa judicial fuera de los términos o reglamentación legal establecidos</t>
  </si>
  <si>
    <t>Seguimiento al estado de los procesos judiciales en curso de manera mensual a través del informe que elabore cada apoderado.</t>
  </si>
  <si>
    <t xml:space="preserve">
Realizar dos (2) socializaciones en las cuales se aborde el tema relacionado con los términos a tenerse en cuenta en el desarrollo de la gestión judicial al interior de la Unidad</t>
  </si>
  <si>
    <t>Líder grupo defensa judicial y extrajudicial</t>
  </si>
  <si>
    <t>Adelantar jornada de sensiilización a los integrantes  del grupo de representación judicial y extrajudicial apoderados, respecto de los términos legales que deben tenerse en cuenta en el desarrolllo de cada etapa procesal, con la finalidad de que realicen las subsanaciones a que haya lugar</t>
  </si>
  <si>
    <t>Reuniones de seguimiento, control y vigilancia de la gestión judicial y las actuaciones administrativas</t>
  </si>
  <si>
    <t>Análisis del riesgo residual</t>
  </si>
  <si>
    <t>Probabilidad</t>
  </si>
  <si>
    <t>Perfin del Riesgo</t>
  </si>
  <si>
    <t>Proposito del Control</t>
  </si>
  <si>
    <t xml:space="preserve">Periodicidad </t>
  </si>
  <si>
    <t xml:space="preserve">Cómo se realiza
la actividad de
control </t>
  </si>
  <si>
    <t>Qué pasa con las
observaciones o
desviaciones</t>
  </si>
  <si>
    <t>Evidencia de la
ejecución del
control</t>
  </si>
  <si>
    <t>Calificación del Diseño Control</t>
  </si>
  <si>
    <t>Evaluación del Diseño del Control</t>
  </si>
  <si>
    <t>Evaluación de la Ejecución del Control</t>
  </si>
  <si>
    <t>Solidez Individual del Control</t>
  </si>
  <si>
    <t>Aplica plan de
acción para
fortalecer el control</t>
  </si>
  <si>
    <t>Accion para fortalecer el control</t>
  </si>
  <si>
    <t>Solidez del
conjunto
de controles</t>
  </si>
  <si>
    <t>Controles ayudan a disminuir la probabilidad</t>
  </si>
  <si>
    <t>Controles ayudan a disminuir el impacto</t>
  </si>
  <si>
    <t>Desplazamiento / Probabilidad</t>
  </si>
  <si>
    <t>Desplazamiento / Impacto</t>
  </si>
  <si>
    <t>Zona de Riesgo Residual</t>
  </si>
  <si>
    <t>Tratamiento del Riesgo</t>
  </si>
  <si>
    <t>Actividades a ejecutar en caso de materialización del riesgo</t>
  </si>
  <si>
    <t xml:space="preserve">
Inicia con las solicitudes de asesoría jurídica en temas de contratación, defensa judicial y extrajudicial, el cobro coactivo, la elaboración de conceptos jurídicos, adquisición de predios, control de legalidad, y termina con los lineamientos para la gestión contractual incluyendo su trámite en todas las etapas, la representación judicial y extrajudicial, la adquisición predial, la recuperación de cartera y  emisión de conceptos.</t>
  </si>
  <si>
    <t>Posibilidad de favorecimiento propio o de terceros debido al direccioamiento de la contratación de la Unidad, por la existencia de amiguismos, clientelismo o tráfico de influencias</t>
  </si>
  <si>
    <t>Direccionamiento de la contratación de la Unidad</t>
  </si>
  <si>
    <t>Existencia de amiguismos, clientelismo o tráfico de influencias</t>
  </si>
  <si>
    <t>Fraude Interno</t>
  </si>
  <si>
    <t xml:space="preserve">
El Comité de Contratación verifica el cumplimiento de los requisitos asociados a cada una de las modalidades de contratación; efectuando las recomendaciones a que haya lugar</t>
  </si>
  <si>
    <t>FUERTE</t>
  </si>
  <si>
    <t>DIRECTAMENTE</t>
  </si>
  <si>
    <t>Evitar</t>
  </si>
  <si>
    <t xml:space="preserve">Establecer lineamientos en el manual de contratacion o circular interna a traves de los cuales se indique que la evaluación de los procesos de selección se realicen por personas diferentes a los estructuradores de los procesos contractuales. </t>
  </si>
  <si>
    <t>Subdirector de Asunto Legales y Líder de contratación</t>
  </si>
  <si>
    <t xml:space="preserve">Generar la alerta ante las instancias competentes  frente a la presunta existencia de actos de corrupción </t>
  </si>
  <si>
    <t xml:space="preserve">Revisión cuatrimestral aleatoria del 10% de  los procesos de selección, verificando el cumplimiento de los lineamientos normativos y técnicos vigentes, efectuándose las recomendaciones o alertas necesarias y presentar ante el CICCI los resultados. </t>
  </si>
  <si>
    <t xml:space="preserve">Establecer lineamientos en el manual de supervisión  frente a:  
- Realización de cesiones contractuales
-Seguimiento a los informes de interventoría 
- Presentación trimestal de resultados seguimiento a los informes de interventoría  ante el comité de contratación </t>
  </si>
  <si>
    <t xml:space="preserve">Solicitar a la instancia superior correspondiente la reasignación  de la responsabilidad de la ejecución de la actividad involucrada de manera provisional a otro responsable competente, mientras se esclarecen los hechos, cuando aplique. </t>
  </si>
  <si>
    <t>Documentar el procedimiento de sanciones contractuales que incluya los requisitos que deben reunir los informes de supervisión para iniciar procesos por presunto incumplimiento y los tiempos de solicitud por parte de la supervisión e interventoría y de respuesta y trámite de la Subdirección de asuntos legales</t>
  </si>
  <si>
    <t>Ajustar en el manual de contratación los lineamientos relacionados con la solicitud, trámite y aprobación de garantías en el desarrollo de los procesos de contratación de la UAESP</t>
  </si>
  <si>
    <t xml:space="preserve">Incluir la revisión de estudios previos y modificaciones previa a la publicación de los diferentes procesos de selección en el comité de contratación </t>
  </si>
  <si>
    <t>Verificacion aleatoria de al menos uno de los certificados entregados por los oferentes</t>
  </si>
  <si>
    <t xml:space="preserve">Subdirector de Asunto Legales y Líder de contratación y equipo evaluador </t>
  </si>
  <si>
    <t>Inicia con las solicitudes de asesoría jurídica en temas de contratación, defensa judicial y extrajudicial, el cobro coactivo, la elaboración de conceptos jurídicos, adquisición de predios, control de legalidad, y termina con los lineamientos para la gestión contractual incluyendo su trámite en todas las etapas, la representación judicial y extrajudicial, la adquisición predial, la recuperación de cartera y  emisión de conceptos.</t>
  </si>
  <si>
    <t>Posibilidad de favorecer indebidamente intereses de terceros por la generación de conceptos jurídicos inadecuados por amiguismos, clientelismo o tráfico de influencias</t>
  </si>
  <si>
    <t>Generación de conceptos jurídicos inadecuados</t>
  </si>
  <si>
    <t>Amiguismo o clientelismo y tráfico de influencias</t>
  </si>
  <si>
    <t>Revisión y aprobación por parte del líder del proceso de los fundamentos jurídicos de los conceptos</t>
  </si>
  <si>
    <t xml:space="preserve">Solicitar a los integrantes del grupo de conceptos, reporte conflicto de intereses SIDEAP, cada vez que deba ser actualizado de acuerdo con la normativa vigente o cuando se presente alguna situación que así lo amerite.  </t>
  </si>
  <si>
    <t>Líder del grupo de conceptos y Subdirector de Asuntos Legales</t>
  </si>
  <si>
    <t xml:space="preserve">Generar la alerta ante las instancias competentes   frente a la presunta existencia de actos de corrupción </t>
  </si>
  <si>
    <t>Informe de resultados de la revisión cuatrimestral aleatoria del 10% de los conceptos proferidos frente al cumplimiento de los requisitos legales vigentes</t>
  </si>
  <si>
    <t xml:space="preserve">Solicitar a la instancia superior correspondiente la reasignación  de la responsabilidad de la ejecución de la actividad involucrada de manera provisional a otro responsable competente, mientras se esclarecen los hechos, cuando aplique </t>
  </si>
  <si>
    <t>Descripción Activos de Información</t>
  </si>
  <si>
    <t>Tipo de Activos / Grupo de Activos</t>
  </si>
  <si>
    <t>Amenaza</t>
  </si>
  <si>
    <t>Vulnerabilidad</t>
  </si>
  <si>
    <t>Tipo de Riesgo Digital</t>
  </si>
  <si>
    <t>¿Tiene responsabe asignbado?</t>
  </si>
  <si>
    <t>Posibilidad de pérdida de la información por daño en equipos de cómputo, hardware o software, en donde se encuentran almacenados la información contractual de la Unidad</t>
  </si>
  <si>
    <t>Documentos con información contractual</t>
  </si>
  <si>
    <t>Información</t>
  </si>
  <si>
    <t>Reputacional</t>
  </si>
  <si>
    <t>Mal funcionamiento del equipo</t>
  </si>
  <si>
    <t>Falta de redundancia (copia única)</t>
  </si>
  <si>
    <t>Daños Activos Fisicos</t>
  </si>
  <si>
    <t>Perdida de disponibilidad</t>
  </si>
  <si>
    <t>Solicitar mensualmente a la Oficina de Tic, la realización de backup de la información contractual</t>
  </si>
  <si>
    <t>Automático</t>
  </si>
  <si>
    <t>Solicitar la creación de un repositorio para el almacenamiento de la información de gestión contractual</t>
  </si>
  <si>
    <t>Solicitud a la Oficina de Tic, de revisión del disco duro del computador para recuperación de la información</t>
  </si>
  <si>
    <t>Solicitud a la Oficina de Tic, del último backup de los documentos que contienen  información contractual.</t>
  </si>
  <si>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</si>
  <si>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</si>
  <si>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</si>
  <si>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</si>
  <si>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</si>
  <si>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</si>
  <si>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</si>
  <si>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Unificación de doctrina al interior de la Unidad</t>
  </si>
  <si>
    <t>Debilidad al momento de presentar datos exactos respecto de los temas abordados en los conceptos emitidos por la SAL</t>
  </si>
  <si>
    <t>Diseñar base de datos para la emisión de conceptos jurídicos</t>
  </si>
  <si>
    <t>Líder grupo de conceptos</t>
  </si>
  <si>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</si>
  <si>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</si>
  <si>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</si>
  <si>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</si>
  <si>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</si>
  <si>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</si>
  <si>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</si>
  <si>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</si>
  <si>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</si>
  <si>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</si>
  <si>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</si>
  <si>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</si>
  <si>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</si>
  <si>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</si>
  <si>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</si>
  <si>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</si>
  <si>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</si>
  <si>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</si>
  <si>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</si>
  <si>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</si>
  <si>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</si>
  <si>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</si>
  <si>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</si>
  <si>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</si>
  <si>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</si>
  <si>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</si>
  <si>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</si>
  <si>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</si>
  <si>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</si>
  <si>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</si>
  <si>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</si>
  <si>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</si>
  <si>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</si>
  <si>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</si>
  <si>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</si>
  <si>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</si>
  <si>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</si>
  <si>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</si>
  <si>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</si>
  <si>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</si>
  <si>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</si>
  <si>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</si>
  <si>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</si>
  <si>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</si>
  <si>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</si>
  <si>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</si>
  <si>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</si>
  <si>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</si>
  <si>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</si>
  <si>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</si>
  <si>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</si>
  <si>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</si>
  <si>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</si>
  <si>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</si>
  <si>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</si>
  <si>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</si>
  <si>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</si>
  <si>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</si>
  <si>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</si>
  <si>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</si>
  <si>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</si>
  <si>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</si>
  <si>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</si>
  <si>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</si>
  <si>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</si>
  <si>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</si>
  <si>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</si>
  <si>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</si>
  <si>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</si>
  <si>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</si>
  <si>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</si>
  <si>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</si>
  <si>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</si>
  <si>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</si>
  <si>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</si>
  <si>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</si>
  <si>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</si>
  <si>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</si>
  <si>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</si>
  <si>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</si>
  <si>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</si>
  <si>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</si>
  <si>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</si>
  <si>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</si>
  <si>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</si>
  <si>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</si>
  <si>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</si>
  <si>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</si>
  <si>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</si>
  <si>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</si>
  <si>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</si>
  <si>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</si>
  <si>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</si>
  <si>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TIPO DE ACTIVO</t>
  </si>
  <si>
    <t>DESCRIPCIÓN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</si>
  <si>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</si>
  <si>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Software</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</si>
  <si>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</si>
  <si>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</si>
  <si>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</si>
  <si>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</si>
  <si>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</si>
  <si>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</si>
  <si>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</si>
  <si>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</si>
  <si>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</si>
  <si>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Personas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</si>
  <si>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</si>
  <si>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</si>
  <si>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</si>
  <si>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</si>
  <si>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</si>
  <si>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</si>
  <si>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</si>
  <si>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Incendios</t>
  </si>
  <si>
    <t xml:space="preserve">Inundación </t>
  </si>
  <si>
    <t>EVENTOS NATURALES</t>
  </si>
  <si>
    <t>Fenómenos Climáticos</t>
  </si>
  <si>
    <t>Fenómenos Sísmicos</t>
  </si>
  <si>
    <t>PERDIDA DE LOS SERVICIOS ESENCIALES</t>
  </si>
  <si>
    <t>Fallas en el suministro de agua</t>
  </si>
  <si>
    <t>Fallas en el suministro de Aire acondicionado</t>
  </si>
  <si>
    <t>Fallas en el sistema eléctrico</t>
  </si>
  <si>
    <t>FALLAS TÉCNICAS</t>
  </si>
  <si>
    <t>Saturación del sistema de información</t>
  </si>
  <si>
    <t>Total dependencia para la prestación del servicio por parte de un tercero</t>
  </si>
  <si>
    <t>Mal funcionamiento del Software</t>
  </si>
  <si>
    <t>Daño causado por un tercero</t>
  </si>
  <si>
    <t>Fallo de los enlaces de comunicación</t>
  </si>
  <si>
    <t>Errores de software</t>
  </si>
  <si>
    <t>Errores en mantenimiento</t>
  </si>
  <si>
    <t>Falta de mantenimiento en el Sistema de Información/aplicación/software</t>
  </si>
  <si>
    <t>Obsolencencia Tecnológica</t>
  </si>
  <si>
    <t>Falta de mantenimiento del equipo</t>
  </si>
  <si>
    <t>ACCIONES NO AUTORIZADAS</t>
  </si>
  <si>
    <t>Uso no autorizado del equipo</t>
  </si>
  <si>
    <t>Acceso a la red o al sistema de información por personas no autorizadas</t>
  </si>
  <si>
    <t>Comprometer información confidencial</t>
  </si>
  <si>
    <t>Falsificación de registros</t>
  </si>
  <si>
    <t>Espionaje remoto</t>
  </si>
  <si>
    <t>Código malicioso</t>
  </si>
  <si>
    <t>Hurto de Información institucional</t>
  </si>
  <si>
    <t>Uso indebido de las herramientas de auditoría</t>
  </si>
  <si>
    <t>Acceso físico no autorizado</t>
  </si>
  <si>
    <t>Instalación no autorizada de software</t>
  </si>
  <si>
    <t>Destrucción de registros</t>
  </si>
  <si>
    <t>Revelación de Información</t>
  </si>
  <si>
    <t>Divulgación de Contraseñas</t>
  </si>
  <si>
    <t>Interceptación de servicios de señales de interferencia comprometida</t>
  </si>
  <si>
    <t>Copia fraudulenta del software</t>
  </si>
  <si>
    <t>COMPROMISO DE LAS FUNCIONES</t>
  </si>
  <si>
    <t>Error en el uso o abuso de derechos</t>
  </si>
  <si>
    <t>Falsificación de derechos</t>
  </si>
  <si>
    <t>RECURSOS HUMANOS</t>
  </si>
  <si>
    <t>Incumplimiento de relaciones contractuales</t>
  </si>
  <si>
    <t>Ausencia de servicios de apoyo</t>
  </si>
  <si>
    <t>ALTERACIONES DE ORDEN SOCIAL</t>
  </si>
  <si>
    <t>Huelgas o paros</t>
  </si>
  <si>
    <t>Hurtos o vandalismo</t>
  </si>
  <si>
    <t>TABLA DE VULNERABILIDADES</t>
  </si>
  <si>
    <t>VULNERABILIDAD</t>
  </si>
  <si>
    <t>Mantenimiento Insuficiente</t>
  </si>
  <si>
    <t>Ausencia de esquemas de reemplazo periódico</t>
  </si>
  <si>
    <t>Eliminación de medios de almacenamiento sin eliminar datos</t>
  </si>
  <si>
    <t>Sensibilidad del equipo a los cambios de voltaje</t>
  </si>
  <si>
    <t>Sensibilidad del equipo a la humedad, temperatura, contaminantes o condiciones deficientes de operación</t>
  </si>
  <si>
    <t>Inadecuada gestión de capacidad del sistema</t>
  </si>
  <si>
    <t>Inadecuada seguridad del cableado</t>
  </si>
  <si>
    <t>Desprotección en equipos móviles</t>
  </si>
  <si>
    <t>Mantenimiento inadecuado</t>
  </si>
  <si>
    <t>Susceptibilidad a las variaciones de temperatura (o al polvo y suciedad)</t>
  </si>
  <si>
    <t>Gestión inadecuada del cambio</t>
  </si>
  <si>
    <t>Almacenamiento sin protección</t>
  </si>
  <si>
    <t>Falta de cuidado en la disposición final</t>
  </si>
  <si>
    <t>Copia no controlada</t>
  </si>
  <si>
    <t>SOFTWARE</t>
  </si>
  <si>
    <t>Ausencia o insuficiencia de pruebas de software</t>
  </si>
  <si>
    <t>Ausencia de terminación de sesión</t>
  </si>
  <si>
    <t>Ausencia de registros de auditoría</t>
  </si>
  <si>
    <t>Asignación errada de los derechos de acceso</t>
  </si>
  <si>
    <t>Copias de respaldo irregulares</t>
  </si>
  <si>
    <t>Interfaz de usuario compleja</t>
  </si>
  <si>
    <t>Contraseñas predeterminadas no modificadas</t>
  </si>
  <si>
    <t>Especificación incompleta para el desarrollo de software</t>
  </si>
  <si>
    <t>Ausencia de documentación</t>
  </si>
  <si>
    <t>Fechas incorrectas</t>
  </si>
  <si>
    <t>Falta de política de acceso o política de acceso remoto</t>
  </si>
  <si>
    <t>Inadecuada gestión y protección de contraseñas</t>
  </si>
  <si>
    <t>Ausencia de mecanismos de identificación y autenticación de usuarios</t>
  </si>
  <si>
    <t>Contraseñas sin protección</t>
  </si>
  <si>
    <t>Software nuevo o inmaduro</t>
  </si>
  <si>
    <t>RED</t>
  </si>
  <si>
    <t>Ausencia de pruebas de envío o recepción de datos</t>
  </si>
  <si>
    <t>Redes de comunicación sin protección</t>
  </si>
  <si>
    <t xml:space="preserve">Ausencia de política y aplicación de escritorio limpio </t>
  </si>
  <si>
    <t>Inadecuada gestión de red</t>
  </si>
  <si>
    <t>Conexión deficiente de cableado</t>
  </si>
  <si>
    <t xml:space="preserve">Tráfico sensible sin protección
</t>
  </si>
  <si>
    <t>Punto único de falla</t>
  </si>
  <si>
    <t>Ausencia del personal</t>
  </si>
  <si>
    <t xml:space="preserve">Entrenamiento insuficiente
</t>
  </si>
  <si>
    <t>Inadecuada segregación de funciones</t>
  </si>
  <si>
    <t>Falta de conciencia en seguridad</t>
  </si>
  <si>
    <t>Ausencia de políticas de uso aceptable</t>
  </si>
  <si>
    <t>Trabajo no supervisado de personal externo o de limpieza</t>
  </si>
  <si>
    <t>LUGAR</t>
  </si>
  <si>
    <t>Uso inadecuado de los controles de acceso a las instalaciones</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</si>
  <si>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</si>
  <si>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</si>
  <si>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</si>
  <si>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</si>
  <si>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</si>
  <si>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</si>
  <si>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</si>
  <si>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</si>
  <si>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</si>
  <si>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</si>
  <si>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</si>
  <si>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 de políticas en general</t>
  </si>
  <si>
    <t>INFORMACIÓN</t>
  </si>
  <si>
    <t>Clasificación inadecuada de la información</t>
  </si>
  <si>
    <t>TIPOS DE RIESGOS SEGURIDAD DIGITAL</t>
  </si>
  <si>
    <t>Perdida de Confidencialidad</t>
  </si>
  <si>
    <t>Perdidad de Integridad</t>
  </si>
  <si>
    <t>Aceptar</t>
  </si>
  <si>
    <t>Económico</t>
  </si>
  <si>
    <t>Reducir (compartir)</t>
  </si>
  <si>
    <t>Plan de accion (solo para la opción reducir)</t>
  </si>
  <si>
    <t>Finalizado</t>
  </si>
  <si>
    <t>En curso</t>
  </si>
  <si>
    <t>Fallas Tecnologicas</t>
  </si>
  <si>
    <t>Relaciones Laborales</t>
  </si>
  <si>
    <t>Usuarios, productos y practicas , organizacionales</t>
  </si>
  <si>
    <t>Solicitud de cierre</t>
  </si>
  <si>
    <t>Solicitud de ajuste</t>
  </si>
  <si>
    <t>Fraude Externo</t>
  </si>
  <si>
    <t>Lavado de Activos</t>
  </si>
  <si>
    <t>Financiación del terrorismo</t>
  </si>
  <si>
    <t>Sin registro</t>
  </si>
  <si>
    <t>Reducir</t>
  </si>
  <si>
    <t>Efectivo</t>
  </si>
  <si>
    <t>No efectivo</t>
  </si>
  <si>
    <t xml:space="preserve">Direccionamiento Estratégico </t>
  </si>
  <si>
    <t>Definir los lineamientos estratégicos y el modelo de operación a corto, mediano y largo plazo acorde a las necesidades y espectativas de los grupos de interés.</t>
  </si>
  <si>
    <t xml:space="preserve">Gestión de las Comunicaciones </t>
  </si>
  <si>
    <t>Lograr el posisionamiento y reconocimiento de la Entidad en función de los diferentes grupos de interés por medio del desarrollo de acciones y estrategias de comunicación.</t>
  </si>
  <si>
    <t>Gestión del Conocimiento y la innovación</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</si>
  <si>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t>
  </si>
  <si>
    <t xml:space="preserve">Gestión Integral de Residuos Sólidos </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</si>
  <si>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</si>
  <si>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 xml:space="preserve">Servicios Funerarios </t>
  </si>
  <si>
    <t>Garantizar la prestación de los servicios funerarios en los cementerios de propiedad del distrito capital</t>
  </si>
  <si>
    <t xml:space="preserve">Alumbrado Público </t>
  </si>
  <si>
    <t>Garantizar la prestación del alumbrado público en el Distrito Capital.</t>
  </si>
  <si>
    <t>Gestión del Talento Humano</t>
  </si>
  <si>
    <t>Desarrollar las actividades de vinculación, permanencia y retiro de personal de la Unidad para el cumplimiento de la misión y objetivos institucionales</t>
  </si>
  <si>
    <t>Gestión Documental</t>
  </si>
  <si>
    <t>Establecer lineamientos orientados a la planificación, organización, administración, control y disposición final de la documentación recibida o producida por la Unidad, que garantice el acceso y uso a los usuarios internos y externos.</t>
  </si>
  <si>
    <t xml:space="preserve">Gestión Financiera </t>
  </si>
  <si>
    <t>Administrar los recursos financieros asignados al presupuesto de la UAESP.</t>
  </si>
  <si>
    <t xml:space="preserve">Gestión de Apoyo Logístico </t>
  </si>
  <si>
    <t>Suministrar y controlar los recursos físicos y servicios de apoyo logístico de la UAESP</t>
  </si>
  <si>
    <t xml:space="preserve">Servicio al Ciudadano </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</si>
  <si>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</si>
  <si>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 xml:space="preserve">Gestión Tecnológica y de la Información </t>
  </si>
  <si>
    <t>Administrar y brindar soluciones tecnológicas asegurando la integridad, disponibilidad y confiabilidad de la información.</t>
  </si>
  <si>
    <t xml:space="preserve">Gestión de Evaluación y Mejora </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</si>
  <si>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</si>
  <si>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MODERADO</t>
  </si>
  <si>
    <t>DEBIL</t>
  </si>
  <si>
    <t>NO DISMINUYE</t>
  </si>
  <si>
    <t>INDIRECTAMENTE</t>
  </si>
  <si>
    <t>Compartir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</si>
</sst>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sz val="10"/>
      <name val="Calibri"/>
      <family val="2"/>
      <scheme val="minor"/>
    </font>
    <font>
      <b/>
      <sz val="10"/>
      <name val="Calibri"/>
      <family val="2"/>
      <scheme val="minor"/>
    </font>
    <font>
      <b/>
      <sz val="10"/>
      <color theme="1"/>
      <name val="Calibri"/>
      <family val="2"/>
      <scheme val="minor"/>
    </font>
    <font>
      <b/>
      <sz val="10"/>
      <color theme="1"/>
      <name val="Arial Narrow"/>
      <family val="2"/>
    </font>
    <font>
      <b/>
      <sz val="10"/>
      <color rgb="FF000000"/>
      <name val="Arial Narrow"/>
      <family val="2"/>
    </font>
    <font>
      <sz val="11"/>
      <color rgb="FF000000"/>
      <name val="Arial Narrow"/>
      <family val="2"/>
    </font>
    <font>
      <sz val="10"/>
      <color rgb="FFFF0000"/>
      <name val="Arial"/>
      <family val="2"/>
    </font>
    <font>
      <b/>
      <sz val="11"/>
      <color rgb="FFFF0000"/>
      <name val="Arial"/>
      <family val="2"/>
    </font>
    <font>
      <sz val="11"/>
      <color rgb="FFFF0000"/>
      <name val="Arial"/>
      <family val="2"/>
    </font>
    <font>
      <sz val="10"/>
      <color rgb="FF00B0F0"/>
      <name val="Arial Narrow"/>
      <family val="2"/>
    </font>
    <font>
      <sz val="9"/>
      <color theme="1"/>
      <name val="Arial Narrow"/>
      <family val="2"/>
    </font>
    <font>
      <b/>
      <sz val="10"/>
      <color theme="1"/>
      <name val="Arial Rounded MT Bold"/>
      <family val="2"/>
    </font>
    <font>
      <sz val="10"/>
      <color rgb="FFFF0000"/>
      <name val="Arial Narrow"/>
      <family val="2"/>
    </font>
  </fonts>
  <fills count="2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
      <patternFill patternType="solid">
        <fgColor theme="4" tint="0.39997558519241921"/>
        <bgColor indexed="64"/>
      </patternFill>
    </fill>
    <fill>
      <patternFill patternType="solid">
        <fgColor theme="6" tint="0.39997558519241921"/>
        <bgColor indexed="64"/>
      </patternFill>
    </fill>
  </fills>
  <borders count="86">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6">
    <xf numFmtId="0" fontId="0" fillId="0" borderId="0"/>
    <xf numFmtId="9" fontId="13" fillId="0" borderId="0" applyFont="0" applyFill="0" applyBorder="0" applyAlignment="0" applyProtection="0"/>
    <xf numFmtId="0" fontId="45" fillId="0" borderId="0"/>
    <xf numFmtId="0" fontId="46" fillId="0" borderId="0"/>
    <xf numFmtId="0" fontId="4" fillId="0" borderId="0"/>
    <xf numFmtId="0" fontId="34" fillId="0" borderId="0"/>
  </cellStyleXfs>
  <cellXfs count="657">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1"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2"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2"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2"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7" fillId="3" borderId="37" xfId="2" applyFont="1" applyFill="1" applyBorder="1"/>
    <xf numFmtId="0" fontId="47" fillId="3" borderId="38" xfId="2" applyFont="1" applyFill="1" applyBorder="1"/>
    <xf numFmtId="0" fontId="47" fillId="3" borderId="39" xfId="2" applyFont="1" applyFill="1" applyBorder="1"/>
    <xf numFmtId="0" fontId="15" fillId="3" borderId="0" xfId="0" applyFont="1" applyFill="1" applyAlignment="1">
      <alignment vertical="center"/>
    </xf>
    <xf numFmtId="0" fontId="4" fillId="3" borderId="0" xfId="0" applyFont="1" applyFill="1"/>
    <xf numFmtId="0" fontId="34" fillId="3" borderId="0" xfId="0" applyFont="1" applyFill="1"/>
    <xf numFmtId="0" fontId="35" fillId="3" borderId="20" xfId="0" applyFont="1" applyFill="1" applyBorder="1" applyAlignment="1">
      <alignment horizontal="center" vertical="center" wrapText="1" readingOrder="1"/>
    </xf>
    <xf numFmtId="0" fontId="36" fillId="3" borderId="20" xfId="0" applyFont="1" applyFill="1" applyBorder="1" applyAlignment="1">
      <alignment horizontal="justify" vertical="center" wrapText="1" readingOrder="1"/>
    </xf>
    <xf numFmtId="9" fontId="35" fillId="3" borderId="29" xfId="0" applyNumberFormat="1" applyFont="1" applyFill="1" applyBorder="1" applyAlignment="1">
      <alignment horizontal="center" vertical="center" wrapText="1" readingOrder="1"/>
    </xf>
    <xf numFmtId="0" fontId="35" fillId="3" borderId="19" xfId="0" applyFont="1" applyFill="1" applyBorder="1" applyAlignment="1">
      <alignment horizontal="center" vertical="center" wrapText="1" readingOrder="1"/>
    </xf>
    <xf numFmtId="0" fontId="36" fillId="3" borderId="19" xfId="0" applyFont="1" applyFill="1" applyBorder="1" applyAlignment="1">
      <alignment horizontal="justify" vertical="center" wrapText="1" readingOrder="1"/>
    </xf>
    <xf numFmtId="9" fontId="35" fillId="3" borderId="24" xfId="0" applyNumberFormat="1" applyFont="1" applyFill="1" applyBorder="1" applyAlignment="1">
      <alignment horizontal="center" vertical="center" wrapText="1" readingOrder="1"/>
    </xf>
    <xf numFmtId="0" fontId="36" fillId="3" borderId="24" xfId="0" applyFont="1" applyFill="1" applyBorder="1" applyAlignment="1">
      <alignment horizontal="center" vertical="center" wrapText="1" readingOrder="1"/>
    </xf>
    <xf numFmtId="0" fontId="35" fillId="3" borderId="26" xfId="0" applyFont="1" applyFill="1" applyBorder="1" applyAlignment="1">
      <alignment horizontal="center" vertical="center" wrapText="1" readingOrder="1"/>
    </xf>
    <xf numFmtId="0" fontId="36" fillId="3" borderId="26" xfId="0" applyFont="1" applyFill="1" applyBorder="1" applyAlignment="1">
      <alignment horizontal="justify" vertical="center" wrapText="1" readingOrder="1"/>
    </xf>
    <xf numFmtId="0" fontId="36" fillId="3" borderId="27" xfId="0" applyFont="1" applyFill="1" applyBorder="1" applyAlignment="1">
      <alignment horizontal="center" vertical="center" wrapText="1" readingOrder="1"/>
    </xf>
    <xf numFmtId="0" fontId="44" fillId="3" borderId="0" xfId="0" applyFont="1" applyFill="1"/>
    <xf numFmtId="0" fontId="35" fillId="15" borderId="31" xfId="0" applyFont="1" applyFill="1" applyBorder="1" applyAlignment="1">
      <alignment horizontal="center" vertical="center" wrapText="1" readingOrder="1"/>
    </xf>
    <xf numFmtId="0" fontId="35" fillId="15" borderId="32"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3" fillId="3" borderId="0" xfId="0" applyFont="1" applyFill="1" applyAlignment="1">
      <alignment vertical="center"/>
    </xf>
    <xf numFmtId="0" fontId="14" fillId="3" borderId="0" xfId="0" applyFont="1" applyFill="1"/>
    <xf numFmtId="0" fontId="3" fillId="3" borderId="0" xfId="0" applyFont="1" applyFill="1" applyAlignment="1">
      <alignment horizontal="left" vertical="center"/>
    </xf>
    <xf numFmtId="0" fontId="47" fillId="3" borderId="5"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6" xfId="2" applyFont="1" applyFill="1" applyBorder="1"/>
    <xf numFmtId="0" fontId="47" fillId="3" borderId="7" xfId="2" applyFont="1" applyFill="1" applyBorder="1"/>
    <xf numFmtId="0" fontId="47" fillId="3" borderId="9" xfId="2" applyFont="1" applyFill="1" applyBorder="1"/>
    <xf numFmtId="0" fontId="47" fillId="3" borderId="8"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6" xfId="2" quotePrefix="1" applyFont="1" applyFill="1" applyBorder="1" applyAlignment="1">
      <alignment horizontal="left" vertical="top" wrapText="1"/>
    </xf>
    <xf numFmtId="0" fontId="56" fillId="0" borderId="0" xfId="0" applyFont="1" applyAlignment="1">
      <alignment horizontal="justify" vertical="center"/>
    </xf>
    <xf numFmtId="0" fontId="56" fillId="0" borderId="0" xfId="0" applyFont="1" applyAlignment="1">
      <alignment vertical="center"/>
    </xf>
    <xf numFmtId="0" fontId="57" fillId="0" borderId="0" xfId="0" applyFont="1"/>
    <xf numFmtId="0" fontId="64" fillId="0" borderId="0" xfId="0" applyFont="1"/>
    <xf numFmtId="0" fontId="5" fillId="0" borderId="19" xfId="0" applyFont="1" applyBorder="1" applyAlignment="1" applyProtection="1">
      <alignment horizontal="center" vertical="center" wrapText="1"/>
      <protection hidden="1"/>
    </xf>
    <xf numFmtId="0" fontId="63" fillId="19" borderId="67" xfId="0" applyFont="1" applyFill="1" applyBorder="1" applyAlignment="1" applyProtection="1">
      <alignment horizontal="center" vertical="center" wrapText="1"/>
      <protection hidden="1"/>
    </xf>
    <xf numFmtId="0" fontId="51" fillId="0" borderId="19" xfId="0" applyFont="1" applyBorder="1" applyAlignment="1" applyProtection="1">
      <alignment horizontal="center" vertical="center" wrapText="1"/>
      <protection hidden="1"/>
    </xf>
    <xf numFmtId="0" fontId="66" fillId="24" borderId="30" xfId="0" applyFont="1" applyFill="1" applyBorder="1" applyAlignment="1">
      <alignment horizontal="center"/>
    </xf>
    <xf numFmtId="0" fontId="66" fillId="24" borderId="32" xfId="0" applyFont="1" applyFill="1" applyBorder="1" applyAlignment="1">
      <alignment horizontal="center"/>
    </xf>
    <xf numFmtId="0" fontId="67" fillId="0" borderId="0" xfId="0" applyFont="1"/>
    <xf numFmtId="0" fontId="2" fillId="0" borderId="72" xfId="0" applyFont="1" applyBorder="1" applyAlignment="1">
      <alignment horizontal="center" vertical="center"/>
    </xf>
    <xf numFmtId="0" fontId="2" fillId="0" borderId="73" xfId="0" applyFont="1"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vertical="center" wrapText="1"/>
    </xf>
    <xf numFmtId="0" fontId="2" fillId="0" borderId="24" xfId="0" applyFont="1" applyBorder="1" applyAlignment="1">
      <alignment vertical="center"/>
    </xf>
    <xf numFmtId="0" fontId="2" fillId="0" borderId="25" xfId="0" applyFont="1" applyBorder="1" applyAlignment="1">
      <alignment horizontal="center" vertical="center"/>
    </xf>
    <xf numFmtId="0" fontId="2" fillId="3" borderId="27" xfId="0" applyFont="1" applyFill="1" applyBorder="1" applyAlignment="1">
      <alignment wrapText="1"/>
    </xf>
    <xf numFmtId="0" fontId="66" fillId="24" borderId="25" xfId="0" applyFont="1" applyFill="1" applyBorder="1" applyAlignment="1">
      <alignment horizontal="center" vertical="center"/>
    </xf>
    <xf numFmtId="0" fontId="66" fillId="24" borderId="27" xfId="0" applyFont="1" applyFill="1" applyBorder="1" applyAlignment="1">
      <alignment horizontal="center" vertical="center"/>
    </xf>
    <xf numFmtId="0" fontId="2" fillId="0" borderId="73"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73" xfId="0" applyFont="1" applyBorder="1" applyAlignment="1">
      <alignment horizontal="center"/>
    </xf>
    <xf numFmtId="0" fontId="2" fillId="0" borderId="27" xfId="0" applyFont="1" applyBorder="1" applyAlignment="1">
      <alignment horizontal="center"/>
    </xf>
    <xf numFmtId="0" fontId="66" fillId="24" borderId="77" xfId="0" applyFont="1" applyFill="1" applyBorder="1" applyAlignment="1">
      <alignment horizontal="center" vertical="center"/>
    </xf>
    <xf numFmtId="0" fontId="2" fillId="0" borderId="24" xfId="0" applyFont="1" applyBorder="1" applyAlignment="1">
      <alignment horizontal="center"/>
    </xf>
    <xf numFmtId="0" fontId="2" fillId="0" borderId="24" xfId="0" applyFont="1" applyBorder="1" applyAlignment="1">
      <alignment horizontal="center" vertical="top" wrapText="1"/>
    </xf>
    <xf numFmtId="0" fontId="2" fillId="0" borderId="4" xfId="0" applyFont="1" applyBorder="1" applyAlignment="1">
      <alignment horizontal="center"/>
    </xf>
    <xf numFmtId="0" fontId="2" fillId="0" borderId="8" xfId="0" applyFont="1" applyBorder="1" applyAlignment="1">
      <alignment horizontal="center"/>
    </xf>
    <xf numFmtId="0" fontId="2" fillId="0" borderId="30" xfId="0" applyFont="1" applyBorder="1" applyAlignment="1">
      <alignment horizontal="center"/>
    </xf>
    <xf numFmtId="0" fontId="2" fillId="0" borderId="33" xfId="0" applyFont="1" applyBorder="1" applyAlignment="1">
      <alignment horizontal="center"/>
    </xf>
    <xf numFmtId="0" fontId="66" fillId="25" borderId="19" xfId="0" applyFont="1" applyFill="1" applyBorder="1"/>
    <xf numFmtId="0" fontId="2" fillId="0" borderId="19" xfId="0" applyFont="1" applyBorder="1"/>
    <xf numFmtId="14" fontId="47" fillId="0" borderId="19" xfId="0" applyNumberFormat="1"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0" xfId="0" applyFont="1" applyProtection="1">
      <protection locked="0"/>
    </xf>
    <xf numFmtId="0" fontId="5" fillId="3" borderId="0" xfId="0" applyFont="1" applyFill="1" applyProtection="1">
      <protection locked="0"/>
    </xf>
    <xf numFmtId="0" fontId="4" fillId="0" borderId="0" xfId="0" applyFont="1" applyProtection="1">
      <protection locked="0"/>
    </xf>
    <xf numFmtId="0" fontId="5" fillId="0" borderId="19" xfId="0" applyFont="1" applyBorder="1" applyAlignment="1" applyProtection="1">
      <alignment horizontal="center" vertical="center"/>
      <protection locked="0"/>
    </xf>
    <xf numFmtId="14" fontId="5" fillId="0" borderId="19" xfId="0" applyNumberFormat="1" applyFont="1" applyBorder="1" applyAlignment="1" applyProtection="1">
      <alignment horizontal="center" vertical="center"/>
      <protection locked="0"/>
    </xf>
    <xf numFmtId="0" fontId="72" fillId="3" borderId="0" xfId="0" applyFont="1" applyFill="1" applyProtection="1">
      <protection locked="0"/>
    </xf>
    <xf numFmtId="0" fontId="72" fillId="0" borderId="0" xfId="0" applyFont="1" applyProtection="1">
      <protection locked="0"/>
    </xf>
    <xf numFmtId="0" fontId="44" fillId="3" borderId="0" xfId="0" applyFont="1" applyFill="1" applyAlignment="1" applyProtection="1">
      <alignment horizontal="center" vertical="center"/>
      <protection locked="0"/>
    </xf>
    <xf numFmtId="0" fontId="44" fillId="2" borderId="0" xfId="0" applyFont="1" applyFill="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72" fillId="0" borderId="19" xfId="0" applyFont="1" applyBorder="1" applyAlignment="1" applyProtection="1">
      <alignment horizontal="center" vertical="center" wrapText="1"/>
      <protection locked="0"/>
    </xf>
    <xf numFmtId="0" fontId="72" fillId="0" borderId="19" xfId="0" applyFont="1" applyBorder="1" applyAlignment="1" applyProtection="1">
      <alignment horizontal="center" vertical="center"/>
      <protection hidden="1"/>
    </xf>
    <xf numFmtId="9" fontId="72" fillId="0" borderId="19" xfId="0" applyNumberFormat="1" applyFont="1" applyBorder="1" applyAlignment="1" applyProtection="1">
      <alignment horizontal="center" vertical="center"/>
      <protection hidden="1"/>
    </xf>
    <xf numFmtId="164" fontId="72" fillId="0" borderId="19" xfId="1" applyNumberFormat="1" applyFont="1" applyFill="1" applyBorder="1" applyAlignment="1" applyProtection="1">
      <alignment horizontal="center" vertical="center"/>
    </xf>
    <xf numFmtId="0" fontId="44" fillId="0" borderId="19" xfId="0" applyFont="1" applyBorder="1" applyAlignment="1" applyProtection="1">
      <alignment horizontal="center" vertical="center" textRotation="90" wrapText="1"/>
      <protection hidden="1"/>
    </xf>
    <xf numFmtId="0" fontId="44" fillId="0" borderId="19" xfId="0" applyFont="1" applyBorder="1" applyAlignment="1" applyProtection="1">
      <alignment horizontal="center" vertical="center" textRotation="90"/>
      <protection hidden="1"/>
    </xf>
    <xf numFmtId="14" fontId="72" fillId="0" borderId="19" xfId="0" applyNumberFormat="1" applyFont="1" applyBorder="1" applyAlignment="1" applyProtection="1">
      <alignment horizontal="center" vertical="center"/>
      <protection locked="0"/>
    </xf>
    <xf numFmtId="0" fontId="72" fillId="0" borderId="0" xfId="0" applyFont="1" applyAlignment="1" applyProtection="1">
      <alignment vertical="center"/>
      <protection locked="0"/>
    </xf>
    <xf numFmtId="0" fontId="72" fillId="3" borderId="0" xfId="0" applyFont="1" applyFill="1" applyAlignment="1" applyProtection="1">
      <alignment vertical="center"/>
      <protection locked="0"/>
    </xf>
    <xf numFmtId="164" fontId="72" fillId="0" borderId="19" xfId="1" applyNumberFormat="1" applyFont="1" applyBorder="1" applyAlignment="1" applyProtection="1">
      <alignment horizontal="center" vertical="center"/>
    </xf>
    <xf numFmtId="0" fontId="47" fillId="3" borderId="0" xfId="0" applyFont="1" applyFill="1" applyProtection="1">
      <protection locked="0"/>
    </xf>
    <xf numFmtId="0" fontId="47" fillId="0" borderId="0" xfId="0" applyFont="1" applyProtection="1">
      <protection locked="0"/>
    </xf>
    <xf numFmtId="0" fontId="51" fillId="3" borderId="0" xfId="0" applyFont="1" applyFill="1" applyAlignment="1" applyProtection="1">
      <alignment horizontal="center" vertical="center"/>
      <protection locked="0"/>
    </xf>
    <xf numFmtId="0" fontId="51" fillId="2" borderId="0" xfId="0" applyFont="1" applyFill="1" applyAlignment="1" applyProtection="1">
      <alignment horizontal="center" vertical="center"/>
      <protection locked="0"/>
    </xf>
    <xf numFmtId="14" fontId="71" fillId="0" borderId="19" xfId="0" applyNumberFormat="1" applyFont="1" applyBorder="1" applyAlignment="1" applyProtection="1">
      <alignment horizontal="center" vertical="center" wrapText="1"/>
      <protection locked="0"/>
    </xf>
    <xf numFmtId="0" fontId="5" fillId="3" borderId="0" xfId="0" applyFont="1" applyFill="1" applyAlignment="1" applyProtection="1">
      <alignment vertical="center"/>
      <protection locked="0"/>
    </xf>
    <xf numFmtId="0" fontId="5" fillId="0" borderId="0" xfId="0" applyFont="1" applyAlignment="1" applyProtection="1">
      <alignment vertical="center"/>
      <protection locked="0"/>
    </xf>
    <xf numFmtId="14" fontId="5" fillId="0" borderId="19" xfId="0" applyNumberFormat="1" applyFont="1" applyBorder="1" applyAlignment="1" applyProtection="1">
      <alignment horizontal="center" vertical="center" wrapText="1"/>
      <protection locked="0"/>
    </xf>
    <xf numFmtId="0" fontId="5" fillId="3" borderId="0" xfId="0" applyFont="1" applyFill="1" applyAlignment="1" applyProtection="1">
      <alignment wrapText="1"/>
      <protection locked="0"/>
    </xf>
    <xf numFmtId="0" fontId="65" fillId="3" borderId="0" xfId="0" applyFont="1" applyFill="1" applyAlignment="1" applyProtection="1">
      <alignment horizontal="center" vertical="center"/>
      <protection locked="0"/>
    </xf>
    <xf numFmtId="0" fontId="65" fillId="2" borderId="0" xfId="0" applyFont="1" applyFill="1" applyAlignment="1" applyProtection="1">
      <alignment horizontal="center" vertical="center"/>
      <protection locked="0"/>
    </xf>
    <xf numFmtId="9" fontId="5" fillId="0" borderId="19" xfId="0" applyNumberFormat="1" applyFont="1" applyBorder="1" applyAlignment="1" applyProtection="1">
      <alignment horizontal="center" vertical="center"/>
      <protection hidden="1"/>
    </xf>
    <xf numFmtId="164" fontId="5" fillId="0" borderId="19" xfId="1" applyNumberFormat="1" applyFont="1" applyFill="1" applyBorder="1" applyAlignment="1" applyProtection="1">
      <alignment horizontal="center" vertical="center"/>
    </xf>
    <xf numFmtId="0" fontId="65" fillId="0" borderId="19" xfId="0" applyFont="1" applyBorder="1" applyAlignment="1" applyProtection="1">
      <alignment horizontal="center" vertical="center" textRotation="90" wrapText="1"/>
      <protection hidden="1"/>
    </xf>
    <xf numFmtId="0" fontId="65" fillId="0" borderId="19" xfId="0" applyFont="1" applyBorder="1" applyAlignment="1" applyProtection="1">
      <alignment horizontal="center" vertical="center" textRotation="90"/>
      <protection hidden="1"/>
    </xf>
    <xf numFmtId="14" fontId="74" fillId="0" borderId="19" xfId="0" applyNumberFormat="1" applyFont="1" applyBorder="1" applyAlignment="1" applyProtection="1">
      <alignment horizontal="center" vertical="center" wrapText="1"/>
      <protection locked="0"/>
    </xf>
    <xf numFmtId="0" fontId="74" fillId="0" borderId="19" xfId="0" applyFont="1" applyBorder="1" applyAlignment="1" applyProtection="1">
      <alignment horizontal="center" vertical="center" wrapText="1"/>
      <protection locked="0"/>
    </xf>
    <xf numFmtId="0" fontId="47" fillId="0" borderId="78" xfId="0" applyFont="1" applyBorder="1" applyAlignment="1" applyProtection="1">
      <alignment horizontal="center" vertical="center"/>
      <protection locked="0"/>
    </xf>
    <xf numFmtId="164" fontId="5" fillId="0" borderId="19" xfId="1" applyNumberFormat="1" applyFont="1" applyBorder="1" applyAlignment="1" applyProtection="1">
      <alignment horizontal="center" vertical="center"/>
    </xf>
    <xf numFmtId="14" fontId="47" fillId="0" borderId="78" xfId="0" applyNumberFormat="1" applyFont="1" applyBorder="1" applyAlignment="1" applyProtection="1">
      <alignment horizontal="center" vertical="center"/>
      <protection locked="0"/>
    </xf>
    <xf numFmtId="0" fontId="47" fillId="0" borderId="78" xfId="0" applyFont="1" applyBorder="1" applyAlignment="1" applyProtection="1">
      <alignment horizontal="center" vertical="center" wrapText="1"/>
      <protection locked="0"/>
    </xf>
    <xf numFmtId="0" fontId="5" fillId="0" borderId="0" xfId="0" applyFont="1" applyAlignment="1" applyProtection="1">
      <alignment wrapText="1"/>
      <protection locked="0"/>
    </xf>
    <xf numFmtId="0" fontId="5" fillId="0" borderId="19" xfId="0" applyFont="1" applyBorder="1" applyAlignment="1" applyProtection="1">
      <alignment horizontal="center" vertical="center"/>
      <protection hidden="1"/>
    </xf>
    <xf numFmtId="0" fontId="53" fillId="3" borderId="50" xfId="2" applyFont="1" applyFill="1" applyBorder="1" applyAlignment="1">
      <alignment horizontal="justify" vertical="center" wrapText="1"/>
    </xf>
    <xf numFmtId="0" fontId="53" fillId="3" borderId="51" xfId="2" applyFont="1" applyFill="1" applyBorder="1" applyAlignment="1">
      <alignment horizontal="justify" vertical="center" wrapText="1"/>
    </xf>
    <xf numFmtId="0" fontId="52" fillId="3" borderId="57" xfId="0" applyFont="1" applyFill="1" applyBorder="1" applyAlignment="1">
      <alignment horizontal="left" vertical="center" wrapText="1"/>
    </xf>
    <xf numFmtId="0" fontId="52" fillId="3" borderId="58" xfId="0" applyFont="1" applyFill="1" applyBorder="1" applyAlignment="1">
      <alignment horizontal="left" vertical="center" wrapText="1"/>
    </xf>
    <xf numFmtId="0" fontId="52" fillId="3" borderId="44" xfId="3" applyFont="1" applyFill="1" applyBorder="1" applyAlignment="1">
      <alignment horizontal="left" vertical="top" wrapText="1" readingOrder="1"/>
    </xf>
    <xf numFmtId="0" fontId="52" fillId="3" borderId="45" xfId="3" applyFont="1" applyFill="1" applyBorder="1" applyAlignment="1">
      <alignment horizontal="left" vertical="top" wrapText="1" readingOrder="1"/>
    </xf>
    <xf numFmtId="0" fontId="53" fillId="3" borderId="46" xfId="2" applyFont="1" applyFill="1" applyBorder="1" applyAlignment="1">
      <alignment horizontal="justify" vertical="center" wrapText="1"/>
    </xf>
    <xf numFmtId="0" fontId="53" fillId="3" borderId="47" xfId="2" applyFont="1" applyFill="1" applyBorder="1" applyAlignment="1">
      <alignment horizontal="justify" vertical="center" wrapText="1"/>
    </xf>
    <xf numFmtId="0" fontId="52" fillId="3" borderId="48" xfId="0" applyFont="1" applyFill="1" applyBorder="1" applyAlignment="1">
      <alignment horizontal="left" vertical="center" wrapText="1"/>
    </xf>
    <xf numFmtId="0" fontId="52" fillId="3" borderId="49" xfId="0" applyFont="1" applyFill="1" applyBorder="1" applyAlignment="1">
      <alignment horizontal="left" vertical="center" wrapText="1"/>
    </xf>
    <xf numFmtId="0" fontId="47" fillId="3" borderId="5"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6"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3" fillId="3" borderId="52" xfId="0" applyFont="1" applyFill="1" applyBorder="1" applyAlignment="1">
      <alignment horizontal="justify" vertical="center" wrapText="1"/>
    </xf>
    <xf numFmtId="0" fontId="53" fillId="3" borderId="53" xfId="0" applyFont="1" applyFill="1" applyBorder="1" applyAlignment="1">
      <alignment horizontal="justify" vertical="center" wrapText="1"/>
    </xf>
    <xf numFmtId="0" fontId="48" fillId="14" borderId="34" xfId="2" applyFont="1" applyFill="1" applyBorder="1" applyAlignment="1">
      <alignment horizontal="center" vertical="center" wrapText="1"/>
    </xf>
    <xf numFmtId="0" fontId="48" fillId="14" borderId="35" xfId="2" applyFont="1" applyFill="1" applyBorder="1" applyAlignment="1">
      <alignment horizontal="center" vertical="center" wrapText="1"/>
    </xf>
    <xf numFmtId="0" fontId="48" fillId="14" borderId="36" xfId="2" applyFont="1" applyFill="1" applyBorder="1" applyAlignment="1">
      <alignment horizontal="center" vertical="center" wrapText="1"/>
    </xf>
    <xf numFmtId="0" fontId="47" fillId="0" borderId="5"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6" xfId="2" quotePrefix="1" applyFont="1" applyBorder="1" applyAlignment="1">
      <alignment horizontal="left" vertical="center" wrapText="1"/>
    </xf>
    <xf numFmtId="0" fontId="47" fillId="0" borderId="54" xfId="2" quotePrefix="1" applyFont="1" applyBorder="1" applyAlignment="1">
      <alignment horizontal="left" vertical="center" wrapText="1"/>
    </xf>
    <xf numFmtId="0" fontId="47" fillId="0" borderId="55"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9" fillId="3" borderId="37" xfId="2" quotePrefix="1" applyFont="1" applyFill="1" applyBorder="1" applyAlignment="1">
      <alignment horizontal="left" vertical="top" wrapText="1"/>
    </xf>
    <xf numFmtId="0" fontId="50" fillId="3" borderId="38" xfId="2" quotePrefix="1" applyFont="1" applyFill="1" applyBorder="1" applyAlignment="1">
      <alignment horizontal="left" vertical="top" wrapText="1"/>
    </xf>
    <xf numFmtId="0" fontId="50" fillId="3" borderId="39" xfId="2" quotePrefix="1" applyFont="1" applyFill="1" applyBorder="1" applyAlignment="1">
      <alignment horizontal="left" vertical="top" wrapText="1"/>
    </xf>
    <xf numFmtId="0" fontId="47" fillId="0" borderId="5"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6" xfId="2" quotePrefix="1" applyFont="1" applyBorder="1" applyAlignment="1">
      <alignment horizontal="left" vertical="top" wrapText="1"/>
    </xf>
    <xf numFmtId="0" fontId="52" fillId="14" borderId="40" xfId="3" applyFont="1" applyFill="1" applyBorder="1" applyAlignment="1">
      <alignment horizontal="center" vertical="center" wrapText="1"/>
    </xf>
    <xf numFmtId="0" fontId="52" fillId="14" borderId="41" xfId="3" applyFont="1" applyFill="1" applyBorder="1" applyAlignment="1">
      <alignment horizontal="center" vertical="center" wrapText="1"/>
    </xf>
    <xf numFmtId="0" fontId="52" fillId="14" borderId="42" xfId="2" applyFont="1" applyFill="1" applyBorder="1" applyAlignment="1">
      <alignment horizontal="center" vertical="center"/>
    </xf>
    <xf numFmtId="0" fontId="52" fillId="14" borderId="43" xfId="2" applyFont="1" applyFill="1" applyBorder="1" applyAlignment="1">
      <alignment horizontal="center" vertical="center"/>
    </xf>
    <xf numFmtId="0" fontId="1" fillId="3" borderId="54" xfId="2" quotePrefix="1" applyFont="1" applyFill="1" applyBorder="1" applyAlignment="1">
      <alignment horizontal="justify" vertical="center" wrapText="1"/>
    </xf>
    <xf numFmtId="0" fontId="1" fillId="3" borderId="55" xfId="2" quotePrefix="1" applyFont="1" applyFill="1" applyBorder="1" applyAlignment="1">
      <alignment horizontal="justify" vertical="center" wrapText="1"/>
    </xf>
    <xf numFmtId="0" fontId="1" fillId="3" borderId="56" xfId="2" quotePrefix="1" applyFont="1" applyFill="1" applyBorder="1" applyAlignment="1">
      <alignment horizontal="justify" vertical="center" wrapText="1"/>
    </xf>
    <xf numFmtId="0" fontId="65" fillId="20" borderId="19" xfId="0" applyFont="1" applyFill="1" applyBorder="1" applyAlignment="1">
      <alignment horizontal="center" vertical="center"/>
    </xf>
    <xf numFmtId="0" fontId="65" fillId="20" borderId="19" xfId="0" applyFont="1" applyFill="1" applyBorder="1" applyAlignment="1">
      <alignment horizontal="center" vertical="center" wrapText="1"/>
    </xf>
    <xf numFmtId="0" fontId="65" fillId="15" borderId="62" xfId="0" applyFont="1" applyFill="1" applyBorder="1" applyAlignment="1">
      <alignment horizontal="center" vertical="center"/>
    </xf>
    <xf numFmtId="0" fontId="65" fillId="15" borderId="63" xfId="0" applyFont="1" applyFill="1" applyBorder="1" applyAlignment="1">
      <alignment horizontal="center" vertical="center"/>
    </xf>
    <xf numFmtId="0" fontId="65" fillId="15" borderId="64" xfId="0" applyFont="1" applyFill="1" applyBorder="1" applyAlignment="1">
      <alignment horizontal="center" vertical="center"/>
    </xf>
    <xf numFmtId="0" fontId="65" fillId="23" borderId="19" xfId="0" applyFont="1" applyFill="1" applyBorder="1" applyAlignment="1">
      <alignment horizontal="center" vertical="center"/>
    </xf>
    <xf numFmtId="0" fontId="65" fillId="23" borderId="19" xfId="0" applyFont="1" applyFill="1" applyBorder="1" applyAlignment="1">
      <alignment horizontal="center" vertical="center" wrapText="1"/>
    </xf>
    <xf numFmtId="0" fontId="65" fillId="21" borderId="19" xfId="0" applyFont="1" applyFill="1" applyBorder="1" applyAlignment="1">
      <alignment horizontal="center" vertical="center" wrapText="1"/>
    </xf>
    <xf numFmtId="0" fontId="65" fillId="21" borderId="61" xfId="0" applyFont="1" applyFill="1" applyBorder="1" applyAlignment="1">
      <alignment horizontal="center" vertical="center" wrapText="1"/>
    </xf>
    <xf numFmtId="0" fontId="65" fillId="21" borderId="20" xfId="0" applyFont="1" applyFill="1" applyBorder="1" applyAlignment="1">
      <alignment horizontal="center" vertical="center" wrapText="1"/>
    </xf>
    <xf numFmtId="9" fontId="5" fillId="0" borderId="61" xfId="0" applyNumberFormat="1" applyFont="1" applyBorder="1" applyAlignment="1" applyProtection="1">
      <alignment horizontal="center" vertical="center" wrapText="1"/>
      <protection hidden="1"/>
    </xf>
    <xf numFmtId="0" fontId="65" fillId="0" borderId="19" xfId="0" applyFont="1" applyBorder="1" applyAlignment="1" applyProtection="1">
      <alignment horizontal="center" vertical="center" wrapText="1"/>
      <protection hidden="1"/>
    </xf>
    <xf numFmtId="9" fontId="5" fillId="0" borderId="19" xfId="0" applyNumberFormat="1" applyFont="1" applyBorder="1" applyAlignment="1" applyProtection="1">
      <alignment horizontal="center" vertical="center" wrapText="1"/>
      <protection hidden="1"/>
    </xf>
    <xf numFmtId="0" fontId="65" fillId="0" borderId="19" xfId="0" applyFont="1" applyBorder="1" applyAlignment="1" applyProtection="1">
      <alignment horizontal="center" vertical="center"/>
      <protection hidden="1"/>
    </xf>
    <xf numFmtId="0" fontId="65" fillId="17" borderId="19" xfId="0" applyFont="1" applyFill="1" applyBorder="1" applyAlignment="1">
      <alignment horizontal="center" vertical="center"/>
    </xf>
    <xf numFmtId="0" fontId="65" fillId="17" borderId="19" xfId="0" applyFont="1" applyFill="1" applyBorder="1" applyAlignment="1">
      <alignment horizontal="center" vertical="center" wrapText="1"/>
    </xf>
    <xf numFmtId="0" fontId="65" fillId="21" borderId="19" xfId="0" applyFont="1" applyFill="1" applyBorder="1" applyAlignment="1">
      <alignment horizontal="center" vertical="center"/>
    </xf>
    <xf numFmtId="0" fontId="65" fillId="15" borderId="19" xfId="0" applyFont="1" applyFill="1" applyBorder="1" applyAlignment="1">
      <alignment horizontal="center" vertical="center" wrapText="1"/>
    </xf>
    <xf numFmtId="0" fontId="65" fillId="20" borderId="19" xfId="0" applyFont="1" applyFill="1" applyBorder="1" applyAlignment="1" applyProtection="1">
      <alignment horizontal="center" vertical="center"/>
      <protection locked="0"/>
    </xf>
    <xf numFmtId="0" fontId="65" fillId="21" borderId="19" xfId="0" applyFont="1" applyFill="1" applyBorder="1" applyAlignment="1" applyProtection="1">
      <alignment horizontal="center" vertical="center" wrapText="1"/>
      <protection locked="0"/>
    </xf>
    <xf numFmtId="0" fontId="65" fillId="21" borderId="61" xfId="0" applyFont="1" applyFill="1" applyBorder="1" applyAlignment="1" applyProtection="1">
      <alignment horizontal="center" vertical="center" wrapText="1"/>
      <protection locked="0"/>
    </xf>
    <xf numFmtId="0" fontId="65" fillId="21" borderId="20" xfId="0" applyFont="1" applyFill="1" applyBorder="1" applyAlignment="1" applyProtection="1">
      <alignment horizontal="center" vertical="center" wrapText="1"/>
      <protection locked="0"/>
    </xf>
    <xf numFmtId="0" fontId="65" fillId="20" borderId="19" xfId="0" applyFont="1" applyFill="1" applyBorder="1" applyAlignment="1" applyProtection="1">
      <alignment horizontal="center" vertical="center" wrapText="1"/>
      <protection locked="0"/>
    </xf>
    <xf numFmtId="0" fontId="65" fillId="15" borderId="62" xfId="0" applyFont="1" applyFill="1" applyBorder="1" applyAlignment="1" applyProtection="1">
      <alignment horizontal="center" vertical="center"/>
      <protection locked="0"/>
    </xf>
    <xf numFmtId="0" fontId="65" fillId="15" borderId="63" xfId="0" applyFont="1" applyFill="1" applyBorder="1" applyAlignment="1" applyProtection="1">
      <alignment horizontal="center" vertical="center"/>
      <protection locked="0"/>
    </xf>
    <xf numFmtId="0" fontId="65" fillId="15" borderId="64" xfId="0" applyFont="1" applyFill="1" applyBorder="1" applyAlignment="1" applyProtection="1">
      <alignment horizontal="center" vertical="center"/>
      <protection locked="0"/>
    </xf>
    <xf numFmtId="0" fontId="65" fillId="0" borderId="61" xfId="0" applyFont="1" applyBorder="1" applyAlignment="1" applyProtection="1">
      <alignment horizontal="center" vertical="center" wrapText="1"/>
      <protection hidden="1"/>
    </xf>
    <xf numFmtId="0" fontId="65" fillId="0" borderId="65" xfId="0" applyFont="1" applyBorder="1" applyAlignment="1" applyProtection="1">
      <alignment horizontal="center" vertical="center" wrapText="1"/>
      <protection hidden="1"/>
    </xf>
    <xf numFmtId="0" fontId="65" fillId="0" borderId="20"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protection hidden="1"/>
    </xf>
    <xf numFmtId="0" fontId="63" fillId="22" borderId="66" xfId="0" applyFont="1" applyFill="1" applyBorder="1" applyAlignment="1" applyProtection="1">
      <alignment horizontal="center" vertical="center" wrapText="1"/>
      <protection hidden="1"/>
    </xf>
    <xf numFmtId="0" fontId="62" fillId="22" borderId="66" xfId="0" applyFont="1" applyFill="1" applyBorder="1" applyAlignment="1" applyProtection="1">
      <alignment horizontal="center" vertical="center" wrapText="1"/>
      <protection hidden="1"/>
    </xf>
    <xf numFmtId="0" fontId="65" fillId="23" borderId="19" xfId="0" applyFont="1" applyFill="1" applyBorder="1" applyAlignment="1" applyProtection="1">
      <alignment horizontal="center" vertical="center"/>
      <protection locked="0"/>
    </xf>
    <xf numFmtId="0" fontId="65" fillId="23" borderId="19" xfId="0" applyFont="1" applyFill="1" applyBorder="1" applyAlignment="1" applyProtection="1">
      <alignment horizontal="center" vertical="center" wrapText="1"/>
      <protection locked="0"/>
    </xf>
    <xf numFmtId="0" fontId="65" fillId="15" borderId="19" xfId="0" applyFont="1" applyFill="1" applyBorder="1" applyAlignment="1" applyProtection="1">
      <alignment horizontal="center" vertical="center" wrapText="1"/>
      <protection locked="0"/>
    </xf>
    <xf numFmtId="0" fontId="51" fillId="17" borderId="19" xfId="0" applyFont="1" applyFill="1" applyBorder="1" applyAlignment="1" applyProtection="1">
      <alignment horizontal="center" vertical="center" wrapText="1"/>
      <protection locked="0"/>
    </xf>
    <xf numFmtId="0" fontId="65" fillId="21" borderId="19" xfId="0" applyFont="1" applyFill="1" applyBorder="1" applyAlignment="1" applyProtection="1">
      <alignment horizontal="center" vertical="center"/>
      <protection locked="0"/>
    </xf>
    <xf numFmtId="0" fontId="65" fillId="17" borderId="19" xfId="0" applyFont="1" applyFill="1" applyBorder="1" applyAlignment="1" applyProtection="1">
      <alignment horizontal="center" vertical="center"/>
      <protection locked="0"/>
    </xf>
    <xf numFmtId="0" fontId="44" fillId="21" borderId="19" xfId="0" applyFont="1" applyFill="1" applyBorder="1" applyAlignment="1">
      <alignment horizontal="center" vertical="center"/>
    </xf>
    <xf numFmtId="0" fontId="44" fillId="20" borderId="19" xfId="0" applyFont="1" applyFill="1" applyBorder="1" applyAlignment="1">
      <alignment horizontal="center" vertical="center"/>
    </xf>
    <xf numFmtId="0" fontId="44" fillId="21" borderId="19" xfId="0" applyFont="1" applyFill="1" applyBorder="1" applyAlignment="1">
      <alignment horizontal="center" vertical="center" wrapText="1"/>
    </xf>
    <xf numFmtId="0" fontId="44" fillId="21" borderId="61" xfId="0" applyFont="1" applyFill="1" applyBorder="1" applyAlignment="1">
      <alignment horizontal="center" vertical="center" wrapText="1"/>
    </xf>
    <xf numFmtId="0" fontId="44" fillId="21" borderId="20" xfId="0" applyFont="1" applyFill="1" applyBorder="1" applyAlignment="1">
      <alignment horizontal="center" vertical="center" wrapText="1"/>
    </xf>
    <xf numFmtId="0" fontId="44" fillId="20" borderId="19" xfId="0" applyFont="1" applyFill="1" applyBorder="1" applyAlignment="1">
      <alignment horizontal="center" vertical="center" wrapText="1"/>
    </xf>
    <xf numFmtId="0" fontId="44" fillId="15" borderId="62" xfId="0" applyFont="1" applyFill="1" applyBorder="1" applyAlignment="1">
      <alignment horizontal="center" vertical="center"/>
    </xf>
    <xf numFmtId="0" fontId="44" fillId="15" borderId="63" xfId="0" applyFont="1" applyFill="1" applyBorder="1" applyAlignment="1">
      <alignment horizontal="center" vertical="center"/>
    </xf>
    <xf numFmtId="0" fontId="44" fillId="15" borderId="64" xfId="0" applyFont="1" applyFill="1" applyBorder="1" applyAlignment="1">
      <alignment horizontal="center" vertical="center"/>
    </xf>
    <xf numFmtId="0" fontId="44" fillId="17" borderId="19" xfId="0" applyFont="1" applyFill="1" applyBorder="1" applyAlignment="1">
      <alignment horizontal="center" vertical="center"/>
    </xf>
    <xf numFmtId="0" fontId="44" fillId="23" borderId="19" xfId="0" applyFont="1" applyFill="1" applyBorder="1" applyAlignment="1">
      <alignment horizontal="center" vertical="center"/>
    </xf>
    <xf numFmtId="0" fontId="44" fillId="15" borderId="19" xfId="0" applyFont="1" applyFill="1" applyBorder="1" applyAlignment="1">
      <alignment horizontal="center" vertical="center" wrapText="1"/>
    </xf>
    <xf numFmtId="0" fontId="44" fillId="17" borderId="19" xfId="0" applyFont="1" applyFill="1" applyBorder="1" applyAlignment="1">
      <alignment horizontal="center" vertical="center" wrapText="1"/>
    </xf>
    <xf numFmtId="0" fontId="44" fillId="23" borderId="19" xfId="0" applyFont="1" applyFill="1" applyBorder="1" applyAlignment="1">
      <alignment horizontal="center" vertical="center" wrapText="1"/>
    </xf>
    <xf numFmtId="9" fontId="72" fillId="0" borderId="19" xfId="0" applyNumberFormat="1" applyFont="1" applyBorder="1" applyAlignment="1" applyProtection="1">
      <alignment horizontal="center" vertical="center" wrapText="1"/>
      <protection hidden="1"/>
    </xf>
    <xf numFmtId="0" fontId="44" fillId="0" borderId="19" xfId="0" applyFont="1" applyBorder="1" applyAlignment="1" applyProtection="1">
      <alignment horizontal="center" vertical="center" wrapText="1"/>
      <protection hidden="1"/>
    </xf>
    <xf numFmtId="0" fontId="44" fillId="0" borderId="19" xfId="0" applyFont="1" applyBorder="1" applyAlignment="1" applyProtection="1">
      <alignment horizontal="center" vertical="center"/>
      <protection hidden="1"/>
    </xf>
    <xf numFmtId="0" fontId="65" fillId="15" borderId="19" xfId="0" applyFont="1" applyFill="1" applyBorder="1" applyAlignment="1" applyProtection="1">
      <alignment horizontal="center" vertical="center"/>
      <protection locked="0"/>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1" xfId="0" applyFont="1" applyFill="1" applyBorder="1" applyAlignment="1">
      <alignment horizontal="center" vertical="center" wrapText="1" readingOrder="1"/>
    </xf>
    <xf numFmtId="0" fontId="40" fillId="11" borderId="12" xfId="0" applyFont="1" applyFill="1" applyBorder="1" applyAlignment="1">
      <alignment horizontal="center" vertical="center" wrapText="1" readingOrder="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1" fillId="0" borderId="3" xfId="0" applyFont="1" applyBorder="1" applyAlignment="1">
      <alignment horizontal="center" vertical="center" wrapText="1"/>
    </xf>
    <xf numFmtId="0" fontId="41" fillId="0" borderId="10" xfId="0" applyFont="1" applyBorder="1" applyAlignment="1">
      <alignment horizontal="center" vertical="center"/>
    </xf>
    <xf numFmtId="0" fontId="41" fillId="0" borderId="5" xfId="0" applyFont="1" applyBorder="1" applyAlignment="1">
      <alignment horizontal="center" vertical="center" wrapText="1"/>
    </xf>
    <xf numFmtId="0" fontId="41" fillId="0" borderId="0" xfId="0" applyFont="1" applyAlignment="1">
      <alignment horizontal="center" vertical="center"/>
    </xf>
    <xf numFmtId="0" fontId="41" fillId="0" borderId="5" xfId="0" applyFont="1" applyBorder="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0" fillId="12" borderId="11" xfId="0" applyFont="1" applyFill="1" applyBorder="1" applyAlignment="1">
      <alignment horizontal="center" vertical="center" wrapText="1" readingOrder="1"/>
    </xf>
    <xf numFmtId="0" fontId="40" fillId="12" borderId="12" xfId="0" applyFont="1" applyFill="1" applyBorder="1" applyAlignment="1">
      <alignment horizontal="center" vertical="center" wrapText="1" readingOrder="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1" fillId="0" borderId="4" xfId="0" applyFont="1" applyBorder="1" applyAlignment="1">
      <alignment horizontal="center" vertical="center"/>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0" fillId="5" borderId="11" xfId="0" applyFont="1" applyFill="1" applyBorder="1" applyAlignment="1">
      <alignment horizontal="center" vertical="center" wrapText="1" readingOrder="1"/>
    </xf>
    <xf numFmtId="0" fontId="40" fillId="5" borderId="12" xfId="0" applyFont="1" applyFill="1" applyBorder="1" applyAlignment="1">
      <alignment horizontal="center" vertical="center" wrapText="1" readingOrder="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13" borderId="11" xfId="0" applyFont="1" applyFill="1" applyBorder="1" applyAlignment="1">
      <alignment horizontal="center" vertical="center" wrapText="1" readingOrder="1"/>
    </xf>
    <xf numFmtId="0" fontId="40" fillId="13" borderId="12"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1" fillId="0" borderId="10"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1" xfId="0" applyFont="1" applyFill="1" applyBorder="1" applyAlignment="1">
      <alignment horizontal="center" vertical="center" wrapText="1" readingOrder="1"/>
    </xf>
    <xf numFmtId="0" fontId="38" fillId="15" borderId="22" xfId="0" applyFont="1" applyFill="1" applyBorder="1" applyAlignment="1">
      <alignment horizontal="center" vertical="center" wrapText="1" readingOrder="1"/>
    </xf>
    <xf numFmtId="0" fontId="38" fillId="15" borderId="33"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0" xfId="0" applyFont="1" applyFill="1" applyBorder="1" applyAlignment="1">
      <alignment horizontal="center" vertical="center" wrapText="1" readingOrder="1"/>
    </xf>
    <xf numFmtId="0" fontId="35" fillId="15" borderId="31"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5" fillId="3" borderId="23" xfId="0" applyFont="1" applyFill="1" applyBorder="1" applyAlignment="1">
      <alignment horizontal="center" vertical="center" wrapText="1" readingOrder="1"/>
    </xf>
    <xf numFmtId="0" fontId="35" fillId="3" borderId="20" xfId="0" applyFont="1" applyFill="1" applyBorder="1" applyAlignment="1">
      <alignment horizontal="center" vertical="center" wrapText="1" readingOrder="1"/>
    </xf>
    <xf numFmtId="0" fontId="35" fillId="3" borderId="19"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6" xfId="0" applyFont="1" applyFill="1" applyBorder="1" applyAlignment="1">
      <alignment horizontal="center" vertical="center" wrapText="1" readingOrder="1"/>
    </xf>
    <xf numFmtId="0" fontId="2" fillId="0" borderId="7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66" fillId="24" borderId="72" xfId="0" applyFont="1" applyFill="1" applyBorder="1" applyAlignment="1">
      <alignment horizontal="center" vertical="center"/>
    </xf>
    <xf numFmtId="0" fontId="66" fillId="24" borderId="73" xfId="0" applyFont="1" applyFill="1" applyBorder="1" applyAlignment="1">
      <alignment horizontal="center" vertical="center"/>
    </xf>
    <xf numFmtId="0" fontId="2" fillId="0" borderId="72" xfId="0" applyFont="1" applyBorder="1" applyAlignment="1">
      <alignment horizontal="center" vertical="center"/>
    </xf>
    <xf numFmtId="0" fontId="2" fillId="0" borderId="25"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2" xfId="0" applyFont="1" applyBorder="1" applyAlignment="1">
      <alignment horizontal="center" wrapText="1"/>
    </xf>
    <xf numFmtId="0" fontId="2" fillId="0" borderId="25" xfId="0" applyFont="1" applyBorder="1" applyAlignment="1">
      <alignment horizontal="center" wrapText="1"/>
    </xf>
    <xf numFmtId="0" fontId="5" fillId="0" borderId="0" xfId="0" applyFont="1" applyAlignment="1" applyProtection="1">
      <alignment horizontal="center" vertical="center"/>
    </xf>
    <xf numFmtId="0" fontId="5" fillId="0" borderId="0" xfId="0" applyFont="1" applyAlignment="1" applyProtection="1">
      <alignment horizontal="center" vertical="center" wrapText="1"/>
    </xf>
    <xf numFmtId="0" fontId="5" fillId="0" borderId="0" xfId="0" applyFont="1" applyProtection="1"/>
    <xf numFmtId="0" fontId="65" fillId="19" borderId="62" xfId="0" applyFont="1" applyFill="1" applyBorder="1" applyAlignment="1" applyProtection="1">
      <alignment horizontal="center" vertical="center"/>
    </xf>
    <xf numFmtId="0" fontId="65" fillId="19" borderId="63" xfId="0" applyFont="1" applyFill="1" applyBorder="1" applyAlignment="1" applyProtection="1">
      <alignment horizontal="center" vertical="center"/>
    </xf>
    <xf numFmtId="0" fontId="51" fillId="19" borderId="19" xfId="0" applyFont="1" applyFill="1" applyBorder="1" applyAlignment="1" applyProtection="1">
      <alignment horizontal="center" vertical="center" textRotation="90"/>
    </xf>
    <xf numFmtId="0" fontId="51" fillId="19" borderId="19" xfId="0" applyFont="1" applyFill="1" applyBorder="1" applyAlignment="1" applyProtection="1">
      <alignment horizontal="center" vertical="center" wrapText="1"/>
    </xf>
    <xf numFmtId="0" fontId="51" fillId="19" borderId="19" xfId="0" applyFont="1" applyFill="1" applyBorder="1" applyAlignment="1" applyProtection="1">
      <alignment horizontal="center" vertical="center"/>
    </xf>
    <xf numFmtId="0" fontId="5" fillId="0" borderId="19" xfId="0" applyFont="1" applyBorder="1" applyAlignment="1" applyProtection="1">
      <alignment horizontal="center" vertical="center"/>
    </xf>
    <xf numFmtId="0" fontId="5" fillId="0" borderId="19" xfId="0" applyFont="1" applyBorder="1" applyAlignment="1" applyProtection="1">
      <alignment horizontal="center" vertical="center" wrapText="1"/>
    </xf>
    <xf numFmtId="0" fontId="47" fillId="0" borderId="19" xfId="0" applyFont="1" applyBorder="1" applyAlignment="1" applyProtection="1">
      <alignment horizontal="center" vertical="center" wrapText="1"/>
    </xf>
    <xf numFmtId="0" fontId="65" fillId="21" borderId="19" xfId="0" applyFont="1" applyFill="1" applyBorder="1" applyAlignment="1" applyProtection="1">
      <alignment horizontal="center" vertical="center" wrapText="1"/>
    </xf>
    <xf numFmtId="0" fontId="5" fillId="0" borderId="19" xfId="0" applyFont="1" applyBorder="1" applyAlignment="1" applyProtection="1">
      <alignment horizontal="center" vertical="center" wrapText="1"/>
    </xf>
    <xf numFmtId="14" fontId="5" fillId="0" borderId="19" xfId="0" applyNumberFormat="1" applyFont="1" applyBorder="1" applyAlignment="1" applyProtection="1">
      <alignment horizontal="center" vertical="center"/>
    </xf>
    <xf numFmtId="0" fontId="5" fillId="0" borderId="19" xfId="0" applyFont="1" applyBorder="1" applyAlignment="1" applyProtection="1">
      <alignment horizontal="center" vertical="center"/>
    </xf>
    <xf numFmtId="0" fontId="72" fillId="3" borderId="0" xfId="0" applyFont="1" applyFill="1" applyAlignment="1" applyProtection="1">
      <alignment horizontal="center" vertical="center"/>
    </xf>
    <xf numFmtId="0" fontId="72" fillId="3" borderId="0" xfId="0" applyFont="1" applyFill="1" applyAlignment="1" applyProtection="1">
      <alignment horizontal="center" vertical="center" wrapText="1"/>
    </xf>
    <xf numFmtId="0" fontId="72" fillId="3" borderId="0" xfId="0" applyFont="1" applyFill="1" applyProtection="1"/>
    <xf numFmtId="0" fontId="72" fillId="3" borderId="0" xfId="0" applyFont="1" applyFill="1" applyAlignment="1" applyProtection="1">
      <alignment horizontal="left" vertical="center"/>
    </xf>
    <xf numFmtId="0" fontId="72" fillId="3" borderId="0" xfId="0" applyFont="1" applyFill="1" applyAlignment="1" applyProtection="1">
      <alignment horizontal="center"/>
    </xf>
    <xf numFmtId="0" fontId="44" fillId="19" borderId="62" xfId="0" applyFont="1" applyFill="1" applyBorder="1" applyAlignment="1" applyProtection="1">
      <alignment horizontal="center" vertical="center"/>
    </xf>
    <xf numFmtId="0" fontId="44" fillId="19" borderId="63" xfId="0" applyFont="1" applyFill="1" applyBorder="1" applyAlignment="1" applyProtection="1">
      <alignment horizontal="center" vertical="center"/>
    </xf>
    <xf numFmtId="0" fontId="44" fillId="19" borderId="64" xfId="0" applyFont="1" applyFill="1" applyBorder="1" applyAlignment="1" applyProtection="1">
      <alignment horizontal="center" vertical="center"/>
    </xf>
    <xf numFmtId="0" fontId="44" fillId="19" borderId="19" xfId="0" applyFont="1" applyFill="1" applyBorder="1" applyAlignment="1" applyProtection="1">
      <alignment horizontal="center" vertical="center"/>
    </xf>
    <xf numFmtId="0" fontId="44" fillId="19" borderId="19" xfId="0" applyFont="1" applyFill="1" applyBorder="1" applyAlignment="1" applyProtection="1">
      <alignment horizontal="center" vertical="center" textRotation="90"/>
    </xf>
    <xf numFmtId="0" fontId="44" fillId="19" borderId="19" xfId="0" applyFont="1" applyFill="1" applyBorder="1" applyAlignment="1" applyProtection="1">
      <alignment horizontal="center" vertical="center" wrapText="1"/>
    </xf>
    <xf numFmtId="0" fontId="44" fillId="19" borderId="19" xfId="0" applyFont="1" applyFill="1" applyBorder="1" applyAlignment="1" applyProtection="1">
      <alignment horizontal="center" vertical="center" textRotation="90" wrapText="1"/>
    </xf>
    <xf numFmtId="0" fontId="44" fillId="19" borderId="62" xfId="0" applyFont="1" applyFill="1" applyBorder="1" applyAlignment="1" applyProtection="1">
      <alignment horizontal="center" vertical="center" wrapText="1"/>
    </xf>
    <xf numFmtId="0" fontId="44" fillId="19" borderId="63" xfId="0" applyFont="1" applyFill="1" applyBorder="1" applyAlignment="1" applyProtection="1">
      <alignment horizontal="center" vertical="center" wrapText="1"/>
    </xf>
    <xf numFmtId="0" fontId="44" fillId="19" borderId="64" xfId="0" applyFont="1" applyFill="1" applyBorder="1" applyAlignment="1" applyProtection="1">
      <alignment horizontal="center" vertical="center" wrapText="1"/>
    </xf>
    <xf numFmtId="0" fontId="44" fillId="19" borderId="19" xfId="0" applyFont="1" applyFill="1" applyBorder="1" applyAlignment="1" applyProtection="1">
      <alignment horizontal="center" vertical="center" wrapText="1"/>
    </xf>
    <xf numFmtId="0" fontId="44" fillId="19" borderId="19" xfId="0" applyFont="1" applyFill="1" applyBorder="1" applyAlignment="1" applyProtection="1">
      <alignment horizontal="center" vertical="center" textRotation="90"/>
    </xf>
    <xf numFmtId="0" fontId="72" fillId="0" borderId="19" xfId="0" applyFont="1" applyBorder="1" applyAlignment="1" applyProtection="1">
      <alignment horizontal="center" vertical="center"/>
    </xf>
    <xf numFmtId="0" fontId="72" fillId="0" borderId="19" xfId="0" applyFont="1" applyBorder="1" applyAlignment="1" applyProtection="1">
      <alignment horizontal="center" vertical="center" wrapText="1"/>
    </xf>
    <xf numFmtId="0" fontId="53" fillId="0" borderId="19" xfId="0" applyFont="1" applyBorder="1" applyAlignment="1" applyProtection="1">
      <alignment horizontal="center" vertical="center" wrapText="1"/>
    </xf>
    <xf numFmtId="0" fontId="72" fillId="0" borderId="19" xfId="0" applyFont="1" applyBorder="1" applyAlignment="1" applyProtection="1">
      <alignment horizontal="center" vertical="center" wrapText="1"/>
    </xf>
    <xf numFmtId="9" fontId="72" fillId="0" borderId="19" xfId="0" applyNumberFormat="1" applyFont="1" applyBorder="1" applyAlignment="1" applyProtection="1">
      <alignment horizontal="center" vertical="center" wrapText="1"/>
    </xf>
    <xf numFmtId="0" fontId="72" fillId="0" borderId="19" xfId="0" applyFont="1" applyBorder="1" applyAlignment="1" applyProtection="1">
      <alignment horizontal="center" vertical="center"/>
    </xf>
    <xf numFmtId="0" fontId="72" fillId="0" borderId="19" xfId="0" applyFont="1" applyBorder="1" applyAlignment="1" applyProtection="1">
      <alignment horizontal="justify" vertical="center" wrapText="1"/>
    </xf>
    <xf numFmtId="0" fontId="72" fillId="0" borderId="19" xfId="0" applyFont="1" applyBorder="1" applyAlignment="1" applyProtection="1">
      <alignment horizontal="center" vertical="center" textRotation="90"/>
    </xf>
    <xf numFmtId="0" fontId="72" fillId="13" borderId="61" xfId="0" applyFont="1" applyFill="1" applyBorder="1" applyAlignment="1" applyProtection="1">
      <alignment horizontal="center" vertical="center" textRotation="90"/>
    </xf>
    <xf numFmtId="0" fontId="72" fillId="13" borderId="65" xfId="0" applyFont="1" applyFill="1" applyBorder="1" applyAlignment="1" applyProtection="1">
      <alignment horizontal="center" vertical="center" textRotation="90"/>
    </xf>
    <xf numFmtId="0" fontId="72" fillId="0" borderId="19" xfId="0" applyFont="1" applyBorder="1" applyAlignment="1" applyProtection="1">
      <alignment horizontal="justify" vertical="center"/>
    </xf>
    <xf numFmtId="0" fontId="72" fillId="13" borderId="20" xfId="0" applyFont="1" applyFill="1" applyBorder="1" applyAlignment="1" applyProtection="1">
      <alignment horizontal="center" vertical="center" textRotation="90"/>
    </xf>
    <xf numFmtId="0" fontId="72" fillId="0" borderId="61" xfId="0" applyFont="1" applyBorder="1" applyAlignment="1" applyProtection="1">
      <alignment horizontal="center" vertical="center" textRotation="90"/>
    </xf>
    <xf numFmtId="0" fontId="72" fillId="0" borderId="65" xfId="0" applyFont="1" applyBorder="1" applyAlignment="1" applyProtection="1">
      <alignment horizontal="center" vertical="center" textRotation="90"/>
    </xf>
    <xf numFmtId="0" fontId="72" fillId="0" borderId="20" xfId="0" applyFont="1" applyBorder="1" applyAlignment="1" applyProtection="1">
      <alignment horizontal="center" vertical="center" textRotation="90"/>
    </xf>
    <xf numFmtId="0" fontId="72" fillId="0" borderId="0" xfId="0" applyFont="1" applyAlignment="1" applyProtection="1">
      <alignment horizontal="center" vertical="center"/>
    </xf>
    <xf numFmtId="0" fontId="72" fillId="0" borderId="0" xfId="0" applyFont="1" applyAlignment="1" applyProtection="1">
      <alignment horizontal="center" vertical="center" wrapText="1"/>
    </xf>
    <xf numFmtId="0" fontId="72" fillId="0" borderId="0" xfId="0" applyFont="1" applyProtection="1"/>
    <xf numFmtId="0" fontId="72" fillId="0" borderId="0" xfId="0" applyFont="1" applyAlignment="1" applyProtection="1">
      <alignment horizontal="center"/>
    </xf>
    <xf numFmtId="0" fontId="44" fillId="21" borderId="19" xfId="0" applyFont="1" applyFill="1" applyBorder="1" applyAlignment="1" applyProtection="1">
      <alignment horizontal="center" vertical="center" wrapText="1"/>
    </xf>
    <xf numFmtId="0" fontId="53" fillId="0" borderId="19" xfId="0" applyFont="1" applyBorder="1" applyAlignment="1" applyProtection="1">
      <alignment horizontal="center" vertical="center" wrapText="1"/>
    </xf>
    <xf numFmtId="14" fontId="53" fillId="0" borderId="19" xfId="0" applyNumberFormat="1" applyFont="1" applyBorder="1" applyAlignment="1" applyProtection="1">
      <alignment horizontal="center" vertical="center"/>
    </xf>
    <xf numFmtId="14" fontId="72" fillId="0" borderId="19" xfId="0" applyNumberFormat="1" applyFont="1" applyBorder="1" applyAlignment="1" applyProtection="1">
      <alignment horizontal="center" vertical="center"/>
    </xf>
    <xf numFmtId="0" fontId="5" fillId="0" borderId="0" xfId="0" applyFont="1" applyAlignment="1" applyProtection="1">
      <alignment horizontal="center"/>
    </xf>
    <xf numFmtId="0" fontId="65" fillId="0" borderId="0" xfId="0" applyFont="1" applyProtection="1"/>
    <xf numFmtId="0" fontId="51" fillId="0" borderId="0" xfId="0" applyFont="1" applyProtection="1"/>
    <xf numFmtId="0" fontId="65" fillId="19" borderId="64" xfId="0" applyFont="1" applyFill="1" applyBorder="1" applyAlignment="1" applyProtection="1">
      <alignment horizontal="center" vertical="center"/>
    </xf>
    <xf numFmtId="0" fontId="65" fillId="19" borderId="19" xfId="0" applyFont="1" applyFill="1" applyBorder="1" applyAlignment="1" applyProtection="1">
      <alignment horizontal="center" vertical="center"/>
    </xf>
    <xf numFmtId="0" fontId="51" fillId="19" borderId="61" xfId="0" applyFont="1" applyFill="1" applyBorder="1" applyAlignment="1" applyProtection="1">
      <alignment horizontal="center" vertical="center" wrapText="1"/>
    </xf>
    <xf numFmtId="0" fontId="51" fillId="19" borderId="19" xfId="0" applyFont="1" applyFill="1" applyBorder="1" applyAlignment="1" applyProtection="1">
      <alignment horizontal="center" vertical="center" textRotation="90" wrapText="1"/>
    </xf>
    <xf numFmtId="0" fontId="51" fillId="19" borderId="68" xfId="0" applyFont="1" applyFill="1" applyBorder="1" applyAlignment="1" applyProtection="1">
      <alignment horizontal="center" vertical="center" wrapText="1"/>
    </xf>
    <xf numFmtId="0" fontId="51" fillId="19" borderId="69" xfId="0" applyFont="1" applyFill="1" applyBorder="1" applyAlignment="1" applyProtection="1">
      <alignment horizontal="center" vertical="center" wrapText="1"/>
    </xf>
    <xf numFmtId="0" fontId="51" fillId="19" borderId="20" xfId="0" applyFont="1" applyFill="1" applyBorder="1" applyAlignment="1" applyProtection="1">
      <alignment horizontal="center" vertical="center" wrapText="1"/>
    </xf>
    <xf numFmtId="0" fontId="51" fillId="19" borderId="70" xfId="0" applyFont="1" applyFill="1" applyBorder="1" applyAlignment="1" applyProtection="1">
      <alignment horizontal="center" vertical="center" wrapText="1"/>
    </xf>
    <xf numFmtId="0" fontId="51" fillId="19" borderId="71" xfId="0" applyFont="1" applyFill="1" applyBorder="1" applyAlignment="1" applyProtection="1">
      <alignment horizontal="center" vertical="center" wrapText="1"/>
    </xf>
    <xf numFmtId="0" fontId="47" fillId="0" borderId="19" xfId="0" applyFont="1" applyBorder="1" applyAlignment="1" applyProtection="1">
      <alignment horizontal="justify" vertical="center" wrapText="1"/>
    </xf>
    <xf numFmtId="0" fontId="65" fillId="0" borderId="19" xfId="0" applyFont="1" applyBorder="1" applyAlignment="1" applyProtection="1">
      <alignment horizontal="center" vertical="center" wrapText="1"/>
    </xf>
    <xf numFmtId="0" fontId="62" fillId="22" borderId="66" xfId="0" applyFont="1" applyFill="1" applyBorder="1" applyAlignment="1" applyProtection="1">
      <alignment horizontal="center" vertical="center" textRotation="90" wrapText="1"/>
    </xf>
    <xf numFmtId="0" fontId="73" fillId="19" borderId="66" xfId="0" applyFont="1" applyFill="1" applyBorder="1" applyAlignment="1" applyProtection="1">
      <alignment horizontal="center" vertical="center"/>
    </xf>
    <xf numFmtId="0" fontId="5" fillId="0" borderId="61" xfId="0" applyFont="1" applyBorder="1" applyAlignment="1" applyProtection="1">
      <alignment horizontal="center" vertical="center" wrapText="1"/>
    </xf>
    <xf numFmtId="0" fontId="5" fillId="0" borderId="65" xfId="0" applyFont="1" applyBorder="1" applyAlignment="1" applyProtection="1">
      <alignment horizontal="center" vertical="center" wrapText="1"/>
    </xf>
    <xf numFmtId="0" fontId="5" fillId="0" borderId="19" xfId="0" applyFont="1" applyBorder="1" applyAlignment="1" applyProtection="1">
      <alignment horizontal="justify" vertical="center" wrapText="1"/>
    </xf>
    <xf numFmtId="0" fontId="5" fillId="0" borderId="20" xfId="0" applyFont="1" applyBorder="1" applyAlignment="1" applyProtection="1">
      <alignment horizontal="center" vertical="center" wrapText="1"/>
    </xf>
    <xf numFmtId="0" fontId="5" fillId="0" borderId="19" xfId="0" applyFont="1" applyBorder="1" applyAlignment="1" applyProtection="1">
      <alignment horizontal="justify" vertical="center"/>
    </xf>
    <xf numFmtId="0" fontId="47" fillId="0" borderId="19" xfId="0" applyFont="1" applyBorder="1" applyAlignment="1" applyProtection="1">
      <alignment horizontal="center" vertical="center" wrapText="1"/>
    </xf>
    <xf numFmtId="14" fontId="47" fillId="0" borderId="19" xfId="0" applyNumberFormat="1" applyFont="1" applyBorder="1" applyAlignment="1" applyProtection="1">
      <alignment horizontal="center" vertical="center"/>
    </xf>
    <xf numFmtId="0" fontId="2" fillId="0" borderId="19" xfId="0" applyFont="1" applyBorder="1" applyAlignment="1" applyProtection="1">
      <alignment horizontal="center" vertical="center" wrapText="1"/>
    </xf>
    <xf numFmtId="0" fontId="5" fillId="3" borderId="0" xfId="0" applyFont="1" applyFill="1" applyAlignment="1" applyProtection="1">
      <alignment horizontal="center" vertical="center"/>
    </xf>
    <xf numFmtId="0" fontId="5" fillId="3" borderId="0" xfId="0" applyFont="1" applyFill="1" applyAlignment="1" applyProtection="1">
      <alignment horizontal="center" vertical="center" wrapText="1"/>
    </xf>
    <xf numFmtId="0" fontId="5" fillId="3" borderId="0" xfId="0" applyFont="1" applyFill="1" applyProtection="1"/>
    <xf numFmtId="0" fontId="5" fillId="3" borderId="0" xfId="0" applyFont="1" applyFill="1" applyAlignment="1" applyProtection="1">
      <alignment horizontal="left" vertical="center"/>
    </xf>
    <xf numFmtId="0" fontId="5" fillId="3" borderId="0" xfId="0" applyFont="1" applyFill="1" applyAlignment="1" applyProtection="1">
      <alignment horizontal="center"/>
    </xf>
    <xf numFmtId="0" fontId="65" fillId="19" borderId="19" xfId="0" applyFont="1" applyFill="1" applyBorder="1" applyAlignment="1" applyProtection="1">
      <alignment horizontal="center" vertical="center"/>
    </xf>
    <xf numFmtId="0" fontId="65" fillId="19" borderId="19" xfId="0" applyFont="1" applyFill="1" applyBorder="1" applyAlignment="1" applyProtection="1">
      <alignment horizontal="center" vertical="center" textRotation="90"/>
    </xf>
    <xf numFmtId="0" fontId="65" fillId="19" borderId="19" xfId="0" applyFont="1" applyFill="1" applyBorder="1" applyAlignment="1" applyProtection="1">
      <alignment horizontal="center" vertical="center" wrapText="1"/>
    </xf>
    <xf numFmtId="0" fontId="65" fillId="19" borderId="61" xfId="0" applyFont="1" applyFill="1" applyBorder="1" applyAlignment="1" applyProtection="1">
      <alignment horizontal="center" vertical="center" wrapText="1"/>
    </xf>
    <xf numFmtId="0" fontId="65" fillId="19" borderId="19" xfId="0" applyFont="1" applyFill="1" applyBorder="1" applyAlignment="1" applyProtection="1">
      <alignment horizontal="center" vertical="center" textRotation="90" wrapText="1"/>
    </xf>
    <xf numFmtId="0" fontId="65" fillId="19" borderId="62" xfId="0" applyFont="1" applyFill="1" applyBorder="1" applyAlignment="1" applyProtection="1">
      <alignment horizontal="center" vertical="center" wrapText="1"/>
    </xf>
    <xf numFmtId="0" fontId="65" fillId="19" borderId="63" xfId="0" applyFont="1" applyFill="1" applyBorder="1" applyAlignment="1" applyProtection="1">
      <alignment horizontal="center" vertical="center" wrapText="1"/>
    </xf>
    <xf numFmtId="0" fontId="65" fillId="19" borderId="64" xfId="0" applyFont="1" applyFill="1" applyBorder="1" applyAlignment="1" applyProtection="1">
      <alignment horizontal="center" vertical="center" wrapText="1"/>
    </xf>
    <xf numFmtId="0" fontId="65" fillId="19" borderId="20" xfId="0" applyFont="1" applyFill="1" applyBorder="1" applyAlignment="1" applyProtection="1">
      <alignment horizontal="center" vertical="center" wrapText="1"/>
    </xf>
    <xf numFmtId="0" fontId="65" fillId="19" borderId="19" xfId="0" applyFont="1" applyFill="1" applyBorder="1" applyAlignment="1" applyProtection="1">
      <alignment horizontal="center" vertical="center" wrapText="1"/>
    </xf>
    <xf numFmtId="0" fontId="65" fillId="19" borderId="19" xfId="0" applyFont="1" applyFill="1" applyBorder="1" applyAlignment="1" applyProtection="1">
      <alignment horizontal="center" vertical="center" textRotation="90"/>
    </xf>
    <xf numFmtId="0" fontId="47" fillId="0" borderId="19" xfId="0" applyFont="1" applyBorder="1" applyAlignment="1" applyProtection="1">
      <alignment horizontal="center" vertical="center"/>
    </xf>
    <xf numFmtId="9" fontId="5" fillId="0" borderId="19" xfId="0" applyNumberFormat="1" applyFont="1" applyBorder="1" applyAlignment="1" applyProtection="1">
      <alignment horizontal="center" vertical="center" wrapText="1"/>
    </xf>
    <xf numFmtId="0" fontId="47" fillId="0" borderId="19" xfId="0" applyFont="1" applyBorder="1" applyAlignment="1" applyProtection="1">
      <alignment horizontal="center" vertical="center"/>
      <protection hidden="1"/>
    </xf>
    <xf numFmtId="0" fontId="5" fillId="0" borderId="19" xfId="0" applyFont="1" applyBorder="1" applyAlignment="1" applyProtection="1">
      <alignment horizontal="center" vertical="center" textRotation="90"/>
    </xf>
    <xf numFmtId="0" fontId="47" fillId="0" borderId="19" xfId="0" applyFont="1" applyBorder="1" applyAlignment="1" applyProtection="1">
      <alignment horizontal="center" vertical="center" textRotation="90"/>
    </xf>
    <xf numFmtId="0" fontId="5" fillId="0" borderId="61" xfId="0" applyFont="1" applyBorder="1" applyAlignment="1" applyProtection="1">
      <alignment horizontal="center" vertical="center" textRotation="90"/>
    </xf>
    <xf numFmtId="0" fontId="4" fillId="0" borderId="65" xfId="0" applyFont="1" applyBorder="1" applyAlignment="1" applyProtection="1">
      <alignment horizontal="center" vertical="center" wrapText="1"/>
    </xf>
    <xf numFmtId="0" fontId="5" fillId="0" borderId="65" xfId="0" applyFont="1" applyBorder="1" applyAlignment="1" applyProtection="1">
      <alignment horizontal="center" vertical="center" textRotation="90"/>
    </xf>
    <xf numFmtId="0" fontId="4" fillId="0" borderId="20" xfId="0" applyFont="1" applyBorder="1" applyAlignment="1" applyProtection="1">
      <alignment horizontal="center" vertical="center" wrapText="1"/>
    </xf>
    <xf numFmtId="0" fontId="5" fillId="0" borderId="20" xfId="0" applyFont="1" applyBorder="1" applyAlignment="1" applyProtection="1">
      <alignment horizontal="center" vertical="center" textRotation="90"/>
    </xf>
    <xf numFmtId="0" fontId="47" fillId="0" borderId="79" xfId="0" applyFont="1" applyBorder="1" applyAlignment="1" applyProtection="1">
      <alignment horizontal="center" vertical="center" wrapText="1"/>
    </xf>
    <xf numFmtId="0" fontId="47" fillId="0" borderId="83" xfId="0" applyFont="1" applyBorder="1" applyAlignment="1" applyProtection="1">
      <alignment horizontal="center" vertical="center" wrapText="1"/>
    </xf>
    <xf numFmtId="9" fontId="47" fillId="0" borderId="79" xfId="0" applyNumberFormat="1" applyFont="1" applyBorder="1" applyAlignment="1" applyProtection="1">
      <alignment horizontal="center" vertical="center" wrapText="1"/>
    </xf>
    <xf numFmtId="0" fontId="5" fillId="0" borderId="19" xfId="0" applyFont="1" applyBorder="1" applyAlignment="1" applyProtection="1">
      <alignment vertical="center" wrapText="1"/>
    </xf>
    <xf numFmtId="0" fontId="47" fillId="0" borderId="78" xfId="0" applyFont="1" applyBorder="1" applyAlignment="1" applyProtection="1">
      <alignment horizontal="center" vertical="center"/>
    </xf>
    <xf numFmtId="0" fontId="47" fillId="0" borderId="78" xfId="0" applyFont="1" applyBorder="1" applyAlignment="1" applyProtection="1">
      <alignment horizontal="center" vertical="center" textRotation="90"/>
    </xf>
    <xf numFmtId="0" fontId="47" fillId="0" borderId="79" xfId="0" applyFont="1" applyBorder="1" applyAlignment="1" applyProtection="1">
      <alignment horizontal="center" vertical="center" textRotation="90"/>
    </xf>
    <xf numFmtId="0" fontId="45" fillId="0" borderId="80" xfId="0" applyFont="1" applyBorder="1" applyProtection="1"/>
    <xf numFmtId="0" fontId="47" fillId="0" borderId="84" xfId="0" applyFont="1" applyBorder="1" applyAlignment="1" applyProtection="1">
      <alignment horizontal="center" vertical="center" wrapText="1"/>
    </xf>
    <xf numFmtId="0" fontId="47" fillId="0" borderId="19" xfId="0" applyFont="1" applyBorder="1" applyAlignment="1" applyProtection="1">
      <alignment vertical="center" wrapText="1"/>
    </xf>
    <xf numFmtId="0" fontId="45" fillId="0" borderId="81" xfId="0" applyFont="1" applyBorder="1" applyProtection="1"/>
    <xf numFmtId="0" fontId="47" fillId="0" borderId="85" xfId="0" applyFont="1" applyBorder="1" applyAlignment="1" applyProtection="1">
      <alignment horizontal="center" vertical="center" wrapText="1"/>
    </xf>
    <xf numFmtId="0" fontId="5" fillId="0" borderId="61" xfId="0" applyFont="1" applyBorder="1" applyAlignment="1" applyProtection="1">
      <alignment horizontal="center" vertical="center" textRotation="90" wrapText="1"/>
    </xf>
    <xf numFmtId="0" fontId="5" fillId="0" borderId="65" xfId="0" applyFont="1" applyBorder="1" applyAlignment="1" applyProtection="1">
      <alignment horizontal="center" vertical="center" textRotation="90" wrapText="1"/>
    </xf>
    <xf numFmtId="0" fontId="5" fillId="0" borderId="20" xfId="0" applyFont="1" applyBorder="1" applyAlignment="1" applyProtection="1">
      <alignment horizontal="center" vertical="center" textRotation="90" wrapText="1"/>
    </xf>
    <xf numFmtId="0" fontId="71" fillId="0" borderId="19" xfId="0" applyFont="1" applyBorder="1" applyAlignment="1" applyProtection="1">
      <alignment horizontal="center" vertical="center" wrapText="1"/>
    </xf>
    <xf numFmtId="14" fontId="71" fillId="0" borderId="19" xfId="0" applyNumberFormat="1" applyFont="1" applyBorder="1" applyAlignment="1" applyProtection="1">
      <alignment horizontal="center" vertical="center"/>
    </xf>
    <xf numFmtId="0" fontId="74" fillId="0" borderId="19" xfId="0" applyFont="1" applyBorder="1" applyAlignment="1" applyProtection="1">
      <alignment horizontal="center" vertical="center" wrapText="1"/>
    </xf>
    <xf numFmtId="0" fontId="47" fillId="0" borderId="78" xfId="0" applyFont="1" applyBorder="1" applyAlignment="1" applyProtection="1">
      <alignment horizontal="left" vertical="center" wrapText="1"/>
    </xf>
    <xf numFmtId="14" fontId="5" fillId="0" borderId="19" xfId="0" applyNumberFormat="1" applyFont="1" applyBorder="1" applyAlignment="1" applyProtection="1">
      <alignment horizontal="center" vertical="center" wrapText="1"/>
    </xf>
    <xf numFmtId="0" fontId="58" fillId="3" borderId="19" xfId="0" applyFont="1" applyFill="1" applyBorder="1" applyAlignment="1" applyProtection="1">
      <alignment horizontal="center" vertical="center" wrapText="1"/>
    </xf>
    <xf numFmtId="14" fontId="59" fillId="3" borderId="19" xfId="0" applyNumberFormat="1" applyFont="1" applyFill="1" applyBorder="1" applyAlignment="1" applyProtection="1">
      <alignment horizontal="center"/>
    </xf>
    <xf numFmtId="14" fontId="60" fillId="3" borderId="19" xfId="0" applyNumberFormat="1" applyFont="1" applyFill="1" applyBorder="1" applyAlignment="1" applyProtection="1">
      <alignment horizontal="center" vertical="center"/>
    </xf>
    <xf numFmtId="0" fontId="45" fillId="3" borderId="38" xfId="0" applyFont="1" applyFill="1" applyBorder="1" applyProtection="1"/>
    <xf numFmtId="0" fontId="58" fillId="16" borderId="61" xfId="0" applyFont="1" applyFill="1" applyBorder="1" applyAlignment="1" applyProtection="1">
      <alignment horizontal="center" vertical="center" wrapText="1"/>
    </xf>
    <xf numFmtId="0" fontId="58" fillId="16" borderId="62" xfId="0" applyFont="1" applyFill="1" applyBorder="1" applyAlignment="1" applyProtection="1">
      <alignment horizontal="center" vertical="center" wrapText="1"/>
    </xf>
    <xf numFmtId="0" fontId="58" fillId="16" borderId="63" xfId="0" applyFont="1" applyFill="1" applyBorder="1" applyAlignment="1" applyProtection="1">
      <alignment horizontal="center" vertical="center" wrapText="1"/>
    </xf>
    <xf numFmtId="0" fontId="58" fillId="16" borderId="64" xfId="0" applyFont="1" applyFill="1" applyBorder="1" applyAlignment="1" applyProtection="1">
      <alignment horizontal="center" vertical="center" wrapText="1"/>
    </xf>
    <xf numFmtId="0" fontId="45" fillId="0" borderId="0" xfId="0" applyFont="1" applyProtection="1"/>
    <xf numFmtId="0" fontId="58" fillId="16" borderId="65" xfId="0" applyFont="1" applyFill="1" applyBorder="1" applyAlignment="1" applyProtection="1">
      <alignment horizontal="center" vertical="center" wrapText="1"/>
    </xf>
    <xf numFmtId="0" fontId="58" fillId="17" borderId="19" xfId="0" applyFont="1" applyFill="1" applyBorder="1" applyAlignment="1" applyProtection="1">
      <alignment horizontal="center" vertical="center" wrapText="1"/>
    </xf>
    <xf numFmtId="0" fontId="58" fillId="16" borderId="20" xfId="0" applyFont="1" applyFill="1" applyBorder="1" applyAlignment="1" applyProtection="1">
      <alignment horizontal="center" vertical="center" wrapText="1"/>
    </xf>
    <xf numFmtId="0" fontId="58" fillId="18" borderId="19" xfId="0" applyFont="1" applyFill="1" applyBorder="1" applyAlignment="1" applyProtection="1">
      <alignment horizontal="center" vertical="center"/>
    </xf>
    <xf numFmtId="0" fontId="58" fillId="18" borderId="19" xfId="0" applyFont="1" applyFill="1" applyBorder="1" applyAlignment="1" applyProtection="1">
      <alignment horizontal="center" vertical="center" wrapText="1"/>
    </xf>
    <xf numFmtId="0" fontId="45" fillId="0" borderId="0" xfId="0" applyFont="1" applyAlignment="1" applyProtection="1">
      <alignment horizontal="center"/>
    </xf>
    <xf numFmtId="0" fontId="45" fillId="26" borderId="19" xfId="0" applyFont="1" applyFill="1" applyBorder="1" applyAlignment="1" applyProtection="1">
      <alignment horizontal="center" vertical="center" wrapText="1"/>
    </xf>
    <xf numFmtId="0" fontId="45" fillId="26" borderId="19" xfId="0" applyFont="1" applyFill="1" applyBorder="1" applyAlignment="1" applyProtection="1">
      <alignment vertical="center" wrapText="1"/>
    </xf>
    <xf numFmtId="0" fontId="58" fillId="26" borderId="19" xfId="0" applyFont="1" applyFill="1" applyBorder="1" applyAlignment="1" applyProtection="1">
      <alignment horizontal="center" vertical="center" wrapText="1"/>
    </xf>
    <xf numFmtId="0" fontId="45" fillId="26" borderId="19" xfId="0" applyFont="1" applyFill="1" applyBorder="1" applyAlignment="1" applyProtection="1">
      <alignment horizontal="justify" vertical="center" wrapText="1"/>
    </xf>
    <xf numFmtId="0" fontId="45" fillId="26" borderId="19" xfId="0" quotePrefix="1" applyFont="1" applyFill="1" applyBorder="1" applyAlignment="1" applyProtection="1">
      <alignment vertical="center" wrapText="1"/>
    </xf>
    <xf numFmtId="0" fontId="45" fillId="26" borderId="62" xfId="0" quotePrefix="1" applyFont="1" applyFill="1" applyBorder="1" applyAlignment="1" applyProtection="1">
      <alignment vertical="center" wrapText="1"/>
    </xf>
    <xf numFmtId="0" fontId="45" fillId="26" borderId="19" xfId="4" applyFont="1" applyFill="1" applyBorder="1" applyAlignment="1" applyProtection="1">
      <alignment vertical="center" wrapText="1"/>
    </xf>
    <xf numFmtId="0" fontId="45" fillId="3" borderId="0" xfId="0" applyFont="1" applyFill="1" applyProtection="1"/>
    <xf numFmtId="0" fontId="45" fillId="0" borderId="19" xfId="0" applyFont="1" applyBorder="1" applyAlignment="1" applyProtection="1">
      <alignment horizontal="center" vertical="center" wrapText="1"/>
    </xf>
    <xf numFmtId="0" fontId="45" fillId="0" borderId="19" xfId="0" applyFont="1" applyBorder="1" applyAlignment="1" applyProtection="1">
      <alignment vertical="center" wrapText="1"/>
    </xf>
    <xf numFmtId="0" fontId="45" fillId="0" borderId="19" xfId="0" applyFont="1" applyBorder="1" applyAlignment="1" applyProtection="1">
      <alignment horizontal="justify" vertical="center" wrapText="1"/>
    </xf>
    <xf numFmtId="0" fontId="45" fillId="0" borderId="61" xfId="4" applyFont="1" applyBorder="1" applyAlignment="1" applyProtection="1">
      <alignment horizontal="center" vertical="center" wrapText="1"/>
    </xf>
    <xf numFmtId="0" fontId="45" fillId="0" borderId="65" xfId="4" applyFont="1" applyBorder="1" applyAlignment="1" applyProtection="1">
      <alignment horizontal="center" vertical="center" wrapText="1"/>
    </xf>
    <xf numFmtId="0" fontId="45" fillId="0" borderId="78" xfId="0" applyFont="1" applyBorder="1" applyAlignment="1" applyProtection="1">
      <alignment horizontal="center" vertical="center" wrapText="1"/>
    </xf>
    <xf numFmtId="0" fontId="45" fillId="0" borderId="78" xfId="0" applyFont="1" applyBorder="1" applyAlignment="1" applyProtection="1">
      <alignment vertical="center" wrapText="1"/>
    </xf>
    <xf numFmtId="0" fontId="45" fillId="0" borderId="78" xfId="0" applyFont="1" applyBorder="1" applyAlignment="1" applyProtection="1">
      <alignment horizontal="left" vertical="center" wrapText="1"/>
    </xf>
    <xf numFmtId="0" fontId="45" fillId="0" borderId="82" xfId="0" applyFont="1" applyBorder="1" applyAlignment="1" applyProtection="1">
      <alignment vertical="center" wrapText="1"/>
    </xf>
    <xf numFmtId="0" fontId="45" fillId="0" borderId="20" xfId="4" applyFont="1" applyBorder="1" applyAlignment="1" applyProtection="1">
      <alignment horizontal="center" vertical="center" wrapText="1"/>
    </xf>
    <xf numFmtId="0" fontId="45" fillId="26" borderId="78" xfId="0" applyFont="1" applyFill="1" applyBorder="1" applyAlignment="1" applyProtection="1">
      <alignment horizontal="center" vertical="center" wrapText="1"/>
    </xf>
    <xf numFmtId="0" fontId="45" fillId="26" borderId="78" xfId="0" applyFont="1" applyFill="1" applyBorder="1" applyAlignment="1" applyProtection="1">
      <alignment vertical="center" wrapText="1"/>
    </xf>
    <xf numFmtId="0" fontId="45" fillId="26" borderId="78" xfId="0" applyFont="1" applyFill="1" applyBorder="1" applyAlignment="1" applyProtection="1">
      <alignment horizontal="left" vertical="center" wrapText="1"/>
    </xf>
    <xf numFmtId="0" fontId="45" fillId="26" borderId="82" xfId="0" applyFont="1" applyFill="1" applyBorder="1" applyAlignment="1" applyProtection="1">
      <alignment vertical="center" wrapText="1"/>
    </xf>
    <xf numFmtId="0" fontId="45" fillId="4" borderId="61" xfId="4" applyFont="1" applyFill="1" applyBorder="1" applyAlignment="1" applyProtection="1">
      <alignment horizontal="center" vertical="center" wrapText="1"/>
    </xf>
    <xf numFmtId="0" fontId="45" fillId="4" borderId="65" xfId="4" applyFont="1" applyFill="1" applyBorder="1" applyAlignment="1" applyProtection="1">
      <alignment horizontal="center" vertical="center" wrapText="1"/>
    </xf>
    <xf numFmtId="0" fontId="45" fillId="4" borderId="20" xfId="4" applyFont="1" applyFill="1" applyBorder="1" applyAlignment="1" applyProtection="1">
      <alignment horizontal="center" vertical="center" wrapText="1"/>
    </xf>
    <xf numFmtId="0" fontId="45" fillId="27" borderId="78" xfId="0" applyFont="1" applyFill="1" applyBorder="1" applyAlignment="1" applyProtection="1">
      <alignment horizontal="center" vertical="center" wrapText="1"/>
    </xf>
    <xf numFmtId="0" fontId="45" fillId="27" borderId="78" xfId="0" applyFont="1" applyFill="1" applyBorder="1" applyAlignment="1" applyProtection="1">
      <alignment vertical="center" wrapText="1"/>
    </xf>
    <xf numFmtId="0" fontId="59" fillId="27" borderId="78" xfId="0" applyFont="1" applyFill="1" applyBorder="1" applyAlignment="1" applyProtection="1">
      <alignment vertical="center" wrapText="1"/>
    </xf>
    <xf numFmtId="0" fontId="45" fillId="27" borderId="78" xfId="0" applyFont="1" applyFill="1" applyBorder="1" applyAlignment="1" applyProtection="1">
      <alignment horizontal="left" vertical="center" wrapText="1"/>
    </xf>
    <xf numFmtId="0" fontId="45" fillId="27" borderId="78" xfId="0" applyFont="1" applyFill="1" applyBorder="1" applyAlignment="1" applyProtection="1">
      <alignment wrapText="1"/>
    </xf>
    <xf numFmtId="0" fontId="45" fillId="27" borderId="82" xfId="0" applyFont="1" applyFill="1" applyBorder="1" applyAlignment="1" applyProtection="1">
      <alignment wrapText="1"/>
    </xf>
    <xf numFmtId="0" fontId="45" fillId="27" borderId="19" xfId="4" applyFont="1" applyFill="1" applyBorder="1" applyAlignment="1" applyProtection="1">
      <alignment vertical="center" wrapText="1"/>
    </xf>
    <xf numFmtId="0" fontId="45" fillId="0" borderId="82" xfId="0" applyFont="1" applyBorder="1" applyAlignment="1" applyProtection="1">
      <alignment wrapText="1"/>
    </xf>
    <xf numFmtId="0" fontId="45" fillId="27" borderId="19" xfId="0" applyFont="1" applyFill="1" applyBorder="1" applyAlignment="1" applyProtection="1">
      <alignment horizontal="center" vertical="center" wrapText="1"/>
    </xf>
    <xf numFmtId="0" fontId="45" fillId="27" borderId="19" xfId="0" applyFont="1" applyFill="1" applyBorder="1" applyAlignment="1" applyProtection="1">
      <alignment horizontal="justify" vertical="center" wrapText="1"/>
    </xf>
    <xf numFmtId="0" fontId="45" fillId="27" borderId="19" xfId="0" quotePrefix="1" applyFont="1" applyFill="1" applyBorder="1" applyAlignment="1" applyProtection="1">
      <alignment vertical="center" wrapText="1"/>
    </xf>
    <xf numFmtId="0" fontId="45" fillId="27" borderId="62" xfId="0" quotePrefix="1" applyFont="1" applyFill="1" applyBorder="1" applyAlignment="1" applyProtection="1">
      <alignment vertical="center" wrapText="1"/>
    </xf>
    <xf numFmtId="0" fontId="45" fillId="27" borderId="19" xfId="0" applyFont="1" applyFill="1" applyBorder="1" applyAlignment="1" applyProtection="1">
      <alignment vertical="center" wrapText="1"/>
    </xf>
    <xf numFmtId="0" fontId="45" fillId="0" borderId="61" xfId="0" applyFont="1" applyBorder="1" applyAlignment="1" applyProtection="1">
      <alignment horizontal="center" vertical="center" wrapText="1"/>
    </xf>
    <xf numFmtId="0" fontId="45" fillId="0" borderId="20" xfId="0" applyFont="1" applyBorder="1" applyAlignment="1" applyProtection="1">
      <alignment horizontal="center" vertical="center" wrapText="1"/>
    </xf>
    <xf numFmtId="0" fontId="45" fillId="18" borderId="19" xfId="0" applyFont="1" applyFill="1" applyBorder="1" applyAlignment="1" applyProtection="1">
      <alignment horizontal="center" vertical="center" wrapText="1"/>
    </xf>
    <xf numFmtId="0" fontId="45" fillId="18" borderId="78" xfId="0" applyFont="1" applyFill="1" applyBorder="1" applyAlignment="1" applyProtection="1">
      <alignment vertical="center" wrapText="1"/>
    </xf>
    <xf numFmtId="0" fontId="59" fillId="17" borderId="19" xfId="0" applyFont="1" applyFill="1" applyBorder="1" applyAlignment="1" applyProtection="1">
      <alignment vertical="center" wrapText="1"/>
    </xf>
    <xf numFmtId="0" fontId="45" fillId="18" borderId="19" xfId="0" applyFont="1" applyFill="1" applyBorder="1" applyAlignment="1" applyProtection="1">
      <alignment horizontal="justify" vertical="center" wrapText="1"/>
    </xf>
    <xf numFmtId="0" fontId="45" fillId="18" borderId="19" xfId="0" applyFont="1" applyFill="1" applyBorder="1" applyAlignment="1" applyProtection="1">
      <alignment wrapText="1"/>
    </xf>
    <xf numFmtId="0" fontId="45" fillId="18" borderId="78" xfId="0" applyFont="1" applyFill="1" applyBorder="1" applyAlignment="1" applyProtection="1">
      <alignment horizontal="left" vertical="center" wrapText="1"/>
    </xf>
    <xf numFmtId="0" fontId="45" fillId="18" borderId="62" xfId="0" applyFont="1" applyFill="1" applyBorder="1" applyAlignment="1" applyProtection="1">
      <alignment wrapText="1"/>
    </xf>
    <xf numFmtId="0" fontId="45" fillId="18" borderId="19" xfId="4" applyFont="1" applyFill="1" applyBorder="1" applyAlignment="1" applyProtection="1">
      <alignment vertical="center" wrapText="1"/>
    </xf>
    <xf numFmtId="0" fontId="45" fillId="18" borderId="19" xfId="0" applyFont="1" applyFill="1" applyBorder="1" applyAlignment="1" applyProtection="1">
      <alignment vertical="center" wrapText="1"/>
    </xf>
    <xf numFmtId="0" fontId="45" fillId="0" borderId="19" xfId="0" quotePrefix="1" applyFont="1" applyBorder="1" applyAlignment="1" applyProtection="1">
      <alignment vertical="center" wrapText="1"/>
    </xf>
    <xf numFmtId="0" fontId="45" fillId="0" borderId="62" xfId="0" applyFont="1" applyBorder="1" applyAlignment="1" applyProtection="1">
      <alignment wrapText="1"/>
    </xf>
    <xf numFmtId="0" fontId="45" fillId="0" borderId="62" xfId="0" applyFont="1" applyBorder="1" applyAlignment="1" applyProtection="1">
      <alignment vertical="center" wrapText="1"/>
    </xf>
    <xf numFmtId="0" fontId="45" fillId="0" borderId="19" xfId="4" applyFont="1" applyBorder="1" applyAlignment="1" applyProtection="1">
      <alignment vertical="center" wrapText="1"/>
    </xf>
    <xf numFmtId="0" fontId="45" fillId="0" borderId="19" xfId="0" applyFont="1" applyBorder="1" applyAlignment="1" applyProtection="1">
      <alignment horizontal="center" vertical="center"/>
    </xf>
    <xf numFmtId="0" fontId="45" fillId="0" borderId="62" xfId="0" quotePrefix="1" applyFont="1" applyBorder="1" applyAlignment="1" applyProtection="1">
      <alignment vertical="center" wrapText="1"/>
    </xf>
    <xf numFmtId="0" fontId="0" fillId="0" borderId="19" xfId="0" applyBorder="1" applyAlignment="1" applyProtection="1">
      <alignment vertical="center" wrapText="1"/>
    </xf>
    <xf numFmtId="0" fontId="45" fillId="0" borderId="19" xfId="0" applyFont="1" applyBorder="1" applyAlignment="1" applyProtection="1">
      <alignment vertical="center"/>
    </xf>
    <xf numFmtId="0" fontId="45" fillId="0" borderId="19" xfId="0" applyFont="1" applyBorder="1" applyProtection="1"/>
    <xf numFmtId="0" fontId="45" fillId="0" borderId="62" xfId="0" applyFont="1" applyBorder="1" applyProtection="1"/>
    <xf numFmtId="0" fontId="45" fillId="0" borderId="62" xfId="0" applyFont="1" applyBorder="1" applyAlignment="1" applyProtection="1">
      <alignment vertical="center"/>
    </xf>
    <xf numFmtId="0" fontId="45" fillId="0" borderId="19" xfId="0" quotePrefix="1" applyFont="1" applyBorder="1" applyAlignment="1" applyProtection="1">
      <alignment horizontal="justify" vertical="center" wrapText="1"/>
    </xf>
    <xf numFmtId="0" fontId="45" fillId="0" borderId="19" xfId="0" applyFont="1" applyBorder="1" applyAlignment="1" applyProtection="1">
      <alignment wrapText="1"/>
    </xf>
    <xf numFmtId="0" fontId="45" fillId="0" borderId="19" xfId="4" applyFont="1" applyBorder="1" applyAlignment="1" applyProtection="1">
      <alignment horizontal="justify" vertical="center" wrapText="1"/>
    </xf>
    <xf numFmtId="0" fontId="59" fillId="0" borderId="19" xfId="0" applyFont="1" applyBorder="1" applyAlignment="1" applyProtection="1">
      <alignment horizontal="center" vertical="center" wrapText="1"/>
    </xf>
    <xf numFmtId="0" fontId="58" fillId="0" borderId="19" xfId="0" applyFont="1" applyBorder="1" applyAlignment="1" applyProtection="1">
      <alignment horizontal="justify" vertical="center" wrapText="1"/>
    </xf>
    <xf numFmtId="0" fontId="68" fillId="3" borderId="0" xfId="0" applyFont="1" applyFill="1" applyProtection="1"/>
    <xf numFmtId="0" fontId="69" fillId="3" borderId="0" xfId="0" applyFont="1" applyFill="1" applyProtection="1"/>
    <xf numFmtId="0" fontId="68" fillId="3" borderId="0" xfId="0" applyFont="1" applyFill="1" applyAlignment="1" applyProtection="1">
      <alignment horizontal="left" vertical="center" wrapText="1"/>
    </xf>
    <xf numFmtId="0" fontId="70" fillId="3" borderId="0" xfId="0" applyFont="1" applyFill="1" applyAlignment="1" applyProtection="1">
      <alignment vertical="center" wrapText="1"/>
    </xf>
    <xf numFmtId="0" fontId="68" fillId="3" borderId="0" xfId="0" applyFont="1" applyFill="1" applyAlignment="1" applyProtection="1">
      <alignment wrapText="1"/>
    </xf>
    <xf numFmtId="0" fontId="45" fillId="3" borderId="0" xfId="0" applyFont="1" applyFill="1" applyAlignment="1" applyProtection="1">
      <alignment horizontal="left" vertical="center" wrapText="1"/>
    </xf>
    <xf numFmtId="0" fontId="61" fillId="3" borderId="0" xfId="0" applyFont="1" applyFill="1" applyAlignment="1" applyProtection="1">
      <alignment vertical="center" wrapText="1"/>
    </xf>
    <xf numFmtId="0" fontId="45" fillId="3" borderId="0" xfId="0" applyFont="1" applyFill="1" applyAlignment="1" applyProtection="1">
      <alignment wrapText="1"/>
    </xf>
    <xf numFmtId="0" fontId="61" fillId="3" borderId="0" xfId="0" applyFont="1" applyFill="1" applyProtection="1"/>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521">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tratégico"/>
      <sheetName val="IDENTIFICACIÓN"/>
      <sheetName val="VALORACIÓN"/>
      <sheetName val="CONTROLES"/>
    </sheetNames>
    <sheetDataSet>
      <sheetData sheetId="0">
        <row r="86">
          <cell r="CD86" t="str">
            <v>Asignado</v>
          </cell>
          <cell r="CG86" t="str">
            <v>Adecuado</v>
          </cell>
          <cell r="CT86" t="str">
            <v>Se_Investigan</v>
          </cell>
          <cell r="CW86" t="str">
            <v>Completa</v>
          </cell>
        </row>
        <row r="87">
          <cell r="CD87" t="str">
            <v>No_Asignado</v>
          </cell>
          <cell r="CG87" t="str">
            <v>Inadecuado</v>
          </cell>
          <cell r="CT87" t="str">
            <v>No_se_Investigan</v>
          </cell>
          <cell r="CW87" t="str">
            <v>Incompleta</v>
          </cell>
        </row>
        <row r="88">
          <cell r="CW88" t="str">
            <v>No_Existe</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 displayName="Deicy Astrid  Beltran Angel" id="{81DF5118-E6BD-4E91-82EB-A6615F566591}" userId="S::deicy.beltran@uaesp.gov.co::b6552de8-19ed-4408-b9dd-455c8ff1bf07"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8" dT="2022-12-09T15:25:23.43" personId="{81DF5118-E6BD-4E91-82EB-A6615F566591}" id="{B7DC1730-DE80-4C10-B7AE-47B047FE0B2F}">
    <text>Favor cambiar por
Lineamientos de fichas técnicas para la contratación sostenible de acuerdo con la normativa vigente</text>
  </threadedComment>
  <threadedComment ref="J11" dT="2022-12-09T15:15:25.57" personId="{81DF5118-E6BD-4E91-82EB-A6615F566591}" id="{DC353E2A-08E2-4C55-BEEA-EB54D20FAE36}">
    <text>Favor cambiar el riesgo
Posibilidad de afectacion económica y reputacional por sancion del ente correspondiente, debido a la gestion del proceso administrativo o de defensa judicial fuera de los terminos legales establecidos.</text>
  </threadedComment>
  <threadedComment ref="J17" dT="2022-12-09T15:19:46.69" personId="{81DF5118-E6BD-4E91-82EB-A6615F566591}" id="{B64CE026-CB51-4F7F-B64A-F2B938007A4B}">
    <text>Favor cambiar por 
Posibilidad de favorecimiento propio o de terceros debido al direccioamiento de la contratación de la Unidad, por la existencia de amiguismos, clientelismo y tráfico de influencias.</text>
  </threadedComment>
  <threadedComment ref="E19" dT="2022-12-09T15:25:55.38" personId="{81DF5118-E6BD-4E91-82EB-A6615F566591}" id="{32DBACF0-6735-4D3F-B640-FAF30920118D}">
    <text>Favor cambiar por
Lineamientos de fichas técnicas para la contratación sostenible de acuerdo con la normativa vigente</text>
  </threadedComment>
  <threadedComment ref="J22" dT="2022-12-09T15:30:44.38" personId="{81DF5118-E6BD-4E91-82EB-A6615F566591}" id="{22A22512-52DD-4332-89A7-B1C0FC2A6837}">
    <text>Favor cambiar po
Posibilidad de favorecer indebidamente intereses de terceros por la generawción de conceptos jurídicos inadecuados  por amiguismos, clientelismo o tráfico de influencias</text>
  </threadedComment>
  <threadedComment ref="A26" dT="2022-12-09T15:35:06.85" personId="{81DF5118-E6BD-4E91-82EB-A6615F566591}" id="{EC349F9E-B302-4936-8CCD-D0E2FF1195E6}">
    <text>Falta incluir el contexto del riesgo de seguridad de la información, no se pudo por estar protegida la hoja</text>
  </threadedComment>
</ThreadedComments>
</file>

<file path=xl/threadedComments/threadedComment2.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3.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1-04-16T21:47:31.95" personId="{AB29597E-2A4A-4F52-B242-BC7AEF526BC1}" id="{CAB27EC8-5C32-4256-A261-CBC08EA3D2CE}">
    <text>¿Se deja evidencia o rastro de la ejecución del control que permita a cualquier tercero con la evidencia llegar a la misma conclusión?
Completa: 15
Incompleta: 10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4.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M3" dT="2021-03-29T20:59:56.68" personId="{AB29597E-2A4A-4F52-B242-BC7AEF526BC1}" id="{CB8F8CAA-134A-4FFA-AF13-A8E93F7D7E25}">
    <text>Defina el # de veces que se ejecuta la actividad durante el año, (Recuerde la probabilidad e ocurrencia del riesgo se defien como el No. de veces que se pasa por el punto de riesgo en el periodo de 1 año)</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5.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ColWidth="11.42578125" defaultRowHeight="15" x14ac:dyDescent="0.25"/>
  <cols>
    <col min="1" max="1" width="2.85546875" style="69" customWidth="1"/>
    <col min="2" max="3" width="24.7109375" style="69" customWidth="1"/>
    <col min="4" max="4" width="16" style="69" customWidth="1"/>
    <col min="5" max="5" width="24.7109375" style="69" customWidth="1"/>
    <col min="6" max="6" width="27.7109375" style="69" customWidth="1"/>
    <col min="7" max="8" width="24.7109375" style="69" customWidth="1"/>
    <col min="9" max="16384" width="11.42578125" style="69"/>
  </cols>
  <sheetData>
    <row r="1" spans="2:8" ht="15.75" thickBot="1" x14ac:dyDescent="0.3"/>
    <row r="2" spans="2:8" ht="18" x14ac:dyDescent="0.25">
      <c r="B2" s="204" t="s">
        <v>0</v>
      </c>
      <c r="C2" s="205"/>
      <c r="D2" s="205"/>
      <c r="E2" s="205"/>
      <c r="F2" s="205"/>
      <c r="G2" s="205"/>
      <c r="H2" s="206"/>
    </row>
    <row r="3" spans="2:8" x14ac:dyDescent="0.25">
      <c r="B3" s="70"/>
      <c r="C3" s="71"/>
      <c r="D3" s="71"/>
      <c r="E3" s="71"/>
      <c r="F3" s="71"/>
      <c r="G3" s="71"/>
      <c r="H3" s="72"/>
    </row>
    <row r="4" spans="2:8" ht="63" customHeight="1" x14ac:dyDescent="0.25">
      <c r="B4" s="207" t="s">
        <v>1</v>
      </c>
      <c r="C4" s="208"/>
      <c r="D4" s="208"/>
      <c r="E4" s="208"/>
      <c r="F4" s="208"/>
      <c r="G4" s="208"/>
      <c r="H4" s="209"/>
    </row>
    <row r="5" spans="2:8" ht="63" customHeight="1" x14ac:dyDescent="0.25">
      <c r="B5" s="210"/>
      <c r="C5" s="211"/>
      <c r="D5" s="211"/>
      <c r="E5" s="211"/>
      <c r="F5" s="211"/>
      <c r="G5" s="211"/>
      <c r="H5" s="212"/>
    </row>
    <row r="6" spans="2:8" ht="16.5" x14ac:dyDescent="0.25">
      <c r="B6" s="213" t="s">
        <v>2</v>
      </c>
      <c r="C6" s="214"/>
      <c r="D6" s="214"/>
      <c r="E6" s="214"/>
      <c r="F6" s="214"/>
      <c r="G6" s="214"/>
      <c r="H6" s="215"/>
    </row>
    <row r="7" spans="2:8" ht="95.25" customHeight="1" x14ac:dyDescent="0.25">
      <c r="B7" s="223" t="s">
        <v>3</v>
      </c>
      <c r="C7" s="224"/>
      <c r="D7" s="224"/>
      <c r="E7" s="224"/>
      <c r="F7" s="224"/>
      <c r="G7" s="224"/>
      <c r="H7" s="225"/>
    </row>
    <row r="8" spans="2:8" ht="16.5" x14ac:dyDescent="0.25">
      <c r="B8" s="106"/>
      <c r="C8" s="107"/>
      <c r="D8" s="107"/>
      <c r="E8" s="107"/>
      <c r="F8" s="107"/>
      <c r="G8" s="107"/>
      <c r="H8" s="108"/>
    </row>
    <row r="9" spans="2:8" ht="16.5" customHeight="1" x14ac:dyDescent="0.25">
      <c r="B9" s="216" t="s">
        <v>4</v>
      </c>
      <c r="C9" s="217"/>
      <c r="D9" s="217"/>
      <c r="E9" s="217"/>
      <c r="F9" s="217"/>
      <c r="G9" s="217"/>
      <c r="H9" s="218"/>
    </row>
    <row r="10" spans="2:8" ht="44.25" customHeight="1" x14ac:dyDescent="0.25">
      <c r="B10" s="216"/>
      <c r="C10" s="217"/>
      <c r="D10" s="217"/>
      <c r="E10" s="217"/>
      <c r="F10" s="217"/>
      <c r="G10" s="217"/>
      <c r="H10" s="218"/>
    </row>
    <row r="11" spans="2:8" ht="15.75" thickBot="1" x14ac:dyDescent="0.3">
      <c r="B11" s="95"/>
      <c r="C11" s="98"/>
      <c r="D11" s="103"/>
      <c r="E11" s="104"/>
      <c r="F11" s="104"/>
      <c r="G11" s="105"/>
      <c r="H11" s="99"/>
    </row>
    <row r="12" spans="2:8" ht="15.75" thickTop="1" x14ac:dyDescent="0.25">
      <c r="B12" s="95"/>
      <c r="C12" s="219" t="s">
        <v>5</v>
      </c>
      <c r="D12" s="220"/>
      <c r="E12" s="221" t="s">
        <v>6</v>
      </c>
      <c r="F12" s="222"/>
      <c r="G12" s="98"/>
      <c r="H12" s="99"/>
    </row>
    <row r="13" spans="2:8" ht="35.25" customHeight="1" x14ac:dyDescent="0.25">
      <c r="B13" s="95"/>
      <c r="C13" s="191" t="s">
        <v>7</v>
      </c>
      <c r="D13" s="192"/>
      <c r="E13" s="193" t="s">
        <v>8</v>
      </c>
      <c r="F13" s="194"/>
      <c r="G13" s="98"/>
      <c r="H13" s="99"/>
    </row>
    <row r="14" spans="2:8" ht="17.25" customHeight="1" x14ac:dyDescent="0.25">
      <c r="B14" s="95"/>
      <c r="C14" s="191" t="s">
        <v>9</v>
      </c>
      <c r="D14" s="192"/>
      <c r="E14" s="193" t="s">
        <v>10</v>
      </c>
      <c r="F14" s="194"/>
      <c r="G14" s="98"/>
      <c r="H14" s="99"/>
    </row>
    <row r="15" spans="2:8" ht="19.5" customHeight="1" x14ac:dyDescent="0.25">
      <c r="B15" s="95"/>
      <c r="C15" s="191" t="s">
        <v>11</v>
      </c>
      <c r="D15" s="192"/>
      <c r="E15" s="193" t="s">
        <v>12</v>
      </c>
      <c r="F15" s="194"/>
      <c r="G15" s="98"/>
      <c r="H15" s="99"/>
    </row>
    <row r="16" spans="2:8" ht="69.75" customHeight="1" x14ac:dyDescent="0.25">
      <c r="B16" s="95"/>
      <c r="C16" s="191" t="s">
        <v>13</v>
      </c>
      <c r="D16" s="192"/>
      <c r="E16" s="193" t="s">
        <v>14</v>
      </c>
      <c r="F16" s="194"/>
      <c r="G16" s="98"/>
      <c r="H16" s="99"/>
    </row>
    <row r="17" spans="2:8" ht="34.5" customHeight="1" x14ac:dyDescent="0.25">
      <c r="B17" s="95"/>
      <c r="C17" s="195" t="s">
        <v>15</v>
      </c>
      <c r="D17" s="196"/>
      <c r="E17" s="187" t="s">
        <v>16</v>
      </c>
      <c r="F17" s="188"/>
      <c r="G17" s="98"/>
      <c r="H17" s="99"/>
    </row>
    <row r="18" spans="2:8" ht="27.75" customHeight="1" x14ac:dyDescent="0.25">
      <c r="B18" s="95"/>
      <c r="C18" s="195" t="s">
        <v>17</v>
      </c>
      <c r="D18" s="196"/>
      <c r="E18" s="187" t="s">
        <v>18</v>
      </c>
      <c r="F18" s="188"/>
      <c r="G18" s="98"/>
      <c r="H18" s="99"/>
    </row>
    <row r="19" spans="2:8" ht="28.5" customHeight="1" x14ac:dyDescent="0.25">
      <c r="B19" s="95"/>
      <c r="C19" s="195" t="s">
        <v>19</v>
      </c>
      <c r="D19" s="196"/>
      <c r="E19" s="187" t="s">
        <v>20</v>
      </c>
      <c r="F19" s="188"/>
      <c r="G19" s="98"/>
      <c r="H19" s="99"/>
    </row>
    <row r="20" spans="2:8" ht="72.75" customHeight="1" x14ac:dyDescent="0.25">
      <c r="B20" s="95"/>
      <c r="C20" s="195" t="s">
        <v>21</v>
      </c>
      <c r="D20" s="196"/>
      <c r="E20" s="187" t="s">
        <v>22</v>
      </c>
      <c r="F20" s="188"/>
      <c r="G20" s="98"/>
      <c r="H20" s="99"/>
    </row>
    <row r="21" spans="2:8" ht="64.5" customHeight="1" x14ac:dyDescent="0.25">
      <c r="B21" s="95"/>
      <c r="C21" s="195" t="s">
        <v>23</v>
      </c>
      <c r="D21" s="196"/>
      <c r="E21" s="187" t="s">
        <v>24</v>
      </c>
      <c r="F21" s="188"/>
      <c r="G21" s="98"/>
      <c r="H21" s="99"/>
    </row>
    <row r="22" spans="2:8" ht="71.25" customHeight="1" x14ac:dyDescent="0.25">
      <c r="B22" s="95"/>
      <c r="C22" s="195" t="s">
        <v>25</v>
      </c>
      <c r="D22" s="196"/>
      <c r="E22" s="187" t="s">
        <v>26</v>
      </c>
      <c r="F22" s="188"/>
      <c r="G22" s="98"/>
      <c r="H22" s="99"/>
    </row>
    <row r="23" spans="2:8" ht="55.5" customHeight="1" x14ac:dyDescent="0.25">
      <c r="B23" s="95"/>
      <c r="C23" s="189" t="s">
        <v>27</v>
      </c>
      <c r="D23" s="190"/>
      <c r="E23" s="187" t="s">
        <v>28</v>
      </c>
      <c r="F23" s="188"/>
      <c r="G23" s="98"/>
      <c r="H23" s="99"/>
    </row>
    <row r="24" spans="2:8" ht="42" customHeight="1" x14ac:dyDescent="0.25">
      <c r="B24" s="95"/>
      <c r="C24" s="189" t="s">
        <v>29</v>
      </c>
      <c r="D24" s="190"/>
      <c r="E24" s="187" t="s">
        <v>30</v>
      </c>
      <c r="F24" s="188"/>
      <c r="G24" s="98"/>
      <c r="H24" s="99"/>
    </row>
    <row r="25" spans="2:8" ht="59.25" customHeight="1" x14ac:dyDescent="0.25">
      <c r="B25" s="95"/>
      <c r="C25" s="189" t="s">
        <v>31</v>
      </c>
      <c r="D25" s="190"/>
      <c r="E25" s="187" t="s">
        <v>32</v>
      </c>
      <c r="F25" s="188"/>
      <c r="G25" s="98"/>
      <c r="H25" s="99"/>
    </row>
    <row r="26" spans="2:8" ht="23.25" customHeight="1" x14ac:dyDescent="0.25">
      <c r="B26" s="95"/>
      <c r="C26" s="189" t="s">
        <v>33</v>
      </c>
      <c r="D26" s="190"/>
      <c r="E26" s="187" t="s">
        <v>34</v>
      </c>
      <c r="F26" s="188"/>
      <c r="G26" s="98"/>
      <c r="H26" s="99"/>
    </row>
    <row r="27" spans="2:8" ht="30.75" customHeight="1" x14ac:dyDescent="0.25">
      <c r="B27" s="95"/>
      <c r="C27" s="189" t="s">
        <v>35</v>
      </c>
      <c r="D27" s="190"/>
      <c r="E27" s="187" t="s">
        <v>36</v>
      </c>
      <c r="F27" s="188"/>
      <c r="G27" s="98"/>
      <c r="H27" s="99"/>
    </row>
    <row r="28" spans="2:8" ht="35.25" customHeight="1" x14ac:dyDescent="0.25">
      <c r="B28" s="95"/>
      <c r="C28" s="189" t="s">
        <v>37</v>
      </c>
      <c r="D28" s="190"/>
      <c r="E28" s="187" t="s">
        <v>38</v>
      </c>
      <c r="F28" s="188"/>
      <c r="G28" s="98"/>
      <c r="H28" s="99"/>
    </row>
    <row r="29" spans="2:8" ht="33" customHeight="1" x14ac:dyDescent="0.25">
      <c r="B29" s="95"/>
      <c r="C29" s="189" t="s">
        <v>37</v>
      </c>
      <c r="D29" s="190"/>
      <c r="E29" s="187" t="s">
        <v>38</v>
      </c>
      <c r="F29" s="188"/>
      <c r="G29" s="98"/>
      <c r="H29" s="99"/>
    </row>
    <row r="30" spans="2:8" ht="30" customHeight="1" x14ac:dyDescent="0.25">
      <c r="B30" s="95"/>
      <c r="C30" s="189" t="s">
        <v>39</v>
      </c>
      <c r="D30" s="190"/>
      <c r="E30" s="187" t="s">
        <v>40</v>
      </c>
      <c r="F30" s="188"/>
      <c r="G30" s="98"/>
      <c r="H30" s="99"/>
    </row>
    <row r="31" spans="2:8" ht="35.25" customHeight="1" x14ac:dyDescent="0.25">
      <c r="B31" s="95"/>
      <c r="C31" s="189" t="s">
        <v>41</v>
      </c>
      <c r="D31" s="190"/>
      <c r="E31" s="187" t="s">
        <v>42</v>
      </c>
      <c r="F31" s="188"/>
      <c r="G31" s="98"/>
      <c r="H31" s="99"/>
    </row>
    <row r="32" spans="2:8" ht="31.5" customHeight="1" x14ac:dyDescent="0.25">
      <c r="B32" s="95"/>
      <c r="C32" s="189" t="s">
        <v>43</v>
      </c>
      <c r="D32" s="190"/>
      <c r="E32" s="187" t="s">
        <v>44</v>
      </c>
      <c r="F32" s="188"/>
      <c r="G32" s="98"/>
      <c r="H32" s="99"/>
    </row>
    <row r="33" spans="2:8" ht="35.25" customHeight="1" x14ac:dyDescent="0.25">
      <c r="B33" s="95"/>
      <c r="C33" s="189" t="s">
        <v>45</v>
      </c>
      <c r="D33" s="190"/>
      <c r="E33" s="187" t="s">
        <v>46</v>
      </c>
      <c r="F33" s="188"/>
      <c r="G33" s="98"/>
      <c r="H33" s="99"/>
    </row>
    <row r="34" spans="2:8" ht="59.25" customHeight="1" x14ac:dyDescent="0.25">
      <c r="B34" s="95"/>
      <c r="C34" s="189" t="s">
        <v>47</v>
      </c>
      <c r="D34" s="190"/>
      <c r="E34" s="187" t="s">
        <v>48</v>
      </c>
      <c r="F34" s="188"/>
      <c r="G34" s="98"/>
      <c r="H34" s="99"/>
    </row>
    <row r="35" spans="2:8" ht="29.25" customHeight="1" x14ac:dyDescent="0.25">
      <c r="B35" s="95"/>
      <c r="C35" s="189" t="s">
        <v>49</v>
      </c>
      <c r="D35" s="190"/>
      <c r="E35" s="187" t="s">
        <v>50</v>
      </c>
      <c r="F35" s="188"/>
      <c r="G35" s="98"/>
      <c r="H35" s="99"/>
    </row>
    <row r="36" spans="2:8" ht="82.5" customHeight="1" x14ac:dyDescent="0.25">
      <c r="B36" s="95"/>
      <c r="C36" s="189" t="s">
        <v>51</v>
      </c>
      <c r="D36" s="190"/>
      <c r="E36" s="187" t="s">
        <v>52</v>
      </c>
      <c r="F36" s="188"/>
      <c r="G36" s="98"/>
      <c r="H36" s="99"/>
    </row>
    <row r="37" spans="2:8" ht="46.5" customHeight="1" x14ac:dyDescent="0.25">
      <c r="B37" s="95"/>
      <c r="C37" s="189" t="s">
        <v>53</v>
      </c>
      <c r="D37" s="190"/>
      <c r="E37" s="187" t="s">
        <v>54</v>
      </c>
      <c r="F37" s="188"/>
      <c r="G37" s="98"/>
      <c r="H37" s="99"/>
    </row>
    <row r="38" spans="2:8" ht="6.75" customHeight="1" thickBot="1" x14ac:dyDescent="0.3">
      <c r="B38" s="95"/>
      <c r="C38" s="200"/>
      <c r="D38" s="201"/>
      <c r="E38" s="202"/>
      <c r="F38" s="203"/>
      <c r="G38" s="98"/>
      <c r="H38" s="99"/>
    </row>
    <row r="39" spans="2:8" ht="15.75" thickTop="1" x14ac:dyDescent="0.25">
      <c r="B39" s="95"/>
      <c r="C39" s="96"/>
      <c r="D39" s="96"/>
      <c r="E39" s="97"/>
      <c r="F39" s="97"/>
      <c r="G39" s="98"/>
      <c r="H39" s="99"/>
    </row>
    <row r="40" spans="2:8" ht="21" customHeight="1" x14ac:dyDescent="0.25">
      <c r="B40" s="197" t="s">
        <v>55</v>
      </c>
      <c r="C40" s="198"/>
      <c r="D40" s="198"/>
      <c r="E40" s="198"/>
      <c r="F40" s="198"/>
      <c r="G40" s="198"/>
      <c r="H40" s="199"/>
    </row>
    <row r="41" spans="2:8" ht="20.25" customHeight="1" x14ac:dyDescent="0.25">
      <c r="B41" s="197" t="s">
        <v>56</v>
      </c>
      <c r="C41" s="198"/>
      <c r="D41" s="198"/>
      <c r="E41" s="198"/>
      <c r="F41" s="198"/>
      <c r="G41" s="198"/>
      <c r="H41" s="199"/>
    </row>
    <row r="42" spans="2:8" ht="20.25" customHeight="1" x14ac:dyDescent="0.25">
      <c r="B42" s="197" t="s">
        <v>57</v>
      </c>
      <c r="C42" s="198"/>
      <c r="D42" s="198"/>
      <c r="E42" s="198"/>
      <c r="F42" s="198"/>
      <c r="G42" s="198"/>
      <c r="H42" s="199"/>
    </row>
    <row r="43" spans="2:8" ht="20.25" customHeight="1" x14ac:dyDescent="0.25">
      <c r="B43" s="197" t="s">
        <v>58</v>
      </c>
      <c r="C43" s="198"/>
      <c r="D43" s="198"/>
      <c r="E43" s="198"/>
      <c r="F43" s="198"/>
      <c r="G43" s="198"/>
      <c r="H43" s="199"/>
    </row>
    <row r="44" spans="2:8" x14ac:dyDescent="0.25">
      <c r="B44" s="197" t="s">
        <v>59</v>
      </c>
      <c r="C44" s="198"/>
      <c r="D44" s="198"/>
      <c r="E44" s="198"/>
      <c r="F44" s="198"/>
      <c r="G44" s="198"/>
      <c r="H44" s="199"/>
    </row>
    <row r="45" spans="2:8" ht="15.75" thickBot="1" x14ac:dyDescent="0.3">
      <c r="B45" s="100"/>
      <c r="C45" s="101"/>
      <c r="D45" s="101"/>
      <c r="E45" s="101"/>
      <c r="F45" s="101"/>
      <c r="G45" s="101"/>
      <c r="H45" s="102"/>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topLeftCell="E197" zoomScale="60" zoomScaleNormal="60" workbookViewId="0">
      <selection activeCell="E206" sqref="E206"/>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69"/>
      <c r="B1" s="418" t="s">
        <v>340</v>
      </c>
      <c r="C1" s="418"/>
      <c r="D1" s="418"/>
      <c r="E1" s="69"/>
      <c r="F1" s="69"/>
      <c r="G1" s="69"/>
      <c r="H1" s="69"/>
      <c r="I1" s="69"/>
      <c r="J1" s="69"/>
      <c r="K1" s="69"/>
      <c r="L1" s="69"/>
      <c r="M1" s="69"/>
      <c r="N1" s="69"/>
      <c r="O1" s="69"/>
      <c r="P1" s="69"/>
      <c r="Q1" s="69"/>
      <c r="R1" s="69"/>
      <c r="S1" s="69"/>
      <c r="T1" s="69"/>
      <c r="U1" s="69"/>
    </row>
    <row r="2" spans="1:21" x14ac:dyDescent="0.25">
      <c r="A2" s="69"/>
      <c r="B2" s="69"/>
      <c r="C2" s="69"/>
      <c r="D2" s="69"/>
      <c r="E2" s="69"/>
      <c r="F2" s="69"/>
      <c r="G2" s="69"/>
      <c r="H2" s="69"/>
      <c r="I2" s="69"/>
      <c r="J2" s="69"/>
      <c r="K2" s="69"/>
      <c r="L2" s="69"/>
      <c r="M2" s="69"/>
      <c r="N2" s="69"/>
      <c r="O2" s="69"/>
      <c r="P2" s="69"/>
      <c r="Q2" s="69"/>
      <c r="R2" s="69"/>
      <c r="S2" s="69"/>
      <c r="T2" s="69"/>
      <c r="U2" s="69"/>
    </row>
    <row r="3" spans="1:21" ht="30" x14ac:dyDescent="0.25">
      <c r="A3" s="69"/>
      <c r="B3" s="90"/>
      <c r="C3" s="22" t="s">
        <v>341</v>
      </c>
      <c r="D3" s="22" t="s">
        <v>342</v>
      </c>
      <c r="E3" s="69"/>
      <c r="F3" s="69"/>
      <c r="G3" s="69"/>
      <c r="H3" s="69"/>
      <c r="I3" s="69"/>
      <c r="J3" s="69"/>
      <c r="K3" s="69"/>
      <c r="L3" s="69"/>
      <c r="M3" s="69"/>
      <c r="N3" s="69"/>
      <c r="O3" s="69"/>
      <c r="P3" s="69"/>
      <c r="Q3" s="69"/>
      <c r="R3" s="69"/>
      <c r="S3" s="69"/>
      <c r="T3" s="69"/>
      <c r="U3" s="69"/>
    </row>
    <row r="4" spans="1:21" ht="33.75" x14ac:dyDescent="0.25">
      <c r="A4" s="89" t="s">
        <v>343</v>
      </c>
      <c r="B4" s="25" t="s">
        <v>344</v>
      </c>
      <c r="C4" s="30" t="s">
        <v>345</v>
      </c>
      <c r="D4" s="23" t="s">
        <v>346</v>
      </c>
      <c r="E4" s="69"/>
      <c r="F4" s="69"/>
      <c r="G4" s="69"/>
      <c r="H4" s="69"/>
      <c r="I4" s="69"/>
      <c r="J4" s="69"/>
      <c r="K4" s="69"/>
      <c r="L4" s="69"/>
      <c r="M4" s="69"/>
      <c r="N4" s="69"/>
      <c r="O4" s="69"/>
      <c r="P4" s="69"/>
      <c r="Q4" s="69"/>
      <c r="R4" s="69"/>
      <c r="S4" s="69"/>
      <c r="T4" s="69"/>
      <c r="U4" s="69"/>
    </row>
    <row r="5" spans="1:21" ht="67.5" x14ac:dyDescent="0.25">
      <c r="A5" s="89" t="s">
        <v>347</v>
      </c>
      <c r="B5" s="26" t="s">
        <v>348</v>
      </c>
      <c r="C5" s="31" t="s">
        <v>349</v>
      </c>
      <c r="D5" s="24" t="s">
        <v>350</v>
      </c>
      <c r="E5" s="69"/>
      <c r="F5" s="69"/>
      <c r="G5" s="69"/>
      <c r="H5" s="69"/>
      <c r="I5" s="69"/>
      <c r="J5" s="69"/>
      <c r="K5" s="69"/>
      <c r="L5" s="69"/>
      <c r="M5" s="69"/>
      <c r="N5" s="69"/>
      <c r="O5" s="69"/>
      <c r="P5" s="69"/>
      <c r="Q5" s="69"/>
      <c r="R5" s="69"/>
      <c r="S5" s="69"/>
      <c r="T5" s="69"/>
      <c r="U5" s="69"/>
    </row>
    <row r="6" spans="1:21" ht="67.5" x14ac:dyDescent="0.25">
      <c r="A6" s="89" t="s">
        <v>318</v>
      </c>
      <c r="B6" s="27" t="s">
        <v>351</v>
      </c>
      <c r="C6" s="31" t="s">
        <v>352</v>
      </c>
      <c r="D6" s="24" t="s">
        <v>353</v>
      </c>
      <c r="E6" s="69"/>
      <c r="F6" s="69"/>
      <c r="G6" s="69"/>
      <c r="H6" s="69"/>
      <c r="I6" s="69"/>
      <c r="J6" s="69"/>
      <c r="K6" s="69"/>
      <c r="L6" s="69"/>
      <c r="M6" s="69"/>
      <c r="N6" s="69"/>
      <c r="O6" s="69"/>
      <c r="P6" s="69"/>
      <c r="Q6" s="69"/>
      <c r="R6" s="69"/>
      <c r="S6" s="69"/>
      <c r="T6" s="69"/>
      <c r="U6" s="69"/>
    </row>
    <row r="7" spans="1:21" ht="101.25" x14ac:dyDescent="0.25">
      <c r="A7" s="89" t="s">
        <v>354</v>
      </c>
      <c r="B7" s="28" t="s">
        <v>355</v>
      </c>
      <c r="C7" s="31" t="s">
        <v>356</v>
      </c>
      <c r="D7" s="24" t="s">
        <v>357</v>
      </c>
      <c r="E7" s="69"/>
      <c r="F7" s="69"/>
      <c r="G7" s="69"/>
      <c r="H7" s="69"/>
      <c r="I7" s="69"/>
      <c r="J7" s="69"/>
      <c r="K7" s="69"/>
      <c r="L7" s="69"/>
      <c r="M7" s="69"/>
      <c r="N7" s="69"/>
      <c r="O7" s="69"/>
      <c r="P7" s="69"/>
      <c r="Q7" s="69"/>
      <c r="R7" s="69"/>
      <c r="S7" s="69"/>
      <c r="T7" s="69"/>
      <c r="U7" s="69"/>
    </row>
    <row r="8" spans="1:21" ht="67.5" x14ac:dyDescent="0.25">
      <c r="A8" s="89" t="s">
        <v>358</v>
      </c>
      <c r="B8" s="29" t="s">
        <v>359</v>
      </c>
      <c r="C8" s="31" t="s">
        <v>360</v>
      </c>
      <c r="D8" s="24" t="s">
        <v>361</v>
      </c>
      <c r="E8" s="69"/>
      <c r="F8" s="69"/>
      <c r="G8" s="69"/>
      <c r="H8" s="69"/>
      <c r="I8" s="69"/>
      <c r="J8" s="69"/>
      <c r="K8" s="69"/>
      <c r="L8" s="69"/>
      <c r="M8" s="69"/>
      <c r="N8" s="69"/>
      <c r="O8" s="69"/>
      <c r="P8" s="69"/>
      <c r="Q8" s="69"/>
      <c r="R8" s="69"/>
      <c r="S8" s="69"/>
      <c r="T8" s="69"/>
      <c r="U8" s="69"/>
    </row>
    <row r="9" spans="1:21" ht="20.25" x14ac:dyDescent="0.25">
      <c r="A9" s="89"/>
      <c r="B9" s="89"/>
      <c r="C9" s="91"/>
      <c r="D9" s="91"/>
      <c r="E9" s="69"/>
      <c r="F9" s="69"/>
      <c r="G9" s="69"/>
      <c r="H9" s="69"/>
      <c r="I9" s="69"/>
      <c r="J9" s="69"/>
      <c r="K9" s="69"/>
      <c r="L9" s="69"/>
      <c r="M9" s="69"/>
      <c r="N9" s="69"/>
      <c r="O9" s="69"/>
      <c r="P9" s="69"/>
      <c r="Q9" s="69"/>
      <c r="R9" s="69"/>
      <c r="S9" s="69"/>
      <c r="T9" s="69"/>
      <c r="U9" s="69"/>
    </row>
    <row r="10" spans="1:21" ht="16.5" x14ac:dyDescent="0.25">
      <c r="A10" s="89"/>
      <c r="B10" s="92"/>
      <c r="C10" s="92"/>
      <c r="D10" s="92"/>
      <c r="E10" s="69"/>
      <c r="F10" s="69"/>
      <c r="G10" s="69"/>
      <c r="H10" s="69"/>
      <c r="I10" s="69"/>
      <c r="J10" s="69"/>
      <c r="K10" s="69"/>
      <c r="L10" s="69"/>
      <c r="M10" s="69"/>
      <c r="N10" s="69"/>
      <c r="O10" s="69"/>
      <c r="P10" s="69"/>
      <c r="Q10" s="69"/>
      <c r="R10" s="69"/>
      <c r="S10" s="69"/>
      <c r="T10" s="69"/>
      <c r="U10" s="69"/>
    </row>
    <row r="11" spans="1:21" x14ac:dyDescent="0.25">
      <c r="A11" s="89"/>
      <c r="B11" s="89" t="s">
        <v>362</v>
      </c>
      <c r="C11" s="89" t="s">
        <v>363</v>
      </c>
      <c r="D11" s="89" t="s">
        <v>364</v>
      </c>
      <c r="E11" s="69"/>
      <c r="F11" s="69"/>
      <c r="G11" s="69"/>
      <c r="H11" s="69"/>
      <c r="I11" s="69"/>
      <c r="J11" s="69"/>
      <c r="K11" s="69"/>
      <c r="L11" s="69"/>
      <c r="M11" s="69"/>
      <c r="N11" s="69"/>
      <c r="O11" s="69"/>
      <c r="P11" s="69"/>
      <c r="Q11" s="69"/>
      <c r="R11" s="69"/>
      <c r="S11" s="69"/>
      <c r="T11" s="69"/>
      <c r="U11" s="69"/>
    </row>
    <row r="12" spans="1:21" x14ac:dyDescent="0.25">
      <c r="A12" s="89"/>
      <c r="B12" s="89" t="s">
        <v>365</v>
      </c>
      <c r="C12" s="89" t="s">
        <v>366</v>
      </c>
      <c r="D12" s="89" t="s">
        <v>367</v>
      </c>
      <c r="E12" s="69"/>
      <c r="F12" s="69"/>
      <c r="G12" s="69"/>
      <c r="H12" s="69"/>
      <c r="I12" s="69"/>
      <c r="J12" s="69"/>
      <c r="K12" s="69"/>
      <c r="L12" s="69"/>
      <c r="M12" s="69"/>
      <c r="N12" s="69"/>
      <c r="O12" s="69"/>
      <c r="P12" s="69"/>
      <c r="Q12" s="69"/>
      <c r="R12" s="69"/>
      <c r="S12" s="69"/>
      <c r="T12" s="69"/>
      <c r="U12" s="69"/>
    </row>
    <row r="13" spans="1:21" x14ac:dyDescent="0.25">
      <c r="A13" s="89"/>
      <c r="B13" s="89"/>
      <c r="C13" s="89" t="s">
        <v>368</v>
      </c>
      <c r="D13" s="89" t="s">
        <v>209</v>
      </c>
      <c r="E13" s="69"/>
      <c r="F13" s="69"/>
      <c r="G13" s="69"/>
      <c r="H13" s="69"/>
      <c r="I13" s="69"/>
      <c r="J13" s="69"/>
      <c r="K13" s="69"/>
      <c r="L13" s="69"/>
      <c r="M13" s="69"/>
      <c r="N13" s="69"/>
      <c r="O13" s="69"/>
      <c r="P13" s="69"/>
      <c r="Q13" s="69"/>
      <c r="R13" s="69"/>
      <c r="S13" s="69"/>
      <c r="T13" s="69"/>
      <c r="U13" s="69"/>
    </row>
    <row r="14" spans="1:21" x14ac:dyDescent="0.25">
      <c r="A14" s="89"/>
      <c r="B14" s="89"/>
      <c r="C14" s="89" t="s">
        <v>369</v>
      </c>
      <c r="D14" s="89" t="s">
        <v>370</v>
      </c>
      <c r="E14" s="69"/>
      <c r="F14" s="69"/>
      <c r="G14" s="69"/>
      <c r="H14" s="69"/>
      <c r="I14" s="69"/>
      <c r="J14" s="69"/>
      <c r="K14" s="69"/>
      <c r="L14" s="69"/>
      <c r="M14" s="69"/>
      <c r="N14" s="69"/>
      <c r="O14" s="69"/>
      <c r="P14" s="69"/>
      <c r="Q14" s="69"/>
      <c r="R14" s="69"/>
      <c r="S14" s="69"/>
      <c r="T14" s="69"/>
      <c r="U14" s="69"/>
    </row>
    <row r="15" spans="1:21" x14ac:dyDescent="0.25">
      <c r="A15" s="89"/>
      <c r="B15" s="89"/>
      <c r="C15" s="89" t="s">
        <v>371</v>
      </c>
      <c r="D15" s="89" t="s">
        <v>372</v>
      </c>
      <c r="E15" s="69"/>
      <c r="F15" s="69"/>
      <c r="G15" s="69"/>
      <c r="H15" s="69"/>
      <c r="I15" s="69"/>
      <c r="J15" s="69"/>
      <c r="K15" s="69"/>
      <c r="L15" s="69"/>
      <c r="M15" s="69"/>
      <c r="N15" s="69"/>
      <c r="O15" s="69"/>
      <c r="P15" s="69"/>
      <c r="Q15" s="69"/>
      <c r="R15" s="69"/>
      <c r="S15" s="69"/>
      <c r="T15" s="69"/>
      <c r="U15" s="69"/>
    </row>
    <row r="16" spans="1:21" x14ac:dyDescent="0.25">
      <c r="A16" s="89"/>
      <c r="B16" s="89"/>
      <c r="C16" s="89"/>
      <c r="D16" s="89"/>
      <c r="E16" s="69"/>
      <c r="F16" s="69"/>
      <c r="G16" s="69"/>
      <c r="H16" s="69"/>
      <c r="I16" s="69"/>
      <c r="J16" s="69"/>
      <c r="K16" s="69"/>
      <c r="L16" s="69"/>
      <c r="M16" s="69"/>
      <c r="N16" s="69"/>
      <c r="O16" s="69"/>
    </row>
    <row r="17" spans="1:15" x14ac:dyDescent="0.25">
      <c r="A17" s="89"/>
      <c r="B17" s="89"/>
      <c r="C17" s="89"/>
      <c r="D17" s="89"/>
      <c r="E17" s="69"/>
      <c r="F17" s="69"/>
      <c r="G17" s="69"/>
      <c r="H17" s="69"/>
      <c r="I17" s="69"/>
      <c r="J17" s="69"/>
      <c r="K17" s="69"/>
      <c r="L17" s="69"/>
      <c r="M17" s="69"/>
      <c r="N17" s="69"/>
      <c r="O17" s="69"/>
    </row>
    <row r="18" spans="1:15" x14ac:dyDescent="0.25">
      <c r="A18" s="89"/>
      <c r="B18" s="93"/>
      <c r="C18" s="93"/>
      <c r="D18" s="93"/>
      <c r="E18" s="69"/>
      <c r="F18" s="69"/>
      <c r="G18" s="69"/>
      <c r="H18" s="69"/>
      <c r="I18" s="69"/>
      <c r="J18" s="69"/>
      <c r="K18" s="69"/>
      <c r="L18" s="69"/>
      <c r="M18" s="69"/>
      <c r="N18" s="69"/>
      <c r="O18" s="69"/>
    </row>
    <row r="19" spans="1:15" x14ac:dyDescent="0.25">
      <c r="A19" s="89"/>
      <c r="B19" s="93"/>
      <c r="C19" s="93"/>
      <c r="D19" s="93"/>
      <c r="E19" s="69"/>
      <c r="F19" s="69"/>
      <c r="G19" s="69"/>
      <c r="H19" s="69"/>
      <c r="I19" s="69"/>
      <c r="J19" s="69"/>
      <c r="K19" s="69"/>
      <c r="L19" s="69"/>
      <c r="M19" s="69"/>
      <c r="N19" s="69"/>
      <c r="O19" s="69"/>
    </row>
    <row r="20" spans="1:15" x14ac:dyDescent="0.25">
      <c r="A20" s="89"/>
      <c r="B20" s="93"/>
      <c r="C20" s="93"/>
      <c r="D20" s="93"/>
      <c r="E20" s="69"/>
      <c r="F20" s="69"/>
      <c r="G20" s="69"/>
      <c r="H20" s="69"/>
      <c r="I20" s="69"/>
      <c r="J20" s="69"/>
      <c r="K20" s="69"/>
      <c r="L20" s="69"/>
      <c r="M20" s="69"/>
      <c r="N20" s="69"/>
      <c r="O20" s="69"/>
    </row>
    <row r="21" spans="1:15" x14ac:dyDescent="0.25">
      <c r="A21" s="89"/>
      <c r="B21" s="93"/>
      <c r="C21" s="93"/>
      <c r="D21" s="93"/>
      <c r="E21" s="69"/>
      <c r="F21" s="69"/>
      <c r="G21" s="69"/>
      <c r="H21" s="69"/>
      <c r="I21" s="69"/>
      <c r="J21" s="69"/>
      <c r="K21" s="69"/>
      <c r="L21" s="69"/>
      <c r="M21" s="69"/>
      <c r="N21" s="69"/>
      <c r="O21" s="69"/>
    </row>
    <row r="22" spans="1:15" ht="20.25" x14ac:dyDescent="0.25">
      <c r="A22" s="89"/>
      <c r="B22" s="89"/>
      <c r="C22" s="91"/>
      <c r="D22" s="91"/>
      <c r="E22" s="69"/>
      <c r="F22" s="69"/>
      <c r="G22" s="69"/>
      <c r="H22" s="69"/>
      <c r="I22" s="69"/>
      <c r="J22" s="69"/>
      <c r="K22" s="69"/>
      <c r="L22" s="69"/>
      <c r="M22" s="69"/>
      <c r="N22" s="69"/>
      <c r="O22" s="69"/>
    </row>
    <row r="23" spans="1:15" ht="20.25" x14ac:dyDescent="0.25">
      <c r="A23" s="89"/>
      <c r="B23" s="89"/>
      <c r="C23" s="91"/>
      <c r="D23" s="91"/>
      <c r="E23" s="69"/>
      <c r="F23" s="69"/>
      <c r="G23" s="69"/>
      <c r="H23" s="69"/>
      <c r="I23" s="69"/>
      <c r="J23" s="69"/>
      <c r="K23" s="69"/>
      <c r="L23" s="69"/>
      <c r="M23" s="69"/>
      <c r="N23" s="69"/>
      <c r="O23" s="69"/>
    </row>
    <row r="24" spans="1:15" ht="20.25" x14ac:dyDescent="0.25">
      <c r="A24" s="89"/>
      <c r="B24" s="89"/>
      <c r="C24" s="91"/>
      <c r="D24" s="91"/>
      <c r="E24" s="69"/>
      <c r="F24" s="69"/>
      <c r="G24" s="69"/>
      <c r="H24" s="69"/>
      <c r="I24" s="69"/>
      <c r="J24" s="69"/>
      <c r="K24" s="69"/>
      <c r="L24" s="69"/>
      <c r="M24" s="69"/>
      <c r="N24" s="69"/>
      <c r="O24" s="69"/>
    </row>
    <row r="25" spans="1:15" ht="20.25" x14ac:dyDescent="0.25">
      <c r="A25" s="89"/>
      <c r="B25" s="89"/>
      <c r="C25" s="91"/>
      <c r="D25" s="91"/>
      <c r="E25" s="69"/>
      <c r="F25" s="69"/>
      <c r="G25" s="69"/>
      <c r="H25" s="69"/>
      <c r="I25" s="69"/>
      <c r="J25" s="69"/>
      <c r="K25" s="69"/>
      <c r="L25" s="69"/>
      <c r="M25" s="69"/>
      <c r="N25" s="69"/>
      <c r="O25" s="69"/>
    </row>
    <row r="26" spans="1:15" ht="20.25" x14ac:dyDescent="0.25">
      <c r="A26" s="89"/>
      <c r="B26" s="89"/>
      <c r="C26" s="91"/>
      <c r="D26" s="91"/>
      <c r="E26" s="69"/>
      <c r="F26" s="69"/>
      <c r="G26" s="69"/>
      <c r="H26" s="69"/>
      <c r="I26" s="69"/>
      <c r="J26" s="69"/>
      <c r="K26" s="69"/>
      <c r="L26" s="69"/>
      <c r="M26" s="69"/>
      <c r="N26" s="69"/>
      <c r="O26" s="69"/>
    </row>
    <row r="27" spans="1:15" ht="20.25" x14ac:dyDescent="0.25">
      <c r="A27" s="89"/>
      <c r="B27" s="89"/>
      <c r="C27" s="91"/>
      <c r="D27" s="91"/>
      <c r="E27" s="69"/>
      <c r="F27" s="69"/>
      <c r="G27" s="69"/>
      <c r="H27" s="69"/>
      <c r="I27" s="69"/>
      <c r="J27" s="69"/>
      <c r="K27" s="69"/>
      <c r="L27" s="69"/>
      <c r="M27" s="69"/>
      <c r="N27" s="69"/>
      <c r="O27" s="69"/>
    </row>
    <row r="28" spans="1:15" ht="20.25" x14ac:dyDescent="0.25">
      <c r="A28" s="89"/>
      <c r="B28" s="89"/>
      <c r="C28" s="91"/>
      <c r="D28" s="91"/>
      <c r="E28" s="69"/>
      <c r="F28" s="69"/>
      <c r="G28" s="69"/>
      <c r="H28" s="69"/>
      <c r="I28" s="69"/>
      <c r="J28" s="69"/>
      <c r="K28" s="69"/>
      <c r="L28" s="69"/>
      <c r="M28" s="69"/>
      <c r="N28" s="69"/>
      <c r="O28" s="69"/>
    </row>
    <row r="29" spans="1:15" ht="20.25" x14ac:dyDescent="0.25">
      <c r="A29" s="89"/>
      <c r="B29" s="89"/>
      <c r="C29" s="91"/>
      <c r="D29" s="91"/>
      <c r="E29" s="69"/>
      <c r="F29" s="69"/>
      <c r="G29" s="69"/>
      <c r="H29" s="69"/>
      <c r="I29" s="69"/>
      <c r="J29" s="69"/>
      <c r="K29" s="69"/>
      <c r="L29" s="69"/>
      <c r="M29" s="69"/>
      <c r="N29" s="69"/>
      <c r="O29" s="69"/>
    </row>
    <row r="30" spans="1:15" ht="20.25" x14ac:dyDescent="0.25">
      <c r="A30" s="89"/>
      <c r="B30" s="89"/>
      <c r="C30" s="91"/>
      <c r="D30" s="91"/>
      <c r="E30" s="69"/>
      <c r="F30" s="69"/>
      <c r="G30" s="69"/>
      <c r="H30" s="69"/>
      <c r="I30" s="69"/>
      <c r="J30" s="69"/>
      <c r="K30" s="69"/>
      <c r="L30" s="69"/>
      <c r="M30" s="69"/>
      <c r="N30" s="69"/>
      <c r="O30" s="69"/>
    </row>
    <row r="31" spans="1:15" ht="20.25" x14ac:dyDescent="0.25">
      <c r="A31" s="89"/>
      <c r="B31" s="89"/>
      <c r="C31" s="91"/>
      <c r="D31" s="91"/>
      <c r="E31" s="69"/>
      <c r="F31" s="69"/>
      <c r="G31" s="69"/>
      <c r="H31" s="69"/>
      <c r="I31" s="69"/>
      <c r="J31" s="69"/>
      <c r="K31" s="69"/>
      <c r="L31" s="69"/>
      <c r="M31" s="69"/>
      <c r="N31" s="69"/>
      <c r="O31" s="69"/>
    </row>
    <row r="32" spans="1:15" ht="20.25" x14ac:dyDescent="0.25">
      <c r="A32" s="89"/>
      <c r="B32" s="89"/>
      <c r="C32" s="91"/>
      <c r="D32" s="91"/>
      <c r="E32" s="69"/>
      <c r="F32" s="69"/>
      <c r="G32" s="69"/>
      <c r="H32" s="69"/>
      <c r="I32" s="69"/>
      <c r="J32" s="69"/>
      <c r="K32" s="69"/>
      <c r="L32" s="69"/>
      <c r="M32" s="69"/>
      <c r="N32" s="69"/>
      <c r="O32" s="69"/>
    </row>
    <row r="33" spans="1:15" ht="20.25" x14ac:dyDescent="0.25">
      <c r="A33" s="89"/>
      <c r="B33" s="89"/>
      <c r="C33" s="91"/>
      <c r="D33" s="91"/>
      <c r="E33" s="69"/>
      <c r="F33" s="69"/>
      <c r="G33" s="69"/>
      <c r="H33" s="69"/>
      <c r="I33" s="69"/>
      <c r="J33" s="69"/>
      <c r="K33" s="69"/>
      <c r="L33" s="69"/>
      <c r="M33" s="69"/>
      <c r="N33" s="69"/>
      <c r="O33" s="69"/>
    </row>
    <row r="34" spans="1:15" ht="20.25" x14ac:dyDescent="0.25">
      <c r="A34" s="89"/>
      <c r="B34" s="89"/>
      <c r="C34" s="91"/>
      <c r="D34" s="91"/>
      <c r="E34" s="69"/>
      <c r="F34" s="69"/>
      <c r="G34" s="69"/>
      <c r="H34" s="69"/>
      <c r="I34" s="69"/>
      <c r="J34" s="69"/>
      <c r="K34" s="69"/>
      <c r="L34" s="69"/>
      <c r="M34" s="69"/>
      <c r="N34" s="69"/>
      <c r="O34" s="69"/>
    </row>
    <row r="35" spans="1:15" ht="20.25" x14ac:dyDescent="0.25">
      <c r="A35" s="89"/>
      <c r="B35" s="89"/>
      <c r="C35" s="91"/>
      <c r="D35" s="91"/>
      <c r="E35" s="69"/>
      <c r="F35" s="69"/>
      <c r="G35" s="69"/>
      <c r="H35" s="69"/>
      <c r="I35" s="69"/>
      <c r="J35" s="69"/>
      <c r="K35" s="69"/>
      <c r="L35" s="69"/>
      <c r="M35" s="69"/>
      <c r="N35" s="69"/>
      <c r="O35" s="69"/>
    </row>
    <row r="36" spans="1:15" ht="20.25" x14ac:dyDescent="0.25">
      <c r="A36" s="89"/>
      <c r="B36" s="89"/>
      <c r="C36" s="91"/>
      <c r="D36" s="91"/>
      <c r="E36" s="69"/>
      <c r="F36" s="69"/>
      <c r="G36" s="69"/>
      <c r="H36" s="69"/>
      <c r="I36" s="69"/>
      <c r="J36" s="69"/>
      <c r="K36" s="69"/>
      <c r="L36" s="69"/>
      <c r="M36" s="69"/>
      <c r="N36" s="69"/>
      <c r="O36" s="69"/>
    </row>
    <row r="37" spans="1:15" ht="20.25" x14ac:dyDescent="0.25">
      <c r="A37" s="89"/>
      <c r="B37" s="89"/>
      <c r="C37" s="91"/>
      <c r="D37" s="91"/>
      <c r="E37" s="69"/>
      <c r="F37" s="69"/>
      <c r="G37" s="69"/>
      <c r="H37" s="69"/>
      <c r="I37" s="69"/>
      <c r="J37" s="69"/>
      <c r="K37" s="69"/>
      <c r="L37" s="69"/>
      <c r="M37" s="69"/>
      <c r="N37" s="69"/>
      <c r="O37" s="69"/>
    </row>
    <row r="38" spans="1:15" ht="20.25" x14ac:dyDescent="0.25">
      <c r="A38" s="89"/>
      <c r="B38" s="89"/>
      <c r="C38" s="91"/>
      <c r="D38" s="91"/>
      <c r="E38" s="69"/>
      <c r="F38" s="69"/>
      <c r="G38" s="69"/>
      <c r="H38" s="69"/>
      <c r="I38" s="69"/>
      <c r="J38" s="69"/>
      <c r="K38" s="69"/>
      <c r="L38" s="69"/>
      <c r="M38" s="69"/>
      <c r="N38" s="69"/>
      <c r="O38" s="69"/>
    </row>
    <row r="39" spans="1:15" ht="20.25" x14ac:dyDescent="0.25">
      <c r="A39" s="89"/>
      <c r="B39" s="89"/>
      <c r="C39" s="91"/>
      <c r="D39" s="91"/>
      <c r="E39" s="69"/>
      <c r="F39" s="69"/>
      <c r="G39" s="69"/>
      <c r="H39" s="69"/>
      <c r="I39" s="69"/>
      <c r="J39" s="69"/>
      <c r="K39" s="69"/>
      <c r="L39" s="69"/>
      <c r="M39" s="69"/>
      <c r="N39" s="69"/>
      <c r="O39" s="69"/>
    </row>
    <row r="40" spans="1:15" ht="20.25" x14ac:dyDescent="0.25">
      <c r="A40" s="89"/>
      <c r="B40" s="89"/>
      <c r="C40" s="91"/>
      <c r="D40" s="91"/>
      <c r="E40" s="69"/>
      <c r="F40" s="69"/>
      <c r="G40" s="69"/>
      <c r="H40" s="69"/>
      <c r="I40" s="69"/>
      <c r="J40" s="69"/>
      <c r="K40" s="69"/>
      <c r="L40" s="69"/>
      <c r="M40" s="69"/>
      <c r="N40" s="69"/>
      <c r="O40" s="69"/>
    </row>
    <row r="41" spans="1:15" ht="20.25" x14ac:dyDescent="0.25">
      <c r="A41" s="89"/>
      <c r="B41" s="89"/>
      <c r="C41" s="91"/>
      <c r="D41" s="91"/>
      <c r="E41" s="69"/>
      <c r="F41" s="69"/>
      <c r="G41" s="69"/>
      <c r="H41" s="69"/>
      <c r="I41" s="69"/>
      <c r="J41" s="69"/>
      <c r="K41" s="69"/>
      <c r="L41" s="69"/>
      <c r="M41" s="69"/>
      <c r="N41" s="69"/>
      <c r="O41" s="69"/>
    </row>
    <row r="42" spans="1:15" ht="20.25" x14ac:dyDescent="0.25">
      <c r="A42" s="89"/>
      <c r="B42" s="89"/>
      <c r="C42" s="91"/>
      <c r="D42" s="91"/>
      <c r="E42" s="69"/>
      <c r="F42" s="69"/>
      <c r="G42" s="69"/>
      <c r="H42" s="69"/>
      <c r="I42" s="69"/>
      <c r="J42" s="69"/>
      <c r="K42" s="69"/>
      <c r="L42" s="69"/>
      <c r="M42" s="69"/>
      <c r="N42" s="69"/>
      <c r="O42" s="69"/>
    </row>
    <row r="43" spans="1:15" ht="20.25" x14ac:dyDescent="0.25">
      <c r="A43" s="89"/>
      <c r="B43" s="89"/>
      <c r="C43" s="91"/>
      <c r="D43" s="91"/>
      <c r="E43" s="69"/>
      <c r="F43" s="69"/>
      <c r="G43" s="69"/>
      <c r="H43" s="69"/>
      <c r="I43" s="69"/>
      <c r="J43" s="69"/>
      <c r="K43" s="69"/>
      <c r="L43" s="69"/>
      <c r="M43" s="69"/>
      <c r="N43" s="69"/>
      <c r="O43" s="69"/>
    </row>
    <row r="44" spans="1:15" ht="20.25" x14ac:dyDescent="0.25">
      <c r="A44" s="89"/>
      <c r="B44" s="89"/>
      <c r="C44" s="91"/>
      <c r="D44" s="91"/>
      <c r="E44" s="69"/>
      <c r="F44" s="69"/>
      <c r="G44" s="69"/>
      <c r="H44" s="69"/>
      <c r="I44" s="69"/>
      <c r="J44" s="69"/>
      <c r="K44" s="69"/>
      <c r="L44" s="69"/>
      <c r="M44" s="69"/>
      <c r="N44" s="69"/>
      <c r="O44" s="69"/>
    </row>
    <row r="45" spans="1:15" ht="20.25" x14ac:dyDescent="0.25">
      <c r="A45" s="89"/>
      <c r="B45" s="89"/>
      <c r="C45" s="91"/>
      <c r="D45" s="91"/>
      <c r="E45" s="69"/>
      <c r="F45" s="69"/>
      <c r="G45" s="69"/>
      <c r="H45" s="69"/>
      <c r="I45" s="69"/>
      <c r="J45" s="69"/>
      <c r="K45" s="69"/>
      <c r="L45" s="69"/>
      <c r="M45" s="69"/>
      <c r="N45" s="69"/>
      <c r="O45" s="69"/>
    </row>
    <row r="46" spans="1:15" ht="20.25" x14ac:dyDescent="0.25">
      <c r="A46" s="89"/>
      <c r="B46" s="89"/>
      <c r="C46" s="91"/>
      <c r="D46" s="91"/>
      <c r="E46" s="69"/>
      <c r="F46" s="69"/>
      <c r="G46" s="69"/>
      <c r="H46" s="69"/>
      <c r="I46" s="69"/>
      <c r="J46" s="69"/>
      <c r="K46" s="69"/>
      <c r="L46" s="69"/>
      <c r="M46" s="69"/>
      <c r="N46" s="69"/>
      <c r="O46" s="69"/>
    </row>
    <row r="47" spans="1:15" ht="20.25" x14ac:dyDescent="0.25">
      <c r="A47" s="89"/>
      <c r="B47" s="89"/>
      <c r="C47" s="91"/>
      <c r="D47" s="91"/>
      <c r="E47" s="69"/>
      <c r="F47" s="69"/>
      <c r="G47" s="69"/>
      <c r="H47" s="69"/>
      <c r="I47" s="69"/>
      <c r="J47" s="69"/>
      <c r="K47" s="69"/>
      <c r="L47" s="69"/>
      <c r="M47" s="69"/>
      <c r="N47" s="69"/>
      <c r="O47" s="69"/>
    </row>
    <row r="48" spans="1:15" ht="20.25" x14ac:dyDescent="0.25">
      <c r="A48" s="89"/>
      <c r="B48" s="89"/>
      <c r="C48" s="91"/>
      <c r="D48" s="91"/>
      <c r="E48" s="69"/>
      <c r="F48" s="69"/>
      <c r="G48" s="69"/>
      <c r="H48" s="69"/>
      <c r="I48" s="69"/>
      <c r="J48" s="69"/>
      <c r="K48" s="69"/>
      <c r="L48" s="69"/>
      <c r="M48" s="69"/>
      <c r="N48" s="69"/>
      <c r="O48" s="69"/>
    </row>
    <row r="49" spans="1:15" ht="20.25" x14ac:dyDescent="0.25">
      <c r="A49" s="89"/>
      <c r="B49" s="89"/>
      <c r="C49" s="91"/>
      <c r="D49" s="91"/>
      <c r="E49" s="69"/>
      <c r="F49" s="69"/>
      <c r="G49" s="69"/>
      <c r="H49" s="69"/>
      <c r="I49" s="69"/>
      <c r="J49" s="69"/>
      <c r="K49" s="69"/>
      <c r="L49" s="69"/>
      <c r="M49" s="69"/>
      <c r="N49" s="69"/>
      <c r="O49" s="69"/>
    </row>
    <row r="50" spans="1:15" ht="20.25" x14ac:dyDescent="0.25">
      <c r="A50" s="89"/>
      <c r="B50" s="89"/>
      <c r="C50" s="91"/>
      <c r="D50" s="91"/>
      <c r="E50" s="69"/>
      <c r="F50" s="69"/>
      <c r="G50" s="69"/>
      <c r="H50" s="69"/>
      <c r="I50" s="69"/>
      <c r="J50" s="69"/>
      <c r="K50" s="69"/>
      <c r="L50" s="69"/>
      <c r="M50" s="69"/>
      <c r="N50" s="69"/>
      <c r="O50" s="69"/>
    </row>
    <row r="51" spans="1:15" ht="20.25" x14ac:dyDescent="0.25">
      <c r="A51" s="89"/>
      <c r="B51" s="89"/>
      <c r="C51" s="91"/>
      <c r="D51" s="91"/>
      <c r="E51" s="69"/>
      <c r="F51" s="69"/>
      <c r="G51" s="69"/>
      <c r="H51" s="69"/>
      <c r="I51" s="69"/>
      <c r="J51" s="69"/>
      <c r="K51" s="69"/>
      <c r="L51" s="69"/>
      <c r="M51" s="69"/>
      <c r="N51" s="69"/>
      <c r="O51" s="69"/>
    </row>
    <row r="52" spans="1:15" ht="20.25" x14ac:dyDescent="0.25">
      <c r="A52" s="89"/>
      <c r="B52" s="15"/>
      <c r="C52" s="20"/>
      <c r="D52" s="20"/>
    </row>
    <row r="53" spans="1:15" ht="20.25" x14ac:dyDescent="0.25">
      <c r="A53" s="89"/>
      <c r="B53" s="15"/>
      <c r="C53" s="20"/>
      <c r="D53" s="20"/>
    </row>
    <row r="54" spans="1:15" ht="20.25" x14ac:dyDescent="0.25">
      <c r="A54" s="89"/>
      <c r="B54" s="15"/>
      <c r="C54" s="20"/>
      <c r="D54" s="20"/>
    </row>
    <row r="55" spans="1:15" ht="20.25" x14ac:dyDescent="0.25">
      <c r="A55" s="89"/>
      <c r="B55" s="15"/>
      <c r="C55" s="20"/>
      <c r="D55" s="20"/>
    </row>
    <row r="56" spans="1:15" ht="20.25" x14ac:dyDescent="0.25">
      <c r="A56" s="89"/>
      <c r="B56" s="15"/>
      <c r="C56" s="20"/>
      <c r="D56" s="20"/>
    </row>
    <row r="57" spans="1:15" ht="20.25" x14ac:dyDescent="0.25">
      <c r="A57" s="89"/>
      <c r="B57" s="15"/>
      <c r="C57" s="20"/>
      <c r="D57" s="20"/>
    </row>
    <row r="58" spans="1:15" ht="20.25" x14ac:dyDescent="0.25">
      <c r="A58" s="89"/>
      <c r="B58" s="15"/>
      <c r="C58" s="20"/>
      <c r="D58" s="20"/>
    </row>
    <row r="59" spans="1:15" ht="20.25" x14ac:dyDescent="0.25">
      <c r="A59" s="89"/>
      <c r="B59" s="15"/>
      <c r="C59" s="20"/>
      <c r="D59" s="20"/>
    </row>
    <row r="60" spans="1:15" ht="20.25" x14ac:dyDescent="0.25">
      <c r="A60" s="89"/>
      <c r="B60" s="15"/>
      <c r="C60" s="20"/>
      <c r="D60" s="20"/>
    </row>
    <row r="61" spans="1:15" ht="20.25" x14ac:dyDescent="0.25">
      <c r="A61" s="89"/>
      <c r="B61" s="15"/>
      <c r="C61" s="20"/>
      <c r="D61" s="20"/>
    </row>
    <row r="62" spans="1:15" ht="20.25" x14ac:dyDescent="0.25">
      <c r="A62" s="89"/>
      <c r="B62" s="15"/>
      <c r="C62" s="20"/>
      <c r="D62" s="20"/>
    </row>
    <row r="63" spans="1:15" ht="20.25" x14ac:dyDescent="0.25">
      <c r="A63" s="89"/>
      <c r="B63" s="15"/>
      <c r="C63" s="20"/>
      <c r="D63" s="20"/>
    </row>
    <row r="64" spans="1:15" ht="20.25" x14ac:dyDescent="0.25">
      <c r="A64" s="89"/>
      <c r="B64" s="15"/>
      <c r="C64" s="20"/>
      <c r="D64" s="20"/>
    </row>
    <row r="65" spans="1:4" ht="20.25" x14ac:dyDescent="0.25">
      <c r="A65" s="89"/>
      <c r="B65" s="15"/>
      <c r="C65" s="20"/>
      <c r="D65" s="20"/>
    </row>
    <row r="66" spans="1:4" ht="20.25" x14ac:dyDescent="0.25">
      <c r="A66" s="89"/>
      <c r="B66" s="15"/>
      <c r="C66" s="20"/>
      <c r="D66" s="20"/>
    </row>
    <row r="67" spans="1:4" ht="20.25" x14ac:dyDescent="0.25">
      <c r="A67" s="89"/>
      <c r="B67" s="15"/>
      <c r="C67" s="20"/>
      <c r="D67" s="20"/>
    </row>
    <row r="68" spans="1:4" ht="20.25" x14ac:dyDescent="0.25">
      <c r="A68" s="89"/>
      <c r="B68" s="15"/>
      <c r="C68" s="20"/>
      <c r="D68" s="20"/>
    </row>
    <row r="69" spans="1:4" ht="20.25" x14ac:dyDescent="0.25">
      <c r="A69" s="89"/>
      <c r="B69" s="15"/>
      <c r="C69" s="20"/>
      <c r="D69" s="20"/>
    </row>
    <row r="70" spans="1:4" ht="20.25" x14ac:dyDescent="0.25">
      <c r="A70" s="89"/>
      <c r="B70" s="15"/>
      <c r="C70" s="20"/>
      <c r="D70" s="20"/>
    </row>
    <row r="71" spans="1:4" ht="20.25" x14ac:dyDescent="0.25">
      <c r="A71" s="89"/>
      <c r="B71" s="15"/>
      <c r="C71" s="20"/>
      <c r="D71" s="20"/>
    </row>
    <row r="72" spans="1:4" ht="20.25" x14ac:dyDescent="0.25">
      <c r="A72" s="89"/>
      <c r="B72" s="15"/>
      <c r="C72" s="20"/>
      <c r="D72" s="20"/>
    </row>
    <row r="73" spans="1:4" ht="20.25" x14ac:dyDescent="0.25">
      <c r="A73" s="89"/>
      <c r="B73" s="15"/>
      <c r="C73" s="20"/>
      <c r="D73" s="20"/>
    </row>
    <row r="74" spans="1:4" ht="20.25" x14ac:dyDescent="0.25">
      <c r="A74" s="89"/>
      <c r="B74" s="15"/>
      <c r="C74" s="20"/>
      <c r="D74" s="20"/>
    </row>
    <row r="75" spans="1:4" ht="20.25" x14ac:dyDescent="0.25">
      <c r="A75" s="89"/>
      <c r="B75" s="15"/>
      <c r="C75" s="20"/>
      <c r="D75" s="20"/>
    </row>
    <row r="76" spans="1:4" ht="20.25" x14ac:dyDescent="0.25">
      <c r="A76" s="89"/>
      <c r="B76" s="15"/>
      <c r="C76" s="20"/>
      <c r="D76" s="20"/>
    </row>
    <row r="77" spans="1:4" ht="20.25" x14ac:dyDescent="0.25">
      <c r="A77" s="89"/>
      <c r="B77" s="15"/>
      <c r="C77" s="20"/>
      <c r="D77" s="20"/>
    </row>
    <row r="78" spans="1:4" ht="20.25" x14ac:dyDescent="0.25">
      <c r="A78" s="89"/>
      <c r="B78" s="15"/>
      <c r="C78" s="20"/>
      <c r="D78" s="20"/>
    </row>
    <row r="79" spans="1:4" ht="20.25" x14ac:dyDescent="0.25">
      <c r="A79" s="89"/>
      <c r="B79" s="15"/>
      <c r="C79" s="20"/>
      <c r="D79" s="20"/>
    </row>
    <row r="80" spans="1:4" ht="20.25" x14ac:dyDescent="0.25">
      <c r="A80" s="89"/>
      <c r="B80" s="15"/>
      <c r="C80" s="20"/>
      <c r="D80" s="20"/>
    </row>
    <row r="81" spans="1:4" ht="20.25" x14ac:dyDescent="0.25">
      <c r="A81" s="89"/>
      <c r="B81" s="15"/>
      <c r="C81" s="20"/>
      <c r="D81" s="20"/>
    </row>
    <row r="82" spans="1:4" ht="20.25" x14ac:dyDescent="0.25">
      <c r="A82" s="89"/>
      <c r="B82" s="15"/>
      <c r="C82" s="20"/>
      <c r="D82" s="20"/>
    </row>
    <row r="83" spans="1:4" ht="20.25" x14ac:dyDescent="0.25">
      <c r="A83" s="89"/>
      <c r="B83" s="15"/>
      <c r="C83" s="20"/>
      <c r="D83" s="20"/>
    </row>
    <row r="84" spans="1:4" ht="20.25" x14ac:dyDescent="0.25">
      <c r="A84" s="89"/>
      <c r="B84" s="15"/>
      <c r="C84" s="20"/>
      <c r="D84" s="20"/>
    </row>
    <row r="85" spans="1:4" ht="20.25" x14ac:dyDescent="0.25">
      <c r="A85" s="89"/>
      <c r="B85" s="15"/>
      <c r="C85" s="20"/>
      <c r="D85" s="20"/>
    </row>
    <row r="86" spans="1:4" ht="20.25" x14ac:dyDescent="0.25">
      <c r="A86" s="89"/>
      <c r="B86" s="15"/>
      <c r="C86" s="20"/>
      <c r="D86" s="20"/>
    </row>
    <row r="87" spans="1:4" ht="20.25" x14ac:dyDescent="0.25">
      <c r="A87" s="89"/>
      <c r="B87" s="15"/>
      <c r="C87" s="20"/>
      <c r="D87" s="20"/>
    </row>
    <row r="88" spans="1:4" ht="20.25" x14ac:dyDescent="0.25">
      <c r="A88" s="89"/>
      <c r="B88" s="15"/>
      <c r="C88" s="20"/>
      <c r="D88" s="20"/>
    </row>
    <row r="89" spans="1:4" ht="20.25" x14ac:dyDescent="0.25">
      <c r="A89" s="89"/>
      <c r="B89" s="15"/>
      <c r="C89" s="20"/>
      <c r="D89" s="20"/>
    </row>
    <row r="90" spans="1:4" ht="20.25" x14ac:dyDescent="0.25">
      <c r="A90" s="89"/>
      <c r="B90" s="15"/>
      <c r="C90" s="20"/>
      <c r="D90" s="20"/>
    </row>
    <row r="91" spans="1:4" ht="20.25" x14ac:dyDescent="0.25">
      <c r="A91" s="89"/>
      <c r="B91" s="15"/>
      <c r="C91" s="20"/>
      <c r="D91" s="20"/>
    </row>
    <row r="92" spans="1:4" ht="20.25" x14ac:dyDescent="0.25">
      <c r="A92" s="89"/>
      <c r="B92" s="15"/>
      <c r="C92" s="20"/>
      <c r="D92" s="20"/>
    </row>
    <row r="93" spans="1:4" ht="20.25" x14ac:dyDescent="0.25">
      <c r="A93" s="89"/>
      <c r="B93" s="15"/>
      <c r="C93" s="20"/>
      <c r="D93" s="20"/>
    </row>
    <row r="94" spans="1:4" ht="20.25" x14ac:dyDescent="0.25">
      <c r="A94" s="89"/>
      <c r="B94" s="15"/>
      <c r="C94" s="20"/>
      <c r="D94" s="20"/>
    </row>
    <row r="95" spans="1:4" ht="20.25" x14ac:dyDescent="0.25">
      <c r="A95" s="89"/>
      <c r="B95" s="15"/>
      <c r="C95" s="20"/>
      <c r="D95" s="20"/>
    </row>
    <row r="96" spans="1:4" ht="20.25" x14ac:dyDescent="0.25">
      <c r="A96" s="89"/>
      <c r="B96" s="15"/>
      <c r="C96" s="20"/>
      <c r="D96" s="20"/>
    </row>
    <row r="97" spans="1:4" ht="20.25" x14ac:dyDescent="0.25">
      <c r="A97" s="89"/>
      <c r="B97" s="15"/>
      <c r="C97" s="20"/>
      <c r="D97" s="20"/>
    </row>
    <row r="98" spans="1:4" ht="20.25" x14ac:dyDescent="0.25">
      <c r="A98" s="89"/>
      <c r="B98" s="15"/>
      <c r="C98" s="20"/>
      <c r="D98" s="20"/>
    </row>
    <row r="99" spans="1:4" ht="20.25" x14ac:dyDescent="0.25">
      <c r="A99" s="89"/>
      <c r="B99" s="15"/>
      <c r="C99" s="20"/>
      <c r="D99" s="20"/>
    </row>
    <row r="100" spans="1:4" ht="20.25" x14ac:dyDescent="0.25">
      <c r="A100" s="89"/>
      <c r="B100" s="15"/>
      <c r="C100" s="20"/>
      <c r="D100" s="20"/>
    </row>
    <row r="101" spans="1:4" ht="20.25" x14ac:dyDescent="0.25">
      <c r="A101" s="89"/>
      <c r="B101" s="15"/>
      <c r="C101" s="20"/>
      <c r="D101" s="20"/>
    </row>
    <row r="102" spans="1:4" ht="20.25" x14ac:dyDescent="0.25">
      <c r="A102" s="89"/>
      <c r="B102" s="15"/>
      <c r="C102" s="20"/>
      <c r="D102" s="20"/>
    </row>
    <row r="103" spans="1:4" ht="20.25" x14ac:dyDescent="0.25">
      <c r="A103" s="89"/>
      <c r="B103" s="15"/>
      <c r="C103" s="20"/>
      <c r="D103" s="20"/>
    </row>
    <row r="104" spans="1:4" ht="20.25" x14ac:dyDescent="0.25">
      <c r="A104" s="89"/>
      <c r="B104" s="15"/>
      <c r="C104" s="20"/>
      <c r="D104" s="20"/>
    </row>
    <row r="105" spans="1:4" ht="20.25" x14ac:dyDescent="0.25">
      <c r="A105" s="89"/>
      <c r="B105" s="15"/>
      <c r="C105" s="20"/>
      <c r="D105" s="20"/>
    </row>
    <row r="106" spans="1:4" ht="20.25" x14ac:dyDescent="0.25">
      <c r="A106" s="89"/>
      <c r="B106" s="15"/>
      <c r="C106" s="20"/>
      <c r="D106" s="20"/>
    </row>
    <row r="107" spans="1:4" ht="20.25" x14ac:dyDescent="0.25">
      <c r="A107" s="89"/>
      <c r="B107" s="15"/>
      <c r="C107" s="20"/>
      <c r="D107" s="20"/>
    </row>
    <row r="108" spans="1:4" ht="20.25" x14ac:dyDescent="0.25">
      <c r="A108" s="89"/>
      <c r="B108" s="15"/>
      <c r="C108" s="20"/>
      <c r="D108" s="20"/>
    </row>
    <row r="109" spans="1:4" ht="20.25" x14ac:dyDescent="0.25">
      <c r="A109" s="89"/>
      <c r="B109" s="15"/>
      <c r="C109" s="20"/>
      <c r="D109" s="20"/>
    </row>
    <row r="110" spans="1:4" ht="20.25" x14ac:dyDescent="0.25">
      <c r="A110" s="89"/>
      <c r="B110" s="15"/>
      <c r="C110" s="20"/>
      <c r="D110" s="20"/>
    </row>
    <row r="111" spans="1:4" ht="20.25" x14ac:dyDescent="0.25">
      <c r="A111" s="89"/>
      <c r="B111" s="15"/>
      <c r="C111" s="20"/>
      <c r="D111" s="20"/>
    </row>
    <row r="112" spans="1:4" ht="20.25" x14ac:dyDescent="0.25">
      <c r="A112" s="89"/>
      <c r="B112" s="15"/>
      <c r="C112" s="20"/>
      <c r="D112" s="20"/>
    </row>
    <row r="113" spans="1:4" ht="20.25" x14ac:dyDescent="0.25">
      <c r="A113" s="89"/>
      <c r="B113" s="15"/>
      <c r="C113" s="20"/>
      <c r="D113" s="20"/>
    </row>
    <row r="114" spans="1:4" ht="20.25" x14ac:dyDescent="0.25">
      <c r="A114" s="89"/>
      <c r="B114" s="15"/>
      <c r="C114" s="20"/>
      <c r="D114" s="20"/>
    </row>
    <row r="115" spans="1:4" ht="20.25" x14ac:dyDescent="0.25">
      <c r="A115" s="89"/>
      <c r="B115" s="15"/>
      <c r="C115" s="20"/>
      <c r="D115" s="20"/>
    </row>
    <row r="116" spans="1:4" ht="20.25" x14ac:dyDescent="0.25">
      <c r="A116" s="89"/>
      <c r="B116" s="15"/>
      <c r="C116" s="20"/>
      <c r="D116" s="20"/>
    </row>
    <row r="117" spans="1:4" ht="20.25" x14ac:dyDescent="0.25">
      <c r="A117" s="89"/>
      <c r="B117" s="15"/>
      <c r="C117" s="20"/>
      <c r="D117" s="20"/>
    </row>
    <row r="118" spans="1:4" ht="20.25" x14ac:dyDescent="0.25">
      <c r="A118" s="89"/>
      <c r="B118" s="15"/>
      <c r="C118" s="20"/>
      <c r="D118" s="20"/>
    </row>
    <row r="119" spans="1:4" ht="20.25" x14ac:dyDescent="0.25">
      <c r="A119" s="89"/>
      <c r="B119" s="15"/>
      <c r="C119" s="20"/>
      <c r="D119" s="20"/>
    </row>
    <row r="120" spans="1:4" ht="20.25" x14ac:dyDescent="0.25">
      <c r="A120" s="89"/>
      <c r="B120" s="15"/>
      <c r="C120" s="20"/>
      <c r="D120" s="20"/>
    </row>
    <row r="121" spans="1:4" ht="20.25" x14ac:dyDescent="0.25">
      <c r="A121" s="89"/>
      <c r="B121" s="15"/>
      <c r="C121" s="20"/>
      <c r="D121" s="20"/>
    </row>
    <row r="122" spans="1:4" ht="20.25" x14ac:dyDescent="0.25">
      <c r="A122" s="89"/>
      <c r="B122" s="15"/>
      <c r="C122" s="20"/>
      <c r="D122" s="20"/>
    </row>
    <row r="123" spans="1:4" ht="20.25" x14ac:dyDescent="0.25">
      <c r="A123" s="89"/>
      <c r="B123" s="15"/>
      <c r="C123" s="20"/>
      <c r="D123" s="20"/>
    </row>
    <row r="124" spans="1:4" ht="20.25" x14ac:dyDescent="0.25">
      <c r="A124" s="89"/>
      <c r="B124" s="15"/>
      <c r="C124" s="20"/>
      <c r="D124" s="20"/>
    </row>
    <row r="125" spans="1:4" ht="20.25" x14ac:dyDescent="0.25">
      <c r="A125" s="89"/>
      <c r="B125" s="15"/>
      <c r="C125" s="20"/>
      <c r="D125" s="20"/>
    </row>
    <row r="126" spans="1:4" ht="20.25" x14ac:dyDescent="0.25">
      <c r="A126" s="89"/>
      <c r="B126" s="15"/>
      <c r="C126" s="20"/>
      <c r="D126" s="20"/>
    </row>
    <row r="127" spans="1:4" ht="20.25" x14ac:dyDescent="0.25">
      <c r="A127" s="89"/>
      <c r="B127" s="15"/>
      <c r="C127" s="20"/>
      <c r="D127" s="20"/>
    </row>
    <row r="128" spans="1:4" ht="20.25" x14ac:dyDescent="0.25">
      <c r="A128" s="89"/>
      <c r="B128" s="15"/>
      <c r="C128" s="20"/>
      <c r="D128" s="20"/>
    </row>
    <row r="129" spans="1:4" ht="20.25" x14ac:dyDescent="0.25">
      <c r="A129" s="89"/>
      <c r="B129" s="15"/>
      <c r="C129" s="20"/>
      <c r="D129" s="20"/>
    </row>
    <row r="130" spans="1:4" ht="20.25" x14ac:dyDescent="0.25">
      <c r="A130" s="89"/>
      <c r="B130" s="15"/>
      <c r="C130" s="20"/>
      <c r="D130" s="20"/>
    </row>
    <row r="131" spans="1:4" ht="20.25" x14ac:dyDescent="0.25">
      <c r="A131" s="89"/>
      <c r="B131" s="15"/>
      <c r="C131" s="20"/>
      <c r="D131" s="20"/>
    </row>
    <row r="132" spans="1:4" ht="20.25" x14ac:dyDescent="0.25">
      <c r="A132" s="89"/>
      <c r="B132" s="15"/>
      <c r="C132" s="20"/>
      <c r="D132" s="20"/>
    </row>
    <row r="133" spans="1:4" ht="20.25" x14ac:dyDescent="0.25">
      <c r="A133" s="89"/>
      <c r="B133" s="15"/>
      <c r="C133" s="20"/>
      <c r="D133" s="20"/>
    </row>
    <row r="134" spans="1:4" ht="20.25" x14ac:dyDescent="0.25">
      <c r="A134" s="89"/>
      <c r="B134" s="15"/>
      <c r="C134" s="20"/>
      <c r="D134" s="20"/>
    </row>
    <row r="135" spans="1:4" ht="20.25" x14ac:dyDescent="0.25">
      <c r="A135" s="89"/>
      <c r="B135" s="15"/>
      <c r="C135" s="20"/>
      <c r="D135" s="20"/>
    </row>
    <row r="136" spans="1:4" ht="20.25" x14ac:dyDescent="0.25">
      <c r="A136" s="89"/>
      <c r="B136" s="15"/>
      <c r="C136" s="20"/>
      <c r="D136" s="20"/>
    </row>
    <row r="137" spans="1:4" ht="20.25" x14ac:dyDescent="0.25">
      <c r="A137" s="89"/>
      <c r="B137" s="15"/>
      <c r="C137" s="20"/>
      <c r="D137" s="20"/>
    </row>
    <row r="138" spans="1:4" ht="20.25" x14ac:dyDescent="0.25">
      <c r="A138" s="89"/>
      <c r="B138" s="15"/>
      <c r="C138" s="20"/>
      <c r="D138" s="20"/>
    </row>
    <row r="139" spans="1:4" ht="20.25" x14ac:dyDescent="0.25">
      <c r="A139" s="89"/>
      <c r="B139" s="15"/>
      <c r="C139" s="20"/>
      <c r="D139" s="20"/>
    </row>
    <row r="140" spans="1:4" ht="20.25" x14ac:dyDescent="0.25">
      <c r="A140" s="89"/>
      <c r="B140" s="15"/>
      <c r="C140" s="20"/>
      <c r="D140" s="20"/>
    </row>
    <row r="141" spans="1:4" ht="20.25" x14ac:dyDescent="0.25">
      <c r="A141" s="89"/>
      <c r="B141" s="15"/>
      <c r="C141" s="20"/>
      <c r="D141" s="20"/>
    </row>
    <row r="142" spans="1:4" ht="20.25" x14ac:dyDescent="0.25">
      <c r="A142" s="89"/>
      <c r="B142" s="15"/>
      <c r="C142" s="20"/>
      <c r="D142" s="20"/>
    </row>
    <row r="143" spans="1:4" ht="20.25" x14ac:dyDescent="0.25">
      <c r="A143" s="89"/>
      <c r="B143" s="15"/>
      <c r="C143" s="20"/>
      <c r="D143" s="20"/>
    </row>
    <row r="144" spans="1:4" ht="20.25" x14ac:dyDescent="0.25">
      <c r="A144" s="89"/>
      <c r="B144" s="15"/>
      <c r="C144" s="20"/>
      <c r="D144" s="20"/>
    </row>
    <row r="145" spans="1:4" ht="20.25" x14ac:dyDescent="0.25">
      <c r="A145" s="89"/>
      <c r="B145" s="15"/>
      <c r="C145" s="20"/>
      <c r="D145" s="20"/>
    </row>
    <row r="146" spans="1:4" ht="20.25" x14ac:dyDescent="0.25">
      <c r="A146" s="89"/>
      <c r="B146" s="15"/>
      <c r="C146" s="20"/>
      <c r="D146" s="20"/>
    </row>
    <row r="147" spans="1:4" ht="20.25" x14ac:dyDescent="0.25">
      <c r="A147" s="89"/>
      <c r="B147" s="15"/>
      <c r="C147" s="20"/>
      <c r="D147" s="20"/>
    </row>
    <row r="148" spans="1:4" ht="20.25" x14ac:dyDescent="0.25">
      <c r="A148" s="89"/>
      <c r="B148" s="15"/>
      <c r="C148" s="20"/>
      <c r="D148" s="20"/>
    </row>
    <row r="149" spans="1:4" ht="20.25" x14ac:dyDescent="0.25">
      <c r="A149" s="89"/>
      <c r="B149" s="15"/>
      <c r="C149" s="20"/>
      <c r="D149" s="20"/>
    </row>
    <row r="150" spans="1:4" ht="20.25" x14ac:dyDescent="0.25">
      <c r="A150" s="89"/>
      <c r="B150" s="15"/>
      <c r="C150" s="20"/>
      <c r="D150" s="20"/>
    </row>
    <row r="151" spans="1:4" ht="20.25" x14ac:dyDescent="0.25">
      <c r="A151" s="89"/>
      <c r="B151" s="15"/>
      <c r="C151" s="20"/>
      <c r="D151" s="20"/>
    </row>
    <row r="152" spans="1:4" ht="20.25" x14ac:dyDescent="0.25">
      <c r="A152" s="89"/>
      <c r="B152" s="15"/>
      <c r="C152" s="20"/>
      <c r="D152" s="20"/>
    </row>
    <row r="153" spans="1:4" ht="20.25" x14ac:dyDescent="0.25">
      <c r="A153" s="89"/>
      <c r="B153" s="15"/>
      <c r="C153" s="20"/>
      <c r="D153" s="20"/>
    </row>
    <row r="154" spans="1:4" ht="20.25" x14ac:dyDescent="0.25">
      <c r="A154" s="89"/>
      <c r="B154" s="15"/>
      <c r="C154" s="20"/>
      <c r="D154" s="20"/>
    </row>
    <row r="155" spans="1:4" ht="20.25" x14ac:dyDescent="0.25">
      <c r="A155" s="89"/>
      <c r="B155" s="15"/>
      <c r="C155" s="20"/>
      <c r="D155" s="20"/>
    </row>
    <row r="156" spans="1:4" ht="20.25" x14ac:dyDescent="0.25">
      <c r="A156" s="89"/>
      <c r="B156" s="15"/>
      <c r="C156" s="20"/>
      <c r="D156" s="20"/>
    </row>
    <row r="157" spans="1:4" ht="20.25" x14ac:dyDescent="0.25">
      <c r="A157" s="89"/>
      <c r="B157" s="15"/>
      <c r="C157" s="20"/>
      <c r="D157" s="20"/>
    </row>
    <row r="158" spans="1:4" ht="20.25" x14ac:dyDescent="0.25">
      <c r="A158" s="89"/>
      <c r="B158" s="15"/>
      <c r="C158" s="20"/>
      <c r="D158" s="20"/>
    </row>
    <row r="159" spans="1:4" ht="20.25" x14ac:dyDescent="0.25">
      <c r="A159" s="89"/>
      <c r="B159" s="15"/>
      <c r="C159" s="20"/>
      <c r="D159" s="20"/>
    </row>
    <row r="160" spans="1:4" ht="20.25" x14ac:dyDescent="0.25">
      <c r="A160" s="89"/>
      <c r="B160" s="15"/>
      <c r="C160" s="20"/>
      <c r="D160" s="20"/>
    </row>
    <row r="161" spans="1:4" ht="20.25" x14ac:dyDescent="0.25">
      <c r="A161" s="89"/>
      <c r="B161" s="15"/>
      <c r="C161" s="20"/>
      <c r="D161" s="20"/>
    </row>
    <row r="162" spans="1:4" ht="20.25" x14ac:dyDescent="0.25">
      <c r="A162" s="89"/>
      <c r="B162" s="15"/>
      <c r="C162" s="20"/>
      <c r="D162" s="20"/>
    </row>
    <row r="163" spans="1:4" ht="20.25" x14ac:dyDescent="0.25">
      <c r="A163" s="89"/>
      <c r="B163" s="15"/>
      <c r="C163" s="20"/>
      <c r="D163" s="20"/>
    </row>
    <row r="164" spans="1:4" ht="20.25" x14ac:dyDescent="0.25">
      <c r="A164" s="89"/>
      <c r="B164" s="15"/>
      <c r="C164" s="20"/>
      <c r="D164" s="20"/>
    </row>
    <row r="165" spans="1:4" ht="20.25" x14ac:dyDescent="0.25">
      <c r="A165" s="89"/>
      <c r="B165" s="15"/>
      <c r="C165" s="20"/>
      <c r="D165" s="20"/>
    </row>
    <row r="166" spans="1:4" ht="20.25" x14ac:dyDescent="0.25">
      <c r="A166" s="89"/>
      <c r="B166" s="15"/>
      <c r="C166" s="20"/>
      <c r="D166" s="20"/>
    </row>
    <row r="167" spans="1:4" ht="20.25" x14ac:dyDescent="0.25">
      <c r="A167" s="89"/>
      <c r="B167" s="15"/>
      <c r="C167" s="20"/>
      <c r="D167" s="20"/>
    </row>
    <row r="168" spans="1:4" ht="20.25" x14ac:dyDescent="0.25">
      <c r="A168" s="89"/>
      <c r="B168" s="15"/>
      <c r="C168" s="20"/>
      <c r="D168" s="20"/>
    </row>
    <row r="169" spans="1:4" ht="20.25" x14ac:dyDescent="0.25">
      <c r="A169" s="89"/>
      <c r="B169" s="15"/>
      <c r="C169" s="20"/>
      <c r="D169" s="20"/>
    </row>
    <row r="170" spans="1:4" ht="20.25" x14ac:dyDescent="0.25">
      <c r="A170" s="89"/>
      <c r="B170" s="15"/>
      <c r="C170" s="20"/>
      <c r="D170" s="20"/>
    </row>
    <row r="171" spans="1:4" ht="20.25" x14ac:dyDescent="0.25">
      <c r="A171" s="89"/>
      <c r="B171" s="15"/>
      <c r="C171" s="20"/>
      <c r="D171" s="20"/>
    </row>
    <row r="172" spans="1:4" ht="20.25" x14ac:dyDescent="0.25">
      <c r="A172" s="89"/>
      <c r="B172" s="15"/>
      <c r="C172" s="20"/>
      <c r="D172" s="20"/>
    </row>
    <row r="173" spans="1:4" ht="20.25" x14ac:dyDescent="0.25">
      <c r="A173" s="89"/>
      <c r="B173" s="15"/>
      <c r="C173" s="20"/>
      <c r="D173" s="20"/>
    </row>
    <row r="174" spans="1:4" ht="20.25" x14ac:dyDescent="0.25">
      <c r="A174" s="89"/>
      <c r="B174" s="15"/>
      <c r="C174" s="20"/>
      <c r="D174" s="20"/>
    </row>
    <row r="175" spans="1:4" ht="20.25" x14ac:dyDescent="0.25">
      <c r="A175" s="89"/>
      <c r="B175" s="15"/>
      <c r="C175" s="20"/>
      <c r="D175" s="20"/>
    </row>
    <row r="176" spans="1:4" ht="20.25" x14ac:dyDescent="0.25">
      <c r="A176" s="89"/>
      <c r="B176" s="15"/>
      <c r="C176" s="20"/>
      <c r="D176" s="20"/>
    </row>
    <row r="177" spans="1:4" ht="20.25" x14ac:dyDescent="0.25">
      <c r="A177" s="89"/>
      <c r="B177" s="15"/>
      <c r="C177" s="20"/>
      <c r="D177" s="20"/>
    </row>
    <row r="178" spans="1:4" ht="20.25" x14ac:dyDescent="0.25">
      <c r="A178" s="89"/>
      <c r="B178" s="15"/>
      <c r="C178" s="20"/>
      <c r="D178" s="20"/>
    </row>
    <row r="179" spans="1:4" ht="20.25" x14ac:dyDescent="0.25">
      <c r="A179" s="89"/>
      <c r="B179" s="15"/>
      <c r="C179" s="20"/>
      <c r="D179" s="20"/>
    </row>
    <row r="180" spans="1:4" ht="20.25" x14ac:dyDescent="0.25">
      <c r="A180" s="89"/>
      <c r="B180" s="15"/>
      <c r="C180" s="20"/>
      <c r="D180" s="20"/>
    </row>
    <row r="181" spans="1:4" ht="20.25" x14ac:dyDescent="0.25">
      <c r="A181" s="89"/>
      <c r="B181" s="15"/>
      <c r="C181" s="20"/>
      <c r="D181" s="20"/>
    </row>
    <row r="182" spans="1:4" ht="20.25" x14ac:dyDescent="0.25">
      <c r="A182" s="89"/>
      <c r="B182" s="15"/>
      <c r="C182" s="20"/>
      <c r="D182" s="20"/>
    </row>
    <row r="183" spans="1:4" ht="20.25" x14ac:dyDescent="0.25">
      <c r="A183" s="89"/>
      <c r="B183" s="15"/>
      <c r="C183" s="20"/>
      <c r="D183" s="20"/>
    </row>
    <row r="184" spans="1:4" ht="20.25" x14ac:dyDescent="0.25">
      <c r="A184" s="89"/>
      <c r="B184" s="15"/>
      <c r="C184" s="20"/>
      <c r="D184" s="20"/>
    </row>
    <row r="185" spans="1:4" ht="20.25" x14ac:dyDescent="0.25">
      <c r="A185" s="89"/>
      <c r="B185" s="15"/>
      <c r="C185" s="20"/>
      <c r="D185" s="20"/>
    </row>
    <row r="186" spans="1:4" ht="20.25" x14ac:dyDescent="0.25">
      <c r="A186" s="89"/>
      <c r="B186" s="15"/>
      <c r="C186" s="20"/>
      <c r="D186" s="20"/>
    </row>
    <row r="187" spans="1:4" ht="20.25" x14ac:dyDescent="0.25">
      <c r="A187" s="89"/>
      <c r="B187" s="15"/>
      <c r="C187" s="20"/>
      <c r="D187" s="20"/>
    </row>
    <row r="188" spans="1:4" ht="20.25" x14ac:dyDescent="0.25">
      <c r="A188" s="89"/>
      <c r="B188" s="15"/>
      <c r="C188" s="20"/>
      <c r="D188" s="20"/>
    </row>
    <row r="189" spans="1:4" ht="20.25" x14ac:dyDescent="0.25">
      <c r="A189" s="89"/>
      <c r="B189" s="15"/>
      <c r="C189" s="20"/>
      <c r="D189" s="20"/>
    </row>
    <row r="190" spans="1:4" ht="20.25" x14ac:dyDescent="0.25">
      <c r="A190" s="89"/>
      <c r="B190" s="15"/>
      <c r="C190" s="20"/>
      <c r="D190" s="20"/>
    </row>
    <row r="191" spans="1:4" ht="20.25" x14ac:dyDescent="0.25">
      <c r="A191" s="89"/>
      <c r="B191" s="15"/>
      <c r="C191" s="20"/>
      <c r="D191" s="20"/>
    </row>
    <row r="192" spans="1:4" ht="20.25" x14ac:dyDescent="0.25">
      <c r="A192" s="89"/>
      <c r="B192" s="15"/>
      <c r="C192" s="20"/>
      <c r="D192" s="20"/>
    </row>
    <row r="193" spans="1:4" ht="20.25" x14ac:dyDescent="0.25">
      <c r="A193" s="89"/>
      <c r="B193" s="15"/>
      <c r="C193" s="20"/>
      <c r="D193" s="20"/>
    </row>
    <row r="194" spans="1:4" ht="20.25" x14ac:dyDescent="0.25">
      <c r="A194" s="89"/>
      <c r="B194" s="15"/>
      <c r="C194" s="20"/>
      <c r="D194" s="20"/>
    </row>
    <row r="195" spans="1:4" ht="20.25" x14ac:dyDescent="0.25">
      <c r="A195" s="89"/>
      <c r="B195" s="15"/>
      <c r="C195" s="20"/>
      <c r="D195" s="20"/>
    </row>
    <row r="196" spans="1:4" ht="20.25" x14ac:dyDescent="0.25">
      <c r="A196" s="89"/>
      <c r="B196" s="15"/>
      <c r="C196" s="20"/>
      <c r="D196" s="20"/>
    </row>
    <row r="197" spans="1:4" ht="20.25" x14ac:dyDescent="0.25">
      <c r="A197" s="89"/>
      <c r="B197" s="15"/>
      <c r="C197" s="20"/>
      <c r="D197" s="20"/>
    </row>
    <row r="198" spans="1:4" ht="20.25" x14ac:dyDescent="0.25">
      <c r="A198" s="89"/>
      <c r="B198" s="15"/>
      <c r="C198" s="20"/>
      <c r="D198" s="20"/>
    </row>
    <row r="199" spans="1:4" ht="20.25" x14ac:dyDescent="0.25">
      <c r="A199" s="89"/>
      <c r="B199" s="15"/>
      <c r="C199" s="20"/>
      <c r="D199" s="20"/>
    </row>
    <row r="200" spans="1:4" ht="20.25" x14ac:dyDescent="0.25">
      <c r="A200" s="89"/>
      <c r="B200" s="15"/>
      <c r="C200" s="20"/>
      <c r="D200" s="20"/>
    </row>
    <row r="201" spans="1:4" ht="20.25" x14ac:dyDescent="0.25">
      <c r="A201" s="89"/>
      <c r="B201" s="15"/>
      <c r="C201" s="20"/>
      <c r="D201" s="20"/>
    </row>
    <row r="202" spans="1:4" ht="20.25" x14ac:dyDescent="0.25">
      <c r="A202" s="89"/>
      <c r="B202" s="15"/>
      <c r="C202" s="20"/>
      <c r="D202" s="20"/>
    </row>
    <row r="203" spans="1:4" ht="20.25" x14ac:dyDescent="0.25">
      <c r="A203" s="89"/>
      <c r="B203" s="15"/>
      <c r="C203" s="20"/>
      <c r="D203" s="20"/>
    </row>
    <row r="204" spans="1:4" ht="20.25" x14ac:dyDescent="0.25">
      <c r="A204" s="89"/>
      <c r="B204" s="15"/>
      <c r="C204" s="20"/>
      <c r="D204" s="20"/>
    </row>
    <row r="205" spans="1:4" ht="20.25" x14ac:dyDescent="0.25">
      <c r="A205" s="89"/>
      <c r="B205" s="15"/>
      <c r="C205" s="20"/>
      <c r="D205" s="20"/>
    </row>
    <row r="206" spans="1:4" ht="20.25" x14ac:dyDescent="0.25">
      <c r="A206" s="89"/>
      <c r="B206" s="15"/>
      <c r="C206" s="20"/>
      <c r="D206" s="20"/>
    </row>
    <row r="207" spans="1:4" ht="20.25" x14ac:dyDescent="0.25">
      <c r="A207" s="89"/>
      <c r="B207" s="15"/>
      <c r="C207" s="20"/>
      <c r="D207" s="20"/>
    </row>
    <row r="208" spans="1:4" x14ac:dyDescent="0.25">
      <c r="A208" s="69"/>
      <c r="B208" s="15"/>
      <c r="C208" s="15"/>
      <c r="D208" s="15"/>
    </row>
    <row r="209" spans="1:8" ht="20.25" x14ac:dyDescent="0.25">
      <c r="A209" s="69"/>
      <c r="B209" s="16" t="s">
        <v>373</v>
      </c>
      <c r="C209" s="16" t="s">
        <v>374</v>
      </c>
      <c r="D209" s="19" t="s">
        <v>373</v>
      </c>
      <c r="E209" s="19" t="s">
        <v>374</v>
      </c>
    </row>
    <row r="210" spans="1:8" ht="21" x14ac:dyDescent="0.35">
      <c r="A210" s="69"/>
      <c r="B210" s="17" t="s">
        <v>375</v>
      </c>
      <c r="C210" s="17" t="s">
        <v>376</v>
      </c>
      <c r="D210" t="s">
        <v>375</v>
      </c>
      <c r="F210" t="str">
        <f>IF(NOT(ISBLANK(D210)),D210,IF(NOT(ISBLANK(E210)),"     "&amp;E210,FALSE))</f>
        <v>Afectación Económica o presupuestal</v>
      </c>
      <c r="G210" t="s">
        <v>375</v>
      </c>
      <c r="H210" t="str">
        <f>IF(NOT(ISERROR(MATCH(G210,_xlfn.ANCHORARRAY(B221),0))),F223&amp;"Por favor no seleccionar los criterios de impacto",G210)</f>
        <v>❌Por favor no seleccionar los criterios de impacto</v>
      </c>
    </row>
    <row r="211" spans="1:8" ht="21" x14ac:dyDescent="0.35">
      <c r="A211" s="69"/>
      <c r="B211" s="17" t="s">
        <v>375</v>
      </c>
      <c r="C211" s="17" t="s">
        <v>349</v>
      </c>
      <c r="E211" t="s">
        <v>376</v>
      </c>
      <c r="F211" t="str">
        <f t="shared" ref="F211:F221" si="0">IF(NOT(ISBLANK(D211)),D211,IF(NOT(ISBLANK(E211)),"     "&amp;E211,FALSE))</f>
        <v xml:space="preserve">     Afectación menor a 10 SMLMV .</v>
      </c>
    </row>
    <row r="212" spans="1:8" ht="21" x14ac:dyDescent="0.35">
      <c r="A212" s="69"/>
      <c r="B212" s="17" t="s">
        <v>375</v>
      </c>
      <c r="C212" s="17" t="s">
        <v>352</v>
      </c>
      <c r="E212" t="s">
        <v>349</v>
      </c>
      <c r="F212" t="str">
        <f t="shared" si="0"/>
        <v xml:space="preserve">     Entre 10 y 50 SMLMV </v>
      </c>
    </row>
    <row r="213" spans="1:8" ht="21" x14ac:dyDescent="0.35">
      <c r="A213" s="69"/>
      <c r="B213" s="17" t="s">
        <v>375</v>
      </c>
      <c r="C213" s="17" t="s">
        <v>356</v>
      </c>
      <c r="E213" t="s">
        <v>352</v>
      </c>
      <c r="F213" t="str">
        <f t="shared" si="0"/>
        <v xml:space="preserve">     Entre 50 y 100 SMLMV </v>
      </c>
    </row>
    <row r="214" spans="1:8" ht="21" x14ac:dyDescent="0.35">
      <c r="A214" s="69"/>
      <c r="B214" s="17" t="s">
        <v>375</v>
      </c>
      <c r="C214" s="17" t="s">
        <v>360</v>
      </c>
      <c r="E214" t="s">
        <v>356</v>
      </c>
      <c r="F214" t="str">
        <f t="shared" si="0"/>
        <v xml:space="preserve">     Entre 100 y 500 SMLMV </v>
      </c>
    </row>
    <row r="215" spans="1:8" ht="21" x14ac:dyDescent="0.35">
      <c r="A215" s="69"/>
      <c r="B215" s="17" t="s">
        <v>342</v>
      </c>
      <c r="C215" s="17" t="s">
        <v>346</v>
      </c>
      <c r="E215" t="s">
        <v>360</v>
      </c>
      <c r="F215" t="str">
        <f t="shared" si="0"/>
        <v xml:space="preserve">     Mayor a 500 SMLMV </v>
      </c>
    </row>
    <row r="216" spans="1:8" ht="21" x14ac:dyDescent="0.35">
      <c r="A216" s="69"/>
      <c r="B216" s="17" t="s">
        <v>342</v>
      </c>
      <c r="C216" s="17" t="s">
        <v>350</v>
      </c>
      <c r="D216" t="s">
        <v>342</v>
      </c>
      <c r="F216" t="str">
        <f t="shared" si="0"/>
        <v>Pérdida Reputacional</v>
      </c>
    </row>
    <row r="217" spans="1:8" ht="21" x14ac:dyDescent="0.35">
      <c r="A217" s="69"/>
      <c r="B217" s="17" t="s">
        <v>342</v>
      </c>
      <c r="C217" s="17" t="s">
        <v>353</v>
      </c>
      <c r="E217" t="s">
        <v>346</v>
      </c>
      <c r="F217" t="str">
        <f t="shared" si="0"/>
        <v xml:space="preserve">     El riesgo afecta la imagen de alguna área de la organización</v>
      </c>
    </row>
    <row r="218" spans="1:8" ht="21" x14ac:dyDescent="0.35">
      <c r="A218" s="69"/>
      <c r="B218" s="17" t="s">
        <v>342</v>
      </c>
      <c r="C218" s="17" t="s">
        <v>357</v>
      </c>
      <c r="E218" t="s">
        <v>350</v>
      </c>
      <c r="F218" t="str">
        <f t="shared" si="0"/>
        <v xml:space="preserve">     El riesgo afecta la imagen de la entidad internamente, de conocimiento general, nivel interno, de junta dircetiva y accionistas y/o de provedores</v>
      </c>
    </row>
    <row r="219" spans="1:8" ht="21" x14ac:dyDescent="0.35">
      <c r="A219" s="69"/>
      <c r="B219" s="17" t="s">
        <v>342</v>
      </c>
      <c r="C219" s="17" t="s">
        <v>361</v>
      </c>
      <c r="E219" t="s">
        <v>353</v>
      </c>
      <c r="F219" t="str">
        <f t="shared" si="0"/>
        <v xml:space="preserve">     El riesgo afecta la imagen de la entidad con algunos usuarios de relevancia frente al logro de los objetivos</v>
      </c>
    </row>
    <row r="220" spans="1:8" x14ac:dyDescent="0.25">
      <c r="A220" s="69"/>
      <c r="B220" s="18"/>
      <c r="C220" s="18"/>
      <c r="E220" t="s">
        <v>377</v>
      </c>
      <c r="F220" t="str">
        <f t="shared" si="0"/>
        <v xml:space="preserve">     El riesgo afecta la imagen de la entidad con efecto publicitario sostenido a nivel de sector administrativo, nivel departamental o municipal</v>
      </c>
    </row>
    <row r="221" spans="1:8" x14ac:dyDescent="0.25">
      <c r="A221" s="69"/>
      <c r="B221" s="18" t="str" cm="1">
        <f t="array" ref="B221:B223">_xlfn.UNIQUE(Tabla1[[#All],[Criterios]])</f>
        <v>Criterios</v>
      </c>
      <c r="C221" s="18"/>
      <c r="E221" t="s">
        <v>361</v>
      </c>
      <c r="F221" t="str">
        <f t="shared" si="0"/>
        <v xml:space="preserve">     El riesgo afecta la imagen de la entidad a nivel nacional, con efecto publicitarios sostenible a nivel país</v>
      </c>
    </row>
    <row r="222" spans="1:8" x14ac:dyDescent="0.25">
      <c r="A222" s="69"/>
      <c r="B222" s="18" t="str">
        <v>Afectación Económica o presupuestal</v>
      </c>
      <c r="C222" s="18"/>
    </row>
    <row r="223" spans="1:8" x14ac:dyDescent="0.25">
      <c r="B223" s="18" t="str">
        <v>Pérdida Reputacional</v>
      </c>
      <c r="C223" s="18"/>
      <c r="F223" s="21" t="s">
        <v>378</v>
      </c>
    </row>
    <row r="224" spans="1:8" x14ac:dyDescent="0.25">
      <c r="B224" s="14"/>
      <c r="C224" s="14"/>
      <c r="F224" s="21" t="s">
        <v>379</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800-000000000000}">
      <formula1>$F$210:$F$221</formula1>
    </dataValidation>
  </dataValidations>
  <pageMargins left="0.7" right="0.7" top="0.75" bottom="0.75" header="0.3" footer="0.3"/>
  <pageSetup orientation="portrait"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G9" sqref="G9"/>
    </sheetView>
  </sheetViews>
  <sheetFormatPr baseColWidth="10" defaultColWidth="14.28515625" defaultRowHeight="12.75" x14ac:dyDescent="0.2"/>
  <cols>
    <col min="1" max="2" width="14.28515625" style="74"/>
    <col min="3" max="3" width="17" style="74" customWidth="1"/>
    <col min="4" max="4" width="14.28515625" style="74"/>
    <col min="5" max="5" width="46" style="74" customWidth="1"/>
    <col min="6" max="16384" width="14.28515625" style="74"/>
  </cols>
  <sheetData>
    <row r="1" spans="2:6" ht="24" customHeight="1" thickBot="1" x14ac:dyDescent="0.25">
      <c r="B1" s="419" t="s">
        <v>380</v>
      </c>
      <c r="C1" s="420"/>
      <c r="D1" s="420"/>
      <c r="E1" s="420"/>
      <c r="F1" s="421"/>
    </row>
    <row r="2" spans="2:6" ht="16.5" thickBot="1" x14ac:dyDescent="0.3">
      <c r="B2" s="75"/>
      <c r="C2" s="75"/>
      <c r="D2" s="75"/>
      <c r="E2" s="75"/>
      <c r="F2" s="75"/>
    </row>
    <row r="3" spans="2:6" ht="16.5" thickBot="1" x14ac:dyDescent="0.25">
      <c r="B3" s="423" t="s">
        <v>381</v>
      </c>
      <c r="C3" s="424"/>
      <c r="D3" s="424"/>
      <c r="E3" s="87" t="s">
        <v>382</v>
      </c>
      <c r="F3" s="88" t="s">
        <v>383</v>
      </c>
    </row>
    <row r="4" spans="2:6" ht="31.5" x14ac:dyDescent="0.2">
      <c r="B4" s="425" t="s">
        <v>384</v>
      </c>
      <c r="C4" s="427" t="s">
        <v>70</v>
      </c>
      <c r="D4" s="76" t="s">
        <v>213</v>
      </c>
      <c r="E4" s="77" t="s">
        <v>385</v>
      </c>
      <c r="F4" s="78">
        <v>0.25</v>
      </c>
    </row>
    <row r="5" spans="2:6" ht="47.25" x14ac:dyDescent="0.2">
      <c r="B5" s="426"/>
      <c r="C5" s="428"/>
      <c r="D5" s="79" t="s">
        <v>386</v>
      </c>
      <c r="E5" s="80" t="s">
        <v>387</v>
      </c>
      <c r="F5" s="81">
        <v>0.15</v>
      </c>
    </row>
    <row r="6" spans="2:6" ht="47.25" x14ac:dyDescent="0.2">
      <c r="B6" s="426"/>
      <c r="C6" s="428"/>
      <c r="D6" s="79" t="s">
        <v>388</v>
      </c>
      <c r="E6" s="80" t="s">
        <v>389</v>
      </c>
      <c r="F6" s="81">
        <v>0.1</v>
      </c>
    </row>
    <row r="7" spans="2:6" ht="63" x14ac:dyDescent="0.2">
      <c r="B7" s="426"/>
      <c r="C7" s="428" t="s">
        <v>198</v>
      </c>
      <c r="D7" s="79" t="s">
        <v>297</v>
      </c>
      <c r="E7" s="80" t="s">
        <v>390</v>
      </c>
      <c r="F7" s="81">
        <v>0.25</v>
      </c>
    </row>
    <row r="8" spans="2:6" ht="31.5" x14ac:dyDescent="0.2">
      <c r="B8" s="426"/>
      <c r="C8" s="428"/>
      <c r="D8" s="79" t="s">
        <v>214</v>
      </c>
      <c r="E8" s="80" t="s">
        <v>391</v>
      </c>
      <c r="F8" s="81">
        <v>0.15</v>
      </c>
    </row>
    <row r="9" spans="2:6" ht="47.25" x14ac:dyDescent="0.2">
      <c r="B9" s="426" t="s">
        <v>392</v>
      </c>
      <c r="C9" s="428" t="s">
        <v>200</v>
      </c>
      <c r="D9" s="79" t="s">
        <v>393</v>
      </c>
      <c r="E9" s="80" t="s">
        <v>394</v>
      </c>
      <c r="F9" s="82" t="s">
        <v>395</v>
      </c>
    </row>
    <row r="10" spans="2:6" ht="63" x14ac:dyDescent="0.2">
      <c r="B10" s="426"/>
      <c r="C10" s="428"/>
      <c r="D10" s="79" t="s">
        <v>215</v>
      </c>
      <c r="E10" s="80" t="s">
        <v>396</v>
      </c>
      <c r="F10" s="82" t="s">
        <v>395</v>
      </c>
    </row>
    <row r="11" spans="2:6" ht="47.25" x14ac:dyDescent="0.2">
      <c r="B11" s="426"/>
      <c r="C11" s="428" t="s">
        <v>201</v>
      </c>
      <c r="D11" s="79" t="s">
        <v>216</v>
      </c>
      <c r="E11" s="80" t="s">
        <v>397</v>
      </c>
      <c r="F11" s="82" t="s">
        <v>395</v>
      </c>
    </row>
    <row r="12" spans="2:6" ht="47.25" x14ac:dyDescent="0.2">
      <c r="B12" s="426"/>
      <c r="C12" s="428"/>
      <c r="D12" s="79" t="s">
        <v>398</v>
      </c>
      <c r="E12" s="80" t="s">
        <v>399</v>
      </c>
      <c r="F12" s="82" t="s">
        <v>395</v>
      </c>
    </row>
    <row r="13" spans="2:6" ht="31.5" x14ac:dyDescent="0.2">
      <c r="B13" s="426"/>
      <c r="C13" s="428" t="s">
        <v>183</v>
      </c>
      <c r="D13" s="79" t="s">
        <v>400</v>
      </c>
      <c r="E13" s="80" t="s">
        <v>401</v>
      </c>
      <c r="F13" s="82" t="s">
        <v>395</v>
      </c>
    </row>
    <row r="14" spans="2:6" ht="32.25" thickBot="1" x14ac:dyDescent="0.25">
      <c r="B14" s="429"/>
      <c r="C14" s="430"/>
      <c r="D14" s="83" t="s">
        <v>402</v>
      </c>
      <c r="E14" s="84" t="s">
        <v>403</v>
      </c>
      <c r="F14" s="85" t="s">
        <v>395</v>
      </c>
    </row>
    <row r="15" spans="2:6" ht="49.5" customHeight="1" x14ac:dyDescent="0.2">
      <c r="B15" s="422" t="s">
        <v>404</v>
      </c>
      <c r="C15" s="422"/>
      <c r="D15" s="422"/>
      <c r="E15" s="422"/>
      <c r="F15" s="422"/>
    </row>
    <row r="16" spans="2:6" ht="27" customHeight="1" x14ac:dyDescent="0.25">
      <c r="B16" s="86"/>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B6" sqref="B6"/>
    </sheetView>
  </sheetViews>
  <sheetFormatPr baseColWidth="10" defaultColWidth="11.42578125" defaultRowHeight="16.5" x14ac:dyDescent="0.3"/>
  <cols>
    <col min="1" max="1" width="36.42578125" style="118" customWidth="1"/>
    <col min="2" max="2" width="155.5703125" style="118" customWidth="1"/>
    <col min="3" max="16384" width="11.42578125" style="118"/>
  </cols>
  <sheetData>
    <row r="1" spans="1:2" ht="17.25" thickBot="1" x14ac:dyDescent="0.35">
      <c r="A1" s="116" t="s">
        <v>405</v>
      </c>
      <c r="B1" s="117" t="s">
        <v>406</v>
      </c>
    </row>
    <row r="2" spans="1:2" ht="41.25" customHeight="1" x14ac:dyDescent="0.3">
      <c r="A2" s="119" t="s">
        <v>290</v>
      </c>
      <c r="B2" s="120" t="s">
        <v>407</v>
      </c>
    </row>
    <row r="3" spans="1:2" x14ac:dyDescent="0.3">
      <c r="A3" s="121" t="s">
        <v>408</v>
      </c>
      <c r="B3" s="122" t="s">
        <v>409</v>
      </c>
    </row>
    <row r="4" spans="1:2" x14ac:dyDescent="0.3">
      <c r="A4" s="121" t="s">
        <v>410</v>
      </c>
      <c r="B4" s="123" t="s">
        <v>411</v>
      </c>
    </row>
    <row r="5" spans="1:2" ht="31.5" customHeight="1" x14ac:dyDescent="0.3">
      <c r="A5" s="121" t="s">
        <v>412</v>
      </c>
      <c r="B5" s="122" t="s">
        <v>413</v>
      </c>
    </row>
    <row r="6" spans="1:2" ht="25.5" x14ac:dyDescent="0.3">
      <c r="A6" s="121" t="s">
        <v>414</v>
      </c>
      <c r="B6" s="122" t="s">
        <v>415</v>
      </c>
    </row>
    <row r="7" spans="1:2" ht="33.75" customHeight="1" x14ac:dyDescent="0.3">
      <c r="A7" s="121" t="s">
        <v>416</v>
      </c>
      <c r="B7" s="122" t="s">
        <v>417</v>
      </c>
    </row>
    <row r="8" spans="1:2" ht="25.5" x14ac:dyDescent="0.3">
      <c r="A8" s="121" t="s">
        <v>418</v>
      </c>
      <c r="B8" s="122" t="s">
        <v>419</v>
      </c>
    </row>
    <row r="9" spans="1:2" ht="17.25" thickBot="1" x14ac:dyDescent="0.35">
      <c r="A9" s="124" t="s">
        <v>420</v>
      </c>
      <c r="B9" s="125" t="s">
        <v>421</v>
      </c>
    </row>
    <row r="10" spans="1:2" ht="17.25" thickBot="1" x14ac:dyDescent="0.35"/>
    <row r="11" spans="1:2" x14ac:dyDescent="0.3">
      <c r="A11" s="434" t="s">
        <v>422</v>
      </c>
      <c r="B11" s="435"/>
    </row>
    <row r="12" spans="1:2" ht="17.25" thickBot="1" x14ac:dyDescent="0.35">
      <c r="A12" s="126" t="s">
        <v>423</v>
      </c>
      <c r="B12" s="127" t="s">
        <v>424</v>
      </c>
    </row>
    <row r="13" spans="1:2" x14ac:dyDescent="0.3">
      <c r="A13" s="436" t="s">
        <v>425</v>
      </c>
      <c r="B13" s="128" t="s">
        <v>426</v>
      </c>
    </row>
    <row r="14" spans="1:2" ht="17.25" thickBot="1" x14ac:dyDescent="0.35">
      <c r="A14" s="437"/>
      <c r="B14" s="129" t="s">
        <v>427</v>
      </c>
    </row>
    <row r="15" spans="1:2" x14ac:dyDescent="0.3">
      <c r="A15" s="438" t="s">
        <v>428</v>
      </c>
      <c r="B15" s="128" t="s">
        <v>429</v>
      </c>
    </row>
    <row r="16" spans="1:2" ht="17.25" thickBot="1" x14ac:dyDescent="0.35">
      <c r="A16" s="439"/>
      <c r="B16" s="129" t="s">
        <v>430</v>
      </c>
    </row>
    <row r="17" spans="1:2" x14ac:dyDescent="0.3">
      <c r="A17" s="431" t="s">
        <v>431</v>
      </c>
      <c r="B17" s="128" t="s">
        <v>432</v>
      </c>
    </row>
    <row r="18" spans="1:2" x14ac:dyDescent="0.3">
      <c r="A18" s="432"/>
      <c r="B18" s="130" t="s">
        <v>433</v>
      </c>
    </row>
    <row r="19" spans="1:2" ht="17.25" thickBot="1" x14ac:dyDescent="0.35">
      <c r="A19" s="433"/>
      <c r="B19" s="129" t="s">
        <v>434</v>
      </c>
    </row>
    <row r="20" spans="1:2" x14ac:dyDescent="0.3">
      <c r="A20" s="438" t="s">
        <v>435</v>
      </c>
      <c r="B20" s="128" t="s">
        <v>292</v>
      </c>
    </row>
    <row r="21" spans="1:2" x14ac:dyDescent="0.3">
      <c r="A21" s="440"/>
      <c r="B21" s="130" t="s">
        <v>436</v>
      </c>
    </row>
    <row r="22" spans="1:2" x14ac:dyDescent="0.3">
      <c r="A22" s="440"/>
      <c r="B22" s="130" t="s">
        <v>437</v>
      </c>
    </row>
    <row r="23" spans="1:2" x14ac:dyDescent="0.3">
      <c r="A23" s="440"/>
      <c r="B23" s="130" t="s">
        <v>438</v>
      </c>
    </row>
    <row r="24" spans="1:2" x14ac:dyDescent="0.3">
      <c r="A24" s="440"/>
      <c r="B24" s="130" t="s">
        <v>439</v>
      </c>
    </row>
    <row r="25" spans="1:2" x14ac:dyDescent="0.3">
      <c r="A25" s="440"/>
      <c r="B25" s="130" t="s">
        <v>440</v>
      </c>
    </row>
    <row r="26" spans="1:2" x14ac:dyDescent="0.3">
      <c r="A26" s="440"/>
      <c r="B26" s="130" t="s">
        <v>441</v>
      </c>
    </row>
    <row r="27" spans="1:2" x14ac:dyDescent="0.3">
      <c r="A27" s="440"/>
      <c r="B27" s="130" t="s">
        <v>442</v>
      </c>
    </row>
    <row r="28" spans="1:2" x14ac:dyDescent="0.3">
      <c r="A28" s="440"/>
      <c r="B28" s="130" t="s">
        <v>443</v>
      </c>
    </row>
    <row r="29" spans="1:2" x14ac:dyDescent="0.3">
      <c r="A29" s="440"/>
      <c r="B29" s="130" t="s">
        <v>444</v>
      </c>
    </row>
    <row r="30" spans="1:2" ht="17.25" thickBot="1" x14ac:dyDescent="0.35">
      <c r="A30" s="439"/>
      <c r="B30" s="129" t="s">
        <v>445</v>
      </c>
    </row>
    <row r="31" spans="1:2" x14ac:dyDescent="0.3">
      <c r="A31" s="431" t="s">
        <v>446</v>
      </c>
      <c r="B31" s="128" t="s">
        <v>447</v>
      </c>
    </row>
    <row r="32" spans="1:2" x14ac:dyDescent="0.3">
      <c r="A32" s="432"/>
      <c r="B32" s="130" t="s">
        <v>448</v>
      </c>
    </row>
    <row r="33" spans="1:2" x14ac:dyDescent="0.3">
      <c r="A33" s="432"/>
      <c r="B33" s="130" t="s">
        <v>449</v>
      </c>
    </row>
    <row r="34" spans="1:2" x14ac:dyDescent="0.3">
      <c r="A34" s="432"/>
      <c r="B34" s="130" t="s">
        <v>450</v>
      </c>
    </row>
    <row r="35" spans="1:2" x14ac:dyDescent="0.3">
      <c r="A35" s="432"/>
      <c r="B35" s="130" t="s">
        <v>451</v>
      </c>
    </row>
    <row r="36" spans="1:2" x14ac:dyDescent="0.3">
      <c r="A36" s="432"/>
      <c r="B36" s="130" t="s">
        <v>452</v>
      </c>
    </row>
    <row r="37" spans="1:2" x14ac:dyDescent="0.3">
      <c r="A37" s="432"/>
      <c r="B37" s="130" t="s">
        <v>453</v>
      </c>
    </row>
    <row r="38" spans="1:2" x14ac:dyDescent="0.3">
      <c r="A38" s="432"/>
      <c r="B38" s="130" t="s">
        <v>454</v>
      </c>
    </row>
    <row r="39" spans="1:2" x14ac:dyDescent="0.3">
      <c r="A39" s="432"/>
      <c r="B39" s="130" t="s">
        <v>455</v>
      </c>
    </row>
    <row r="40" spans="1:2" x14ac:dyDescent="0.3">
      <c r="A40" s="432"/>
      <c r="B40" s="130" t="s">
        <v>456</v>
      </c>
    </row>
    <row r="41" spans="1:2" x14ac:dyDescent="0.3">
      <c r="A41" s="432"/>
      <c r="B41" s="130" t="s">
        <v>457</v>
      </c>
    </row>
    <row r="42" spans="1:2" x14ac:dyDescent="0.3">
      <c r="A42" s="432"/>
      <c r="B42" s="130" t="s">
        <v>458</v>
      </c>
    </row>
    <row r="43" spans="1:2" x14ac:dyDescent="0.3">
      <c r="A43" s="432"/>
      <c r="B43" s="130" t="s">
        <v>459</v>
      </c>
    </row>
    <row r="44" spans="1:2" x14ac:dyDescent="0.3">
      <c r="A44" s="432"/>
      <c r="B44" s="130" t="s">
        <v>460</v>
      </c>
    </row>
    <row r="45" spans="1:2" ht="17.25" thickBot="1" x14ac:dyDescent="0.35">
      <c r="A45" s="433"/>
      <c r="B45" s="129" t="s">
        <v>461</v>
      </c>
    </row>
    <row r="46" spans="1:2" x14ac:dyDescent="0.3">
      <c r="A46" s="431" t="s">
        <v>462</v>
      </c>
      <c r="B46" s="128" t="s">
        <v>463</v>
      </c>
    </row>
    <row r="47" spans="1:2" ht="17.25" thickBot="1" x14ac:dyDescent="0.35">
      <c r="A47" s="433"/>
      <c r="B47" s="129" t="s">
        <v>464</v>
      </c>
    </row>
    <row r="48" spans="1:2" x14ac:dyDescent="0.3">
      <c r="A48" s="436" t="s">
        <v>465</v>
      </c>
      <c r="B48" s="131" t="s">
        <v>466</v>
      </c>
    </row>
    <row r="49" spans="1:2" ht="17.25" thickBot="1" x14ac:dyDescent="0.35">
      <c r="A49" s="437"/>
      <c r="B49" s="132" t="s">
        <v>467</v>
      </c>
    </row>
    <row r="50" spans="1:2" x14ac:dyDescent="0.3">
      <c r="A50" s="441" t="s">
        <v>468</v>
      </c>
      <c r="B50" s="131" t="s">
        <v>469</v>
      </c>
    </row>
    <row r="51" spans="1:2" ht="17.25" thickBot="1" x14ac:dyDescent="0.35">
      <c r="A51" s="442"/>
      <c r="B51" s="132" t="s">
        <v>470</v>
      </c>
    </row>
    <row r="52" spans="1:2" ht="17.25" thickBot="1" x14ac:dyDescent="0.35"/>
    <row r="53" spans="1:2" x14ac:dyDescent="0.3">
      <c r="A53" s="434" t="s">
        <v>471</v>
      </c>
      <c r="B53" s="435"/>
    </row>
    <row r="54" spans="1:2" ht="17.25" thickBot="1" x14ac:dyDescent="0.35">
      <c r="A54" s="126" t="s">
        <v>423</v>
      </c>
      <c r="B54" s="133" t="s">
        <v>472</v>
      </c>
    </row>
    <row r="55" spans="1:2" x14ac:dyDescent="0.3">
      <c r="A55" s="438" t="s">
        <v>97</v>
      </c>
      <c r="B55" s="131" t="s">
        <v>473</v>
      </c>
    </row>
    <row r="56" spans="1:2" x14ac:dyDescent="0.3">
      <c r="A56" s="440"/>
      <c r="B56" s="134" t="s">
        <v>474</v>
      </c>
    </row>
    <row r="57" spans="1:2" x14ac:dyDescent="0.3">
      <c r="A57" s="440"/>
      <c r="B57" s="134" t="s">
        <v>475</v>
      </c>
    </row>
    <row r="58" spans="1:2" x14ac:dyDescent="0.3">
      <c r="A58" s="440"/>
      <c r="B58" s="134" t="s">
        <v>476</v>
      </c>
    </row>
    <row r="59" spans="1:2" x14ac:dyDescent="0.3">
      <c r="A59" s="440"/>
      <c r="B59" s="134" t="s">
        <v>477</v>
      </c>
    </row>
    <row r="60" spans="1:2" x14ac:dyDescent="0.3">
      <c r="A60" s="440"/>
      <c r="B60" s="134" t="s">
        <v>478</v>
      </c>
    </row>
    <row r="61" spans="1:2" x14ac:dyDescent="0.3">
      <c r="A61" s="440"/>
      <c r="B61" s="134" t="s">
        <v>479</v>
      </c>
    </row>
    <row r="62" spans="1:2" x14ac:dyDescent="0.3">
      <c r="A62" s="440"/>
      <c r="B62" s="134" t="s">
        <v>480</v>
      </c>
    </row>
    <row r="63" spans="1:2" x14ac:dyDescent="0.3">
      <c r="A63" s="440"/>
      <c r="B63" s="134" t="s">
        <v>481</v>
      </c>
    </row>
    <row r="64" spans="1:2" x14ac:dyDescent="0.3">
      <c r="A64" s="440"/>
      <c r="B64" s="134" t="s">
        <v>482</v>
      </c>
    </row>
    <row r="65" spans="1:2" x14ac:dyDescent="0.3">
      <c r="A65" s="440"/>
      <c r="B65" s="134" t="s">
        <v>483</v>
      </c>
    </row>
    <row r="66" spans="1:2" x14ac:dyDescent="0.3">
      <c r="A66" s="440"/>
      <c r="B66" s="134" t="s">
        <v>484</v>
      </c>
    </row>
    <row r="67" spans="1:2" x14ac:dyDescent="0.3">
      <c r="A67" s="440"/>
      <c r="B67" s="134" t="s">
        <v>485</v>
      </c>
    </row>
    <row r="68" spans="1:2" ht="17.25" thickBot="1" x14ac:dyDescent="0.35">
      <c r="A68" s="439"/>
      <c r="B68" s="132" t="s">
        <v>486</v>
      </c>
    </row>
    <row r="69" spans="1:2" x14ac:dyDescent="0.3">
      <c r="A69" s="438" t="s">
        <v>487</v>
      </c>
      <c r="B69" s="131" t="s">
        <v>488</v>
      </c>
    </row>
    <row r="70" spans="1:2" x14ac:dyDescent="0.3">
      <c r="A70" s="440"/>
      <c r="B70" s="134" t="s">
        <v>489</v>
      </c>
    </row>
    <row r="71" spans="1:2" x14ac:dyDescent="0.3">
      <c r="A71" s="440"/>
      <c r="B71" s="134" t="s">
        <v>490</v>
      </c>
    </row>
    <row r="72" spans="1:2" x14ac:dyDescent="0.3">
      <c r="A72" s="440"/>
      <c r="B72" s="134" t="s">
        <v>293</v>
      </c>
    </row>
    <row r="73" spans="1:2" x14ac:dyDescent="0.3">
      <c r="A73" s="440"/>
      <c r="B73" s="134" t="s">
        <v>491</v>
      </c>
    </row>
    <row r="74" spans="1:2" x14ac:dyDescent="0.3">
      <c r="A74" s="440"/>
      <c r="B74" s="134" t="s">
        <v>492</v>
      </c>
    </row>
    <row r="75" spans="1:2" x14ac:dyDescent="0.3">
      <c r="A75" s="440"/>
      <c r="B75" s="134" t="s">
        <v>493</v>
      </c>
    </row>
    <row r="76" spans="1:2" x14ac:dyDescent="0.3">
      <c r="A76" s="440"/>
      <c r="B76" s="134" t="s">
        <v>494</v>
      </c>
    </row>
    <row r="77" spans="1:2" x14ac:dyDescent="0.3">
      <c r="A77" s="440"/>
      <c r="B77" s="134" t="s">
        <v>495</v>
      </c>
    </row>
    <row r="78" spans="1:2" x14ac:dyDescent="0.3">
      <c r="A78" s="440"/>
      <c r="B78" s="134" t="s">
        <v>496</v>
      </c>
    </row>
    <row r="79" spans="1:2" x14ac:dyDescent="0.3">
      <c r="A79" s="440"/>
      <c r="B79" s="134" t="s">
        <v>497</v>
      </c>
    </row>
    <row r="80" spans="1:2" x14ac:dyDescent="0.3">
      <c r="A80" s="440"/>
      <c r="B80" s="134" t="s">
        <v>498</v>
      </c>
    </row>
    <row r="81" spans="1:2" x14ac:dyDescent="0.3">
      <c r="A81" s="440"/>
      <c r="B81" s="134" t="s">
        <v>499</v>
      </c>
    </row>
    <row r="82" spans="1:2" x14ac:dyDescent="0.3">
      <c r="A82" s="440"/>
      <c r="B82" s="134" t="s">
        <v>500</v>
      </c>
    </row>
    <row r="83" spans="1:2" x14ac:dyDescent="0.3">
      <c r="A83" s="440"/>
      <c r="B83" s="134" t="s">
        <v>501</v>
      </c>
    </row>
    <row r="84" spans="1:2" ht="17.25" thickBot="1" x14ac:dyDescent="0.35">
      <c r="A84" s="439"/>
      <c r="B84" s="132" t="s">
        <v>502</v>
      </c>
    </row>
    <row r="85" spans="1:2" x14ac:dyDescent="0.3">
      <c r="A85" s="438" t="s">
        <v>503</v>
      </c>
      <c r="B85" s="131" t="s">
        <v>504</v>
      </c>
    </row>
    <row r="86" spans="1:2" x14ac:dyDescent="0.3">
      <c r="A86" s="440"/>
      <c r="B86" s="134" t="s">
        <v>505</v>
      </c>
    </row>
    <row r="87" spans="1:2" x14ac:dyDescent="0.3">
      <c r="A87" s="440"/>
      <c r="B87" s="134" t="s">
        <v>506</v>
      </c>
    </row>
    <row r="88" spans="1:2" x14ac:dyDescent="0.3">
      <c r="A88" s="440"/>
      <c r="B88" s="134" t="s">
        <v>507</v>
      </c>
    </row>
    <row r="89" spans="1:2" x14ac:dyDescent="0.3">
      <c r="A89" s="440"/>
      <c r="B89" s="134" t="s">
        <v>508</v>
      </c>
    </row>
    <row r="90" spans="1:2" ht="16.5" customHeight="1" x14ac:dyDescent="0.3">
      <c r="A90" s="440"/>
      <c r="B90" s="135" t="s">
        <v>509</v>
      </c>
    </row>
    <row r="91" spans="1:2" ht="17.25" thickBot="1" x14ac:dyDescent="0.35">
      <c r="A91" s="439"/>
      <c r="B91" s="132" t="s">
        <v>510</v>
      </c>
    </row>
    <row r="92" spans="1:2" x14ac:dyDescent="0.3">
      <c r="A92" s="438" t="s">
        <v>84</v>
      </c>
      <c r="B92" s="131" t="s">
        <v>511</v>
      </c>
    </row>
    <row r="93" spans="1:2" ht="15" customHeight="1" x14ac:dyDescent="0.3">
      <c r="A93" s="440"/>
      <c r="B93" s="135" t="s">
        <v>512</v>
      </c>
    </row>
    <row r="94" spans="1:2" ht="16.5" customHeight="1" x14ac:dyDescent="0.3">
      <c r="A94" s="440"/>
      <c r="B94" s="135" t="s">
        <v>513</v>
      </c>
    </row>
    <row r="95" spans="1:2" x14ac:dyDescent="0.3">
      <c r="A95" s="440"/>
      <c r="B95" s="134" t="s">
        <v>514</v>
      </c>
    </row>
    <row r="96" spans="1:2" x14ac:dyDescent="0.3">
      <c r="A96" s="440"/>
      <c r="B96" s="134" t="s">
        <v>515</v>
      </c>
    </row>
    <row r="97" spans="1:2" ht="17.25" thickBot="1" x14ac:dyDescent="0.35">
      <c r="A97" s="439"/>
      <c r="B97" s="132" t="s">
        <v>516</v>
      </c>
    </row>
    <row r="98" spans="1:2" x14ac:dyDescent="0.3">
      <c r="A98" s="438" t="s">
        <v>517</v>
      </c>
      <c r="B98" s="136" t="s">
        <v>518</v>
      </c>
    </row>
    <row r="99" spans="1:2" x14ac:dyDescent="0.3">
      <c r="A99" s="440"/>
      <c r="B99" s="134" t="s">
        <v>519</v>
      </c>
    </row>
    <row r="100" spans="1:2" x14ac:dyDescent="0.3">
      <c r="A100" s="440"/>
      <c r="B100" s="134" t="s">
        <v>520</v>
      </c>
    </row>
    <row r="101" spans="1:2" x14ac:dyDescent="0.3">
      <c r="A101" s="440"/>
      <c r="B101" s="134" t="s">
        <v>521</v>
      </c>
    </row>
    <row r="102" spans="1:2" x14ac:dyDescent="0.3">
      <c r="A102" s="440"/>
      <c r="B102" s="134" t="s">
        <v>522</v>
      </c>
    </row>
    <row r="103" spans="1:2" ht="17.25" thickBot="1" x14ac:dyDescent="0.35">
      <c r="A103" s="439"/>
      <c r="B103" s="137" t="s">
        <v>523</v>
      </c>
    </row>
    <row r="104" spans="1:2" x14ac:dyDescent="0.3">
      <c r="A104" s="438" t="s">
        <v>524</v>
      </c>
      <c r="B104" s="136" t="s">
        <v>525</v>
      </c>
    </row>
    <row r="105" spans="1:2" x14ac:dyDescent="0.3">
      <c r="A105" s="440"/>
      <c r="B105" s="134" t="s">
        <v>526</v>
      </c>
    </row>
    <row r="106" spans="1:2" x14ac:dyDescent="0.3">
      <c r="A106" s="440"/>
      <c r="B106" s="134" t="s">
        <v>527</v>
      </c>
    </row>
    <row r="107" spans="1:2" x14ac:dyDescent="0.3">
      <c r="A107" s="440"/>
      <c r="B107" s="134" t="s">
        <v>528</v>
      </c>
    </row>
    <row r="108" spans="1:2" x14ac:dyDescent="0.3">
      <c r="A108" s="440"/>
      <c r="B108" s="134" t="s">
        <v>529</v>
      </c>
    </row>
    <row r="109" spans="1:2" ht="17.25" thickBot="1" x14ac:dyDescent="0.35">
      <c r="A109" s="439"/>
      <c r="B109" s="137" t="s">
        <v>530</v>
      </c>
    </row>
    <row r="110" spans="1:2" ht="17.25" thickBot="1" x14ac:dyDescent="0.35">
      <c r="A110" s="138" t="s">
        <v>531</v>
      </c>
      <c r="B110" s="139" t="s">
        <v>532</v>
      </c>
    </row>
    <row r="111" spans="1:2" ht="15" customHeight="1" x14ac:dyDescent="0.3"/>
    <row r="112" spans="1:2" x14ac:dyDescent="0.3">
      <c r="A112" s="140" t="s">
        <v>533</v>
      </c>
    </row>
    <row r="113" spans="1:1" x14ac:dyDescent="0.3">
      <c r="A113" s="141" t="s">
        <v>295</v>
      </c>
    </row>
    <row r="114" spans="1:1" x14ac:dyDescent="0.3">
      <c r="A114" s="141" t="s">
        <v>534</v>
      </c>
    </row>
    <row r="115" spans="1:1" x14ac:dyDescent="0.3">
      <c r="A115" s="141" t="s">
        <v>535</v>
      </c>
    </row>
  </sheetData>
  <mergeCells count="16">
    <mergeCell ref="A85:A91"/>
    <mergeCell ref="A92:A97"/>
    <mergeCell ref="A98:A103"/>
    <mergeCell ref="A104:A109"/>
    <mergeCell ref="A46:A47"/>
    <mergeCell ref="A48:A49"/>
    <mergeCell ref="A50:A51"/>
    <mergeCell ref="A53:B53"/>
    <mergeCell ref="A55:A68"/>
    <mergeCell ref="A69:A84"/>
    <mergeCell ref="A31:A45"/>
    <mergeCell ref="A11:B11"/>
    <mergeCell ref="A13:A14"/>
    <mergeCell ref="A15:A16"/>
    <mergeCell ref="A17:A19"/>
    <mergeCell ref="A20:A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9"/>
  <sheetViews>
    <sheetView workbookViewId="0">
      <selection activeCell="B29" sqref="B29"/>
    </sheetView>
  </sheetViews>
  <sheetFormatPr baseColWidth="10" defaultColWidth="11.42578125" defaultRowHeight="15" x14ac:dyDescent="0.25"/>
  <sheetData>
    <row r="2" spans="2:5" x14ac:dyDescent="0.25">
      <c r="B2" t="s">
        <v>536</v>
      </c>
      <c r="E2" t="s">
        <v>537</v>
      </c>
    </row>
    <row r="3" spans="2:5" x14ac:dyDescent="0.25">
      <c r="B3" t="s">
        <v>260</v>
      </c>
      <c r="E3" t="s">
        <v>291</v>
      </c>
    </row>
    <row r="4" spans="2:5" x14ac:dyDescent="0.25">
      <c r="B4" t="s">
        <v>538</v>
      </c>
      <c r="E4" t="s">
        <v>205</v>
      </c>
    </row>
    <row r="5" spans="2:5" x14ac:dyDescent="0.25">
      <c r="B5" t="s">
        <v>218</v>
      </c>
    </row>
    <row r="8" spans="2:5" x14ac:dyDescent="0.25">
      <c r="B8" t="s">
        <v>539</v>
      </c>
    </row>
    <row r="9" spans="2:5" x14ac:dyDescent="0.25">
      <c r="B9" t="s">
        <v>540</v>
      </c>
    </row>
    <row r="10" spans="2:5" x14ac:dyDescent="0.25">
      <c r="B10" t="s">
        <v>541</v>
      </c>
    </row>
    <row r="13" spans="2:5" x14ac:dyDescent="0.25">
      <c r="B13" t="s">
        <v>294</v>
      </c>
    </row>
    <row r="14" spans="2:5" x14ac:dyDescent="0.25">
      <c r="B14" t="s">
        <v>208</v>
      </c>
    </row>
    <row r="15" spans="2:5" x14ac:dyDescent="0.25">
      <c r="B15" t="s">
        <v>542</v>
      </c>
    </row>
    <row r="16" spans="2:5" x14ac:dyDescent="0.25">
      <c r="B16" t="s">
        <v>543</v>
      </c>
    </row>
    <row r="17" spans="2:2" x14ac:dyDescent="0.25">
      <c r="B17" t="s">
        <v>544</v>
      </c>
    </row>
    <row r="20" spans="2:2" x14ac:dyDescent="0.25">
      <c r="B20" t="s">
        <v>541</v>
      </c>
    </row>
    <row r="21" spans="2:2" x14ac:dyDescent="0.25">
      <c r="B21" t="s">
        <v>545</v>
      </c>
    </row>
    <row r="22" spans="2:2" x14ac:dyDescent="0.25">
      <c r="B22" t="s">
        <v>546</v>
      </c>
    </row>
    <row r="24" spans="2:2" x14ac:dyDescent="0.25">
      <c r="B24" t="s">
        <v>547</v>
      </c>
    </row>
    <row r="25" spans="2:2" x14ac:dyDescent="0.25">
      <c r="B25" t="s">
        <v>256</v>
      </c>
    </row>
    <row r="26" spans="2:2" x14ac:dyDescent="0.25">
      <c r="B26" t="s">
        <v>548</v>
      </c>
    </row>
    <row r="27" spans="2:2" x14ac:dyDescent="0.25">
      <c r="B27" t="s">
        <v>549</v>
      </c>
    </row>
    <row r="28" spans="2:2" x14ac:dyDescent="0.25">
      <c r="B28" t="s">
        <v>211</v>
      </c>
    </row>
    <row r="29" spans="2:2" x14ac:dyDescent="0.25">
      <c r="B29" t="s">
        <v>212</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6"/>
  <sheetViews>
    <sheetView topLeftCell="A13" workbookViewId="0">
      <selection activeCell="A28" sqref="A28"/>
    </sheetView>
  </sheetViews>
  <sheetFormatPr baseColWidth="10" defaultColWidth="11.42578125" defaultRowHeight="12.75" x14ac:dyDescent="0.2"/>
  <cols>
    <col min="1" max="1" width="32.85546875" style="1" customWidth="1"/>
    <col min="2" max="16384" width="11.42578125" style="1"/>
  </cols>
  <sheetData>
    <row r="3" spans="1:1" x14ac:dyDescent="0.2">
      <c r="A3" s="2" t="s">
        <v>213</v>
      </c>
    </row>
    <row r="4" spans="1:1" x14ac:dyDescent="0.2">
      <c r="A4" s="2" t="s">
        <v>386</v>
      </c>
    </row>
    <row r="5" spans="1:1" x14ac:dyDescent="0.2">
      <c r="A5" s="2" t="s">
        <v>388</v>
      </c>
    </row>
    <row r="6" spans="1:1" x14ac:dyDescent="0.2">
      <c r="A6" s="2" t="s">
        <v>297</v>
      </c>
    </row>
    <row r="7" spans="1:1" x14ac:dyDescent="0.2">
      <c r="A7" s="2" t="s">
        <v>214</v>
      </c>
    </row>
    <row r="8" spans="1:1" x14ac:dyDescent="0.2">
      <c r="A8" s="2" t="s">
        <v>393</v>
      </c>
    </row>
    <row r="9" spans="1:1" x14ac:dyDescent="0.2">
      <c r="A9" s="2" t="s">
        <v>215</v>
      </c>
    </row>
    <row r="10" spans="1:1" x14ac:dyDescent="0.2">
      <c r="A10" s="2" t="s">
        <v>216</v>
      </c>
    </row>
    <row r="11" spans="1:1" x14ac:dyDescent="0.2">
      <c r="A11" s="2" t="s">
        <v>398</v>
      </c>
    </row>
    <row r="12" spans="1:1" x14ac:dyDescent="0.2">
      <c r="A12" s="2" t="s">
        <v>217</v>
      </c>
    </row>
    <row r="13" spans="1:1" x14ac:dyDescent="0.2">
      <c r="A13" s="2" t="s">
        <v>550</v>
      </c>
    </row>
    <row r="14" spans="1:1" x14ac:dyDescent="0.2">
      <c r="A14" s="2"/>
    </row>
    <row r="16" spans="1:1" x14ac:dyDescent="0.2">
      <c r="A16" s="2" t="s">
        <v>551</v>
      </c>
    </row>
    <row r="17" spans="1:2" x14ac:dyDescent="0.2">
      <c r="A17" s="2" t="s">
        <v>536</v>
      </c>
    </row>
    <row r="18" spans="1:2" x14ac:dyDescent="0.2">
      <c r="A18" s="2" t="s">
        <v>260</v>
      </c>
    </row>
    <row r="20" spans="1:2" x14ac:dyDescent="0.2">
      <c r="A20" s="2" t="s">
        <v>540</v>
      </c>
    </row>
    <row r="21" spans="1:2" x14ac:dyDescent="0.2">
      <c r="A21" s="2" t="s">
        <v>541</v>
      </c>
    </row>
    <row r="23" spans="1:2" x14ac:dyDescent="0.2">
      <c r="A23" s="1" t="s">
        <v>552</v>
      </c>
    </row>
    <row r="24" spans="1:2" x14ac:dyDescent="0.2">
      <c r="A24" s="1" t="s">
        <v>553</v>
      </c>
    </row>
    <row r="26" spans="1:2" x14ac:dyDescent="0.2">
      <c r="A26" s="109" t="s">
        <v>554</v>
      </c>
      <c r="B26" s="111" t="s">
        <v>555</v>
      </c>
    </row>
    <row r="27" spans="1:2" x14ac:dyDescent="0.2">
      <c r="A27" s="109" t="s">
        <v>556</v>
      </c>
      <c r="B27" s="111" t="s">
        <v>557</v>
      </c>
    </row>
    <row r="28" spans="1:2" ht="25.5" x14ac:dyDescent="0.2">
      <c r="A28" s="109" t="s">
        <v>558</v>
      </c>
      <c r="B28" s="111" t="s">
        <v>559</v>
      </c>
    </row>
    <row r="29" spans="1:2" x14ac:dyDescent="0.2">
      <c r="A29" s="110" t="s">
        <v>560</v>
      </c>
      <c r="B29" s="111" t="s">
        <v>561</v>
      </c>
    </row>
    <row r="30" spans="1:2" x14ac:dyDescent="0.2">
      <c r="A30" s="109" t="s">
        <v>562</v>
      </c>
      <c r="B30" s="111" t="s">
        <v>563</v>
      </c>
    </row>
    <row r="31" spans="1:2" x14ac:dyDescent="0.2">
      <c r="A31" s="109" t="s">
        <v>564</v>
      </c>
      <c r="B31" s="111" t="s">
        <v>565</v>
      </c>
    </row>
    <row r="32" spans="1:2" x14ac:dyDescent="0.2">
      <c r="A32" s="109" t="s">
        <v>566</v>
      </c>
      <c r="B32" s="111" t="s">
        <v>567</v>
      </c>
    </row>
    <row r="33" spans="1:4" x14ac:dyDescent="0.2">
      <c r="A33" s="109" t="s">
        <v>568</v>
      </c>
      <c r="B33" s="111" t="s">
        <v>569</v>
      </c>
    </row>
    <row r="34" spans="1:4" x14ac:dyDescent="0.2">
      <c r="A34" s="109" t="s">
        <v>570</v>
      </c>
      <c r="B34" s="111" t="s">
        <v>571</v>
      </c>
    </row>
    <row r="35" spans="1:4" x14ac:dyDescent="0.2">
      <c r="A35" s="109" t="s">
        <v>572</v>
      </c>
      <c r="B35" s="111" t="s">
        <v>573</v>
      </c>
    </row>
    <row r="36" spans="1:4" x14ac:dyDescent="0.2">
      <c r="A36" s="109" t="s">
        <v>574</v>
      </c>
      <c r="B36" s="111" t="s">
        <v>575</v>
      </c>
    </row>
    <row r="37" spans="1:4" ht="15.75" customHeight="1" x14ac:dyDescent="0.2">
      <c r="A37" s="109" t="s">
        <v>576</v>
      </c>
      <c r="B37" s="111" t="s">
        <v>577</v>
      </c>
    </row>
    <row r="38" spans="1:4" x14ac:dyDescent="0.2">
      <c r="A38" s="109" t="s">
        <v>73</v>
      </c>
      <c r="B38" s="111" t="s">
        <v>202</v>
      </c>
    </row>
    <row r="39" spans="1:4" x14ac:dyDescent="0.2">
      <c r="A39" s="109" t="s">
        <v>578</v>
      </c>
      <c r="B39" s="111" t="s">
        <v>579</v>
      </c>
    </row>
    <row r="43" spans="1:4" x14ac:dyDescent="0.2">
      <c r="A43" s="1">
        <v>1</v>
      </c>
    </row>
    <row r="44" spans="1:4" x14ac:dyDescent="0.2">
      <c r="A44" s="1">
        <v>2</v>
      </c>
    </row>
    <row r="45" spans="1:4" x14ac:dyDescent="0.2">
      <c r="A45" s="1">
        <v>3</v>
      </c>
      <c r="B45" s="1">
        <v>3</v>
      </c>
    </row>
    <row r="46" spans="1:4" x14ac:dyDescent="0.2">
      <c r="A46" s="1">
        <v>4</v>
      </c>
      <c r="B46" s="1">
        <v>4</v>
      </c>
    </row>
    <row r="47" spans="1:4" x14ac:dyDescent="0.2">
      <c r="A47" s="1">
        <v>5</v>
      </c>
      <c r="B47" s="1">
        <v>5</v>
      </c>
      <c r="C47" s="1">
        <f>25*4</f>
        <v>100</v>
      </c>
      <c r="D47" s="1">
        <f>5*4</f>
        <v>20</v>
      </c>
    </row>
    <row r="48" spans="1:4" x14ac:dyDescent="0.2">
      <c r="C48" s="1">
        <f>12*4</f>
        <v>48</v>
      </c>
      <c r="D48" s="1">
        <f>4*4</f>
        <v>16</v>
      </c>
    </row>
    <row r="49" spans="1:4" x14ac:dyDescent="0.2">
      <c r="C49" s="1">
        <f>6*4</f>
        <v>24</v>
      </c>
      <c r="D49" s="1">
        <f>3*4</f>
        <v>12</v>
      </c>
    </row>
    <row r="52" spans="1:4" x14ac:dyDescent="0.2">
      <c r="A52" s="1">
        <v>0</v>
      </c>
      <c r="B52" s="1">
        <v>15</v>
      </c>
      <c r="C52" s="1">
        <v>0</v>
      </c>
    </row>
    <row r="53" spans="1:4" x14ac:dyDescent="0.2">
      <c r="A53" s="1">
        <v>10</v>
      </c>
      <c r="B53" s="1">
        <v>0</v>
      </c>
      <c r="C53" s="1">
        <v>5</v>
      </c>
    </row>
    <row r="54" spans="1:4" x14ac:dyDescent="0.2">
      <c r="A54" s="1">
        <v>15</v>
      </c>
      <c r="C54" s="1">
        <v>10</v>
      </c>
    </row>
    <row r="56" spans="1:4" x14ac:dyDescent="0.2">
      <c r="A56" s="112" t="s">
        <v>258</v>
      </c>
    </row>
    <row r="57" spans="1:4" x14ac:dyDescent="0.2">
      <c r="A57" s="112" t="s">
        <v>580</v>
      </c>
    </row>
    <row r="58" spans="1:4" x14ac:dyDescent="0.2">
      <c r="A58" s="112" t="s">
        <v>581</v>
      </c>
    </row>
    <row r="60" spans="1:4" x14ac:dyDescent="0.2">
      <c r="A60" s="1" t="s">
        <v>259</v>
      </c>
      <c r="B60" s="1" t="s">
        <v>259</v>
      </c>
    </row>
    <row r="61" spans="1:4" x14ac:dyDescent="0.2">
      <c r="A61" s="1" t="s">
        <v>582</v>
      </c>
      <c r="B61" s="1" t="s">
        <v>583</v>
      </c>
    </row>
    <row r="62" spans="1:4" x14ac:dyDescent="0.2">
      <c r="B62" s="1" t="s">
        <v>582</v>
      </c>
    </row>
    <row r="64" spans="1:4" x14ac:dyDescent="0.2">
      <c r="A64" s="1" t="s">
        <v>551</v>
      </c>
    </row>
    <row r="65" spans="1:1" x14ac:dyDescent="0.2">
      <c r="A65" s="1" t="s">
        <v>260</v>
      </c>
    </row>
    <row r="66" spans="1:1" x14ac:dyDescent="0.2">
      <c r="A66" s="1" t="s">
        <v>584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7"/>
  <sheetViews>
    <sheetView zoomScale="95" zoomScaleNormal="95" zoomScalePageLayoutView="55" workbookViewId="0">
      <pane ySplit="4" topLeftCell="A7" activePane="bottomLeft" state="frozen"/>
      <selection pane="bottomLeft" activeCell="D8" sqref="D8"/>
    </sheetView>
  </sheetViews>
  <sheetFormatPr baseColWidth="10" defaultColWidth="17.42578125" defaultRowHeight="12.75" x14ac:dyDescent="0.2"/>
  <cols>
    <col min="1" max="1" width="17.42578125" style="590"/>
    <col min="2" max="2" width="36.28515625" style="590" customWidth="1"/>
    <col min="3" max="3" width="23" style="590" customWidth="1"/>
    <col min="4" max="4" width="38.7109375" style="590" customWidth="1"/>
    <col min="5" max="5" width="22.42578125" style="590" customWidth="1"/>
    <col min="6" max="6" width="30.42578125" style="590" customWidth="1"/>
    <col min="7" max="7" width="17.42578125" style="590"/>
    <col min="8" max="8" width="41.42578125" style="590" customWidth="1"/>
    <col min="9" max="10" width="17.42578125" style="590"/>
    <col min="11" max="11" width="44.5703125" style="590" customWidth="1"/>
    <col min="12" max="16384" width="17.42578125" style="590"/>
  </cols>
  <sheetData>
    <row r="1" spans="1:11" s="571" customFormat="1" ht="39" customHeight="1" x14ac:dyDescent="0.2">
      <c r="A1" s="568" t="s">
        <v>60</v>
      </c>
      <c r="B1" s="569">
        <v>44585</v>
      </c>
      <c r="C1" s="570" t="s">
        <v>61</v>
      </c>
      <c r="D1" s="570"/>
      <c r="E1" s="570"/>
      <c r="F1" s="570"/>
      <c r="G1" s="570"/>
      <c r="H1" s="570"/>
      <c r="I1" s="570"/>
      <c r="J1" s="570"/>
      <c r="K1" s="570"/>
    </row>
    <row r="2" spans="1:11" s="576" customFormat="1" ht="25.5" customHeight="1" x14ac:dyDescent="0.2">
      <c r="A2" s="572" t="s">
        <v>62</v>
      </c>
      <c r="B2" s="573" t="s">
        <v>63</v>
      </c>
      <c r="C2" s="574"/>
      <c r="D2" s="574"/>
      <c r="E2" s="574"/>
      <c r="F2" s="574"/>
      <c r="G2" s="574"/>
      <c r="H2" s="574"/>
      <c r="I2" s="575"/>
      <c r="J2" s="572" t="s">
        <v>64</v>
      </c>
      <c r="K2" s="572" t="s">
        <v>65</v>
      </c>
    </row>
    <row r="3" spans="1:11" s="576" customFormat="1" ht="22.5" customHeight="1" x14ac:dyDescent="0.2">
      <c r="A3" s="577"/>
      <c r="B3" s="578" t="s">
        <v>66</v>
      </c>
      <c r="C3" s="578"/>
      <c r="D3" s="578" t="s">
        <v>67</v>
      </c>
      <c r="E3" s="578"/>
      <c r="F3" s="578" t="s">
        <v>68</v>
      </c>
      <c r="G3" s="578"/>
      <c r="H3" s="578" t="s">
        <v>69</v>
      </c>
      <c r="I3" s="578"/>
      <c r="J3" s="577"/>
      <c r="K3" s="577"/>
    </row>
    <row r="4" spans="1:11" s="582" customFormat="1" ht="27" customHeight="1" x14ac:dyDescent="0.2">
      <c r="A4" s="579"/>
      <c r="B4" s="580" t="s">
        <v>70</v>
      </c>
      <c r="C4" s="581" t="s">
        <v>71</v>
      </c>
      <c r="D4" s="580" t="s">
        <v>70</v>
      </c>
      <c r="E4" s="581" t="s">
        <v>71</v>
      </c>
      <c r="F4" s="580" t="s">
        <v>70</v>
      </c>
      <c r="G4" s="581" t="s">
        <v>71</v>
      </c>
      <c r="H4" s="580" t="s">
        <v>70</v>
      </c>
      <c r="I4" s="581" t="s">
        <v>71</v>
      </c>
      <c r="J4" s="579"/>
      <c r="K4" s="579"/>
    </row>
    <row r="5" spans="1:11" ht="35.25" customHeight="1" x14ac:dyDescent="0.2">
      <c r="A5" s="583"/>
      <c r="B5" s="584"/>
      <c r="C5" s="585" t="s">
        <v>72</v>
      </c>
      <c r="D5" s="584"/>
      <c r="E5" s="586"/>
      <c r="F5" s="584"/>
      <c r="G5" s="587"/>
      <c r="H5" s="583"/>
      <c r="I5" s="588"/>
      <c r="J5" s="589"/>
      <c r="K5" s="589"/>
    </row>
    <row r="6" spans="1:11" ht="77.25" customHeight="1" x14ac:dyDescent="0.2">
      <c r="A6" s="591" t="s">
        <v>73</v>
      </c>
      <c r="B6" s="592" t="s">
        <v>74</v>
      </c>
      <c r="C6" s="593" t="s">
        <v>75</v>
      </c>
      <c r="D6" s="592" t="s">
        <v>76</v>
      </c>
      <c r="E6" s="593" t="s">
        <v>77</v>
      </c>
      <c r="F6" s="592" t="s">
        <v>78</v>
      </c>
      <c r="G6" s="593" t="s">
        <v>79</v>
      </c>
      <c r="H6" s="591" t="s">
        <v>80</v>
      </c>
      <c r="I6" s="593" t="s">
        <v>81</v>
      </c>
      <c r="J6" s="594" t="s">
        <v>82</v>
      </c>
      <c r="K6" s="594" t="s">
        <v>83</v>
      </c>
    </row>
    <row r="7" spans="1:11" ht="66" customHeight="1" x14ac:dyDescent="0.2">
      <c r="A7" s="591" t="s">
        <v>73</v>
      </c>
      <c r="B7" s="592" t="s">
        <v>84</v>
      </c>
      <c r="C7" s="593" t="s">
        <v>85</v>
      </c>
      <c r="D7" s="592" t="s">
        <v>86</v>
      </c>
      <c r="E7" s="593" t="s">
        <v>87</v>
      </c>
      <c r="F7" s="592" t="s">
        <v>88</v>
      </c>
      <c r="G7" s="593" t="s">
        <v>89</v>
      </c>
      <c r="H7" s="591" t="s">
        <v>90</v>
      </c>
      <c r="I7" s="593" t="s">
        <v>91</v>
      </c>
      <c r="J7" s="595"/>
      <c r="K7" s="595"/>
    </row>
    <row r="8" spans="1:11" ht="99.75" customHeight="1" x14ac:dyDescent="0.2">
      <c r="A8" s="591" t="s">
        <v>73</v>
      </c>
      <c r="B8" s="592" t="s">
        <v>68</v>
      </c>
      <c r="C8" s="593" t="s">
        <v>92</v>
      </c>
      <c r="D8" s="592" t="s">
        <v>93</v>
      </c>
      <c r="E8" s="593" t="s">
        <v>94</v>
      </c>
      <c r="F8" s="592" t="s">
        <v>95</v>
      </c>
      <c r="G8" s="593" t="s">
        <v>96</v>
      </c>
      <c r="H8" s="591" t="s">
        <v>97</v>
      </c>
      <c r="I8" s="593" t="s">
        <v>98</v>
      </c>
      <c r="J8" s="595"/>
      <c r="K8" s="595"/>
    </row>
    <row r="9" spans="1:11" ht="138.75" customHeight="1" x14ac:dyDescent="0.2">
      <c r="A9" s="596" t="s">
        <v>73</v>
      </c>
      <c r="B9" s="597" t="s">
        <v>99</v>
      </c>
      <c r="C9" s="593" t="s">
        <v>100</v>
      </c>
      <c r="D9" s="597" t="s">
        <v>101</v>
      </c>
      <c r="E9" s="598" t="s">
        <v>102</v>
      </c>
      <c r="F9" s="597" t="s">
        <v>103</v>
      </c>
      <c r="G9" s="593" t="s">
        <v>104</v>
      </c>
      <c r="H9" s="596"/>
      <c r="I9" s="599"/>
      <c r="J9" s="600"/>
      <c r="K9" s="600"/>
    </row>
    <row r="10" spans="1:11" ht="78.75" customHeight="1" x14ac:dyDescent="0.2">
      <c r="A10" s="601"/>
      <c r="B10" s="602"/>
      <c r="C10" s="585" t="s">
        <v>105</v>
      </c>
      <c r="D10" s="602"/>
      <c r="E10" s="603"/>
      <c r="F10" s="602"/>
      <c r="G10" s="602"/>
      <c r="H10" s="601"/>
      <c r="I10" s="604"/>
      <c r="J10" s="589"/>
      <c r="K10" s="589"/>
    </row>
    <row r="11" spans="1:11" ht="179.25" customHeight="1" x14ac:dyDescent="0.2">
      <c r="A11" s="596" t="s">
        <v>73</v>
      </c>
      <c r="B11" s="597" t="s">
        <v>84</v>
      </c>
      <c r="C11" s="593" t="s">
        <v>106</v>
      </c>
      <c r="D11" s="597" t="s">
        <v>76</v>
      </c>
      <c r="E11" s="593" t="s">
        <v>107</v>
      </c>
      <c r="F11" s="593" t="s">
        <v>88</v>
      </c>
      <c r="G11" s="593" t="s">
        <v>108</v>
      </c>
      <c r="H11" s="591" t="s">
        <v>80</v>
      </c>
      <c r="I11" s="593" t="s">
        <v>109</v>
      </c>
      <c r="J11" s="605" t="s">
        <v>110</v>
      </c>
      <c r="K11" s="594" t="s">
        <v>111</v>
      </c>
    </row>
    <row r="12" spans="1:11" ht="57.75" customHeight="1" x14ac:dyDescent="0.2">
      <c r="A12" s="596" t="s">
        <v>73</v>
      </c>
      <c r="B12" s="597" t="s">
        <v>68</v>
      </c>
      <c r="C12" s="593" t="s">
        <v>112</v>
      </c>
      <c r="D12" s="597" t="s">
        <v>86</v>
      </c>
      <c r="E12" s="593" t="s">
        <v>113</v>
      </c>
      <c r="F12" s="597" t="s">
        <v>95</v>
      </c>
      <c r="G12" s="593" t="s">
        <v>96</v>
      </c>
      <c r="H12" s="596" t="s">
        <v>90</v>
      </c>
      <c r="I12" s="599" t="s">
        <v>91</v>
      </c>
      <c r="J12" s="606"/>
      <c r="K12" s="595"/>
    </row>
    <row r="13" spans="1:11" ht="136.5" customHeight="1" x14ac:dyDescent="0.2">
      <c r="A13" s="596" t="s">
        <v>73</v>
      </c>
      <c r="B13" s="597" t="s">
        <v>99</v>
      </c>
      <c r="C13" s="593" t="s">
        <v>114</v>
      </c>
      <c r="D13" s="597"/>
      <c r="E13" s="598"/>
      <c r="F13" s="597" t="s">
        <v>115</v>
      </c>
      <c r="G13" s="593" t="s">
        <v>116</v>
      </c>
      <c r="H13" s="596" t="s">
        <v>97</v>
      </c>
      <c r="I13" s="599" t="s">
        <v>98</v>
      </c>
      <c r="J13" s="606"/>
      <c r="K13" s="595"/>
    </row>
    <row r="14" spans="1:11" ht="169.5" customHeight="1" x14ac:dyDescent="0.2">
      <c r="A14" s="596" t="s">
        <v>73</v>
      </c>
      <c r="B14" s="597" t="s">
        <v>117</v>
      </c>
      <c r="C14" s="593" t="s">
        <v>118</v>
      </c>
      <c r="D14" s="597"/>
      <c r="E14" s="598"/>
      <c r="F14" s="597" t="s">
        <v>78</v>
      </c>
      <c r="G14" s="593" t="s">
        <v>119</v>
      </c>
      <c r="H14" s="596"/>
      <c r="I14" s="599"/>
      <c r="J14" s="606"/>
      <c r="K14" s="595"/>
    </row>
    <row r="15" spans="1:11" ht="72.75" customHeight="1" x14ac:dyDescent="0.2">
      <c r="A15" s="596" t="s">
        <v>73</v>
      </c>
      <c r="B15" s="597" t="s">
        <v>74</v>
      </c>
      <c r="C15" s="597" t="s">
        <v>120</v>
      </c>
      <c r="D15" s="597"/>
      <c r="E15" s="598"/>
      <c r="F15" s="597"/>
      <c r="G15" s="597"/>
      <c r="H15" s="596"/>
      <c r="I15" s="599"/>
      <c r="J15" s="607"/>
      <c r="K15" s="600"/>
    </row>
    <row r="16" spans="1:11" ht="36" customHeight="1" x14ac:dyDescent="0.2">
      <c r="A16" s="608"/>
      <c r="B16" s="609"/>
      <c r="C16" s="610" t="s">
        <v>121</v>
      </c>
      <c r="D16" s="609"/>
      <c r="E16" s="611"/>
      <c r="F16" s="609"/>
      <c r="G16" s="612"/>
      <c r="H16" s="611"/>
      <c r="I16" s="613"/>
      <c r="J16" s="614"/>
      <c r="K16" s="614"/>
    </row>
    <row r="17" spans="1:11" ht="72" customHeight="1" x14ac:dyDescent="0.2">
      <c r="A17" s="596" t="s">
        <v>73</v>
      </c>
      <c r="B17" s="597" t="s">
        <v>74</v>
      </c>
      <c r="C17" s="593" t="s">
        <v>75</v>
      </c>
      <c r="D17" s="597" t="s">
        <v>76</v>
      </c>
      <c r="E17" s="593" t="s">
        <v>77</v>
      </c>
      <c r="F17" s="597" t="s">
        <v>78</v>
      </c>
      <c r="G17" s="593" t="s">
        <v>79</v>
      </c>
      <c r="H17" s="596" t="s">
        <v>80</v>
      </c>
      <c r="I17" s="593" t="s">
        <v>81</v>
      </c>
      <c r="J17" s="594" t="s">
        <v>122</v>
      </c>
      <c r="K17" s="594" t="s">
        <v>123</v>
      </c>
    </row>
    <row r="18" spans="1:11" ht="92.25" customHeight="1" x14ac:dyDescent="0.2">
      <c r="A18" s="596" t="s">
        <v>73</v>
      </c>
      <c r="B18" s="597" t="s">
        <v>84</v>
      </c>
      <c r="C18" s="593" t="s">
        <v>85</v>
      </c>
      <c r="D18" s="597" t="s">
        <v>86</v>
      </c>
      <c r="E18" s="593" t="s">
        <v>87</v>
      </c>
      <c r="F18" s="597" t="s">
        <v>88</v>
      </c>
      <c r="G18" s="593" t="s">
        <v>89</v>
      </c>
      <c r="H18" s="596" t="s">
        <v>90</v>
      </c>
      <c r="I18" s="593" t="s">
        <v>91</v>
      </c>
      <c r="J18" s="595"/>
      <c r="K18" s="595"/>
    </row>
    <row r="19" spans="1:11" ht="64.5" customHeight="1" x14ac:dyDescent="0.2">
      <c r="A19" s="596" t="s">
        <v>73</v>
      </c>
      <c r="B19" s="597" t="s">
        <v>68</v>
      </c>
      <c r="C19" s="593" t="s">
        <v>92</v>
      </c>
      <c r="D19" s="597" t="s">
        <v>93</v>
      </c>
      <c r="E19" s="593" t="s">
        <v>94</v>
      </c>
      <c r="F19" s="597" t="s">
        <v>95</v>
      </c>
      <c r="G19" s="593" t="s">
        <v>96</v>
      </c>
      <c r="H19" s="596" t="s">
        <v>97</v>
      </c>
      <c r="I19" s="593" t="s">
        <v>98</v>
      </c>
      <c r="J19" s="595"/>
      <c r="K19" s="595"/>
    </row>
    <row r="20" spans="1:11" ht="104.25" customHeight="1" x14ac:dyDescent="0.2">
      <c r="A20" s="596" t="s">
        <v>73</v>
      </c>
      <c r="B20" s="597" t="s">
        <v>99</v>
      </c>
      <c r="C20" s="593" t="s">
        <v>124</v>
      </c>
      <c r="D20" s="597"/>
      <c r="E20" s="598"/>
      <c r="F20" s="597" t="s">
        <v>103</v>
      </c>
      <c r="G20" s="593" t="s">
        <v>104</v>
      </c>
      <c r="H20" s="598"/>
      <c r="I20" s="615"/>
      <c r="J20" s="600"/>
      <c r="K20" s="600"/>
    </row>
    <row r="21" spans="1:11" ht="44.25" customHeight="1" x14ac:dyDescent="0.2">
      <c r="A21" s="616"/>
      <c r="B21" s="609"/>
      <c r="C21" s="610" t="s">
        <v>125</v>
      </c>
      <c r="D21" s="609"/>
      <c r="E21" s="617"/>
      <c r="F21" s="609"/>
      <c r="G21" s="618"/>
      <c r="H21" s="611"/>
      <c r="I21" s="619"/>
      <c r="J21" s="614"/>
      <c r="K21" s="620"/>
    </row>
    <row r="22" spans="1:11" ht="93.75" customHeight="1" x14ac:dyDescent="0.2">
      <c r="A22" s="591" t="s">
        <v>73</v>
      </c>
      <c r="B22" s="597" t="s">
        <v>84</v>
      </c>
      <c r="C22" s="593" t="s">
        <v>126</v>
      </c>
      <c r="D22" s="597" t="s">
        <v>86</v>
      </c>
      <c r="E22" s="593" t="s">
        <v>127</v>
      </c>
      <c r="F22" s="597" t="s">
        <v>95</v>
      </c>
      <c r="G22" s="593" t="s">
        <v>128</v>
      </c>
      <c r="H22" s="598" t="s">
        <v>90</v>
      </c>
      <c r="I22" s="593" t="s">
        <v>91</v>
      </c>
      <c r="J22" s="594" t="s">
        <v>129</v>
      </c>
      <c r="K22" s="621" t="s">
        <v>123</v>
      </c>
    </row>
    <row r="23" spans="1:11" ht="149.25" customHeight="1" x14ac:dyDescent="0.2">
      <c r="A23" s="591" t="s">
        <v>73</v>
      </c>
      <c r="B23" s="597" t="s">
        <v>68</v>
      </c>
      <c r="C23" s="593" t="s">
        <v>130</v>
      </c>
      <c r="D23" s="597" t="s">
        <v>101</v>
      </c>
      <c r="E23" s="593" t="s">
        <v>131</v>
      </c>
      <c r="F23" s="597" t="s">
        <v>115</v>
      </c>
      <c r="G23" s="593" t="s">
        <v>132</v>
      </c>
      <c r="H23" s="598" t="s">
        <v>97</v>
      </c>
      <c r="I23" s="593" t="s">
        <v>98</v>
      </c>
      <c r="J23" s="600"/>
      <c r="K23" s="622"/>
    </row>
    <row r="24" spans="1:11" ht="36.950000000000003" customHeight="1" x14ac:dyDescent="0.2">
      <c r="A24" s="623"/>
      <c r="B24" s="624"/>
      <c r="C24" s="625" t="s">
        <v>133</v>
      </c>
      <c r="D24" s="624"/>
      <c r="E24" s="626"/>
      <c r="F24" s="624"/>
      <c r="G24" s="627"/>
      <c r="H24" s="628"/>
      <c r="I24" s="629"/>
      <c r="J24" s="630"/>
      <c r="K24" s="631"/>
    </row>
    <row r="25" spans="1:11" ht="55.5" customHeight="1" x14ac:dyDescent="0.2">
      <c r="A25" s="591" t="s">
        <v>73</v>
      </c>
      <c r="B25" s="597" t="s">
        <v>84</v>
      </c>
      <c r="C25" s="632" t="s">
        <v>134</v>
      </c>
      <c r="D25" s="597" t="s">
        <v>76</v>
      </c>
      <c r="E25" s="593" t="s">
        <v>135</v>
      </c>
      <c r="F25" s="597" t="s">
        <v>95</v>
      </c>
      <c r="G25" s="593" t="s">
        <v>128</v>
      </c>
      <c r="H25" s="598" t="s">
        <v>90</v>
      </c>
      <c r="I25" s="633" t="s">
        <v>91</v>
      </c>
      <c r="J25" s="594" t="s">
        <v>136</v>
      </c>
      <c r="K25" s="621" t="s">
        <v>137</v>
      </c>
    </row>
    <row r="26" spans="1:11" ht="61.5" customHeight="1" x14ac:dyDescent="0.2">
      <c r="A26" s="591" t="s">
        <v>73</v>
      </c>
      <c r="B26" s="597" t="s">
        <v>68</v>
      </c>
      <c r="C26" s="592" t="s">
        <v>138</v>
      </c>
      <c r="D26" s="597"/>
      <c r="E26" s="593"/>
      <c r="F26" s="597" t="s">
        <v>115</v>
      </c>
      <c r="G26" s="593" t="s">
        <v>139</v>
      </c>
      <c r="H26" s="598" t="s">
        <v>97</v>
      </c>
      <c r="I26" s="634" t="s">
        <v>98</v>
      </c>
      <c r="J26" s="600"/>
      <c r="K26" s="622"/>
    </row>
    <row r="27" spans="1:11" ht="36.950000000000003" customHeight="1" x14ac:dyDescent="0.2">
      <c r="A27" s="591"/>
      <c r="B27" s="597"/>
      <c r="C27" s="592"/>
      <c r="D27" s="597"/>
      <c r="E27" s="593"/>
      <c r="F27" s="597"/>
      <c r="H27" s="598"/>
      <c r="I27" s="634"/>
      <c r="J27" s="635"/>
      <c r="K27" s="592"/>
    </row>
    <row r="28" spans="1:11" ht="36.950000000000003" customHeight="1" x14ac:dyDescent="0.2">
      <c r="A28" s="591"/>
      <c r="B28" s="592"/>
      <c r="C28" s="632"/>
      <c r="D28" s="597"/>
      <c r="E28" s="632"/>
      <c r="F28" s="597"/>
      <c r="G28" s="632"/>
      <c r="H28" s="636"/>
      <c r="I28" s="637"/>
      <c r="J28" s="635"/>
      <c r="K28" s="592"/>
    </row>
    <row r="29" spans="1:11" ht="36.950000000000003" customHeight="1" x14ac:dyDescent="0.2">
      <c r="A29" s="591"/>
      <c r="B29" s="592"/>
      <c r="C29" s="592"/>
      <c r="D29" s="597"/>
      <c r="E29" s="593"/>
      <c r="F29" s="597"/>
      <c r="G29" s="592"/>
      <c r="H29" s="636"/>
      <c r="I29" s="634"/>
      <c r="J29" s="638"/>
      <c r="K29" s="638"/>
    </row>
    <row r="30" spans="1:11" ht="36.950000000000003" customHeight="1" x14ac:dyDescent="0.2">
      <c r="A30" s="591"/>
      <c r="B30" s="592"/>
      <c r="C30" s="592"/>
      <c r="D30" s="597"/>
      <c r="E30" s="593"/>
      <c r="F30" s="597"/>
      <c r="G30" s="592"/>
      <c r="H30" s="636"/>
      <c r="I30" s="634"/>
      <c r="J30" s="638"/>
      <c r="K30" s="638"/>
    </row>
    <row r="31" spans="1:11" ht="36.950000000000003" customHeight="1" x14ac:dyDescent="0.2">
      <c r="A31" s="591"/>
      <c r="B31" s="592"/>
      <c r="C31" s="632"/>
      <c r="D31" s="639"/>
      <c r="E31" s="593"/>
      <c r="F31" s="597"/>
      <c r="G31" s="640"/>
      <c r="H31" s="636"/>
      <c r="I31" s="641"/>
      <c r="J31" s="638"/>
      <c r="K31" s="638"/>
    </row>
    <row r="32" spans="1:11" ht="36.950000000000003" customHeight="1" x14ac:dyDescent="0.2">
      <c r="A32" s="591"/>
      <c r="B32" s="592"/>
      <c r="C32" s="592"/>
      <c r="D32" s="639"/>
      <c r="E32" s="593"/>
      <c r="F32" s="597"/>
      <c r="G32" s="592"/>
      <c r="H32" s="636"/>
      <c r="I32" s="642"/>
      <c r="J32" s="592"/>
      <c r="K32" s="592"/>
    </row>
    <row r="33" spans="1:11" ht="36.950000000000003" customHeight="1" x14ac:dyDescent="0.2">
      <c r="A33" s="591"/>
      <c r="B33" s="592"/>
      <c r="C33" s="592"/>
      <c r="D33" s="639"/>
      <c r="E33" s="593"/>
      <c r="F33" s="597"/>
      <c r="G33" s="592"/>
      <c r="H33" s="636"/>
      <c r="I33" s="641"/>
      <c r="J33" s="638"/>
      <c r="K33" s="638"/>
    </row>
    <row r="34" spans="1:11" ht="36.950000000000003" customHeight="1" x14ac:dyDescent="0.2">
      <c r="A34" s="591"/>
      <c r="B34" s="597"/>
      <c r="C34" s="643"/>
      <c r="D34" s="592"/>
      <c r="E34" s="593"/>
      <c r="F34" s="597"/>
      <c r="G34" s="644"/>
      <c r="H34" s="644"/>
      <c r="I34" s="633"/>
      <c r="J34" s="645"/>
      <c r="K34" s="593"/>
    </row>
    <row r="35" spans="1:11" ht="36.950000000000003" customHeight="1" x14ac:dyDescent="0.2">
      <c r="A35" s="591"/>
      <c r="B35" s="597"/>
      <c r="C35" s="643"/>
      <c r="D35" s="592"/>
      <c r="E35" s="593"/>
      <c r="F35" s="592"/>
      <c r="G35" s="644"/>
      <c r="H35" s="644"/>
      <c r="I35" s="633"/>
      <c r="J35" s="645"/>
      <c r="K35" s="593"/>
    </row>
    <row r="36" spans="1:11" ht="36.950000000000003" customHeight="1" x14ac:dyDescent="0.2">
      <c r="A36" s="591"/>
      <c r="B36" s="597"/>
      <c r="C36" s="643"/>
      <c r="D36" s="592"/>
      <c r="E36" s="593"/>
      <c r="F36" s="592"/>
      <c r="G36" s="644"/>
      <c r="H36" s="644"/>
      <c r="I36" s="633"/>
      <c r="J36" s="645"/>
      <c r="K36" s="593"/>
    </row>
    <row r="37" spans="1:11" ht="36.950000000000003" customHeight="1" x14ac:dyDescent="0.2">
      <c r="A37" s="591"/>
      <c r="B37" s="597"/>
      <c r="C37" s="643"/>
      <c r="D37" s="592"/>
      <c r="E37" s="593"/>
      <c r="F37" s="592"/>
      <c r="G37" s="644"/>
      <c r="H37" s="644"/>
      <c r="I37" s="633"/>
      <c r="J37" s="645"/>
      <c r="K37" s="593"/>
    </row>
    <row r="38" spans="1:11" ht="36.950000000000003" customHeight="1" x14ac:dyDescent="0.2">
      <c r="A38" s="591"/>
      <c r="B38" s="597"/>
      <c r="C38" s="643"/>
      <c r="D38" s="592"/>
      <c r="E38" s="593"/>
      <c r="F38" s="592"/>
      <c r="G38" s="644"/>
      <c r="H38" s="644"/>
      <c r="I38" s="633"/>
      <c r="J38" s="645"/>
      <c r="K38" s="593"/>
    </row>
    <row r="39" spans="1:11" ht="36.950000000000003" customHeight="1" x14ac:dyDescent="0.2">
      <c r="A39" s="591"/>
      <c r="B39" s="597"/>
      <c r="C39" s="643"/>
      <c r="D39" s="592"/>
      <c r="E39" s="593"/>
      <c r="F39" s="592"/>
      <c r="G39" s="644"/>
      <c r="H39" s="644"/>
      <c r="I39" s="633"/>
      <c r="J39" s="645"/>
      <c r="K39" s="593"/>
    </row>
    <row r="40" spans="1:11" ht="36.950000000000003" customHeight="1" x14ac:dyDescent="0.2">
      <c r="A40" s="591"/>
      <c r="B40" s="597"/>
      <c r="C40" s="643"/>
      <c r="D40" s="592"/>
      <c r="E40" s="593"/>
      <c r="F40" s="592"/>
      <c r="G40" s="644"/>
      <c r="H40" s="644"/>
      <c r="I40" s="633"/>
      <c r="J40" s="645"/>
      <c r="K40" s="593"/>
    </row>
    <row r="41" spans="1:11" ht="36.950000000000003" customHeight="1" x14ac:dyDescent="0.2">
      <c r="A41" s="591"/>
      <c r="B41" s="597"/>
      <c r="C41" s="643"/>
      <c r="D41" s="592"/>
      <c r="E41" s="593"/>
      <c r="F41" s="592"/>
      <c r="G41" s="644"/>
      <c r="H41" s="644"/>
      <c r="I41" s="633"/>
      <c r="J41" s="645"/>
      <c r="K41" s="593"/>
    </row>
    <row r="42" spans="1:11" ht="36.950000000000003" customHeight="1" x14ac:dyDescent="0.2">
      <c r="A42" s="591"/>
      <c r="B42" s="597"/>
      <c r="C42" s="643"/>
      <c r="D42" s="592"/>
      <c r="E42" s="593"/>
      <c r="F42" s="592"/>
      <c r="G42" s="644"/>
      <c r="H42" s="644"/>
      <c r="I42" s="633"/>
      <c r="J42" s="645"/>
      <c r="K42" s="593"/>
    </row>
    <row r="43" spans="1:11" ht="36.950000000000003" customHeight="1" x14ac:dyDescent="0.2">
      <c r="A43" s="591"/>
      <c r="B43" s="597"/>
      <c r="C43" s="643"/>
      <c r="D43" s="592"/>
      <c r="E43" s="593"/>
      <c r="F43" s="592"/>
      <c r="G43" s="644"/>
      <c r="H43" s="644"/>
      <c r="I43" s="633"/>
      <c r="J43" s="645"/>
      <c r="K43" s="593"/>
    </row>
    <row r="44" spans="1:11" ht="36.950000000000003" customHeight="1" x14ac:dyDescent="0.2">
      <c r="A44" s="591"/>
      <c r="B44" s="597"/>
      <c r="C44" s="643"/>
      <c r="D44" s="592"/>
      <c r="E44" s="593"/>
      <c r="F44" s="592"/>
      <c r="G44" s="644"/>
      <c r="H44" s="644"/>
      <c r="I44" s="633"/>
      <c r="J44" s="645"/>
      <c r="K44" s="593"/>
    </row>
    <row r="45" spans="1:11" ht="42.95" customHeight="1" x14ac:dyDescent="0.2">
      <c r="A45" s="646" t="s">
        <v>140</v>
      </c>
      <c r="B45" s="647"/>
      <c r="C45" s="647"/>
      <c r="D45" s="647"/>
      <c r="E45" s="647"/>
      <c r="F45" s="647"/>
      <c r="G45" s="647"/>
      <c r="H45" s="647"/>
      <c r="I45" s="647"/>
      <c r="J45" s="647"/>
      <c r="K45" s="647"/>
    </row>
    <row r="49" spans="1:8" hidden="1" x14ac:dyDescent="0.2">
      <c r="A49" s="590" t="s">
        <v>141</v>
      </c>
      <c r="B49" s="590" t="s">
        <v>74</v>
      </c>
      <c r="C49" s="590" t="s">
        <v>142</v>
      </c>
      <c r="D49" s="590" t="s">
        <v>80</v>
      </c>
      <c r="F49" s="590" t="s">
        <v>80</v>
      </c>
      <c r="H49" s="590" t="s">
        <v>80</v>
      </c>
    </row>
    <row r="50" spans="1:8" hidden="1" x14ac:dyDescent="0.2">
      <c r="A50" s="590" t="s">
        <v>101</v>
      </c>
      <c r="B50" s="590" t="s">
        <v>84</v>
      </c>
      <c r="C50" s="590" t="s">
        <v>115</v>
      </c>
      <c r="D50" s="590" t="s">
        <v>90</v>
      </c>
      <c r="F50" s="590" t="s">
        <v>90</v>
      </c>
      <c r="H50" s="590" t="s">
        <v>90</v>
      </c>
    </row>
    <row r="51" spans="1:8" hidden="1" x14ac:dyDescent="0.2">
      <c r="A51" s="590" t="s">
        <v>143</v>
      </c>
      <c r="B51" s="590" t="s">
        <v>68</v>
      </c>
      <c r="C51" s="590" t="s">
        <v>103</v>
      </c>
      <c r="D51" s="590" t="s">
        <v>97</v>
      </c>
      <c r="F51" s="590" t="s">
        <v>97</v>
      </c>
      <c r="H51" s="590" t="s">
        <v>97</v>
      </c>
    </row>
    <row r="52" spans="1:8" hidden="1" x14ac:dyDescent="0.2">
      <c r="A52" s="590" t="s">
        <v>76</v>
      </c>
      <c r="B52" s="590" t="s">
        <v>99</v>
      </c>
      <c r="C52" s="590" t="s">
        <v>88</v>
      </c>
    </row>
    <row r="53" spans="1:8" hidden="1" x14ac:dyDescent="0.2">
      <c r="A53" s="590" t="s">
        <v>93</v>
      </c>
      <c r="B53" s="590" t="s">
        <v>144</v>
      </c>
      <c r="C53" s="590" t="s">
        <v>95</v>
      </c>
    </row>
    <row r="54" spans="1:8" hidden="1" x14ac:dyDescent="0.2">
      <c r="A54" s="590" t="s">
        <v>86</v>
      </c>
      <c r="B54" s="590" t="s">
        <v>117</v>
      </c>
      <c r="C54" s="590" t="s">
        <v>78</v>
      </c>
    </row>
    <row r="55" spans="1:8" hidden="1" x14ac:dyDescent="0.2"/>
    <row r="56" spans="1:8" s="648" customFormat="1" x14ac:dyDescent="0.2"/>
    <row r="57" spans="1:8" s="648" customFormat="1" x14ac:dyDescent="0.2"/>
    <row r="58" spans="1:8" s="648" customFormat="1" ht="15" x14ac:dyDescent="0.25">
      <c r="A58" s="649"/>
      <c r="B58" s="649"/>
      <c r="C58" s="649"/>
    </row>
    <row r="59" spans="1:8" s="648" customFormat="1" ht="14.25" x14ac:dyDescent="0.2">
      <c r="A59" s="650"/>
      <c r="B59" s="651"/>
      <c r="C59" s="652"/>
    </row>
    <row r="60" spans="1:8" s="648" customFormat="1" ht="14.25" x14ac:dyDescent="0.2">
      <c r="A60" s="650"/>
      <c r="B60" s="651"/>
      <c r="C60" s="652"/>
    </row>
    <row r="61" spans="1:8" s="648" customFormat="1" ht="14.25" x14ac:dyDescent="0.2">
      <c r="A61" s="650"/>
      <c r="B61" s="651"/>
      <c r="C61" s="652"/>
    </row>
    <row r="62" spans="1:8" s="648" customFormat="1" ht="14.25" x14ac:dyDescent="0.2">
      <c r="A62" s="650"/>
      <c r="B62" s="651"/>
      <c r="C62" s="652"/>
    </row>
    <row r="63" spans="1:8" s="648" customFormat="1" ht="14.25" x14ac:dyDescent="0.2">
      <c r="A63" s="650"/>
      <c r="B63" s="651"/>
      <c r="C63" s="652"/>
    </row>
    <row r="64" spans="1:8" ht="14.25" x14ac:dyDescent="0.2">
      <c r="A64" s="653"/>
      <c r="B64" s="654"/>
      <c r="C64" s="655"/>
    </row>
    <row r="65" spans="1:3" ht="14.25" x14ac:dyDescent="0.2">
      <c r="A65" s="653"/>
      <c r="B65" s="654"/>
      <c r="C65" s="655"/>
    </row>
    <row r="66" spans="1:3" ht="14.25" x14ac:dyDescent="0.2">
      <c r="A66" s="653"/>
      <c r="B66" s="654"/>
      <c r="C66" s="655"/>
    </row>
    <row r="67" spans="1:3" ht="14.25" x14ac:dyDescent="0.2">
      <c r="A67" s="653"/>
      <c r="B67" s="654"/>
      <c r="C67" s="655"/>
    </row>
    <row r="68" spans="1:3" ht="14.25" x14ac:dyDescent="0.2">
      <c r="A68" s="653"/>
      <c r="B68" s="654"/>
      <c r="C68" s="655"/>
    </row>
    <row r="69" spans="1:3" ht="14.25" x14ac:dyDescent="0.2">
      <c r="A69" s="653"/>
      <c r="B69" s="654"/>
      <c r="C69" s="655"/>
    </row>
    <row r="70" spans="1:3" ht="14.25" x14ac:dyDescent="0.2">
      <c r="A70" s="653"/>
      <c r="B70" s="654"/>
    </row>
    <row r="71" spans="1:3" ht="14.25" x14ac:dyDescent="0.2">
      <c r="A71" s="653"/>
      <c r="B71" s="654"/>
    </row>
    <row r="72" spans="1:3" ht="14.25" x14ac:dyDescent="0.2">
      <c r="A72" s="653"/>
      <c r="B72" s="654"/>
    </row>
    <row r="144" s="656" customFormat="1" ht="25.5" customHeight="1" x14ac:dyDescent="0.2"/>
    <row r="145" s="656" customFormat="1" ht="24" customHeight="1" x14ac:dyDescent="0.2"/>
    <row r="146" s="656" customFormat="1" ht="22.5" customHeight="1" x14ac:dyDescent="0.2"/>
    <row r="147" s="590" customFormat="1" ht="31.5" customHeight="1" x14ac:dyDescent="0.2"/>
  </sheetData>
  <sheetProtection algorithmName="SHA-512" hashValue="TkFZOV3z+gU7O5sDG4MKOrsvue4nO8yzCEfaha6XPitj0nEEFEvvRCn4+pZCDfWyyYDz98p/j7uPCWM8A5DaSw==" saltValue="V50D2koxdPrqcpDXAKUJYw==" spinCount="100000" sheet="1" formatCells="0" formatColumns="0" formatRows="0"/>
  <mergeCells count="20">
    <mergeCell ref="J6:J9"/>
    <mergeCell ref="K6:K9"/>
    <mergeCell ref="J11:J15"/>
    <mergeCell ref="J17:J20"/>
    <mergeCell ref="K17:K20"/>
    <mergeCell ref="K11:K15"/>
    <mergeCell ref="J2:J4"/>
    <mergeCell ref="K2:K4"/>
    <mergeCell ref="C1:K1"/>
    <mergeCell ref="A2:A4"/>
    <mergeCell ref="B2:I2"/>
    <mergeCell ref="B3:C3"/>
    <mergeCell ref="D3:E3"/>
    <mergeCell ref="F3:G3"/>
    <mergeCell ref="H3:I3"/>
    <mergeCell ref="J22:J23"/>
    <mergeCell ref="K22:K23"/>
    <mergeCell ref="J25:J26"/>
    <mergeCell ref="K25:K26"/>
    <mergeCell ref="B45:K45"/>
  </mergeCells>
  <dataValidations count="7">
    <dataValidation type="list" allowBlank="1" showInputMessage="1" showErrorMessage="1" sqref="H5:H27 H34:H44" xr:uid="{2D34C4E7-9D48-4FFB-841A-82D68755C1EA}">
      <formula1>$D$49:$D$51</formula1>
    </dataValidation>
    <dataValidation type="list" allowBlank="1" showInputMessage="1" showErrorMessage="1" sqref="B5:B27 B34:B44" xr:uid="{698B2120-12C5-4352-A2BA-F3891FCBE2FC}">
      <formula1>$B$49:$B$54</formula1>
    </dataValidation>
    <dataValidation type="list" allowBlank="1" showInputMessage="1" showErrorMessage="1" sqref="D5:D30 D34:D44" xr:uid="{D7CA491D-CAED-43B4-A5C1-E9B4484E33CA}">
      <formula1>$A$49:$A$54</formula1>
    </dataValidation>
    <dataValidation type="list" allowBlank="1" showInputMessage="1" showErrorMessage="1" sqref="D31:D33" xr:uid="{E5C15AFC-84AC-42EC-8349-6327A5CC8C9B}">
      <formula1>$A$27:$A$32</formula1>
    </dataValidation>
    <dataValidation type="list" allowBlank="1" showInputMessage="1" showErrorMessage="1" sqref="B28:B33" xr:uid="{4BBA365E-6120-4E04-82C4-47E74E913375}">
      <formula1>$B$27:$B$32</formula1>
    </dataValidation>
    <dataValidation type="list" allowBlank="1" showInputMessage="1" showErrorMessage="1" sqref="H28:H33" xr:uid="{CEEE81E0-7C6A-443F-83E7-CEBC4062B5E0}">
      <formula1>$D$27:$D$29</formula1>
    </dataValidation>
    <dataValidation type="list" allowBlank="1" showInputMessage="1" showErrorMessage="1" sqref="F5:F44" xr:uid="{FD2EF114-7144-4929-A623-9D45CCC9FA6E}">
      <formula1>$C$49:$C$54</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Hoja1!$B$26:$B$39</xm:f>
          </x14:formula1>
          <xm:sqref>B45:K45</xm:sqref>
        </x14:dataValidation>
        <x14:dataValidation type="list" allowBlank="1" showInputMessage="1" showErrorMessage="1" xr:uid="{6A79F4B0-8222-4F70-8F59-6F3F46BC1838}">
          <x14:formula1>
            <xm:f>Hoja1!$A$26:$A$39</xm:f>
          </x14:formula1>
          <xm:sqref>A5:A44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tabSelected="1" view="pageBreakPreview" topLeftCell="A3" zoomScaleNormal="100" zoomScaleSheetLayoutView="100" zoomScalePageLayoutView="55" workbookViewId="0">
      <pane ySplit="2" topLeftCell="A5" activePane="bottomLeft" state="frozen"/>
      <selection activeCell="A3" sqref="A3"/>
      <selection pane="bottomLeft" activeCell="C5" sqref="C5:C10"/>
    </sheetView>
  </sheetViews>
  <sheetFormatPr baseColWidth="10" defaultColWidth="11.42578125" defaultRowHeight="16.5" customHeight="1" x14ac:dyDescent="0.2"/>
  <cols>
    <col min="1" max="1" width="4" style="443" bestFit="1" customWidth="1"/>
    <col min="2" max="4" width="18.7109375" style="444" customWidth="1"/>
    <col min="5" max="5" width="32.42578125" style="445" customWidth="1"/>
    <col min="6" max="6" width="18.42578125" style="443" customWidth="1"/>
    <col min="7" max="7" width="16.42578125" style="443" customWidth="1"/>
    <col min="8" max="8" width="16.140625" style="443" customWidth="1"/>
    <col min="9" max="9" width="19" style="498" customWidth="1"/>
    <col min="10" max="10" width="24.42578125" style="445" customWidth="1"/>
    <col min="11" max="11" width="16.5703125" style="445" customWidth="1"/>
    <col min="12" max="12" width="6.28515625" style="445" bestFit="1" customWidth="1"/>
    <col min="13" max="13" width="27" style="445" customWidth="1"/>
    <col min="14" max="14" width="21.28515625" style="445" hidden="1" customWidth="1"/>
    <col min="15" max="15" width="17.5703125" style="445" customWidth="1"/>
    <col min="16" max="16" width="6.28515625" style="445" bestFit="1" customWidth="1"/>
    <col min="17" max="17" width="20.42578125" style="445" customWidth="1"/>
    <col min="18" max="18" width="5.85546875" style="445" customWidth="1"/>
    <col min="19" max="19" width="31" style="445" customWidth="1"/>
    <col min="20" max="20" width="15.140625" style="445" bestFit="1" customWidth="1"/>
    <col min="21" max="21" width="18.42578125" style="445" customWidth="1"/>
    <col min="22" max="22" width="21" style="445" customWidth="1"/>
    <col min="23" max="23" width="19.28515625" style="445" customWidth="1"/>
    <col min="24" max="24" width="28.42578125" style="445" customWidth="1"/>
    <col min="25" max="25" width="6.85546875" style="445" customWidth="1"/>
    <col min="26" max="26" width="5" style="445" customWidth="1"/>
    <col min="27" max="27" width="5.5703125" style="445" customWidth="1"/>
    <col min="28" max="28" width="7.140625" style="445" customWidth="1"/>
    <col min="29" max="29" width="6.7109375" style="445" customWidth="1"/>
    <col min="30" max="30" width="7.5703125" style="445" customWidth="1"/>
    <col min="31" max="31" width="15.28515625" style="445" customWidth="1"/>
    <col min="32" max="32" width="12" style="445" customWidth="1"/>
    <col min="33" max="33" width="10.42578125" style="445" customWidth="1"/>
    <col min="34" max="34" width="9.28515625" style="445" customWidth="1"/>
    <col min="35" max="35" width="9.140625" style="445" customWidth="1"/>
    <col min="36" max="36" width="8.42578125" style="445" customWidth="1"/>
    <col min="37" max="37" width="7.28515625" style="445" customWidth="1"/>
    <col min="38" max="38" width="23" style="445" customWidth="1"/>
    <col min="39" max="39" width="18.85546875" style="445" customWidth="1"/>
    <col min="40" max="40" width="22.140625" style="445" customWidth="1"/>
    <col min="41" max="41" width="20.5703125" style="144" customWidth="1"/>
    <col min="42" max="42" width="18.5703125" style="144" customWidth="1"/>
    <col min="43" max="43" width="20.5703125" style="144" customWidth="1"/>
    <col min="44" max="44" width="18.5703125" style="144" customWidth="1"/>
    <col min="45" max="45" width="20.5703125" style="144" customWidth="1"/>
    <col min="46" max="46" width="18.5703125" style="144" customWidth="1"/>
    <col min="47" max="47" width="20.5703125" style="144" customWidth="1"/>
    <col min="48" max="48" width="18.5703125" style="144" customWidth="1"/>
    <col min="49" max="49" width="21" style="144" customWidth="1"/>
    <col min="50" max="51" width="23" style="144" customWidth="1"/>
    <col min="52" max="52" width="18.85546875" style="144" customWidth="1"/>
    <col min="53" max="53" width="16.85546875" style="144" customWidth="1"/>
    <col min="54" max="54" width="19.5703125" style="144" customWidth="1"/>
    <col min="55" max="56" width="23" style="144" customWidth="1"/>
    <col min="57" max="57" width="18.85546875" style="144" customWidth="1"/>
    <col min="58" max="58" width="16.85546875" style="144" customWidth="1"/>
    <col min="59" max="59" width="19.5703125" style="144" customWidth="1"/>
    <col min="60" max="61" width="23" style="144" customWidth="1"/>
    <col min="62" max="62" width="18.85546875" style="144" customWidth="1"/>
    <col min="63" max="63" width="16.85546875" style="144" customWidth="1"/>
    <col min="64" max="64" width="19.5703125" style="144" customWidth="1"/>
    <col min="65" max="66" width="23" style="144" customWidth="1"/>
    <col min="67" max="67" width="18.85546875" style="144" customWidth="1"/>
    <col min="68" max="68" width="16.85546875" style="144" customWidth="1"/>
    <col min="69" max="69" width="19.5703125" style="144" customWidth="1"/>
    <col min="70" max="70" width="20.5703125" style="185" customWidth="1"/>
    <col min="71" max="72" width="23" style="144" customWidth="1"/>
    <col min="73" max="73" width="18.5703125" style="144" customWidth="1"/>
    <col min="74" max="74" width="20.5703125" style="144" customWidth="1"/>
    <col min="75" max="75" width="23" style="144" customWidth="1"/>
    <col min="76" max="76" width="18.5703125" style="144" customWidth="1"/>
    <col min="77" max="77" width="20.5703125" style="144" customWidth="1"/>
    <col min="78" max="78" width="23" style="144" customWidth="1"/>
    <col min="79" max="79" width="18.85546875" style="144" customWidth="1"/>
    <col min="80" max="80" width="18.5703125" style="144" customWidth="1"/>
    <col min="81" max="16384" width="11.42578125" style="144"/>
  </cols>
  <sheetData>
    <row r="1" spans="1:106" ht="16.5" customHeight="1" x14ac:dyDescent="0.2">
      <c r="A1" s="522"/>
      <c r="B1" s="523"/>
      <c r="C1" s="523"/>
      <c r="E1" s="524"/>
      <c r="F1" s="525"/>
      <c r="G1" s="522"/>
      <c r="H1" s="522"/>
      <c r="I1" s="526"/>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72"/>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row>
    <row r="2" spans="1:106" ht="16.5" customHeight="1" x14ac:dyDescent="0.2">
      <c r="A2" s="446" t="s">
        <v>145</v>
      </c>
      <c r="B2" s="447"/>
      <c r="C2" s="447"/>
      <c r="D2" s="447"/>
      <c r="E2" s="447"/>
      <c r="F2" s="447"/>
      <c r="G2" s="447"/>
      <c r="H2" s="447"/>
      <c r="I2" s="501"/>
      <c r="J2" s="446" t="s">
        <v>146</v>
      </c>
      <c r="K2" s="447"/>
      <c r="L2" s="447"/>
      <c r="M2" s="447"/>
      <c r="N2" s="447"/>
      <c r="O2" s="447"/>
      <c r="P2" s="447"/>
      <c r="Q2" s="501"/>
      <c r="R2" s="527" t="s">
        <v>147</v>
      </c>
      <c r="S2" s="527"/>
      <c r="T2" s="527"/>
      <c r="U2" s="527"/>
      <c r="V2" s="527"/>
      <c r="W2" s="527"/>
      <c r="X2" s="527"/>
      <c r="Y2" s="527"/>
      <c r="Z2" s="527"/>
      <c r="AA2" s="527"/>
      <c r="AB2" s="527"/>
      <c r="AC2" s="527"/>
      <c r="AD2" s="527"/>
      <c r="AE2" s="527" t="s">
        <v>148</v>
      </c>
      <c r="AF2" s="527"/>
      <c r="AG2" s="527"/>
      <c r="AH2" s="527"/>
      <c r="AI2" s="527"/>
      <c r="AJ2" s="527"/>
      <c r="AK2" s="527"/>
      <c r="AL2" s="242" t="s">
        <v>149</v>
      </c>
      <c r="AM2" s="242"/>
      <c r="AN2" s="242"/>
      <c r="AO2" s="242"/>
      <c r="AP2" s="242"/>
      <c r="AQ2" s="242"/>
      <c r="AR2" s="242"/>
      <c r="AS2" s="242"/>
      <c r="AT2" s="242"/>
      <c r="AU2" s="242"/>
      <c r="AV2" s="242"/>
      <c r="AW2" s="242"/>
      <c r="AX2" s="226" t="s">
        <v>150</v>
      </c>
      <c r="AY2" s="226"/>
      <c r="AZ2" s="226"/>
      <c r="BA2" s="226"/>
      <c r="BB2" s="226"/>
      <c r="BC2" s="226" t="s">
        <v>151</v>
      </c>
      <c r="BD2" s="226"/>
      <c r="BE2" s="226"/>
      <c r="BF2" s="226"/>
      <c r="BG2" s="226"/>
      <c r="BH2" s="226" t="s">
        <v>152</v>
      </c>
      <c r="BI2" s="226"/>
      <c r="BJ2" s="226"/>
      <c r="BK2" s="226"/>
      <c r="BL2" s="226"/>
      <c r="BM2" s="226" t="s">
        <v>153</v>
      </c>
      <c r="BN2" s="226"/>
      <c r="BO2" s="226"/>
      <c r="BP2" s="226"/>
      <c r="BQ2" s="226"/>
      <c r="BR2" s="240" t="s">
        <v>154</v>
      </c>
      <c r="BS2" s="240"/>
      <c r="BT2" s="240"/>
      <c r="BU2" s="240"/>
      <c r="BV2" s="231" t="s">
        <v>155</v>
      </c>
      <c r="BW2" s="231"/>
      <c r="BX2" s="231"/>
      <c r="BY2" s="228" t="s">
        <v>156</v>
      </c>
      <c r="BZ2" s="229"/>
      <c r="CA2" s="229"/>
      <c r="CB2" s="230"/>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row>
    <row r="3" spans="1:106" ht="16.5" customHeight="1" x14ac:dyDescent="0.2">
      <c r="A3" s="528" t="s">
        <v>157</v>
      </c>
      <c r="B3" s="529" t="s">
        <v>7</v>
      </c>
      <c r="C3" s="529" t="s">
        <v>9</v>
      </c>
      <c r="D3" s="449" t="s">
        <v>158</v>
      </c>
      <c r="E3" s="449" t="s">
        <v>21</v>
      </c>
      <c r="F3" s="527" t="s">
        <v>15</v>
      </c>
      <c r="G3" s="529" t="s">
        <v>17</v>
      </c>
      <c r="H3" s="529" t="s">
        <v>159</v>
      </c>
      <c r="I3" s="529" t="s">
        <v>23</v>
      </c>
      <c r="J3" s="529" t="s">
        <v>160</v>
      </c>
      <c r="K3" s="529" t="s">
        <v>161</v>
      </c>
      <c r="L3" s="449" t="s">
        <v>162</v>
      </c>
      <c r="M3" s="529" t="s">
        <v>163</v>
      </c>
      <c r="N3" s="530" t="s">
        <v>164</v>
      </c>
      <c r="O3" s="529" t="s">
        <v>165</v>
      </c>
      <c r="P3" s="527" t="s">
        <v>162</v>
      </c>
      <c r="Q3" s="529" t="s">
        <v>29</v>
      </c>
      <c r="R3" s="531" t="s">
        <v>166</v>
      </c>
      <c r="S3" s="529" t="s">
        <v>31</v>
      </c>
      <c r="T3" s="529" t="s">
        <v>33</v>
      </c>
      <c r="U3" s="532" t="s">
        <v>167</v>
      </c>
      <c r="V3" s="533"/>
      <c r="W3" s="533"/>
      <c r="X3" s="534"/>
      <c r="Y3" s="529" t="s">
        <v>168</v>
      </c>
      <c r="Z3" s="529"/>
      <c r="AA3" s="529"/>
      <c r="AB3" s="529"/>
      <c r="AC3" s="529"/>
      <c r="AD3" s="529"/>
      <c r="AE3" s="531" t="s">
        <v>169</v>
      </c>
      <c r="AF3" s="531" t="s">
        <v>170</v>
      </c>
      <c r="AG3" s="531" t="s">
        <v>162</v>
      </c>
      <c r="AH3" s="531" t="s">
        <v>171</v>
      </c>
      <c r="AI3" s="531" t="s">
        <v>162</v>
      </c>
      <c r="AJ3" s="531" t="s">
        <v>172</v>
      </c>
      <c r="AK3" s="531" t="s">
        <v>49</v>
      </c>
      <c r="AL3" s="454" t="s">
        <v>173</v>
      </c>
      <c r="AM3" s="454" t="s">
        <v>174</v>
      </c>
      <c r="AN3" s="454" t="s">
        <v>175</v>
      </c>
      <c r="AO3" s="233" t="s">
        <v>176</v>
      </c>
      <c r="AP3" s="233" t="s">
        <v>177</v>
      </c>
      <c r="AQ3" s="233" t="s">
        <v>176</v>
      </c>
      <c r="AR3" s="234" t="s">
        <v>178</v>
      </c>
      <c r="AS3" s="233" t="s">
        <v>176</v>
      </c>
      <c r="AT3" s="233" t="s">
        <v>179</v>
      </c>
      <c r="AU3" s="233" t="s">
        <v>176</v>
      </c>
      <c r="AV3" s="234" t="s">
        <v>180</v>
      </c>
      <c r="AW3" s="233" t="s">
        <v>53</v>
      </c>
      <c r="AX3" s="227" t="s">
        <v>181</v>
      </c>
      <c r="AY3" s="227" t="s">
        <v>182</v>
      </c>
      <c r="AZ3" s="227" t="s">
        <v>174</v>
      </c>
      <c r="BA3" s="227" t="s">
        <v>183</v>
      </c>
      <c r="BB3" s="227" t="s">
        <v>184</v>
      </c>
      <c r="BC3" s="227" t="s">
        <v>181</v>
      </c>
      <c r="BD3" s="227" t="s">
        <v>182</v>
      </c>
      <c r="BE3" s="227" t="s">
        <v>174</v>
      </c>
      <c r="BF3" s="227" t="s">
        <v>183</v>
      </c>
      <c r="BG3" s="227" t="s">
        <v>184</v>
      </c>
      <c r="BH3" s="227" t="s">
        <v>181</v>
      </c>
      <c r="BI3" s="227" t="s">
        <v>182</v>
      </c>
      <c r="BJ3" s="227" t="s">
        <v>174</v>
      </c>
      <c r="BK3" s="227" t="s">
        <v>183</v>
      </c>
      <c r="BL3" s="227" t="s">
        <v>184</v>
      </c>
      <c r="BM3" s="227" t="s">
        <v>181</v>
      </c>
      <c r="BN3" s="227" t="s">
        <v>182</v>
      </c>
      <c r="BO3" s="227" t="s">
        <v>174</v>
      </c>
      <c r="BP3" s="227" t="s">
        <v>183</v>
      </c>
      <c r="BQ3" s="227" t="s">
        <v>184</v>
      </c>
      <c r="BR3" s="241" t="s">
        <v>185</v>
      </c>
      <c r="BS3" s="241" t="s">
        <v>186</v>
      </c>
      <c r="BT3" s="241" t="s">
        <v>187</v>
      </c>
      <c r="BU3" s="241" t="s">
        <v>182</v>
      </c>
      <c r="BV3" s="232" t="s">
        <v>176</v>
      </c>
      <c r="BW3" s="232" t="s">
        <v>188</v>
      </c>
      <c r="BX3" s="232" t="s">
        <v>189</v>
      </c>
      <c r="BY3" s="243" t="s">
        <v>190</v>
      </c>
      <c r="BZ3" s="243" t="s">
        <v>191</v>
      </c>
      <c r="CA3" s="243" t="s">
        <v>192</v>
      </c>
      <c r="CB3" s="243" t="s">
        <v>193</v>
      </c>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row>
    <row r="4" spans="1:106" s="174" customFormat="1" ht="67.5" customHeight="1" x14ac:dyDescent="0.25">
      <c r="A4" s="528"/>
      <c r="B4" s="529"/>
      <c r="C4" s="529"/>
      <c r="D4" s="449"/>
      <c r="E4" s="449"/>
      <c r="F4" s="527"/>
      <c r="G4" s="529"/>
      <c r="H4" s="529"/>
      <c r="I4" s="529"/>
      <c r="J4" s="529"/>
      <c r="K4" s="529"/>
      <c r="L4" s="449"/>
      <c r="M4" s="529"/>
      <c r="N4" s="535"/>
      <c r="O4" s="527"/>
      <c r="P4" s="527"/>
      <c r="Q4" s="529"/>
      <c r="R4" s="531"/>
      <c r="S4" s="529"/>
      <c r="T4" s="529"/>
      <c r="U4" s="536" t="s">
        <v>194</v>
      </c>
      <c r="V4" s="536" t="s">
        <v>195</v>
      </c>
      <c r="W4" s="536" t="s">
        <v>196</v>
      </c>
      <c r="X4" s="536" t="s">
        <v>197</v>
      </c>
      <c r="Y4" s="537" t="s">
        <v>70</v>
      </c>
      <c r="Z4" s="537" t="s">
        <v>198</v>
      </c>
      <c r="AA4" s="537" t="s">
        <v>199</v>
      </c>
      <c r="AB4" s="537" t="s">
        <v>200</v>
      </c>
      <c r="AC4" s="537" t="s">
        <v>201</v>
      </c>
      <c r="AD4" s="537" t="s">
        <v>183</v>
      </c>
      <c r="AE4" s="531"/>
      <c r="AF4" s="531"/>
      <c r="AG4" s="531"/>
      <c r="AH4" s="531"/>
      <c r="AI4" s="531"/>
      <c r="AJ4" s="531"/>
      <c r="AK4" s="531"/>
      <c r="AL4" s="454"/>
      <c r="AM4" s="454"/>
      <c r="AN4" s="454"/>
      <c r="AO4" s="233"/>
      <c r="AP4" s="233"/>
      <c r="AQ4" s="233"/>
      <c r="AR4" s="235"/>
      <c r="AS4" s="233"/>
      <c r="AT4" s="233"/>
      <c r="AU4" s="233"/>
      <c r="AV4" s="235"/>
      <c r="AW4" s="233"/>
      <c r="AX4" s="227"/>
      <c r="AY4" s="227"/>
      <c r="AZ4" s="227"/>
      <c r="BA4" s="227"/>
      <c r="BB4" s="227"/>
      <c r="BC4" s="227"/>
      <c r="BD4" s="227"/>
      <c r="BE4" s="227"/>
      <c r="BF4" s="227"/>
      <c r="BG4" s="227"/>
      <c r="BH4" s="227"/>
      <c r="BI4" s="227"/>
      <c r="BJ4" s="227"/>
      <c r="BK4" s="227"/>
      <c r="BL4" s="227"/>
      <c r="BM4" s="227"/>
      <c r="BN4" s="227"/>
      <c r="BO4" s="227"/>
      <c r="BP4" s="227"/>
      <c r="BQ4" s="227"/>
      <c r="BR4" s="241"/>
      <c r="BS4" s="241"/>
      <c r="BT4" s="241"/>
      <c r="BU4" s="241"/>
      <c r="BV4" s="232"/>
      <c r="BW4" s="232"/>
      <c r="BX4" s="232"/>
      <c r="BY4" s="243"/>
      <c r="BZ4" s="243"/>
      <c r="CA4" s="243"/>
      <c r="CB4" s="24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row>
    <row r="5" spans="1:106" s="170" customFormat="1" ht="260.10000000000002" customHeight="1" x14ac:dyDescent="0.25">
      <c r="A5" s="451">
        <v>1</v>
      </c>
      <c r="B5" s="452" t="s">
        <v>73</v>
      </c>
      <c r="C5" s="452" t="s">
        <v>202</v>
      </c>
      <c r="D5" s="453" t="s">
        <v>203</v>
      </c>
      <c r="E5" s="453" t="s">
        <v>204</v>
      </c>
      <c r="F5" s="452" t="s">
        <v>205</v>
      </c>
      <c r="G5" s="452" t="s">
        <v>206</v>
      </c>
      <c r="H5" s="452" t="s">
        <v>207</v>
      </c>
      <c r="I5" s="452" t="s">
        <v>208</v>
      </c>
      <c r="J5" s="538">
        <v>860</v>
      </c>
      <c r="K5" s="237" t="str">
        <f>IF(J5&lt;=0,"",IF(J5&lt;=2,"Muy Baja",IF(J5&lt;=24,"Baja",IF(J5&lt;=500,"Media",IF(J5&lt;=5000,"Alta","Muy Alta")))))</f>
        <v>Alta</v>
      </c>
      <c r="L5" s="238">
        <f>IF(K5="","",IF(K5="Muy Baja",0.2,IF(K5="Baja",0.4,IF(K5="Media",0.6,IF(K5="Alta",0.8,IF(K5="Muy Alta",1,))))))</f>
        <v>0.8</v>
      </c>
      <c r="M5" s="539" t="s">
        <v>209</v>
      </c>
      <c r="N5" s="236" t="str">
        <f>IF(NOT(ISERROR(MATCH(M5,'Tabla Impacto'!$B$221:$B$223,0))),'Tabla Impacto'!$F$223&amp;"Por favor no seleccionar los criterios de impacto(Afectación Económica o presupuestal y Pérdida Reputacional)",M5)</f>
        <v xml:space="preserve">     El riesgo afecta la imagen de la entidad con algunos usuarios de relevancia frente al logro de los objetivos</v>
      </c>
      <c r="O5" s="237" t="str">
        <f>IF(OR(N5='Tabla Impacto'!$C$11,N5='Tabla Impacto'!$D$11),"Leve",IF(OR(N5='Tabla Impacto'!$C$12,N5='Tabla Impacto'!$D$12),"Menor",IF(OR(N5='Tabla Impacto'!$C$13,N5='Tabla Impacto'!$D$13),"Moderado",IF(OR(N5='Tabla Impacto'!$C$14,N5='Tabla Impacto'!$D$14),"Mayor",IF(OR(N5='Tabla Impacto'!$C$15,N5='Tabla Impacto'!$D$15),"Catastrófico","")))))</f>
        <v>Moderado</v>
      </c>
      <c r="P5" s="238">
        <f>IF(O5="","",IF(O5="Leve",0.2,IF(O5="Menor",0.4,IF(O5="Moderado",0.6,IF(O5="Mayor",0.8,IF(O5="Catastrófico",1,))))))</f>
        <v>0.6</v>
      </c>
      <c r="Q5" s="239" t="str">
        <f>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Alto</v>
      </c>
      <c r="R5" s="457">
        <v>1</v>
      </c>
      <c r="S5" s="510" t="s">
        <v>210</v>
      </c>
      <c r="T5" s="186" t="str">
        <f t="shared" ref="T5:T37" si="0">IF(OR(Y5="Preventivo",Y5="Detectivo"),"Probabilidad",IF(Y5="Correctivo","Impacto",""))</f>
        <v>Probabilidad</v>
      </c>
      <c r="U5" s="186" t="s">
        <v>211</v>
      </c>
      <c r="V5" s="186" t="s">
        <v>211</v>
      </c>
      <c r="W5" s="186" t="s">
        <v>211</v>
      </c>
      <c r="X5" s="540" t="s">
        <v>212</v>
      </c>
      <c r="Y5" s="541" t="s">
        <v>213</v>
      </c>
      <c r="Z5" s="541" t="s">
        <v>214</v>
      </c>
      <c r="AA5" s="175" t="str">
        <f t="shared" ref="AA5:AA36" si="1">IF(AND(Y5="Preventivo",Z5="Automático"),"50%",IF(AND(Y5="Preventivo",Z5="Manual"),"40%",IF(AND(Y5="Detectivo",Z5="Automático"),"40%",IF(AND(Y5="Detectivo",Z5="Manual"),"30%",IF(AND(Y5="Correctivo",Z5="Automático"),"35%",IF(AND(Y5="Correctivo",Z5="Manual"),"25%",""))))))</f>
        <v>40%</v>
      </c>
      <c r="AB5" s="542" t="s">
        <v>215</v>
      </c>
      <c r="AC5" s="541" t="s">
        <v>216</v>
      </c>
      <c r="AD5" s="541" t="s">
        <v>217</v>
      </c>
      <c r="AE5" s="176">
        <f>IFERROR(IF(T5="Probabilidad",(L5-(+L5*AA5)),IF(T5="Impacto",L5,"")),"")</f>
        <v>0.48</v>
      </c>
      <c r="AF5" s="177" t="str">
        <f>IFERROR(IF(AE5="","",IF(AE5&lt;=0.2,"Muy Baja",IF(AE5&lt;=0.4,"Baja",IF(AE5&lt;=0.6,"Media",IF(AE5&lt;=0.8,"Alta","Muy Alta"))))),"")</f>
        <v>Media</v>
      </c>
      <c r="AG5" s="175">
        <f t="shared" ref="AG5:AG36" si="2">+AE5</f>
        <v>0.48</v>
      </c>
      <c r="AH5" s="177" t="str">
        <f>IFERROR(IF(AI5="","",IF(AI5&lt;=0.2,"Leve",IF(AI5&lt;=0.4,"Menor",IF(AI5&lt;=0.6,"Moderado",IF(AI5&lt;=0.8,"Mayor","Catastrófico"))))),"")</f>
        <v>Moderado</v>
      </c>
      <c r="AI5" s="175">
        <f>IFERROR(IF(T5="Impacto",(P5-(+P5*AA5)),IF(T5="Probabilidad",P5,"")),"")</f>
        <v>0.6</v>
      </c>
      <c r="AJ5" s="178" t="str">
        <f t="shared" ref="AJ5:AJ36"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Moderado</v>
      </c>
      <c r="AK5" s="543" t="s">
        <v>218</v>
      </c>
      <c r="AL5" s="519" t="s">
        <v>219</v>
      </c>
      <c r="AM5" s="519" t="s">
        <v>220</v>
      </c>
      <c r="AN5" s="520">
        <v>45291</v>
      </c>
      <c r="AO5" s="179"/>
      <c r="AP5" s="180"/>
      <c r="AQ5" s="179"/>
      <c r="AR5" s="180"/>
      <c r="AS5" s="148"/>
      <c r="AT5" s="143"/>
      <c r="AU5" s="148"/>
      <c r="AV5" s="143"/>
      <c r="AW5" s="147"/>
      <c r="AX5" s="143"/>
      <c r="AY5" s="143"/>
      <c r="AZ5" s="147"/>
      <c r="BA5" s="148"/>
      <c r="BB5" s="148"/>
      <c r="BC5" s="143"/>
      <c r="BD5" s="143"/>
      <c r="BE5" s="147"/>
      <c r="BF5" s="148"/>
      <c r="BG5" s="148"/>
      <c r="BH5" s="143"/>
      <c r="BI5" s="143"/>
      <c r="BJ5" s="147"/>
      <c r="BK5" s="148"/>
      <c r="BL5" s="148"/>
      <c r="BM5" s="143"/>
      <c r="BN5" s="143"/>
      <c r="BO5" s="147"/>
      <c r="BP5" s="148"/>
      <c r="BQ5" s="148"/>
      <c r="BR5" s="142" t="s">
        <v>221</v>
      </c>
      <c r="BS5" s="143"/>
      <c r="BT5" s="143"/>
      <c r="BU5" s="143"/>
      <c r="BV5" s="148"/>
      <c r="BW5" s="143"/>
      <c r="BX5" s="143"/>
      <c r="BY5" s="148"/>
      <c r="BZ5" s="143"/>
      <c r="CA5" s="147"/>
      <c r="CB5" s="143"/>
    </row>
    <row r="6" spans="1:106" ht="12.75" x14ac:dyDescent="0.2">
      <c r="A6" s="451"/>
      <c r="B6" s="452"/>
      <c r="C6" s="452"/>
      <c r="D6" s="453"/>
      <c r="E6" s="453"/>
      <c r="F6" s="452"/>
      <c r="G6" s="452"/>
      <c r="H6" s="452"/>
      <c r="I6" s="452"/>
      <c r="J6" s="538"/>
      <c r="K6" s="237"/>
      <c r="L6" s="238"/>
      <c r="M6" s="539"/>
      <c r="N6" s="544"/>
      <c r="O6" s="237"/>
      <c r="P6" s="238"/>
      <c r="Q6" s="239"/>
      <c r="R6" s="457">
        <v>2</v>
      </c>
      <c r="S6" s="516"/>
      <c r="T6" s="186" t="str">
        <f t="shared" si="0"/>
        <v/>
      </c>
      <c r="U6" s="186"/>
      <c r="V6" s="186"/>
      <c r="W6" s="186"/>
      <c r="X6" s="186"/>
      <c r="Y6" s="541"/>
      <c r="Z6" s="541"/>
      <c r="AA6" s="175" t="str">
        <f t="shared" si="1"/>
        <v/>
      </c>
      <c r="AB6" s="541"/>
      <c r="AC6" s="541"/>
      <c r="AD6" s="541"/>
      <c r="AE6" s="176" t="str">
        <f>IFERROR(IF(AND(T5="Probabilidad",T6="Probabilidad"),(AG5-(+AG5*AA6)),IF(T6="Probabilidad",(L5-(+L5*AA6)),IF(T6="Impacto",AG5,""))),"")</f>
        <v/>
      </c>
      <c r="AF6" s="177" t="str">
        <f t="shared" ref="AF6:AF64" si="4">IFERROR(IF(AE6="","",IF(AE6&lt;=0.2,"Muy Baja",IF(AE6&lt;=0.4,"Baja",IF(AE6&lt;=0.6,"Media",IF(AE6&lt;=0.8,"Alta","Muy Alta"))))),"")</f>
        <v/>
      </c>
      <c r="AG6" s="175" t="str">
        <f t="shared" si="2"/>
        <v/>
      </c>
      <c r="AH6" s="177" t="str">
        <f t="shared" ref="AH6:AH64" si="5">IFERROR(IF(AI6="","",IF(AI6&lt;=0.2,"Leve",IF(AI6&lt;=0.4,"Menor",IF(AI6&lt;=0.6,"Moderado",IF(AI6&lt;=0.8,"Mayor","Catastrófico"))))),"")</f>
        <v/>
      </c>
      <c r="AI6" s="175" t="str">
        <f>IFERROR(IF(AND(T5="Impacto",T6="Impacto"),(AI5-(+AI5*AA6)),IF(T6="Impacto",($P$5-(+$P$5*AA6)),IF(T6="Probabilidad",AI5,""))),"")</f>
        <v/>
      </c>
      <c r="AJ6" s="178" t="str">
        <f t="shared" si="3"/>
        <v/>
      </c>
      <c r="AK6" s="545"/>
      <c r="AL6" s="563"/>
      <c r="AM6" s="519"/>
      <c r="AN6" s="564"/>
      <c r="AO6" s="148"/>
      <c r="AP6" s="143"/>
      <c r="AQ6" s="148"/>
      <c r="AR6" s="143"/>
      <c r="AS6" s="148"/>
      <c r="AT6" s="143"/>
      <c r="AU6" s="148"/>
      <c r="AV6" s="143"/>
      <c r="AW6" s="147"/>
      <c r="AX6" s="143"/>
      <c r="AY6" s="143"/>
      <c r="AZ6" s="147"/>
      <c r="BA6" s="148"/>
      <c r="BB6" s="148"/>
      <c r="BC6" s="143"/>
      <c r="BD6" s="143"/>
      <c r="BE6" s="147"/>
      <c r="BF6" s="148"/>
      <c r="BG6" s="148"/>
      <c r="BH6" s="143"/>
      <c r="BI6" s="143"/>
      <c r="BJ6" s="147"/>
      <c r="BK6" s="148"/>
      <c r="BL6" s="148"/>
      <c r="BM6" s="143"/>
      <c r="BN6" s="143"/>
      <c r="BO6" s="147"/>
      <c r="BP6" s="148"/>
      <c r="BQ6" s="148"/>
      <c r="BR6" s="179"/>
      <c r="BS6" s="143"/>
      <c r="BT6" s="143"/>
      <c r="BU6" s="143"/>
      <c r="BV6" s="148"/>
      <c r="BW6" s="143"/>
      <c r="BX6" s="143"/>
      <c r="BY6" s="148"/>
      <c r="BZ6" s="143"/>
      <c r="CA6" s="147"/>
      <c r="CB6" s="143"/>
    </row>
    <row r="7" spans="1:106" ht="37.5" customHeight="1" x14ac:dyDescent="0.2">
      <c r="A7" s="451"/>
      <c r="B7" s="452"/>
      <c r="C7" s="452"/>
      <c r="D7" s="453"/>
      <c r="E7" s="453"/>
      <c r="F7" s="452"/>
      <c r="G7" s="452"/>
      <c r="H7" s="452"/>
      <c r="I7" s="452"/>
      <c r="J7" s="538"/>
      <c r="K7" s="237"/>
      <c r="L7" s="238"/>
      <c r="M7" s="539"/>
      <c r="N7" s="544"/>
      <c r="O7" s="237"/>
      <c r="P7" s="238"/>
      <c r="Q7" s="239"/>
      <c r="R7" s="457">
        <v>3</v>
      </c>
      <c r="S7" s="516"/>
      <c r="T7" s="186" t="str">
        <f t="shared" si="0"/>
        <v/>
      </c>
      <c r="U7" s="186"/>
      <c r="V7" s="186"/>
      <c r="W7" s="186"/>
      <c r="X7" s="186"/>
      <c r="Y7" s="541"/>
      <c r="Z7" s="541"/>
      <c r="AA7" s="175" t="str">
        <f t="shared" si="1"/>
        <v/>
      </c>
      <c r="AB7" s="541"/>
      <c r="AC7" s="541"/>
      <c r="AD7" s="541"/>
      <c r="AE7" s="176" t="str">
        <f>IFERROR(IF(AND(T6="Probabilidad",T7="Probabilidad"),(AG6-(+AG6*AA7)),IF(AND(T6="Impacto",T7="Probabilidad"),(AG5-(+AG5*AA7)),IF(T7="Impacto",AG6,""))),"")</f>
        <v/>
      </c>
      <c r="AF7" s="177" t="str">
        <f t="shared" si="4"/>
        <v/>
      </c>
      <c r="AG7" s="175" t="str">
        <f t="shared" si="2"/>
        <v/>
      </c>
      <c r="AH7" s="177" t="str">
        <f t="shared" si="5"/>
        <v/>
      </c>
      <c r="AI7" s="175" t="str">
        <f>IFERROR(IF(AND(T6="Impacto",T7="Impacto"),(AI6-(+AI6*AA7)),IF(AND(T6="Probabilidad",T7="Impacto"),(AI5-(+AI5*AA7)),IF(T7="Probabilidad",AI6,""))),"")</f>
        <v/>
      </c>
      <c r="AJ7" s="178" t="str">
        <f t="shared" si="3"/>
        <v/>
      </c>
      <c r="AK7" s="545"/>
      <c r="AL7" s="565"/>
      <c r="AM7" s="457"/>
      <c r="AN7" s="456"/>
      <c r="AO7" s="148"/>
      <c r="AP7" s="143"/>
      <c r="AQ7" s="148"/>
      <c r="AR7" s="143"/>
      <c r="AS7" s="148"/>
      <c r="AT7" s="143"/>
      <c r="AU7" s="148"/>
      <c r="AV7" s="143"/>
      <c r="AW7" s="147"/>
      <c r="AX7" s="143"/>
      <c r="AY7" s="143"/>
      <c r="AZ7" s="147"/>
      <c r="BA7" s="148"/>
      <c r="BB7" s="148"/>
      <c r="BC7" s="143"/>
      <c r="BD7" s="143"/>
      <c r="BE7" s="147"/>
      <c r="BF7" s="148"/>
      <c r="BG7" s="148"/>
      <c r="BH7" s="143"/>
      <c r="BI7" s="143"/>
      <c r="BJ7" s="147"/>
      <c r="BK7" s="148"/>
      <c r="BL7" s="148"/>
      <c r="BM7" s="143"/>
      <c r="BN7" s="143"/>
      <c r="BO7" s="147"/>
      <c r="BP7" s="148"/>
      <c r="BQ7" s="148"/>
      <c r="BR7" s="171"/>
      <c r="BS7" s="143"/>
      <c r="BT7" s="143"/>
      <c r="BU7" s="143"/>
      <c r="BV7" s="148"/>
      <c r="BW7" s="143"/>
      <c r="BX7" s="143"/>
      <c r="BY7" s="148"/>
      <c r="BZ7" s="143"/>
      <c r="CA7" s="147"/>
      <c r="CB7" s="143"/>
    </row>
    <row r="8" spans="1:106" ht="36" customHeight="1" x14ac:dyDescent="0.2">
      <c r="A8" s="451"/>
      <c r="B8" s="452"/>
      <c r="C8" s="452"/>
      <c r="D8" s="453"/>
      <c r="E8" s="453"/>
      <c r="F8" s="452"/>
      <c r="G8" s="452"/>
      <c r="H8" s="452"/>
      <c r="I8" s="452"/>
      <c r="J8" s="538"/>
      <c r="K8" s="237"/>
      <c r="L8" s="238"/>
      <c r="M8" s="539"/>
      <c r="N8" s="544"/>
      <c r="O8" s="237"/>
      <c r="P8" s="238"/>
      <c r="Q8" s="239"/>
      <c r="R8" s="457">
        <v>4</v>
      </c>
      <c r="S8" s="516"/>
      <c r="T8" s="186" t="str">
        <f t="shared" si="0"/>
        <v/>
      </c>
      <c r="U8" s="186"/>
      <c r="V8" s="186"/>
      <c r="W8" s="186"/>
      <c r="X8" s="186"/>
      <c r="Y8" s="541"/>
      <c r="Z8" s="541"/>
      <c r="AA8" s="175" t="str">
        <f t="shared" si="1"/>
        <v/>
      </c>
      <c r="AB8" s="541"/>
      <c r="AC8" s="541"/>
      <c r="AD8" s="541"/>
      <c r="AE8" s="176" t="str">
        <f>IFERROR(IF(AND(T7="Probabilidad",T8="Probabilidad"),(AG7-(+AG7*AA8)),IF(AND(T7="Impacto",T8="Probabilidad"),(AG6-(+AG6*AA8)),IF(T8="Impacto",AG7,""))),"")</f>
        <v/>
      </c>
      <c r="AF8" s="177" t="str">
        <f t="shared" si="4"/>
        <v/>
      </c>
      <c r="AG8" s="175" t="str">
        <f t="shared" si="2"/>
        <v/>
      </c>
      <c r="AH8" s="177" t="str">
        <f t="shared" si="5"/>
        <v/>
      </c>
      <c r="AI8" s="175" t="str">
        <f>IFERROR(IF(AND(T7="Impacto",T8="Impacto"),(AI7-(+AI7*AA8)),IF(AND(T7="Probabilidad",T8="Impacto"),(AI6-(+AI6*AA8)),IF(T8="Probabilidad",AI7,""))),"")</f>
        <v/>
      </c>
      <c r="AJ8" s="178" t="str">
        <f t="shared" si="3"/>
        <v/>
      </c>
      <c r="AK8" s="545"/>
      <c r="AL8" s="455"/>
      <c r="AM8" s="457"/>
      <c r="AN8" s="456"/>
      <c r="AO8" s="148"/>
      <c r="AP8" s="143"/>
      <c r="AQ8" s="148"/>
      <c r="AR8" s="143"/>
      <c r="AS8" s="148"/>
      <c r="AT8" s="143"/>
      <c r="AU8" s="148"/>
      <c r="AV8" s="143"/>
      <c r="AW8" s="147"/>
      <c r="AX8" s="143"/>
      <c r="AY8" s="143"/>
      <c r="AZ8" s="147"/>
      <c r="BA8" s="148"/>
      <c r="BB8" s="148"/>
      <c r="BC8" s="143"/>
      <c r="BD8" s="143"/>
      <c r="BE8" s="147"/>
      <c r="BF8" s="148"/>
      <c r="BG8" s="148"/>
      <c r="BH8" s="143"/>
      <c r="BI8" s="143"/>
      <c r="BJ8" s="147"/>
      <c r="BK8" s="148"/>
      <c r="BL8" s="148"/>
      <c r="BM8" s="143"/>
      <c r="BN8" s="143"/>
      <c r="BO8" s="147"/>
      <c r="BP8" s="148"/>
      <c r="BQ8" s="148"/>
      <c r="BR8" s="171"/>
      <c r="BS8" s="143"/>
      <c r="BT8" s="143"/>
      <c r="BU8" s="143"/>
      <c r="BV8" s="148"/>
      <c r="BW8" s="143"/>
      <c r="BX8" s="143"/>
      <c r="BY8" s="148"/>
      <c r="BZ8" s="143"/>
      <c r="CA8" s="147"/>
      <c r="CB8" s="143"/>
    </row>
    <row r="9" spans="1:106" ht="16.5" customHeight="1" x14ac:dyDescent="0.2">
      <c r="A9" s="451"/>
      <c r="B9" s="452"/>
      <c r="C9" s="452"/>
      <c r="D9" s="453"/>
      <c r="E9" s="453"/>
      <c r="F9" s="452"/>
      <c r="G9" s="452"/>
      <c r="H9" s="452"/>
      <c r="I9" s="452"/>
      <c r="J9" s="538"/>
      <c r="K9" s="237"/>
      <c r="L9" s="238"/>
      <c r="M9" s="539"/>
      <c r="N9" s="544"/>
      <c r="O9" s="237"/>
      <c r="P9" s="238"/>
      <c r="Q9" s="239"/>
      <c r="R9" s="457">
        <v>5</v>
      </c>
      <c r="S9" s="516"/>
      <c r="T9" s="186" t="str">
        <f t="shared" si="0"/>
        <v/>
      </c>
      <c r="U9" s="186"/>
      <c r="V9" s="186"/>
      <c r="W9" s="186"/>
      <c r="X9" s="186"/>
      <c r="Y9" s="541"/>
      <c r="Z9" s="541"/>
      <c r="AA9" s="175" t="str">
        <f t="shared" si="1"/>
        <v/>
      </c>
      <c r="AB9" s="541"/>
      <c r="AC9" s="541"/>
      <c r="AD9" s="541"/>
      <c r="AE9" s="176" t="str">
        <f>IFERROR(IF(AND(T8="Probabilidad",T9="Probabilidad"),(AG8-(+AG8*AA9)),IF(AND(T8="Impacto",T9="Probabilidad"),(AG7-(+AG7*AA9)),IF(T9="Impacto",AG8,""))),"")</f>
        <v/>
      </c>
      <c r="AF9" s="177" t="str">
        <f t="shared" si="4"/>
        <v/>
      </c>
      <c r="AG9" s="175" t="str">
        <f t="shared" si="2"/>
        <v/>
      </c>
      <c r="AH9" s="177" t="str">
        <f t="shared" si="5"/>
        <v/>
      </c>
      <c r="AI9" s="175" t="str">
        <f>IFERROR(IF(AND(T8="Impacto",T9="Impacto"),(AI8-(+AI8*AA9)),IF(AND(T8="Probabilidad",T9="Impacto"),(AI7-(+AI7*AA9)),IF(T9="Probabilidad",AI8,""))),"")</f>
        <v/>
      </c>
      <c r="AJ9" s="178" t="str">
        <f t="shared" si="3"/>
        <v/>
      </c>
      <c r="AK9" s="545"/>
      <c r="AL9" s="455"/>
      <c r="AM9" s="457"/>
      <c r="AN9" s="456"/>
      <c r="AO9" s="148"/>
      <c r="AP9" s="143"/>
      <c r="AQ9" s="148"/>
      <c r="AR9" s="143"/>
      <c r="AS9" s="148"/>
      <c r="AT9" s="143"/>
      <c r="AU9" s="148"/>
      <c r="AV9" s="143"/>
      <c r="AW9" s="147"/>
      <c r="AX9" s="143"/>
      <c r="AY9" s="143"/>
      <c r="AZ9" s="147"/>
      <c r="BA9" s="148"/>
      <c r="BB9" s="148"/>
      <c r="BC9" s="143"/>
      <c r="BD9" s="143"/>
      <c r="BE9" s="147"/>
      <c r="BF9" s="148"/>
      <c r="BG9" s="148"/>
      <c r="BH9" s="143"/>
      <c r="BI9" s="143"/>
      <c r="BJ9" s="147"/>
      <c r="BK9" s="148"/>
      <c r="BL9" s="148"/>
      <c r="BM9" s="143"/>
      <c r="BN9" s="143"/>
      <c r="BO9" s="147"/>
      <c r="BP9" s="148"/>
      <c r="BQ9" s="148"/>
      <c r="BR9" s="171"/>
      <c r="BS9" s="143"/>
      <c r="BT9" s="143"/>
      <c r="BU9" s="143"/>
      <c r="BV9" s="148"/>
      <c r="BW9" s="143"/>
      <c r="BX9" s="143"/>
      <c r="BY9" s="148"/>
      <c r="BZ9" s="143"/>
      <c r="CA9" s="147"/>
      <c r="CB9" s="143"/>
    </row>
    <row r="10" spans="1:106" ht="16.5" customHeight="1" x14ac:dyDescent="0.2">
      <c r="A10" s="451"/>
      <c r="B10" s="452"/>
      <c r="C10" s="452"/>
      <c r="D10" s="453"/>
      <c r="E10" s="453"/>
      <c r="F10" s="452"/>
      <c r="G10" s="452"/>
      <c r="H10" s="452"/>
      <c r="I10" s="452"/>
      <c r="J10" s="538"/>
      <c r="K10" s="237"/>
      <c r="L10" s="238"/>
      <c r="M10" s="539"/>
      <c r="N10" s="546"/>
      <c r="O10" s="237"/>
      <c r="P10" s="238"/>
      <c r="Q10" s="239"/>
      <c r="R10" s="457">
        <v>6</v>
      </c>
      <c r="S10" s="516"/>
      <c r="T10" s="186" t="str">
        <f t="shared" si="0"/>
        <v/>
      </c>
      <c r="U10" s="186"/>
      <c r="V10" s="186"/>
      <c r="W10" s="186"/>
      <c r="X10" s="186"/>
      <c r="Y10" s="541"/>
      <c r="Z10" s="541"/>
      <c r="AA10" s="175" t="str">
        <f t="shared" si="1"/>
        <v/>
      </c>
      <c r="AB10" s="541"/>
      <c r="AC10" s="541"/>
      <c r="AD10" s="541"/>
      <c r="AE10" s="176" t="str">
        <f>IFERROR(IF(AND(T9="Probabilidad",T10="Probabilidad"),(AG9-(+AG9*AA10)),IF(AND(T9="Impacto",T10="Probabilidad"),(AG8-(+AG8*AA10)),IF(T10="Impacto",AG9,""))),"")</f>
        <v/>
      </c>
      <c r="AF10" s="177" t="str">
        <f t="shared" si="4"/>
        <v/>
      </c>
      <c r="AG10" s="175" t="str">
        <f t="shared" si="2"/>
        <v/>
      </c>
      <c r="AH10" s="177" t="str">
        <f t="shared" si="5"/>
        <v/>
      </c>
      <c r="AI10" s="175" t="str">
        <f>IFERROR(IF(AND(T9="Impacto",T10="Impacto"),(AI9-(+AI9*AA10)),IF(AND(T9="Probabilidad",T10="Impacto"),(AI8-(+AI8*AA10)),IF(T10="Probabilidad",AI9,""))),"")</f>
        <v/>
      </c>
      <c r="AJ10" s="178" t="str">
        <f t="shared" si="3"/>
        <v/>
      </c>
      <c r="AK10" s="547"/>
      <c r="AL10" s="455"/>
      <c r="AM10" s="457"/>
      <c r="AN10" s="456"/>
      <c r="AO10" s="148"/>
      <c r="AP10" s="143"/>
      <c r="AQ10" s="148"/>
      <c r="AR10" s="143"/>
      <c r="AS10" s="148"/>
      <c r="AT10" s="143"/>
      <c r="AU10" s="148"/>
      <c r="AV10" s="143"/>
      <c r="AW10" s="147"/>
      <c r="AX10" s="143"/>
      <c r="AY10" s="143"/>
      <c r="AZ10" s="147"/>
      <c r="BA10" s="148"/>
      <c r="BB10" s="148"/>
      <c r="BC10" s="143"/>
      <c r="BD10" s="143"/>
      <c r="BE10" s="147"/>
      <c r="BF10" s="148"/>
      <c r="BG10" s="148"/>
      <c r="BH10" s="143"/>
      <c r="BI10" s="143"/>
      <c r="BJ10" s="147"/>
      <c r="BK10" s="148"/>
      <c r="BL10" s="148"/>
      <c r="BM10" s="143"/>
      <c r="BN10" s="143"/>
      <c r="BO10" s="147"/>
      <c r="BP10" s="148"/>
      <c r="BQ10" s="148"/>
      <c r="BR10" s="171"/>
      <c r="BS10" s="143"/>
      <c r="BT10" s="143"/>
      <c r="BU10" s="143"/>
      <c r="BV10" s="148"/>
      <c r="BW10" s="143"/>
      <c r="BX10" s="143"/>
      <c r="BY10" s="148"/>
      <c r="BZ10" s="143"/>
      <c r="CA10" s="147"/>
      <c r="CB10" s="143"/>
    </row>
    <row r="11" spans="1:106" ht="180" customHeight="1" x14ac:dyDescent="0.2">
      <c r="A11" s="451">
        <v>2</v>
      </c>
      <c r="B11" s="548" t="s">
        <v>73</v>
      </c>
      <c r="C11" s="548" t="s">
        <v>202</v>
      </c>
      <c r="D11" s="453" t="s">
        <v>203</v>
      </c>
      <c r="E11" s="549" t="s">
        <v>222</v>
      </c>
      <c r="F11" s="452" t="s">
        <v>205</v>
      </c>
      <c r="G11" s="548" t="s">
        <v>223</v>
      </c>
      <c r="H11" s="548" t="s">
        <v>224</v>
      </c>
      <c r="I11" s="548" t="s">
        <v>208</v>
      </c>
      <c r="J11" s="538">
        <v>160</v>
      </c>
      <c r="K11" s="237" t="str">
        <f>IF(J11&lt;=0,"",IF(J11&lt;=2,"Muy Baja",IF(J11&lt;=24,"Baja",IF(J11&lt;=500,"Media",IF(J11&lt;=5000,"Alta","Muy Alta")))))</f>
        <v>Media</v>
      </c>
      <c r="L11" s="238">
        <f>IF(K11="","",IF(K11="Muy Baja",0.2,IF(K11="Baja",0.4,IF(K11="Media",0.6,IF(K11="Alta",0.8,IF(K11="Muy Alta",1,))))))</f>
        <v>0.6</v>
      </c>
      <c r="M11" s="550" t="s">
        <v>209</v>
      </c>
      <c r="N11" s="236" t="str">
        <f>IF(NOT(ISERROR(MATCH(M11,'Tabla Impacto'!$B$221:$B$223,0))),'Tabla Impacto'!$F$223&amp;"Por favor no seleccionar los criterios de impacto(Afectación Económica o presupuestal y Pérdida Reputacional)",M11)</f>
        <v xml:space="preserve">     El riesgo afecta la imagen de la entidad con algunos usuarios de relevancia frente al logro de los objetivos</v>
      </c>
      <c r="O11" s="237" t="str">
        <f>IF(OR(N11='Tabla Impacto'!$C$11,N11='Tabla Impacto'!$D$11),"Leve",IF(OR(N11='Tabla Impacto'!$C$12,N11='Tabla Impacto'!$D$12),"Menor",IF(OR(N11='Tabla Impacto'!$C$13,N11='Tabla Impacto'!$D$13),"Moderado",IF(OR(N11='Tabla Impacto'!$C$14,N11='Tabla Impacto'!$D$14),"Mayor",IF(OR(N11='Tabla Impacto'!$C$15,N11='Tabla Impacto'!$D$15),"Catastrófico","")))))</f>
        <v>Moderado</v>
      </c>
      <c r="P11" s="238">
        <f>IF(O11="","",IF(O11="Leve",0.2,IF(O11="Menor",0.4,IF(O11="Moderado",0.6,IF(O11="Mayor",0.8,IF(O11="Catastrófico",1,))))))</f>
        <v>0.6</v>
      </c>
      <c r="Q11" s="239" t="str">
        <f>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Moderado</v>
      </c>
      <c r="R11" s="457">
        <v>1</v>
      </c>
      <c r="S11" s="551" t="s">
        <v>225</v>
      </c>
      <c r="T11" s="186" t="str">
        <f t="shared" si="0"/>
        <v>Probabilidad</v>
      </c>
      <c r="U11" s="552" t="s">
        <v>211</v>
      </c>
      <c r="V11" s="552" t="s">
        <v>211</v>
      </c>
      <c r="W11" s="552" t="s">
        <v>211</v>
      </c>
      <c r="X11" s="552" t="s">
        <v>211</v>
      </c>
      <c r="Y11" s="553" t="s">
        <v>213</v>
      </c>
      <c r="Z11" s="553" t="s">
        <v>214</v>
      </c>
      <c r="AA11" s="175" t="str">
        <f t="shared" si="1"/>
        <v>40%</v>
      </c>
      <c r="AB11" s="553" t="s">
        <v>215</v>
      </c>
      <c r="AC11" s="553" t="s">
        <v>216</v>
      </c>
      <c r="AD11" s="553" t="s">
        <v>217</v>
      </c>
      <c r="AE11" s="182">
        <f>IFERROR(IF(T11="Probabilidad",(L11-(+L11*AA11)),IF(T11="Impacto",L11,"")),"")</f>
        <v>0.36</v>
      </c>
      <c r="AF11" s="177" t="str">
        <f>IFERROR(IF(AE11="","",IF(AE11&lt;=0.2,"Muy Baja",IF(AE11&lt;=0.4,"Baja",IF(AE11&lt;=0.6,"Media",IF(AE11&lt;=0.8,"Alta","Muy Alta"))))),"")</f>
        <v>Baja</v>
      </c>
      <c r="AG11" s="175">
        <f t="shared" si="2"/>
        <v>0.36</v>
      </c>
      <c r="AH11" s="177" t="str">
        <f>IFERROR(IF(AI11="","",IF(AI11&lt;=0.2,"Leve",IF(AI11&lt;=0.4,"Menor",IF(AI11&lt;=0.6,"Moderado",IF(AI11&lt;=0.8,"Mayor","Catastrófico"))))),"")</f>
        <v>Moderado</v>
      </c>
      <c r="AI11" s="175">
        <f>IFERROR(IF(T11="Impacto",(P11-(+P11*AA11)),IF(T11="Probabilidad",P11,"")),"")</f>
        <v>0.6</v>
      </c>
      <c r="AJ11" s="178" t="str">
        <f t="shared" si="3"/>
        <v>Moderado</v>
      </c>
      <c r="AK11" s="554" t="s">
        <v>218</v>
      </c>
      <c r="AL11" s="510" t="s">
        <v>226</v>
      </c>
      <c r="AM11" s="566" t="s">
        <v>227</v>
      </c>
      <c r="AN11" s="520">
        <v>45291</v>
      </c>
      <c r="AO11" s="183"/>
      <c r="AP11" s="184"/>
      <c r="AQ11" s="183"/>
      <c r="AR11" s="184"/>
      <c r="AS11" s="183"/>
      <c r="AT11" s="184"/>
      <c r="AU11" s="183"/>
      <c r="AV11" s="184"/>
      <c r="AW11" s="181"/>
      <c r="AX11" s="184"/>
      <c r="AY11" s="184"/>
      <c r="AZ11" s="181"/>
      <c r="BA11" s="183"/>
      <c r="BB11" s="183"/>
      <c r="BC11" s="184"/>
      <c r="BD11" s="184"/>
      <c r="BE11" s="181"/>
      <c r="BF11" s="183"/>
      <c r="BG11" s="183"/>
      <c r="BH11" s="184"/>
      <c r="BI11" s="184"/>
      <c r="BJ11" s="181"/>
      <c r="BK11" s="183"/>
      <c r="BL11" s="183"/>
      <c r="BM11" s="184"/>
      <c r="BN11" s="184"/>
      <c r="BO11" s="181"/>
      <c r="BP11" s="183"/>
      <c r="BQ11" s="183"/>
      <c r="BR11" s="142" t="s">
        <v>228</v>
      </c>
      <c r="BS11" s="184"/>
      <c r="BT11" s="184"/>
      <c r="BU11" s="184"/>
      <c r="BV11" s="183"/>
      <c r="BW11" s="184"/>
      <c r="BX11" s="184"/>
      <c r="BY11" s="183"/>
      <c r="BZ11" s="184"/>
      <c r="CA11" s="181"/>
      <c r="CB11" s="184"/>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row>
    <row r="12" spans="1:106" ht="60" x14ac:dyDescent="0.2">
      <c r="A12" s="451"/>
      <c r="B12" s="555"/>
      <c r="C12" s="555"/>
      <c r="D12" s="453"/>
      <c r="E12" s="556"/>
      <c r="F12" s="452"/>
      <c r="G12" s="555"/>
      <c r="H12" s="555"/>
      <c r="I12" s="555"/>
      <c r="J12" s="538"/>
      <c r="K12" s="237"/>
      <c r="L12" s="238"/>
      <c r="M12" s="555"/>
      <c r="N12" s="544"/>
      <c r="O12" s="237"/>
      <c r="P12" s="238"/>
      <c r="Q12" s="239"/>
      <c r="R12" s="457">
        <v>2</v>
      </c>
      <c r="S12" s="557" t="s">
        <v>229</v>
      </c>
      <c r="T12" s="186" t="str">
        <f t="shared" si="0"/>
        <v>Probabilidad</v>
      </c>
      <c r="U12" s="186" t="s">
        <v>211</v>
      </c>
      <c r="V12" s="186" t="s">
        <v>211</v>
      </c>
      <c r="W12" s="186" t="s">
        <v>211</v>
      </c>
      <c r="X12" s="186" t="s">
        <v>211</v>
      </c>
      <c r="Y12" s="541" t="s">
        <v>213</v>
      </c>
      <c r="Z12" s="541" t="s">
        <v>214</v>
      </c>
      <c r="AA12" s="175" t="str">
        <f t="shared" si="1"/>
        <v>40%</v>
      </c>
      <c r="AB12" s="542" t="s">
        <v>215</v>
      </c>
      <c r="AC12" s="541" t="s">
        <v>216</v>
      </c>
      <c r="AD12" s="541" t="s">
        <v>217</v>
      </c>
      <c r="AE12" s="182">
        <f>IFERROR(IF(AND(T11="Probabilidad",T12="Probabilidad"),(AG11-(+AG11*AA12)),IF(T12="Probabilidad",(L11-(+L11*AA12)),IF(T12="Impacto",AG11,""))),"")</f>
        <v>0.216</v>
      </c>
      <c r="AF12" s="177" t="str">
        <f t="shared" si="4"/>
        <v>Baja</v>
      </c>
      <c r="AG12" s="175">
        <f t="shared" si="2"/>
        <v>0.216</v>
      </c>
      <c r="AH12" s="177" t="str">
        <f t="shared" si="5"/>
        <v>Moderado</v>
      </c>
      <c r="AI12" s="175">
        <f>IFERROR(IF(AND(T11="Impacto",T12="Impacto"),(AI5-(+AI5*AA12)),IF(T12="Impacto",($P$11-(+$P$11*AA12)),IF(T12="Probabilidad",AI5,""))),"")</f>
        <v>0.6</v>
      </c>
      <c r="AJ12" s="178" t="str">
        <f t="shared" si="3"/>
        <v>Moderado</v>
      </c>
      <c r="AK12" s="555"/>
      <c r="AL12" s="510"/>
      <c r="AM12" s="566"/>
      <c r="AN12" s="564"/>
      <c r="AO12" s="148"/>
      <c r="AP12" s="143"/>
      <c r="AQ12" s="148"/>
      <c r="AR12" s="143"/>
      <c r="AS12" s="148"/>
      <c r="AT12" s="143"/>
      <c r="AU12" s="148"/>
      <c r="AV12" s="143"/>
      <c r="AW12" s="147"/>
      <c r="AX12" s="143"/>
      <c r="AY12" s="143"/>
      <c r="AZ12" s="147"/>
      <c r="BA12" s="148"/>
      <c r="BB12" s="148"/>
      <c r="BC12" s="143"/>
      <c r="BD12" s="143"/>
      <c r="BE12" s="147"/>
      <c r="BF12" s="148"/>
      <c r="BG12" s="148"/>
      <c r="BH12" s="143"/>
      <c r="BI12" s="143"/>
      <c r="BJ12" s="147"/>
      <c r="BK12" s="148"/>
      <c r="BL12" s="148"/>
      <c r="BM12" s="143"/>
      <c r="BN12" s="143"/>
      <c r="BO12" s="147"/>
      <c r="BP12" s="148"/>
      <c r="BQ12" s="148"/>
      <c r="BR12" s="171"/>
      <c r="BS12" s="143"/>
      <c r="BT12" s="143"/>
      <c r="BU12" s="143"/>
      <c r="BV12" s="148"/>
      <c r="BW12" s="143"/>
      <c r="BX12" s="143"/>
      <c r="BY12" s="148"/>
      <c r="BZ12" s="143"/>
      <c r="CA12" s="147"/>
      <c r="CB12" s="143"/>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row>
    <row r="13" spans="1:106" ht="16.5" customHeight="1" x14ac:dyDescent="0.2">
      <c r="A13" s="451"/>
      <c r="B13" s="555"/>
      <c r="C13" s="555"/>
      <c r="D13" s="453"/>
      <c r="E13" s="556"/>
      <c r="F13" s="452"/>
      <c r="G13" s="555"/>
      <c r="H13" s="555"/>
      <c r="I13" s="555"/>
      <c r="J13" s="538"/>
      <c r="K13" s="237"/>
      <c r="L13" s="238"/>
      <c r="M13" s="555"/>
      <c r="N13" s="544"/>
      <c r="O13" s="237"/>
      <c r="P13" s="238"/>
      <c r="Q13" s="239"/>
      <c r="R13" s="457">
        <v>3</v>
      </c>
      <c r="S13" s="516"/>
      <c r="T13" s="186" t="str">
        <f t="shared" si="0"/>
        <v/>
      </c>
      <c r="U13" s="186"/>
      <c r="V13" s="186"/>
      <c r="W13" s="186"/>
      <c r="X13" s="186"/>
      <c r="Y13" s="541"/>
      <c r="Z13" s="541"/>
      <c r="AA13" s="175" t="str">
        <f t="shared" si="1"/>
        <v/>
      </c>
      <c r="AB13" s="541"/>
      <c r="AC13" s="541"/>
      <c r="AD13" s="541"/>
      <c r="AE13" s="182" t="str">
        <f>IFERROR(IF(AND(T12="Probabilidad",T13="Probabilidad"),(AG12-(+AG12*AA13)),IF(AND(T12="Impacto",T13="Probabilidad"),(AG11-(+AG11*AA13)),IF(T13="Impacto",AG12,""))),"")</f>
        <v/>
      </c>
      <c r="AF13" s="177" t="str">
        <f t="shared" si="4"/>
        <v/>
      </c>
      <c r="AG13" s="175" t="str">
        <f t="shared" si="2"/>
        <v/>
      </c>
      <c r="AH13" s="177" t="str">
        <f t="shared" si="5"/>
        <v/>
      </c>
      <c r="AI13" s="175" t="str">
        <f>IFERROR(IF(AND(T12="Impacto",T13="Impacto"),(AI12-(+AI12*AA13)),IF(AND(T12="Probabilidad",T13="Impacto"),(AI11-(+AI11*AA13)),IF(T13="Probabilidad",AI12,""))),"")</f>
        <v/>
      </c>
      <c r="AJ13" s="178" t="str">
        <f t="shared" si="3"/>
        <v/>
      </c>
      <c r="AK13" s="555"/>
      <c r="AL13" s="455"/>
      <c r="AM13" s="457"/>
      <c r="AN13" s="456"/>
      <c r="AO13" s="148"/>
      <c r="AP13" s="143"/>
      <c r="AQ13" s="148"/>
      <c r="AR13" s="143"/>
      <c r="AS13" s="148"/>
      <c r="AT13" s="143"/>
      <c r="AU13" s="148"/>
      <c r="AV13" s="143"/>
      <c r="AW13" s="147"/>
      <c r="AX13" s="143"/>
      <c r="AY13" s="143"/>
      <c r="AZ13" s="147"/>
      <c r="BA13" s="148"/>
      <c r="BB13" s="148"/>
      <c r="BC13" s="143"/>
      <c r="BD13" s="143"/>
      <c r="BE13" s="147"/>
      <c r="BF13" s="148"/>
      <c r="BG13" s="148"/>
      <c r="BH13" s="143"/>
      <c r="BI13" s="143"/>
      <c r="BJ13" s="147"/>
      <c r="BK13" s="148"/>
      <c r="BL13" s="148"/>
      <c r="BM13" s="143"/>
      <c r="BN13" s="143"/>
      <c r="BO13" s="147"/>
      <c r="BP13" s="148"/>
      <c r="BQ13" s="148"/>
      <c r="BR13" s="171"/>
      <c r="BS13" s="143"/>
      <c r="BT13" s="143"/>
      <c r="BU13" s="143"/>
      <c r="BV13" s="148"/>
      <c r="BW13" s="143"/>
      <c r="BX13" s="143"/>
      <c r="BY13" s="148"/>
      <c r="BZ13" s="143"/>
      <c r="CA13" s="147"/>
      <c r="CB13" s="143"/>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row>
    <row r="14" spans="1:106" ht="16.5" customHeight="1" x14ac:dyDescent="0.2">
      <c r="A14" s="451"/>
      <c r="B14" s="555"/>
      <c r="C14" s="555"/>
      <c r="D14" s="453"/>
      <c r="E14" s="556"/>
      <c r="F14" s="452"/>
      <c r="G14" s="555"/>
      <c r="H14" s="555"/>
      <c r="I14" s="555"/>
      <c r="J14" s="538"/>
      <c r="K14" s="237"/>
      <c r="L14" s="238"/>
      <c r="M14" s="555"/>
      <c r="N14" s="544"/>
      <c r="O14" s="237"/>
      <c r="P14" s="238"/>
      <c r="Q14" s="239"/>
      <c r="R14" s="457">
        <v>4</v>
      </c>
      <c r="S14" s="516"/>
      <c r="T14" s="186" t="str">
        <f t="shared" si="0"/>
        <v/>
      </c>
      <c r="U14" s="186"/>
      <c r="V14" s="186"/>
      <c r="W14" s="186"/>
      <c r="X14" s="186"/>
      <c r="Y14" s="541"/>
      <c r="Z14" s="541"/>
      <c r="AA14" s="175" t="str">
        <f t="shared" si="1"/>
        <v/>
      </c>
      <c r="AB14" s="541"/>
      <c r="AC14" s="541"/>
      <c r="AD14" s="541"/>
      <c r="AE14" s="182" t="str">
        <f>IFERROR(IF(AND(T13="Probabilidad",T14="Probabilidad"),(AG13-(+AG13*AA14)),IF(AND(T13="Impacto",T14="Probabilidad"),(AG12-(+AG12*AA14)),IF(T14="Impacto",AG13,""))),"")</f>
        <v/>
      </c>
      <c r="AF14" s="177" t="str">
        <f t="shared" si="4"/>
        <v/>
      </c>
      <c r="AG14" s="175" t="str">
        <f t="shared" si="2"/>
        <v/>
      </c>
      <c r="AH14" s="177" t="str">
        <f t="shared" si="5"/>
        <v/>
      </c>
      <c r="AI14" s="175" t="str">
        <f>IFERROR(IF(AND(T13="Impacto",T14="Impacto"),(AI13-(+AI13*AA14)),IF(AND(T13="Probabilidad",T14="Impacto"),(AI12-(+AI12*AA14)),IF(T14="Probabilidad",AI13,""))),"")</f>
        <v/>
      </c>
      <c r="AJ14" s="178" t="str">
        <f t="shared" si="3"/>
        <v/>
      </c>
      <c r="AK14" s="555"/>
      <c r="AL14" s="455"/>
      <c r="AM14" s="457"/>
      <c r="AN14" s="456"/>
      <c r="AO14" s="148"/>
      <c r="AP14" s="143"/>
      <c r="AQ14" s="148"/>
      <c r="AR14" s="143"/>
      <c r="AS14" s="148"/>
      <c r="AT14" s="143"/>
      <c r="AU14" s="148"/>
      <c r="AV14" s="143"/>
      <c r="AW14" s="147"/>
      <c r="AX14" s="143"/>
      <c r="AY14" s="143"/>
      <c r="AZ14" s="147"/>
      <c r="BA14" s="148"/>
      <c r="BB14" s="148"/>
      <c r="BC14" s="143"/>
      <c r="BD14" s="143"/>
      <c r="BE14" s="147"/>
      <c r="BF14" s="148"/>
      <c r="BG14" s="148"/>
      <c r="BH14" s="143"/>
      <c r="BI14" s="143"/>
      <c r="BJ14" s="147"/>
      <c r="BK14" s="148"/>
      <c r="BL14" s="148"/>
      <c r="BM14" s="143"/>
      <c r="BN14" s="143"/>
      <c r="BO14" s="147"/>
      <c r="BP14" s="148"/>
      <c r="BQ14" s="148"/>
      <c r="BR14" s="171"/>
      <c r="BS14" s="143"/>
      <c r="BT14" s="143"/>
      <c r="BU14" s="143"/>
      <c r="BV14" s="148"/>
      <c r="BW14" s="143"/>
      <c r="BX14" s="143"/>
      <c r="BY14" s="148"/>
      <c r="BZ14" s="143"/>
      <c r="CA14" s="147"/>
      <c r="CB14" s="143"/>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row>
    <row r="15" spans="1:106" ht="16.5" customHeight="1" x14ac:dyDescent="0.2">
      <c r="A15" s="451"/>
      <c r="B15" s="555"/>
      <c r="C15" s="555"/>
      <c r="D15" s="453"/>
      <c r="E15" s="556"/>
      <c r="F15" s="452"/>
      <c r="G15" s="555"/>
      <c r="H15" s="555"/>
      <c r="I15" s="555"/>
      <c r="J15" s="538"/>
      <c r="K15" s="237"/>
      <c r="L15" s="238"/>
      <c r="M15" s="555"/>
      <c r="N15" s="544"/>
      <c r="O15" s="237"/>
      <c r="P15" s="238"/>
      <c r="Q15" s="239"/>
      <c r="R15" s="457">
        <v>5</v>
      </c>
      <c r="S15" s="516"/>
      <c r="T15" s="186" t="str">
        <f t="shared" si="0"/>
        <v/>
      </c>
      <c r="U15" s="186"/>
      <c r="V15" s="186"/>
      <c r="W15" s="186"/>
      <c r="X15" s="186"/>
      <c r="Y15" s="541"/>
      <c r="Z15" s="541"/>
      <c r="AA15" s="175" t="str">
        <f t="shared" si="1"/>
        <v/>
      </c>
      <c r="AB15" s="541"/>
      <c r="AC15" s="541"/>
      <c r="AD15" s="541"/>
      <c r="AE15" s="182" t="str">
        <f>IFERROR(IF(AND(T14="Probabilidad",T15="Probabilidad"),(AG14-(+AG14*AA15)),IF(AND(T14="Impacto",T15="Probabilidad"),(AG13-(+AG13*AA15)),IF(T15="Impacto",AG14,""))),"")</f>
        <v/>
      </c>
      <c r="AF15" s="177" t="str">
        <f t="shared" si="4"/>
        <v/>
      </c>
      <c r="AG15" s="175" t="str">
        <f t="shared" si="2"/>
        <v/>
      </c>
      <c r="AH15" s="177" t="str">
        <f t="shared" si="5"/>
        <v/>
      </c>
      <c r="AI15" s="175" t="str">
        <f>IFERROR(IF(AND(T14="Impacto",T15="Impacto"),(AI14-(+AI14*AA15)),IF(AND(T14="Probabilidad",T15="Impacto"),(AI13-(+AI13*AA15)),IF(T15="Probabilidad",AI14,""))),"")</f>
        <v/>
      </c>
      <c r="AJ15" s="178" t="str">
        <f t="shared" si="3"/>
        <v/>
      </c>
      <c r="AK15" s="555"/>
      <c r="AL15" s="455"/>
      <c r="AM15" s="457"/>
      <c r="AN15" s="456"/>
      <c r="AO15" s="148"/>
      <c r="AP15" s="143"/>
      <c r="AQ15" s="148"/>
      <c r="AR15" s="143"/>
      <c r="AS15" s="148"/>
      <c r="AT15" s="143"/>
      <c r="AU15" s="148"/>
      <c r="AV15" s="143"/>
      <c r="AW15" s="147"/>
      <c r="AX15" s="143"/>
      <c r="AY15" s="143"/>
      <c r="AZ15" s="147"/>
      <c r="BA15" s="148"/>
      <c r="BB15" s="148"/>
      <c r="BC15" s="143"/>
      <c r="BD15" s="143"/>
      <c r="BE15" s="147"/>
      <c r="BF15" s="148"/>
      <c r="BG15" s="148"/>
      <c r="BH15" s="143"/>
      <c r="BI15" s="143"/>
      <c r="BJ15" s="147"/>
      <c r="BK15" s="148"/>
      <c r="BL15" s="148"/>
      <c r="BM15" s="143"/>
      <c r="BN15" s="143"/>
      <c r="BO15" s="147"/>
      <c r="BP15" s="148"/>
      <c r="BQ15" s="148"/>
      <c r="BR15" s="171"/>
      <c r="BS15" s="143"/>
      <c r="BT15" s="143"/>
      <c r="BU15" s="143"/>
      <c r="BV15" s="148"/>
      <c r="BW15" s="143"/>
      <c r="BX15" s="143"/>
      <c r="BY15" s="148"/>
      <c r="BZ15" s="143"/>
      <c r="CA15" s="147"/>
      <c r="CB15" s="143"/>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row>
    <row r="16" spans="1:106" ht="100.5" customHeight="1" x14ac:dyDescent="0.2">
      <c r="A16" s="451"/>
      <c r="B16" s="558"/>
      <c r="C16" s="558"/>
      <c r="D16" s="453"/>
      <c r="E16" s="559"/>
      <c r="F16" s="452"/>
      <c r="G16" s="558"/>
      <c r="H16" s="558"/>
      <c r="I16" s="558"/>
      <c r="J16" s="538"/>
      <c r="K16" s="237"/>
      <c r="L16" s="238"/>
      <c r="M16" s="558"/>
      <c r="N16" s="546"/>
      <c r="O16" s="237"/>
      <c r="P16" s="238"/>
      <c r="Q16" s="239"/>
      <c r="R16" s="457">
        <v>6</v>
      </c>
      <c r="S16" s="516"/>
      <c r="T16" s="186" t="str">
        <f t="shared" si="0"/>
        <v/>
      </c>
      <c r="U16" s="186"/>
      <c r="V16" s="186"/>
      <c r="W16" s="186"/>
      <c r="X16" s="186"/>
      <c r="Y16" s="541"/>
      <c r="Z16" s="541"/>
      <c r="AA16" s="175" t="str">
        <f t="shared" si="1"/>
        <v/>
      </c>
      <c r="AB16" s="541"/>
      <c r="AC16" s="541"/>
      <c r="AD16" s="541"/>
      <c r="AE16" s="182" t="str">
        <f>IFERROR(IF(AND(T15="Probabilidad",T16="Probabilidad"),(AG15-(+AG15*AA16)),IF(AND(T15="Impacto",T16="Probabilidad"),(AG14-(+AG14*AA16)),IF(T16="Impacto",AG15,""))),"")</f>
        <v/>
      </c>
      <c r="AF16" s="177" t="str">
        <f t="shared" si="4"/>
        <v/>
      </c>
      <c r="AG16" s="175" t="str">
        <f t="shared" si="2"/>
        <v/>
      </c>
      <c r="AH16" s="177" t="str">
        <f t="shared" si="5"/>
        <v/>
      </c>
      <c r="AI16" s="175" t="str">
        <f>IFERROR(IF(AND(T15="Impacto",T16="Impacto"),(AI15-(+AI15*AA16)),IF(AND(T15="Probabilidad",T16="Impacto"),(AI14-(+AI14*AA16)),IF(T16="Probabilidad",AI15,""))),"")</f>
        <v/>
      </c>
      <c r="AJ16" s="178" t="str">
        <f t="shared" si="3"/>
        <v/>
      </c>
      <c r="AK16" s="558"/>
      <c r="AL16" s="455"/>
      <c r="AM16" s="457"/>
      <c r="AN16" s="456"/>
      <c r="AO16" s="148"/>
      <c r="AP16" s="143"/>
      <c r="AQ16" s="148"/>
      <c r="AR16" s="143"/>
      <c r="AS16" s="148"/>
      <c r="AT16" s="143"/>
      <c r="AU16" s="148"/>
      <c r="AV16" s="143"/>
      <c r="AW16" s="147"/>
      <c r="AX16" s="143"/>
      <c r="AY16" s="143"/>
      <c r="AZ16" s="147"/>
      <c r="BA16" s="148"/>
      <c r="BB16" s="148"/>
      <c r="BC16" s="143"/>
      <c r="BD16" s="143"/>
      <c r="BE16" s="147"/>
      <c r="BF16" s="148"/>
      <c r="BG16" s="148"/>
      <c r="BH16" s="143"/>
      <c r="BI16" s="143"/>
      <c r="BJ16" s="147"/>
      <c r="BK16" s="148"/>
      <c r="BL16" s="148"/>
      <c r="BM16" s="143"/>
      <c r="BN16" s="143"/>
      <c r="BO16" s="147"/>
      <c r="BP16" s="148"/>
      <c r="BQ16" s="148"/>
      <c r="BR16" s="171"/>
      <c r="BS16" s="143"/>
      <c r="BT16" s="143"/>
      <c r="BU16" s="143"/>
      <c r="BV16" s="148"/>
      <c r="BW16" s="143"/>
      <c r="BX16" s="143"/>
      <c r="BY16" s="148"/>
      <c r="BZ16" s="143"/>
      <c r="CA16" s="147"/>
      <c r="CB16" s="143"/>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row>
    <row r="17" spans="1:106" ht="27" customHeight="1" x14ac:dyDescent="0.2">
      <c r="A17" s="451">
        <v>3</v>
      </c>
      <c r="B17" s="452"/>
      <c r="C17" s="452"/>
      <c r="D17" s="452"/>
      <c r="E17" s="453"/>
      <c r="F17" s="452"/>
      <c r="G17" s="452"/>
      <c r="H17" s="452"/>
      <c r="I17" s="452"/>
      <c r="J17" s="451"/>
      <c r="K17" s="237" t="str">
        <f>IF(J17&lt;=0,"",IF(J17&lt;=2,"Muy Baja",IF(J17&lt;=24,"Baja",IF(J17&lt;=500,"Media",IF(J17&lt;=5000,"Alta","Muy Alta")))))</f>
        <v/>
      </c>
      <c r="L17" s="238" t="str">
        <f>IF(K17="","",IF(K17="Muy Baja",0.2,IF(K17="Baja",0.4,IF(K17="Media",0.6,IF(K17="Alta",0.8,IF(K17="Muy Alta",1,))))))</f>
        <v/>
      </c>
      <c r="M17" s="539"/>
      <c r="N17" s="236">
        <f>IF(NOT(ISERROR(MATCH(M17,'Tabla Impacto'!$B$221:$B$223,0))),'Tabla Impacto'!$F$223&amp;"Por favor no seleccionar los criterios de impacto(Afectación Económica o presupuestal y Pérdida Reputacional)",M17)</f>
        <v>0</v>
      </c>
      <c r="O17" s="237" t="str">
        <f>IF(OR(N17='Tabla Impacto'!$C$11,N17='Tabla Impacto'!$D$11),"Leve",IF(OR(N17='Tabla Impacto'!$C$12,N17='Tabla Impacto'!$D$12),"Menor",IF(OR(N17='Tabla Impacto'!$C$13,N17='Tabla Impacto'!$D$13),"Moderado",IF(OR(N17='Tabla Impacto'!$C$14,N17='Tabla Impacto'!$D$14),"Mayor",IF(OR(N17='Tabla Impacto'!$C$15,N17='Tabla Impacto'!$D$15),"Catastrófico","")))))</f>
        <v/>
      </c>
      <c r="P17" s="238" t="str">
        <f>IF(O17="","",IF(O17="Leve",0.2,IF(O17="Menor",0.4,IF(O17="Moderado",0.6,IF(O17="Mayor",0.8,IF(O17="Catastrófico",1,))))))</f>
        <v/>
      </c>
      <c r="Q17" s="239" t="str">
        <f>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457">
        <v>1</v>
      </c>
      <c r="S17" s="516"/>
      <c r="T17" s="186" t="str">
        <f t="shared" si="0"/>
        <v/>
      </c>
      <c r="U17" s="186"/>
      <c r="V17" s="186"/>
      <c r="W17" s="186"/>
      <c r="X17" s="186"/>
      <c r="Y17" s="541"/>
      <c r="Z17" s="541"/>
      <c r="AA17" s="175" t="str">
        <f t="shared" si="1"/>
        <v/>
      </c>
      <c r="AB17" s="541"/>
      <c r="AC17" s="541"/>
      <c r="AD17" s="541"/>
      <c r="AE17" s="182" t="str">
        <f>IFERROR(IF(T17="Probabilidad",(L17-(+L17*AA17)),IF(T17="Impacto",L17,"")),"")</f>
        <v/>
      </c>
      <c r="AF17" s="177" t="str">
        <f>IFERROR(IF(AE17="","",IF(AE17&lt;=0.2,"Muy Baja",IF(AE17&lt;=0.4,"Baja",IF(AE17&lt;=0.6,"Media",IF(AE17&lt;=0.8,"Alta","Muy Alta"))))),"")</f>
        <v/>
      </c>
      <c r="AG17" s="175" t="str">
        <f t="shared" si="2"/>
        <v/>
      </c>
      <c r="AH17" s="177" t="str">
        <f>IFERROR(IF(AI17="","",IF(AI17&lt;=0.2,"Leve",IF(AI17&lt;=0.4,"Menor",IF(AI17&lt;=0.6,"Moderado",IF(AI17&lt;=0.8,"Mayor","Catastrófico"))))),"")</f>
        <v/>
      </c>
      <c r="AI17" s="175" t="str">
        <f>IFERROR(IF(T17="Impacto",(P17-(+P17*AA17)),IF(T17="Probabilidad",P17,"")),"")</f>
        <v/>
      </c>
      <c r="AJ17" s="178" t="str">
        <f t="shared" si="3"/>
        <v/>
      </c>
      <c r="AK17" s="560"/>
      <c r="AL17" s="455"/>
      <c r="AM17" s="455"/>
      <c r="AN17" s="567"/>
      <c r="AO17" s="171"/>
      <c r="AP17" s="143"/>
      <c r="AQ17" s="171"/>
      <c r="AR17" s="143"/>
      <c r="AS17" s="171"/>
      <c r="AT17" s="143"/>
      <c r="AU17" s="171"/>
      <c r="AV17" s="143"/>
      <c r="AW17" s="143"/>
      <c r="AX17" s="143"/>
      <c r="AY17" s="143"/>
      <c r="AZ17" s="143"/>
      <c r="BA17" s="171"/>
      <c r="BB17" s="171"/>
      <c r="BC17" s="143"/>
      <c r="BD17" s="143"/>
      <c r="BE17" s="143"/>
      <c r="BF17" s="171"/>
      <c r="BG17" s="171"/>
      <c r="BH17" s="143"/>
      <c r="BI17" s="143"/>
      <c r="BJ17" s="143"/>
      <c r="BK17" s="171"/>
      <c r="BL17" s="171"/>
      <c r="BM17" s="143"/>
      <c r="BN17" s="143"/>
      <c r="BO17" s="143"/>
      <c r="BP17" s="171"/>
      <c r="BQ17" s="171"/>
      <c r="BR17" s="171"/>
      <c r="BS17" s="143"/>
      <c r="BT17" s="143"/>
      <c r="BU17" s="143"/>
      <c r="BV17" s="171"/>
      <c r="BW17" s="143"/>
      <c r="BX17" s="143"/>
      <c r="BY17" s="171"/>
      <c r="BZ17" s="143"/>
      <c r="CA17" s="143"/>
      <c r="CB17" s="143"/>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row>
    <row r="18" spans="1:106" ht="16.5" customHeight="1" x14ac:dyDescent="0.2">
      <c r="A18" s="451"/>
      <c r="B18" s="452"/>
      <c r="C18" s="452"/>
      <c r="D18" s="452"/>
      <c r="E18" s="453"/>
      <c r="F18" s="452"/>
      <c r="G18" s="452"/>
      <c r="H18" s="452"/>
      <c r="I18" s="452"/>
      <c r="J18" s="451"/>
      <c r="K18" s="237"/>
      <c r="L18" s="238"/>
      <c r="M18" s="539"/>
      <c r="N18" s="544"/>
      <c r="O18" s="237"/>
      <c r="P18" s="238"/>
      <c r="Q18" s="239"/>
      <c r="R18" s="457">
        <v>2</v>
      </c>
      <c r="S18" s="516"/>
      <c r="T18" s="186" t="str">
        <f t="shared" si="0"/>
        <v/>
      </c>
      <c r="U18" s="186"/>
      <c r="V18" s="186"/>
      <c r="W18" s="186"/>
      <c r="X18" s="186"/>
      <c r="Y18" s="541"/>
      <c r="Z18" s="541"/>
      <c r="AA18" s="175" t="str">
        <f t="shared" si="1"/>
        <v/>
      </c>
      <c r="AB18" s="541"/>
      <c r="AC18" s="541"/>
      <c r="AD18" s="541"/>
      <c r="AE18" s="176" t="str">
        <f>IFERROR(IF(AND(T17="Probabilidad",T18="Probabilidad"),(AG17-(+AG17*AA18)),IF(T18="Probabilidad",(L17-(+L17*AA18)),IF(T18="Impacto",AG17,""))),"")</f>
        <v/>
      </c>
      <c r="AF18" s="177" t="str">
        <f t="shared" si="4"/>
        <v/>
      </c>
      <c r="AG18" s="175" t="str">
        <f t="shared" si="2"/>
        <v/>
      </c>
      <c r="AH18" s="177" t="str">
        <f t="shared" si="5"/>
        <v/>
      </c>
      <c r="AI18" s="175" t="str">
        <f>IFERROR(IF(AND(T17="Impacto",T18="Impacto"),(AI11-(+AI11*AA18)),IF(T18="Impacto",($P$17-(+$P$17*AA18)),IF(T18="Probabilidad",AI11,""))),"")</f>
        <v/>
      </c>
      <c r="AJ18" s="178" t="str">
        <f t="shared" si="3"/>
        <v/>
      </c>
      <c r="AK18" s="561"/>
      <c r="AL18" s="455"/>
      <c r="AM18" s="455"/>
      <c r="AN18" s="567"/>
      <c r="AO18" s="171"/>
      <c r="AP18" s="143"/>
      <c r="AQ18" s="171"/>
      <c r="AR18" s="143"/>
      <c r="AS18" s="171"/>
      <c r="AT18" s="143"/>
      <c r="AU18" s="171"/>
      <c r="AV18" s="143"/>
      <c r="AW18" s="143"/>
      <c r="AX18" s="143"/>
      <c r="AY18" s="143"/>
      <c r="AZ18" s="143"/>
      <c r="BA18" s="171"/>
      <c r="BB18" s="171"/>
      <c r="BC18" s="143"/>
      <c r="BD18" s="143"/>
      <c r="BE18" s="143"/>
      <c r="BF18" s="171"/>
      <c r="BG18" s="171"/>
      <c r="BH18" s="143"/>
      <c r="BI18" s="143"/>
      <c r="BJ18" s="143"/>
      <c r="BK18" s="171"/>
      <c r="BL18" s="171"/>
      <c r="BM18" s="143"/>
      <c r="BN18" s="143"/>
      <c r="BO18" s="143"/>
      <c r="BP18" s="171"/>
      <c r="BQ18" s="171"/>
      <c r="BR18" s="171"/>
      <c r="BS18" s="143"/>
      <c r="BT18" s="143"/>
      <c r="BU18" s="143"/>
      <c r="BV18" s="171"/>
      <c r="BW18" s="143"/>
      <c r="BX18" s="143"/>
      <c r="BY18" s="171"/>
      <c r="BZ18" s="143"/>
      <c r="CA18" s="143"/>
      <c r="CB18" s="143"/>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row>
    <row r="19" spans="1:106" ht="16.5" customHeight="1" x14ac:dyDescent="0.2">
      <c r="A19" s="451"/>
      <c r="B19" s="452"/>
      <c r="C19" s="452"/>
      <c r="D19" s="452"/>
      <c r="E19" s="453"/>
      <c r="F19" s="452"/>
      <c r="G19" s="452"/>
      <c r="H19" s="452"/>
      <c r="I19" s="452"/>
      <c r="J19" s="451"/>
      <c r="K19" s="237"/>
      <c r="L19" s="238"/>
      <c r="M19" s="539"/>
      <c r="N19" s="544"/>
      <c r="O19" s="237"/>
      <c r="P19" s="238"/>
      <c r="Q19" s="239"/>
      <c r="R19" s="457">
        <v>3</v>
      </c>
      <c r="S19" s="516"/>
      <c r="T19" s="186" t="str">
        <f t="shared" si="0"/>
        <v/>
      </c>
      <c r="U19" s="186"/>
      <c r="V19" s="186"/>
      <c r="W19" s="186"/>
      <c r="X19" s="186"/>
      <c r="Y19" s="541"/>
      <c r="Z19" s="541"/>
      <c r="AA19" s="175" t="str">
        <f t="shared" si="1"/>
        <v/>
      </c>
      <c r="AB19" s="541"/>
      <c r="AC19" s="541"/>
      <c r="AD19" s="541"/>
      <c r="AE19" s="182" t="str">
        <f>IFERROR(IF(AND(T18="Probabilidad",T19="Probabilidad"),(AG18-(+AG18*AA19)),IF(AND(T18="Impacto",T19="Probabilidad"),(AG17-(+AG17*AA19)),IF(T19="Impacto",AG18,""))),"")</f>
        <v/>
      </c>
      <c r="AF19" s="177" t="str">
        <f t="shared" si="4"/>
        <v/>
      </c>
      <c r="AG19" s="175" t="str">
        <f t="shared" si="2"/>
        <v/>
      </c>
      <c r="AH19" s="177" t="str">
        <f t="shared" si="5"/>
        <v/>
      </c>
      <c r="AI19" s="175" t="str">
        <f>IFERROR(IF(AND(T18="Impacto",T19="Impacto"),(AI18-(+AI18*AA19)),IF(AND(T18="Probabilidad",T19="Impacto"),(AI17-(+AI17*AA19)),IF(T19="Probabilidad",AI18,""))),"")</f>
        <v/>
      </c>
      <c r="AJ19" s="178" t="str">
        <f t="shared" si="3"/>
        <v/>
      </c>
      <c r="AK19" s="561"/>
      <c r="AL19" s="455"/>
      <c r="AM19" s="455"/>
      <c r="AN19" s="567"/>
      <c r="AO19" s="171"/>
      <c r="AP19" s="143"/>
      <c r="AQ19" s="171"/>
      <c r="AR19" s="143"/>
      <c r="AS19" s="171"/>
      <c r="AT19" s="143"/>
      <c r="AU19" s="171"/>
      <c r="AV19" s="143"/>
      <c r="AW19" s="143"/>
      <c r="AX19" s="143"/>
      <c r="AY19" s="143"/>
      <c r="AZ19" s="143"/>
      <c r="BA19" s="171"/>
      <c r="BB19" s="171"/>
      <c r="BC19" s="143"/>
      <c r="BD19" s="143"/>
      <c r="BE19" s="143"/>
      <c r="BF19" s="171"/>
      <c r="BG19" s="171"/>
      <c r="BH19" s="143"/>
      <c r="BI19" s="143"/>
      <c r="BJ19" s="143"/>
      <c r="BK19" s="171"/>
      <c r="BL19" s="171"/>
      <c r="BM19" s="143"/>
      <c r="BN19" s="143"/>
      <c r="BO19" s="143"/>
      <c r="BP19" s="171"/>
      <c r="BQ19" s="171"/>
      <c r="BR19" s="171"/>
      <c r="BS19" s="143"/>
      <c r="BT19" s="143"/>
      <c r="BU19" s="143"/>
      <c r="BV19" s="171"/>
      <c r="BW19" s="143"/>
      <c r="BX19" s="143"/>
      <c r="BY19" s="171"/>
      <c r="BZ19" s="143"/>
      <c r="CA19" s="143"/>
      <c r="CB19" s="143"/>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row>
    <row r="20" spans="1:106" ht="16.5" customHeight="1" x14ac:dyDescent="0.2">
      <c r="A20" s="451"/>
      <c r="B20" s="452"/>
      <c r="C20" s="452"/>
      <c r="D20" s="452"/>
      <c r="E20" s="453"/>
      <c r="F20" s="452"/>
      <c r="G20" s="452"/>
      <c r="H20" s="452"/>
      <c r="I20" s="452"/>
      <c r="J20" s="451"/>
      <c r="K20" s="237"/>
      <c r="L20" s="238"/>
      <c r="M20" s="539"/>
      <c r="N20" s="544"/>
      <c r="O20" s="237"/>
      <c r="P20" s="238"/>
      <c r="Q20" s="239"/>
      <c r="R20" s="457">
        <v>4</v>
      </c>
      <c r="S20" s="516"/>
      <c r="T20" s="186" t="str">
        <f t="shared" si="0"/>
        <v/>
      </c>
      <c r="U20" s="186"/>
      <c r="V20" s="186"/>
      <c r="W20" s="186"/>
      <c r="X20" s="186"/>
      <c r="Y20" s="541"/>
      <c r="Z20" s="541"/>
      <c r="AA20" s="175" t="str">
        <f t="shared" si="1"/>
        <v/>
      </c>
      <c r="AB20" s="541"/>
      <c r="AC20" s="541"/>
      <c r="AD20" s="541"/>
      <c r="AE20" s="182" t="str">
        <f>IFERROR(IF(AND(T19="Probabilidad",T20="Probabilidad"),(AG19-(+AG19*AA20)),IF(AND(T19="Impacto",T20="Probabilidad"),(AG18-(+AG18*AA20)),IF(T20="Impacto",AG19,""))),"")</f>
        <v/>
      </c>
      <c r="AF20" s="177" t="str">
        <f t="shared" si="4"/>
        <v/>
      </c>
      <c r="AG20" s="175" t="str">
        <f t="shared" si="2"/>
        <v/>
      </c>
      <c r="AH20" s="177" t="str">
        <f t="shared" si="5"/>
        <v/>
      </c>
      <c r="AI20" s="175" t="str">
        <f>IFERROR(IF(AND(T19="Impacto",T20="Impacto"),(AI19-(+AI19*AA20)),IF(AND(T19="Probabilidad",T20="Impacto"),(AI18-(+AI18*AA20)),IF(T20="Probabilidad",AI19,""))),"")</f>
        <v/>
      </c>
      <c r="AJ20" s="178" t="str">
        <f t="shared" si="3"/>
        <v/>
      </c>
      <c r="AK20" s="561"/>
      <c r="AL20" s="455"/>
      <c r="AM20" s="455"/>
      <c r="AN20" s="567"/>
      <c r="AO20" s="171"/>
      <c r="AP20" s="143"/>
      <c r="AQ20" s="171"/>
      <c r="AR20" s="143"/>
      <c r="AS20" s="171"/>
      <c r="AT20" s="143"/>
      <c r="AU20" s="171"/>
      <c r="AV20" s="143"/>
      <c r="AW20" s="143"/>
      <c r="AX20" s="143"/>
      <c r="AY20" s="143"/>
      <c r="AZ20" s="143"/>
      <c r="BA20" s="171"/>
      <c r="BB20" s="171"/>
      <c r="BC20" s="143"/>
      <c r="BD20" s="143"/>
      <c r="BE20" s="143"/>
      <c r="BF20" s="171"/>
      <c r="BG20" s="171"/>
      <c r="BH20" s="143"/>
      <c r="BI20" s="143"/>
      <c r="BJ20" s="143"/>
      <c r="BK20" s="171"/>
      <c r="BL20" s="171"/>
      <c r="BM20" s="143"/>
      <c r="BN20" s="143"/>
      <c r="BO20" s="143"/>
      <c r="BP20" s="171"/>
      <c r="BQ20" s="171"/>
      <c r="BR20" s="171"/>
      <c r="BS20" s="143"/>
      <c r="BT20" s="143"/>
      <c r="BU20" s="143"/>
      <c r="BV20" s="171"/>
      <c r="BW20" s="143"/>
      <c r="BX20" s="143"/>
      <c r="BY20" s="171"/>
      <c r="BZ20" s="143"/>
      <c r="CA20" s="143"/>
      <c r="CB20" s="143"/>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row>
    <row r="21" spans="1:106" ht="16.5" customHeight="1" x14ac:dyDescent="0.2">
      <c r="A21" s="451"/>
      <c r="B21" s="452"/>
      <c r="C21" s="452"/>
      <c r="D21" s="452"/>
      <c r="E21" s="453"/>
      <c r="F21" s="452"/>
      <c r="G21" s="452"/>
      <c r="H21" s="452"/>
      <c r="I21" s="452"/>
      <c r="J21" s="451"/>
      <c r="K21" s="237"/>
      <c r="L21" s="238"/>
      <c r="M21" s="539"/>
      <c r="N21" s="544"/>
      <c r="O21" s="237"/>
      <c r="P21" s="238"/>
      <c r="Q21" s="239"/>
      <c r="R21" s="457">
        <v>5</v>
      </c>
      <c r="S21" s="516"/>
      <c r="T21" s="186" t="str">
        <f t="shared" si="0"/>
        <v/>
      </c>
      <c r="U21" s="186"/>
      <c r="V21" s="186"/>
      <c r="W21" s="186"/>
      <c r="X21" s="186"/>
      <c r="Y21" s="541"/>
      <c r="Z21" s="541"/>
      <c r="AA21" s="175" t="str">
        <f t="shared" si="1"/>
        <v/>
      </c>
      <c r="AB21" s="541"/>
      <c r="AC21" s="541"/>
      <c r="AD21" s="541"/>
      <c r="AE21" s="182" t="str">
        <f>IFERROR(IF(AND(T20="Probabilidad",T21="Probabilidad"),(AG20-(+AG20*AA21)),IF(AND(T20="Impacto",T21="Probabilidad"),(AG19-(+AG19*AA21)),IF(T21="Impacto",AG20,""))),"")</f>
        <v/>
      </c>
      <c r="AF21" s="177" t="str">
        <f t="shared" si="4"/>
        <v/>
      </c>
      <c r="AG21" s="175" t="str">
        <f t="shared" si="2"/>
        <v/>
      </c>
      <c r="AH21" s="177" t="str">
        <f t="shared" si="5"/>
        <v/>
      </c>
      <c r="AI21" s="175" t="str">
        <f>IFERROR(IF(AND(T20="Impacto",T21="Impacto"),(AI20-(+AI20*AA21)),IF(AND(T20="Probabilidad",T21="Impacto"),(AI19-(+AI19*AA21)),IF(T21="Probabilidad",AI20,""))),"")</f>
        <v/>
      </c>
      <c r="AJ21" s="178" t="str">
        <f t="shared" si="3"/>
        <v/>
      </c>
      <c r="AK21" s="561"/>
      <c r="AL21" s="455"/>
      <c r="AM21" s="455"/>
      <c r="AN21" s="567"/>
      <c r="AO21" s="171"/>
      <c r="AP21" s="143"/>
      <c r="AQ21" s="171"/>
      <c r="AR21" s="143"/>
      <c r="AS21" s="171"/>
      <c r="AT21" s="143"/>
      <c r="AU21" s="171"/>
      <c r="AV21" s="143"/>
      <c r="AW21" s="143"/>
      <c r="AX21" s="143"/>
      <c r="AY21" s="143"/>
      <c r="AZ21" s="143"/>
      <c r="BA21" s="171"/>
      <c r="BB21" s="171"/>
      <c r="BC21" s="143"/>
      <c r="BD21" s="143"/>
      <c r="BE21" s="143"/>
      <c r="BF21" s="171"/>
      <c r="BG21" s="171"/>
      <c r="BH21" s="143"/>
      <c r="BI21" s="143"/>
      <c r="BJ21" s="143"/>
      <c r="BK21" s="171"/>
      <c r="BL21" s="171"/>
      <c r="BM21" s="143"/>
      <c r="BN21" s="143"/>
      <c r="BO21" s="143"/>
      <c r="BP21" s="171"/>
      <c r="BQ21" s="171"/>
      <c r="BR21" s="171"/>
      <c r="BS21" s="143"/>
      <c r="BT21" s="143"/>
      <c r="BU21" s="143"/>
      <c r="BV21" s="171"/>
      <c r="BW21" s="143"/>
      <c r="BX21" s="143"/>
      <c r="BY21" s="171"/>
      <c r="BZ21" s="143"/>
      <c r="CA21" s="143"/>
      <c r="CB21" s="143"/>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row>
    <row r="22" spans="1:106" ht="16.5" customHeight="1" x14ac:dyDescent="0.2">
      <c r="A22" s="451"/>
      <c r="B22" s="452"/>
      <c r="C22" s="452"/>
      <c r="D22" s="452"/>
      <c r="E22" s="453"/>
      <c r="F22" s="452"/>
      <c r="G22" s="452"/>
      <c r="H22" s="452"/>
      <c r="I22" s="452"/>
      <c r="J22" s="451"/>
      <c r="K22" s="237"/>
      <c r="L22" s="238"/>
      <c r="M22" s="539"/>
      <c r="N22" s="546"/>
      <c r="O22" s="237"/>
      <c r="P22" s="238"/>
      <c r="Q22" s="239"/>
      <c r="R22" s="457">
        <v>6</v>
      </c>
      <c r="S22" s="516"/>
      <c r="T22" s="186" t="str">
        <f t="shared" si="0"/>
        <v/>
      </c>
      <c r="U22" s="186"/>
      <c r="V22" s="186"/>
      <c r="W22" s="186"/>
      <c r="X22" s="186"/>
      <c r="Y22" s="541"/>
      <c r="Z22" s="541"/>
      <c r="AA22" s="175" t="str">
        <f t="shared" si="1"/>
        <v/>
      </c>
      <c r="AB22" s="541"/>
      <c r="AC22" s="541"/>
      <c r="AD22" s="541"/>
      <c r="AE22" s="182" t="str">
        <f>IFERROR(IF(AND(T21="Probabilidad",T22="Probabilidad"),(AG21-(+AG21*AA22)),IF(AND(T21="Impacto",T22="Probabilidad"),(AG20-(+AG20*AA22)),IF(T22="Impacto",AG21,""))),"")</f>
        <v/>
      </c>
      <c r="AF22" s="177" t="str">
        <f t="shared" si="4"/>
        <v/>
      </c>
      <c r="AG22" s="175" t="str">
        <f t="shared" si="2"/>
        <v/>
      </c>
      <c r="AH22" s="177" t="str">
        <f t="shared" si="5"/>
        <v/>
      </c>
      <c r="AI22" s="175" t="str">
        <f>IFERROR(IF(AND(T21="Impacto",T22="Impacto"),(AI21-(+AI21*AA22)),IF(AND(T21="Probabilidad",T22="Impacto"),(AI20-(+AI20*AA22)),IF(T22="Probabilidad",AI21,""))),"")</f>
        <v/>
      </c>
      <c r="AJ22" s="178" t="str">
        <f t="shared" si="3"/>
        <v/>
      </c>
      <c r="AK22" s="562"/>
      <c r="AL22" s="455"/>
      <c r="AM22" s="455"/>
      <c r="AN22" s="567"/>
      <c r="AO22" s="171"/>
      <c r="AP22" s="143"/>
      <c r="AQ22" s="171"/>
      <c r="AR22" s="143"/>
      <c r="AS22" s="171"/>
      <c r="AT22" s="143"/>
      <c r="AU22" s="171"/>
      <c r="AV22" s="143"/>
      <c r="AW22" s="143"/>
      <c r="AX22" s="143"/>
      <c r="AY22" s="143"/>
      <c r="AZ22" s="143"/>
      <c r="BA22" s="171"/>
      <c r="BB22" s="171"/>
      <c r="BC22" s="143"/>
      <c r="BD22" s="143"/>
      <c r="BE22" s="143"/>
      <c r="BF22" s="171"/>
      <c r="BG22" s="171"/>
      <c r="BH22" s="143"/>
      <c r="BI22" s="143"/>
      <c r="BJ22" s="143"/>
      <c r="BK22" s="171"/>
      <c r="BL22" s="171"/>
      <c r="BM22" s="143"/>
      <c r="BN22" s="143"/>
      <c r="BO22" s="143"/>
      <c r="BP22" s="171"/>
      <c r="BQ22" s="171"/>
      <c r="BR22" s="171"/>
      <c r="BS22" s="143"/>
      <c r="BT22" s="143"/>
      <c r="BU22" s="143"/>
      <c r="BV22" s="171"/>
      <c r="BW22" s="143"/>
      <c r="BX22" s="143"/>
      <c r="BY22" s="171"/>
      <c r="BZ22" s="143"/>
      <c r="CA22" s="143"/>
      <c r="CB22" s="143"/>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row>
    <row r="23" spans="1:106" ht="16.5" customHeight="1" x14ac:dyDescent="0.2">
      <c r="A23" s="451">
        <v>4</v>
      </c>
      <c r="B23" s="452"/>
      <c r="C23" s="452"/>
      <c r="D23" s="452"/>
      <c r="E23" s="453"/>
      <c r="F23" s="452"/>
      <c r="G23" s="452"/>
      <c r="H23" s="452"/>
      <c r="I23" s="452"/>
      <c r="J23" s="451"/>
      <c r="K23" s="237" t="str">
        <f>IF(J23&lt;=0,"",IF(J23&lt;=2,"Muy Baja",IF(J23&lt;=24,"Baja",IF(J23&lt;=500,"Media",IF(J23&lt;=5000,"Alta","Muy Alta")))))</f>
        <v/>
      </c>
      <c r="L23" s="238" t="str">
        <f>IF(K23="","",IF(K23="Muy Baja",0.2,IF(K23="Baja",0.4,IF(K23="Media",0.6,IF(K23="Alta",0.8,IF(K23="Muy Alta",1,))))))</f>
        <v/>
      </c>
      <c r="M23" s="539"/>
      <c r="N23" s="236">
        <f>IF(NOT(ISERROR(MATCH(M23,'Tabla Impacto'!$B$221:$B$223,0))),'Tabla Impacto'!$F$223&amp;"Por favor no seleccionar los criterios de impacto(Afectación Económica o presupuestal y Pérdida Reputacional)",M23)</f>
        <v>0</v>
      </c>
      <c r="O23" s="237" t="str">
        <f>IF(OR(N23='Tabla Impacto'!$C$11,N23='Tabla Impacto'!$D$11),"Leve",IF(OR(N23='Tabla Impacto'!$C$12,N23='Tabla Impacto'!$D$12),"Menor",IF(OR(N23='Tabla Impacto'!$C$13,N23='Tabla Impacto'!$D$13),"Moderado",IF(OR(N23='Tabla Impacto'!$C$14,N23='Tabla Impacto'!$D$14),"Mayor",IF(OR(N23='Tabla Impacto'!$C$15,N23='Tabla Impacto'!$D$15),"Catastrófico","")))))</f>
        <v/>
      </c>
      <c r="P23" s="238" t="str">
        <f>IF(O23="","",IF(O23="Leve",0.2,IF(O23="Menor",0.4,IF(O23="Moderado",0.6,IF(O23="Mayor",0.8,IF(O23="Catastrófico",1,))))))</f>
        <v/>
      </c>
      <c r="Q23" s="239" t="str">
        <f>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457">
        <v>1</v>
      </c>
      <c r="S23" s="516"/>
      <c r="T23" s="186" t="str">
        <f t="shared" si="0"/>
        <v/>
      </c>
      <c r="U23" s="186"/>
      <c r="V23" s="186"/>
      <c r="W23" s="186"/>
      <c r="X23" s="186"/>
      <c r="Y23" s="541"/>
      <c r="Z23" s="541"/>
      <c r="AA23" s="175" t="str">
        <f t="shared" si="1"/>
        <v/>
      </c>
      <c r="AB23" s="541"/>
      <c r="AC23" s="541"/>
      <c r="AD23" s="541"/>
      <c r="AE23" s="182" t="str">
        <f>IFERROR(IF(T23="Probabilidad",(L23-(+L23*AA23)),IF(T23="Impacto",L23,"")),"")</f>
        <v/>
      </c>
      <c r="AF23" s="177" t="str">
        <f>IFERROR(IF(AE23="","",IF(AE23&lt;=0.2,"Muy Baja",IF(AE23&lt;=0.4,"Baja",IF(AE23&lt;=0.6,"Media",IF(AE23&lt;=0.8,"Alta","Muy Alta"))))),"")</f>
        <v/>
      </c>
      <c r="AG23" s="175" t="str">
        <f t="shared" si="2"/>
        <v/>
      </c>
      <c r="AH23" s="177" t="str">
        <f>IFERROR(IF(AI23="","",IF(AI23&lt;=0.2,"Leve",IF(AI23&lt;=0.4,"Menor",IF(AI23&lt;=0.6,"Moderado",IF(AI23&lt;=0.8,"Mayor","Catastrófico"))))),"")</f>
        <v/>
      </c>
      <c r="AI23" s="175" t="str">
        <f>IFERROR(IF(T23="Impacto",(P23-(+P23*AA23)),IF(T23="Probabilidad",P23,"")),"")</f>
        <v/>
      </c>
      <c r="AJ23" s="178" t="str">
        <f t="shared" si="3"/>
        <v/>
      </c>
      <c r="AK23" s="543"/>
      <c r="AL23" s="455"/>
      <c r="AM23" s="457"/>
      <c r="AN23" s="456"/>
      <c r="AO23" s="148"/>
      <c r="AP23" s="143"/>
      <c r="AQ23" s="148"/>
      <c r="AR23" s="143"/>
      <c r="AS23" s="148"/>
      <c r="AT23" s="143"/>
      <c r="AU23" s="148"/>
      <c r="AV23" s="143"/>
      <c r="AW23" s="147"/>
      <c r="AX23" s="143"/>
      <c r="AY23" s="143"/>
      <c r="AZ23" s="147"/>
      <c r="BA23" s="148"/>
      <c r="BB23" s="148"/>
      <c r="BC23" s="143"/>
      <c r="BD23" s="143"/>
      <c r="BE23" s="147"/>
      <c r="BF23" s="148"/>
      <c r="BG23" s="148"/>
      <c r="BH23" s="143"/>
      <c r="BI23" s="143"/>
      <c r="BJ23" s="147"/>
      <c r="BK23" s="148"/>
      <c r="BL23" s="148"/>
      <c r="BM23" s="143"/>
      <c r="BN23" s="143"/>
      <c r="BO23" s="147"/>
      <c r="BP23" s="148"/>
      <c r="BQ23" s="148"/>
      <c r="BR23" s="171"/>
      <c r="BS23" s="143"/>
      <c r="BT23" s="143"/>
      <c r="BU23" s="143"/>
      <c r="BV23" s="148"/>
      <c r="BW23" s="143"/>
      <c r="BX23" s="143"/>
      <c r="BY23" s="148"/>
      <c r="BZ23" s="143"/>
      <c r="CA23" s="147"/>
      <c r="CB23" s="143"/>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row>
    <row r="24" spans="1:106" ht="16.5" customHeight="1" x14ac:dyDescent="0.2">
      <c r="A24" s="451"/>
      <c r="B24" s="452"/>
      <c r="C24" s="452"/>
      <c r="D24" s="452"/>
      <c r="E24" s="453"/>
      <c r="F24" s="452"/>
      <c r="G24" s="452"/>
      <c r="H24" s="452"/>
      <c r="I24" s="452"/>
      <c r="J24" s="451"/>
      <c r="K24" s="237"/>
      <c r="L24" s="238"/>
      <c r="M24" s="539"/>
      <c r="N24" s="544"/>
      <c r="O24" s="237"/>
      <c r="P24" s="238"/>
      <c r="Q24" s="239"/>
      <c r="R24" s="457">
        <v>2</v>
      </c>
      <c r="S24" s="516"/>
      <c r="T24" s="186" t="str">
        <f t="shared" si="0"/>
        <v/>
      </c>
      <c r="U24" s="186"/>
      <c r="V24" s="186"/>
      <c r="W24" s="186"/>
      <c r="X24" s="186"/>
      <c r="Y24" s="541"/>
      <c r="Z24" s="541"/>
      <c r="AA24" s="175" t="str">
        <f t="shared" si="1"/>
        <v/>
      </c>
      <c r="AB24" s="541"/>
      <c r="AC24" s="541"/>
      <c r="AD24" s="541"/>
      <c r="AE24" s="182" t="str">
        <f>IFERROR(IF(AND(T23="Probabilidad",T24="Probabilidad"),(AG23-(+AG23*AA24)),IF(T24="Probabilidad",(L23-(+L23*AA24)),IF(T24="Impacto",AG23,""))),"")</f>
        <v/>
      </c>
      <c r="AF24" s="177" t="str">
        <f t="shared" si="4"/>
        <v/>
      </c>
      <c r="AG24" s="175" t="str">
        <f t="shared" si="2"/>
        <v/>
      </c>
      <c r="AH24" s="177" t="str">
        <f t="shared" si="5"/>
        <v/>
      </c>
      <c r="AI24" s="175" t="str">
        <f>IFERROR(IF(AND(T23="Impacto",T24="Impacto"),(AI17-(+AI17*AA24)),IF(T24="Impacto",($P$23-(+$P$23*AA24)),IF(T24="Probabilidad",AI17,""))),"")</f>
        <v/>
      </c>
      <c r="AJ24" s="178" t="str">
        <f t="shared" si="3"/>
        <v/>
      </c>
      <c r="AK24" s="545"/>
      <c r="AL24" s="455"/>
      <c r="AM24" s="457"/>
      <c r="AN24" s="456"/>
      <c r="AO24" s="148"/>
      <c r="AP24" s="143"/>
      <c r="AQ24" s="148"/>
      <c r="AR24" s="143"/>
      <c r="AS24" s="148"/>
      <c r="AT24" s="143"/>
      <c r="AU24" s="148"/>
      <c r="AV24" s="143"/>
      <c r="AW24" s="147"/>
      <c r="AX24" s="143"/>
      <c r="AY24" s="143"/>
      <c r="AZ24" s="147"/>
      <c r="BA24" s="148"/>
      <c r="BB24" s="148"/>
      <c r="BC24" s="143"/>
      <c r="BD24" s="143"/>
      <c r="BE24" s="147"/>
      <c r="BF24" s="148"/>
      <c r="BG24" s="148"/>
      <c r="BH24" s="143"/>
      <c r="BI24" s="143"/>
      <c r="BJ24" s="147"/>
      <c r="BK24" s="148"/>
      <c r="BL24" s="148"/>
      <c r="BM24" s="143"/>
      <c r="BN24" s="143"/>
      <c r="BO24" s="147"/>
      <c r="BP24" s="148"/>
      <c r="BQ24" s="148"/>
      <c r="BR24" s="171"/>
      <c r="BS24" s="143"/>
      <c r="BT24" s="143"/>
      <c r="BU24" s="143"/>
      <c r="BV24" s="148"/>
      <c r="BW24" s="143"/>
      <c r="BX24" s="143"/>
      <c r="BY24" s="148"/>
      <c r="BZ24" s="143"/>
      <c r="CA24" s="147"/>
      <c r="CB24" s="143"/>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row>
    <row r="25" spans="1:106" ht="16.5" customHeight="1" x14ac:dyDescent="0.2">
      <c r="A25" s="451"/>
      <c r="B25" s="452"/>
      <c r="C25" s="452"/>
      <c r="D25" s="452"/>
      <c r="E25" s="453"/>
      <c r="F25" s="452"/>
      <c r="G25" s="452"/>
      <c r="H25" s="452"/>
      <c r="I25" s="452"/>
      <c r="J25" s="451"/>
      <c r="K25" s="237"/>
      <c r="L25" s="238"/>
      <c r="M25" s="539"/>
      <c r="N25" s="544"/>
      <c r="O25" s="237"/>
      <c r="P25" s="238"/>
      <c r="Q25" s="239"/>
      <c r="R25" s="457">
        <v>3</v>
      </c>
      <c r="S25" s="516"/>
      <c r="T25" s="186" t="str">
        <f t="shared" si="0"/>
        <v/>
      </c>
      <c r="U25" s="186"/>
      <c r="V25" s="186"/>
      <c r="W25" s="186"/>
      <c r="X25" s="186"/>
      <c r="Y25" s="541"/>
      <c r="Z25" s="541"/>
      <c r="AA25" s="175" t="str">
        <f t="shared" si="1"/>
        <v/>
      </c>
      <c r="AB25" s="541"/>
      <c r="AC25" s="541"/>
      <c r="AD25" s="541"/>
      <c r="AE25" s="182" t="str">
        <f>IFERROR(IF(AND(T24="Probabilidad",T25="Probabilidad"),(AG24-(+AG24*AA25)),IF(AND(T24="Impacto",T25="Probabilidad"),(AG23-(+AG23*AA25)),IF(T25="Impacto",AG24,""))),"")</f>
        <v/>
      </c>
      <c r="AF25" s="177" t="str">
        <f t="shared" si="4"/>
        <v/>
      </c>
      <c r="AG25" s="175" t="str">
        <f t="shared" si="2"/>
        <v/>
      </c>
      <c r="AH25" s="177" t="str">
        <f t="shared" si="5"/>
        <v/>
      </c>
      <c r="AI25" s="175" t="str">
        <f>IFERROR(IF(AND(T24="Impacto",T25="Impacto"),(AI24-(+AI24*AA25)),IF(AND(T24="Probabilidad",T25="Impacto"),(AI23-(+AI23*AA25)),IF(T25="Probabilidad",AI24,""))),"")</f>
        <v/>
      </c>
      <c r="AJ25" s="178" t="str">
        <f t="shared" si="3"/>
        <v/>
      </c>
      <c r="AK25" s="545"/>
      <c r="AL25" s="455"/>
      <c r="AM25" s="457"/>
      <c r="AN25" s="456"/>
      <c r="AO25" s="148"/>
      <c r="AP25" s="143"/>
      <c r="AQ25" s="148"/>
      <c r="AR25" s="143"/>
      <c r="AS25" s="148"/>
      <c r="AT25" s="143"/>
      <c r="AU25" s="148"/>
      <c r="AV25" s="143"/>
      <c r="AW25" s="147"/>
      <c r="AX25" s="143"/>
      <c r="AY25" s="143"/>
      <c r="AZ25" s="147"/>
      <c r="BA25" s="148"/>
      <c r="BB25" s="148"/>
      <c r="BC25" s="143"/>
      <c r="BD25" s="143"/>
      <c r="BE25" s="147"/>
      <c r="BF25" s="148"/>
      <c r="BG25" s="148"/>
      <c r="BH25" s="143"/>
      <c r="BI25" s="143"/>
      <c r="BJ25" s="147"/>
      <c r="BK25" s="148"/>
      <c r="BL25" s="148"/>
      <c r="BM25" s="143"/>
      <c r="BN25" s="143"/>
      <c r="BO25" s="147"/>
      <c r="BP25" s="148"/>
      <c r="BQ25" s="148"/>
      <c r="BR25" s="171"/>
      <c r="BS25" s="143"/>
      <c r="BT25" s="143"/>
      <c r="BU25" s="143"/>
      <c r="BV25" s="148"/>
      <c r="BW25" s="143"/>
      <c r="BX25" s="143"/>
      <c r="BY25" s="148"/>
      <c r="BZ25" s="143"/>
      <c r="CA25" s="147"/>
      <c r="CB25" s="143"/>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row>
    <row r="26" spans="1:106" ht="16.5" customHeight="1" x14ac:dyDescent="0.2">
      <c r="A26" s="451"/>
      <c r="B26" s="452"/>
      <c r="C26" s="452"/>
      <c r="D26" s="452"/>
      <c r="E26" s="453"/>
      <c r="F26" s="452"/>
      <c r="G26" s="452"/>
      <c r="H26" s="452"/>
      <c r="I26" s="452"/>
      <c r="J26" s="451"/>
      <c r="K26" s="237"/>
      <c r="L26" s="238"/>
      <c r="M26" s="539"/>
      <c r="N26" s="544"/>
      <c r="O26" s="237"/>
      <c r="P26" s="238"/>
      <c r="Q26" s="239"/>
      <c r="R26" s="457">
        <v>4</v>
      </c>
      <c r="S26" s="516"/>
      <c r="T26" s="186" t="str">
        <f t="shared" si="0"/>
        <v/>
      </c>
      <c r="U26" s="186"/>
      <c r="V26" s="186"/>
      <c r="W26" s="186"/>
      <c r="X26" s="186"/>
      <c r="Y26" s="541"/>
      <c r="Z26" s="541"/>
      <c r="AA26" s="175" t="str">
        <f t="shared" si="1"/>
        <v/>
      </c>
      <c r="AB26" s="541"/>
      <c r="AC26" s="541"/>
      <c r="AD26" s="541"/>
      <c r="AE26" s="182" t="str">
        <f>IFERROR(IF(AND(T25="Probabilidad",T26="Probabilidad"),(AG25-(+AG25*AA26)),IF(AND(T25="Impacto",T26="Probabilidad"),(AG24-(+AG24*AA26)),IF(T26="Impacto",AG25,""))),"")</f>
        <v/>
      </c>
      <c r="AF26" s="177" t="str">
        <f t="shared" si="4"/>
        <v/>
      </c>
      <c r="AG26" s="175" t="str">
        <f t="shared" si="2"/>
        <v/>
      </c>
      <c r="AH26" s="177" t="str">
        <f t="shared" si="5"/>
        <v/>
      </c>
      <c r="AI26" s="175" t="str">
        <f>IFERROR(IF(AND(T25="Impacto",T26="Impacto"),(AI25-(+AI25*AA26)),IF(AND(T25="Probabilidad",T26="Impacto"),(AI24-(+AI24*AA26)),IF(T26="Probabilidad",AI25,""))),"")</f>
        <v/>
      </c>
      <c r="AJ26" s="178" t="str">
        <f t="shared" si="3"/>
        <v/>
      </c>
      <c r="AK26" s="545"/>
      <c r="AL26" s="455"/>
      <c r="AM26" s="457"/>
      <c r="AN26" s="456"/>
      <c r="AO26" s="148"/>
      <c r="AP26" s="143"/>
      <c r="AQ26" s="148"/>
      <c r="AR26" s="143"/>
      <c r="AS26" s="148"/>
      <c r="AT26" s="143"/>
      <c r="AU26" s="148"/>
      <c r="AV26" s="143"/>
      <c r="AW26" s="147"/>
      <c r="AX26" s="143"/>
      <c r="AY26" s="143"/>
      <c r="AZ26" s="147"/>
      <c r="BA26" s="148"/>
      <c r="BB26" s="148"/>
      <c r="BC26" s="143"/>
      <c r="BD26" s="143"/>
      <c r="BE26" s="147"/>
      <c r="BF26" s="148"/>
      <c r="BG26" s="148"/>
      <c r="BH26" s="143"/>
      <c r="BI26" s="143"/>
      <c r="BJ26" s="147"/>
      <c r="BK26" s="148"/>
      <c r="BL26" s="148"/>
      <c r="BM26" s="143"/>
      <c r="BN26" s="143"/>
      <c r="BO26" s="147"/>
      <c r="BP26" s="148"/>
      <c r="BQ26" s="148"/>
      <c r="BR26" s="171"/>
      <c r="BS26" s="143"/>
      <c r="BT26" s="143"/>
      <c r="BU26" s="143"/>
      <c r="BV26" s="148"/>
      <c r="BW26" s="143"/>
      <c r="BX26" s="143"/>
      <c r="BY26" s="148"/>
      <c r="BZ26" s="143"/>
      <c r="CA26" s="147"/>
      <c r="CB26" s="143"/>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row>
    <row r="27" spans="1:106" ht="16.5" customHeight="1" x14ac:dyDescent="0.2">
      <c r="A27" s="451"/>
      <c r="B27" s="452"/>
      <c r="C27" s="452"/>
      <c r="D27" s="452"/>
      <c r="E27" s="453"/>
      <c r="F27" s="452"/>
      <c r="G27" s="452"/>
      <c r="H27" s="452"/>
      <c r="I27" s="452"/>
      <c r="J27" s="451"/>
      <c r="K27" s="237"/>
      <c r="L27" s="238"/>
      <c r="M27" s="539"/>
      <c r="N27" s="544"/>
      <c r="O27" s="237"/>
      <c r="P27" s="238"/>
      <c r="Q27" s="239"/>
      <c r="R27" s="457">
        <v>5</v>
      </c>
      <c r="S27" s="516"/>
      <c r="T27" s="186" t="str">
        <f t="shared" si="0"/>
        <v/>
      </c>
      <c r="U27" s="186"/>
      <c r="V27" s="186"/>
      <c r="W27" s="186"/>
      <c r="X27" s="186"/>
      <c r="Y27" s="541"/>
      <c r="Z27" s="541"/>
      <c r="AA27" s="175" t="str">
        <f t="shared" si="1"/>
        <v/>
      </c>
      <c r="AB27" s="541"/>
      <c r="AC27" s="541"/>
      <c r="AD27" s="541"/>
      <c r="AE27" s="176" t="str">
        <f>IFERROR(IF(AND(T26="Probabilidad",T27="Probabilidad"),(AG26-(+AG26*AA27)),IF(AND(T26="Impacto",T27="Probabilidad"),(AG25-(+AG25*AA27)),IF(T27="Impacto",AG26,""))),"")</f>
        <v/>
      </c>
      <c r="AF27" s="177" t="str">
        <f>IFERROR(IF(AE27="","",IF(AE27&lt;=0.2,"Muy Baja",IF(AE27&lt;=0.4,"Baja",IF(AE27&lt;=0.6,"Media",IF(AE27&lt;=0.8,"Alta","Muy Alta"))))),"")</f>
        <v/>
      </c>
      <c r="AG27" s="175" t="str">
        <f t="shared" si="2"/>
        <v/>
      </c>
      <c r="AH27" s="177" t="str">
        <f t="shared" si="5"/>
        <v/>
      </c>
      <c r="AI27" s="175" t="str">
        <f>IFERROR(IF(AND(T26="Impacto",T27="Impacto"),(AI26-(+AI26*AA27)),IF(AND(T26="Probabilidad",T27="Impacto"),(AI25-(+AI25*AA27)),IF(T27="Probabilidad",AI26,""))),"")</f>
        <v/>
      </c>
      <c r="AJ27" s="178" t="str">
        <f t="shared" si="3"/>
        <v/>
      </c>
      <c r="AK27" s="545"/>
      <c r="AL27" s="455"/>
      <c r="AM27" s="457"/>
      <c r="AN27" s="456"/>
      <c r="AO27" s="148"/>
      <c r="AP27" s="143"/>
      <c r="AQ27" s="148"/>
      <c r="AR27" s="143"/>
      <c r="AS27" s="148"/>
      <c r="AT27" s="143"/>
      <c r="AU27" s="148"/>
      <c r="AV27" s="143"/>
      <c r="AW27" s="147"/>
      <c r="AX27" s="143"/>
      <c r="AY27" s="143"/>
      <c r="AZ27" s="147"/>
      <c r="BA27" s="148"/>
      <c r="BB27" s="148"/>
      <c r="BC27" s="143"/>
      <c r="BD27" s="143"/>
      <c r="BE27" s="147"/>
      <c r="BF27" s="148"/>
      <c r="BG27" s="148"/>
      <c r="BH27" s="143"/>
      <c r="BI27" s="143"/>
      <c r="BJ27" s="147"/>
      <c r="BK27" s="148"/>
      <c r="BL27" s="148"/>
      <c r="BM27" s="143"/>
      <c r="BN27" s="143"/>
      <c r="BO27" s="147"/>
      <c r="BP27" s="148"/>
      <c r="BQ27" s="148"/>
      <c r="BR27" s="171"/>
      <c r="BS27" s="143"/>
      <c r="BT27" s="143"/>
      <c r="BU27" s="143"/>
      <c r="BV27" s="148"/>
      <c r="BW27" s="143"/>
      <c r="BX27" s="143"/>
      <c r="BY27" s="148"/>
      <c r="BZ27" s="143"/>
      <c r="CA27" s="147"/>
      <c r="CB27" s="143"/>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row>
    <row r="28" spans="1:106" ht="16.5" customHeight="1" x14ac:dyDescent="0.2">
      <c r="A28" s="451"/>
      <c r="B28" s="452"/>
      <c r="C28" s="452"/>
      <c r="D28" s="452"/>
      <c r="E28" s="453"/>
      <c r="F28" s="452"/>
      <c r="G28" s="452"/>
      <c r="H28" s="452"/>
      <c r="I28" s="452"/>
      <c r="J28" s="451"/>
      <c r="K28" s="237"/>
      <c r="L28" s="238"/>
      <c r="M28" s="539"/>
      <c r="N28" s="546"/>
      <c r="O28" s="237"/>
      <c r="P28" s="238"/>
      <c r="Q28" s="239"/>
      <c r="R28" s="457">
        <v>6</v>
      </c>
      <c r="S28" s="516"/>
      <c r="T28" s="186" t="str">
        <f t="shared" si="0"/>
        <v/>
      </c>
      <c r="U28" s="186"/>
      <c r="V28" s="186"/>
      <c r="W28" s="186"/>
      <c r="X28" s="186"/>
      <c r="Y28" s="541"/>
      <c r="Z28" s="541"/>
      <c r="AA28" s="175" t="str">
        <f t="shared" si="1"/>
        <v/>
      </c>
      <c r="AB28" s="541"/>
      <c r="AC28" s="541"/>
      <c r="AD28" s="541"/>
      <c r="AE28" s="182" t="str">
        <f>IFERROR(IF(AND(T27="Probabilidad",T28="Probabilidad"),(AG27-(+AG27*AA28)),IF(AND(T27="Impacto",T28="Probabilidad"),(AG26-(+AG26*AA28)),IF(T28="Impacto",AG27,""))),"")</f>
        <v/>
      </c>
      <c r="AF28" s="177" t="str">
        <f t="shared" si="4"/>
        <v/>
      </c>
      <c r="AG28" s="175" t="str">
        <f t="shared" si="2"/>
        <v/>
      </c>
      <c r="AH28" s="177" t="str">
        <f t="shared" si="5"/>
        <v/>
      </c>
      <c r="AI28" s="175" t="str">
        <f>IFERROR(IF(AND(T27="Impacto",T28="Impacto"),(AI27-(+AI27*AA28)),IF(AND(T27="Probabilidad",T28="Impacto"),(AI26-(+AI26*AA28)),IF(T28="Probabilidad",AI27,""))),"")</f>
        <v/>
      </c>
      <c r="AJ28" s="178" t="str">
        <f t="shared" si="3"/>
        <v/>
      </c>
      <c r="AK28" s="547"/>
      <c r="AL28" s="455"/>
      <c r="AM28" s="457"/>
      <c r="AN28" s="456"/>
      <c r="AO28" s="148"/>
      <c r="AP28" s="143"/>
      <c r="AQ28" s="148"/>
      <c r="AR28" s="143"/>
      <c r="AS28" s="148"/>
      <c r="AT28" s="143"/>
      <c r="AU28" s="148"/>
      <c r="AV28" s="143"/>
      <c r="AW28" s="147"/>
      <c r="AX28" s="143"/>
      <c r="AY28" s="143"/>
      <c r="AZ28" s="147"/>
      <c r="BA28" s="148"/>
      <c r="BB28" s="148"/>
      <c r="BC28" s="143"/>
      <c r="BD28" s="143"/>
      <c r="BE28" s="147"/>
      <c r="BF28" s="148"/>
      <c r="BG28" s="148"/>
      <c r="BH28" s="143"/>
      <c r="BI28" s="143"/>
      <c r="BJ28" s="147"/>
      <c r="BK28" s="148"/>
      <c r="BL28" s="148"/>
      <c r="BM28" s="143"/>
      <c r="BN28" s="143"/>
      <c r="BO28" s="147"/>
      <c r="BP28" s="148"/>
      <c r="BQ28" s="148"/>
      <c r="BR28" s="171"/>
      <c r="BS28" s="143"/>
      <c r="BT28" s="143"/>
      <c r="BU28" s="143"/>
      <c r="BV28" s="148"/>
      <c r="BW28" s="143"/>
      <c r="BX28" s="143"/>
      <c r="BY28" s="148"/>
      <c r="BZ28" s="143"/>
      <c r="CA28" s="147"/>
      <c r="CB28" s="143"/>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row>
    <row r="29" spans="1:106" ht="16.5" customHeight="1" x14ac:dyDescent="0.2">
      <c r="A29" s="451">
        <v>5</v>
      </c>
      <c r="B29" s="452"/>
      <c r="C29" s="452"/>
      <c r="D29" s="452"/>
      <c r="E29" s="453"/>
      <c r="F29" s="452"/>
      <c r="G29" s="452"/>
      <c r="H29" s="452"/>
      <c r="I29" s="452"/>
      <c r="J29" s="451"/>
      <c r="K29" s="237" t="str">
        <f>IF(J29&lt;=0,"",IF(J29&lt;=2,"Muy Baja",IF(J29&lt;=24,"Baja",IF(J29&lt;=500,"Media",IF(J29&lt;=5000,"Alta","Muy Alta")))))</f>
        <v/>
      </c>
      <c r="L29" s="238" t="str">
        <f>IF(K29="","",IF(K29="Muy Baja",0.2,IF(K29="Baja",0.4,IF(K29="Media",0.6,IF(K29="Alta",0.8,IF(K29="Muy Alta",1,))))))</f>
        <v/>
      </c>
      <c r="M29" s="539"/>
      <c r="N29" s="236">
        <f>IF(NOT(ISERROR(MATCH(M29,'Tabla Impacto'!$B$221:$B$223,0))),'Tabla Impacto'!$F$223&amp;"Por favor no seleccionar los criterios de impacto(Afectación Económica o presupuestal y Pérdida Reputacional)",M29)</f>
        <v>0</v>
      </c>
      <c r="O29" s="237" t="str">
        <f>IF(OR(N29='Tabla Impacto'!$C$11,N29='Tabla Impacto'!$D$11),"Leve",IF(OR(N29='Tabla Impacto'!$C$12,N29='Tabla Impacto'!$D$12),"Menor",IF(OR(N29='Tabla Impacto'!$C$13,N29='Tabla Impacto'!$D$13),"Moderado",IF(OR(N29='Tabla Impacto'!$C$14,N29='Tabla Impacto'!$D$14),"Mayor",IF(OR(N29='Tabla Impacto'!$C$15,N29='Tabla Impacto'!$D$15),"Catastrófico","")))))</f>
        <v/>
      </c>
      <c r="P29" s="238" t="str">
        <f>IF(O29="","",IF(O29="Leve",0.2,IF(O29="Menor",0.4,IF(O29="Moderado",0.6,IF(O29="Mayor",0.8,IF(O29="Catastrófico",1,))))))</f>
        <v/>
      </c>
      <c r="Q29" s="239" t="str">
        <f>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457">
        <v>1</v>
      </c>
      <c r="S29" s="516"/>
      <c r="T29" s="186" t="str">
        <f t="shared" si="0"/>
        <v/>
      </c>
      <c r="U29" s="186"/>
      <c r="V29" s="186"/>
      <c r="W29" s="186"/>
      <c r="X29" s="186"/>
      <c r="Y29" s="541"/>
      <c r="Z29" s="541"/>
      <c r="AA29" s="175" t="str">
        <f t="shared" si="1"/>
        <v/>
      </c>
      <c r="AB29" s="541"/>
      <c r="AC29" s="541"/>
      <c r="AD29" s="541"/>
      <c r="AE29" s="182" t="str">
        <f>IFERROR(IF(T29="Probabilidad",(L29-(+L29*AA29)),IF(T29="Impacto",L29,"")),"")</f>
        <v/>
      </c>
      <c r="AF29" s="177" t="str">
        <f>IFERROR(IF(AE29="","",IF(AE29&lt;=0.2,"Muy Baja",IF(AE29&lt;=0.4,"Baja",IF(AE29&lt;=0.6,"Media",IF(AE29&lt;=0.8,"Alta","Muy Alta"))))),"")</f>
        <v/>
      </c>
      <c r="AG29" s="175" t="str">
        <f t="shared" si="2"/>
        <v/>
      </c>
      <c r="AH29" s="177" t="str">
        <f>IFERROR(IF(AI29="","",IF(AI29&lt;=0.2,"Leve",IF(AI29&lt;=0.4,"Menor",IF(AI29&lt;=0.6,"Moderado",IF(AI29&lt;=0.8,"Mayor","Catastrófico"))))),"")</f>
        <v/>
      </c>
      <c r="AI29" s="175" t="str">
        <f>IFERROR(IF(T29="Impacto",(P29-(+P29*AA29)),IF(T29="Probabilidad",P29,"")),"")</f>
        <v/>
      </c>
      <c r="AJ29" s="178" t="str">
        <f t="shared" si="3"/>
        <v/>
      </c>
      <c r="AK29" s="543"/>
      <c r="AL29" s="455"/>
      <c r="AM29" s="457"/>
      <c r="AN29" s="456"/>
      <c r="AO29" s="148"/>
      <c r="AP29" s="143"/>
      <c r="AQ29" s="148"/>
      <c r="AR29" s="143"/>
      <c r="AS29" s="148"/>
      <c r="AT29" s="143"/>
      <c r="AU29" s="148"/>
      <c r="AV29" s="143"/>
      <c r="AW29" s="147"/>
      <c r="AX29" s="143"/>
      <c r="AY29" s="143"/>
      <c r="AZ29" s="147"/>
      <c r="BA29" s="148"/>
      <c r="BB29" s="148"/>
      <c r="BC29" s="143"/>
      <c r="BD29" s="143"/>
      <c r="BE29" s="147"/>
      <c r="BF29" s="148"/>
      <c r="BG29" s="148"/>
      <c r="BH29" s="143"/>
      <c r="BI29" s="143"/>
      <c r="BJ29" s="147"/>
      <c r="BK29" s="148"/>
      <c r="BL29" s="148"/>
      <c r="BM29" s="143"/>
      <c r="BN29" s="143"/>
      <c r="BO29" s="147"/>
      <c r="BP29" s="148"/>
      <c r="BQ29" s="148"/>
      <c r="BR29" s="171"/>
      <c r="BS29" s="143"/>
      <c r="BT29" s="143"/>
      <c r="BU29" s="143"/>
      <c r="BV29" s="148"/>
      <c r="BW29" s="143"/>
      <c r="BX29" s="143"/>
      <c r="BY29" s="148"/>
      <c r="BZ29" s="143"/>
      <c r="CA29" s="147"/>
      <c r="CB29" s="143"/>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row>
    <row r="30" spans="1:106" ht="16.5" customHeight="1" x14ac:dyDescent="0.2">
      <c r="A30" s="451"/>
      <c r="B30" s="452"/>
      <c r="C30" s="452"/>
      <c r="D30" s="452"/>
      <c r="E30" s="453"/>
      <c r="F30" s="452"/>
      <c r="G30" s="452"/>
      <c r="H30" s="452"/>
      <c r="I30" s="452"/>
      <c r="J30" s="451"/>
      <c r="K30" s="237"/>
      <c r="L30" s="238"/>
      <c r="M30" s="539"/>
      <c r="N30" s="544"/>
      <c r="O30" s="237"/>
      <c r="P30" s="238"/>
      <c r="Q30" s="239"/>
      <c r="R30" s="457">
        <v>2</v>
      </c>
      <c r="S30" s="516"/>
      <c r="T30" s="186" t="str">
        <f t="shared" si="0"/>
        <v/>
      </c>
      <c r="U30" s="186"/>
      <c r="V30" s="186"/>
      <c r="W30" s="186"/>
      <c r="X30" s="186"/>
      <c r="Y30" s="541"/>
      <c r="Z30" s="541"/>
      <c r="AA30" s="175" t="str">
        <f t="shared" si="1"/>
        <v/>
      </c>
      <c r="AB30" s="541"/>
      <c r="AC30" s="541"/>
      <c r="AD30" s="541"/>
      <c r="AE30" s="182" t="str">
        <f>IFERROR(IF(AND(T29="Probabilidad",T30="Probabilidad"),(AG29-(+AG29*AA30)),IF(T30="Probabilidad",(L29-(+L29*AA30)),IF(T30="Impacto",AG29,""))),"")</f>
        <v/>
      </c>
      <c r="AF30" s="177" t="str">
        <f t="shared" si="4"/>
        <v/>
      </c>
      <c r="AG30" s="175" t="str">
        <f t="shared" si="2"/>
        <v/>
      </c>
      <c r="AH30" s="177" t="str">
        <f t="shared" si="5"/>
        <v/>
      </c>
      <c r="AI30" s="175" t="str">
        <f>IFERROR(IF(AND(T29="Impacto",T30="Impacto"),(AI23-(+AI23*AA30)),IF(T30="Impacto",($P$29-(+$P$29*AA30)),IF(T30="Probabilidad",AI23,""))),"")</f>
        <v/>
      </c>
      <c r="AJ30" s="178" t="str">
        <f t="shared" si="3"/>
        <v/>
      </c>
      <c r="AK30" s="545"/>
      <c r="AL30" s="455"/>
      <c r="AM30" s="457"/>
      <c r="AN30" s="456"/>
      <c r="AO30" s="148"/>
      <c r="AP30" s="143"/>
      <c r="AQ30" s="148"/>
      <c r="AR30" s="143"/>
      <c r="AS30" s="148"/>
      <c r="AT30" s="143"/>
      <c r="AU30" s="148"/>
      <c r="AV30" s="143"/>
      <c r="AW30" s="147"/>
      <c r="AX30" s="143"/>
      <c r="AY30" s="143"/>
      <c r="AZ30" s="147"/>
      <c r="BA30" s="148"/>
      <c r="BB30" s="148"/>
      <c r="BC30" s="143"/>
      <c r="BD30" s="143"/>
      <c r="BE30" s="147"/>
      <c r="BF30" s="148"/>
      <c r="BG30" s="148"/>
      <c r="BH30" s="143"/>
      <c r="BI30" s="143"/>
      <c r="BJ30" s="147"/>
      <c r="BK30" s="148"/>
      <c r="BL30" s="148"/>
      <c r="BM30" s="143"/>
      <c r="BN30" s="143"/>
      <c r="BO30" s="147"/>
      <c r="BP30" s="148"/>
      <c r="BQ30" s="148"/>
      <c r="BR30" s="171"/>
      <c r="BS30" s="143"/>
      <c r="BT30" s="143"/>
      <c r="BU30" s="143"/>
      <c r="BV30" s="148"/>
      <c r="BW30" s="143"/>
      <c r="BX30" s="143"/>
      <c r="BY30" s="148"/>
      <c r="BZ30" s="143"/>
      <c r="CA30" s="147"/>
      <c r="CB30" s="143"/>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row>
    <row r="31" spans="1:106" ht="16.5" customHeight="1" x14ac:dyDescent="0.2">
      <c r="A31" s="451"/>
      <c r="B31" s="452"/>
      <c r="C31" s="452"/>
      <c r="D31" s="452"/>
      <c r="E31" s="453"/>
      <c r="F31" s="452"/>
      <c r="G31" s="452"/>
      <c r="H31" s="452"/>
      <c r="I31" s="452"/>
      <c r="J31" s="451"/>
      <c r="K31" s="237"/>
      <c r="L31" s="238"/>
      <c r="M31" s="539"/>
      <c r="N31" s="544"/>
      <c r="O31" s="237"/>
      <c r="P31" s="238"/>
      <c r="Q31" s="239"/>
      <c r="R31" s="457">
        <v>3</v>
      </c>
      <c r="S31" s="516"/>
      <c r="T31" s="186" t="str">
        <f t="shared" si="0"/>
        <v/>
      </c>
      <c r="U31" s="186"/>
      <c r="V31" s="186"/>
      <c r="W31" s="186"/>
      <c r="X31" s="186"/>
      <c r="Y31" s="541"/>
      <c r="Z31" s="541"/>
      <c r="AA31" s="175" t="str">
        <f t="shared" si="1"/>
        <v/>
      </c>
      <c r="AB31" s="541"/>
      <c r="AC31" s="541"/>
      <c r="AD31" s="541"/>
      <c r="AE31" s="182" t="str">
        <f>IFERROR(IF(AND(T30="Probabilidad",T31="Probabilidad"),(AG30-(+AG30*AA31)),IF(AND(T30="Impacto",T31="Probabilidad"),(AG29-(+AG29*AA31)),IF(T31="Impacto",AG30,""))),"")</f>
        <v/>
      </c>
      <c r="AF31" s="177" t="str">
        <f t="shared" si="4"/>
        <v/>
      </c>
      <c r="AG31" s="175" t="str">
        <f t="shared" si="2"/>
        <v/>
      </c>
      <c r="AH31" s="177" t="str">
        <f t="shared" si="5"/>
        <v/>
      </c>
      <c r="AI31" s="175" t="str">
        <f>IFERROR(IF(AND(T30="Impacto",T31="Impacto"),(AI30-(+AI30*AA31)),IF(AND(T30="Probabilidad",T31="Impacto"),(AI29-(+AI29*AA31)),IF(T31="Probabilidad",AI30,""))),"")</f>
        <v/>
      </c>
      <c r="AJ31" s="178" t="str">
        <f t="shared" si="3"/>
        <v/>
      </c>
      <c r="AK31" s="545"/>
      <c r="AL31" s="455"/>
      <c r="AM31" s="457"/>
      <c r="AN31" s="456"/>
      <c r="AO31" s="148"/>
      <c r="AP31" s="143"/>
      <c r="AQ31" s="148"/>
      <c r="AR31" s="143"/>
      <c r="AS31" s="148"/>
      <c r="AT31" s="143"/>
      <c r="AU31" s="148"/>
      <c r="AV31" s="143"/>
      <c r="AW31" s="147"/>
      <c r="AX31" s="143"/>
      <c r="AY31" s="143"/>
      <c r="AZ31" s="147"/>
      <c r="BA31" s="148"/>
      <c r="BB31" s="148"/>
      <c r="BC31" s="143"/>
      <c r="BD31" s="143"/>
      <c r="BE31" s="147"/>
      <c r="BF31" s="148"/>
      <c r="BG31" s="148"/>
      <c r="BH31" s="143"/>
      <c r="BI31" s="143"/>
      <c r="BJ31" s="147"/>
      <c r="BK31" s="148"/>
      <c r="BL31" s="148"/>
      <c r="BM31" s="143"/>
      <c r="BN31" s="143"/>
      <c r="BO31" s="147"/>
      <c r="BP31" s="148"/>
      <c r="BQ31" s="148"/>
      <c r="BR31" s="171"/>
      <c r="BS31" s="143"/>
      <c r="BT31" s="143"/>
      <c r="BU31" s="143"/>
      <c r="BV31" s="148"/>
      <c r="BW31" s="143"/>
      <c r="BX31" s="143"/>
      <c r="BY31" s="148"/>
      <c r="BZ31" s="143"/>
      <c r="CA31" s="147"/>
      <c r="CB31" s="143"/>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row>
    <row r="32" spans="1:106" ht="16.5" customHeight="1" x14ac:dyDescent="0.2">
      <c r="A32" s="451"/>
      <c r="B32" s="452"/>
      <c r="C32" s="452"/>
      <c r="D32" s="452"/>
      <c r="E32" s="453"/>
      <c r="F32" s="452"/>
      <c r="G32" s="452"/>
      <c r="H32" s="452"/>
      <c r="I32" s="452"/>
      <c r="J32" s="451"/>
      <c r="K32" s="237"/>
      <c r="L32" s="238"/>
      <c r="M32" s="539"/>
      <c r="N32" s="544"/>
      <c r="O32" s="237"/>
      <c r="P32" s="238"/>
      <c r="Q32" s="239"/>
      <c r="R32" s="457">
        <v>4</v>
      </c>
      <c r="S32" s="516"/>
      <c r="T32" s="186" t="str">
        <f t="shared" si="0"/>
        <v/>
      </c>
      <c r="U32" s="186"/>
      <c r="V32" s="186"/>
      <c r="W32" s="186"/>
      <c r="X32" s="186"/>
      <c r="Y32" s="541"/>
      <c r="Z32" s="541"/>
      <c r="AA32" s="175" t="str">
        <f t="shared" si="1"/>
        <v/>
      </c>
      <c r="AB32" s="541"/>
      <c r="AC32" s="541"/>
      <c r="AD32" s="541"/>
      <c r="AE32" s="182" t="str">
        <f>IFERROR(IF(AND(T31="Probabilidad",T32="Probabilidad"),(AG31-(+AG31*AA32)),IF(AND(T31="Impacto",T32="Probabilidad"),(AG30-(+AG30*AA32)),IF(T32="Impacto",AG31,""))),"")</f>
        <v/>
      </c>
      <c r="AF32" s="177" t="str">
        <f t="shared" si="4"/>
        <v/>
      </c>
      <c r="AG32" s="175" t="str">
        <f t="shared" si="2"/>
        <v/>
      </c>
      <c r="AH32" s="177" t="str">
        <f t="shared" si="5"/>
        <v/>
      </c>
      <c r="AI32" s="175" t="str">
        <f>IFERROR(IF(AND(T31="Impacto",T32="Impacto"),(AI31-(+AI31*AA32)),IF(AND(T31="Probabilidad",T32="Impacto"),(AI30-(+AI30*AA32)),IF(T32="Probabilidad",AI31,""))),"")</f>
        <v/>
      </c>
      <c r="AJ32" s="178" t="str">
        <f t="shared" si="3"/>
        <v/>
      </c>
      <c r="AK32" s="545"/>
      <c r="AL32" s="455"/>
      <c r="AM32" s="457"/>
      <c r="AN32" s="456"/>
      <c r="AO32" s="148"/>
      <c r="AP32" s="143"/>
      <c r="AQ32" s="148"/>
      <c r="AR32" s="143"/>
      <c r="AS32" s="148"/>
      <c r="AT32" s="143"/>
      <c r="AU32" s="148"/>
      <c r="AV32" s="143"/>
      <c r="AW32" s="147"/>
      <c r="AX32" s="143"/>
      <c r="AY32" s="143"/>
      <c r="AZ32" s="147"/>
      <c r="BA32" s="148"/>
      <c r="BB32" s="148"/>
      <c r="BC32" s="143"/>
      <c r="BD32" s="143"/>
      <c r="BE32" s="147"/>
      <c r="BF32" s="148"/>
      <c r="BG32" s="148"/>
      <c r="BH32" s="143"/>
      <c r="BI32" s="143"/>
      <c r="BJ32" s="147"/>
      <c r="BK32" s="148"/>
      <c r="BL32" s="148"/>
      <c r="BM32" s="143"/>
      <c r="BN32" s="143"/>
      <c r="BO32" s="147"/>
      <c r="BP32" s="148"/>
      <c r="BQ32" s="148"/>
      <c r="BR32" s="171"/>
      <c r="BS32" s="143"/>
      <c r="BT32" s="143"/>
      <c r="BU32" s="143"/>
      <c r="BV32" s="148"/>
      <c r="BW32" s="143"/>
      <c r="BX32" s="143"/>
      <c r="BY32" s="148"/>
      <c r="BZ32" s="143"/>
      <c r="CA32" s="147"/>
      <c r="CB32" s="143"/>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row>
    <row r="33" spans="1:106" ht="16.5" customHeight="1" x14ac:dyDescent="0.2">
      <c r="A33" s="451"/>
      <c r="B33" s="452"/>
      <c r="C33" s="452"/>
      <c r="D33" s="452"/>
      <c r="E33" s="453"/>
      <c r="F33" s="452"/>
      <c r="G33" s="452"/>
      <c r="H33" s="452"/>
      <c r="I33" s="452"/>
      <c r="J33" s="451"/>
      <c r="K33" s="237"/>
      <c r="L33" s="238"/>
      <c r="M33" s="539"/>
      <c r="N33" s="544"/>
      <c r="O33" s="237"/>
      <c r="P33" s="238"/>
      <c r="Q33" s="239"/>
      <c r="R33" s="457">
        <v>5</v>
      </c>
      <c r="S33" s="516"/>
      <c r="T33" s="186" t="str">
        <f t="shared" si="0"/>
        <v/>
      </c>
      <c r="U33" s="186"/>
      <c r="V33" s="186"/>
      <c r="W33" s="186"/>
      <c r="X33" s="186"/>
      <c r="Y33" s="541"/>
      <c r="Z33" s="541"/>
      <c r="AA33" s="175" t="str">
        <f t="shared" si="1"/>
        <v/>
      </c>
      <c r="AB33" s="541"/>
      <c r="AC33" s="541"/>
      <c r="AD33" s="541"/>
      <c r="AE33" s="182" t="str">
        <f>IFERROR(IF(AND(T32="Probabilidad",T33="Probabilidad"),(AG32-(+AG32*AA33)),IF(AND(T32="Impacto",T33="Probabilidad"),(AG31-(+AG31*AA33)),IF(T33="Impacto",AG32,""))),"")</f>
        <v/>
      </c>
      <c r="AF33" s="177" t="str">
        <f t="shared" si="4"/>
        <v/>
      </c>
      <c r="AG33" s="175" t="str">
        <f t="shared" si="2"/>
        <v/>
      </c>
      <c r="AH33" s="177" t="str">
        <f t="shared" si="5"/>
        <v/>
      </c>
      <c r="AI33" s="175" t="str">
        <f>IFERROR(IF(AND(T32="Impacto",T33="Impacto"),(AI32-(+AI32*AA33)),IF(AND(T32="Probabilidad",T33="Impacto"),(AI31-(+AI31*AA33)),IF(T33="Probabilidad",AI32,""))),"")</f>
        <v/>
      </c>
      <c r="AJ33" s="178" t="str">
        <f t="shared" si="3"/>
        <v/>
      </c>
      <c r="AK33" s="545"/>
      <c r="AL33" s="455"/>
      <c r="AM33" s="457"/>
      <c r="AN33" s="456"/>
      <c r="AO33" s="148"/>
      <c r="AP33" s="143"/>
      <c r="AQ33" s="148"/>
      <c r="AR33" s="143"/>
      <c r="AS33" s="148"/>
      <c r="AT33" s="143"/>
      <c r="AU33" s="148"/>
      <c r="AV33" s="143"/>
      <c r="AW33" s="147"/>
      <c r="AX33" s="143"/>
      <c r="AY33" s="143"/>
      <c r="AZ33" s="147"/>
      <c r="BA33" s="148"/>
      <c r="BB33" s="148"/>
      <c r="BC33" s="143"/>
      <c r="BD33" s="143"/>
      <c r="BE33" s="147"/>
      <c r="BF33" s="148"/>
      <c r="BG33" s="148"/>
      <c r="BH33" s="143"/>
      <c r="BI33" s="143"/>
      <c r="BJ33" s="147"/>
      <c r="BK33" s="148"/>
      <c r="BL33" s="148"/>
      <c r="BM33" s="143"/>
      <c r="BN33" s="143"/>
      <c r="BO33" s="147"/>
      <c r="BP33" s="148"/>
      <c r="BQ33" s="148"/>
      <c r="BR33" s="171"/>
      <c r="BS33" s="143"/>
      <c r="BT33" s="143"/>
      <c r="BU33" s="143"/>
      <c r="BV33" s="148"/>
      <c r="BW33" s="143"/>
      <c r="BX33" s="143"/>
      <c r="BY33" s="148"/>
      <c r="BZ33" s="143"/>
      <c r="CA33" s="147"/>
      <c r="CB33" s="143"/>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row>
    <row r="34" spans="1:106" ht="16.5" customHeight="1" x14ac:dyDescent="0.2">
      <c r="A34" s="451"/>
      <c r="B34" s="452"/>
      <c r="C34" s="452"/>
      <c r="D34" s="452"/>
      <c r="E34" s="453"/>
      <c r="F34" s="452"/>
      <c r="G34" s="452"/>
      <c r="H34" s="452"/>
      <c r="I34" s="452"/>
      <c r="J34" s="451"/>
      <c r="K34" s="237"/>
      <c r="L34" s="238"/>
      <c r="M34" s="539"/>
      <c r="N34" s="546"/>
      <c r="O34" s="237"/>
      <c r="P34" s="238"/>
      <c r="Q34" s="239"/>
      <c r="R34" s="457">
        <v>6</v>
      </c>
      <c r="S34" s="516"/>
      <c r="T34" s="186" t="str">
        <f t="shared" si="0"/>
        <v/>
      </c>
      <c r="U34" s="186"/>
      <c r="V34" s="186"/>
      <c r="W34" s="186"/>
      <c r="X34" s="186"/>
      <c r="Y34" s="541"/>
      <c r="Z34" s="541"/>
      <c r="AA34" s="175" t="str">
        <f t="shared" si="1"/>
        <v/>
      </c>
      <c r="AB34" s="541"/>
      <c r="AC34" s="541"/>
      <c r="AD34" s="541"/>
      <c r="AE34" s="182" t="str">
        <f>IFERROR(IF(AND(T33="Probabilidad",T34="Probabilidad"),(AG33-(+AG33*AA34)),IF(AND(T33="Impacto",T34="Probabilidad"),(AG32-(+AG32*AA34)),IF(T34="Impacto",AG33,""))),"")</f>
        <v/>
      </c>
      <c r="AF34" s="177" t="str">
        <f t="shared" si="4"/>
        <v/>
      </c>
      <c r="AG34" s="175" t="str">
        <f t="shared" si="2"/>
        <v/>
      </c>
      <c r="AH34" s="177" t="str">
        <f t="shared" si="5"/>
        <v/>
      </c>
      <c r="AI34" s="175" t="str">
        <f>IFERROR(IF(AND(T33="Impacto",T34="Impacto"),(AI33-(+AI33*AA34)),IF(AND(T33="Probabilidad",T34="Impacto"),(AI32-(+AI32*AA34)),IF(T34="Probabilidad",AI33,""))),"")</f>
        <v/>
      </c>
      <c r="AJ34" s="178" t="str">
        <f t="shared" si="3"/>
        <v/>
      </c>
      <c r="AK34" s="547"/>
      <c r="AL34" s="455"/>
      <c r="AM34" s="457"/>
      <c r="AN34" s="456"/>
      <c r="AO34" s="148"/>
      <c r="AP34" s="143"/>
      <c r="AQ34" s="148"/>
      <c r="AR34" s="143"/>
      <c r="AS34" s="148"/>
      <c r="AT34" s="143"/>
      <c r="AU34" s="148"/>
      <c r="AV34" s="143"/>
      <c r="AW34" s="147"/>
      <c r="AX34" s="143"/>
      <c r="AY34" s="143"/>
      <c r="AZ34" s="147"/>
      <c r="BA34" s="148"/>
      <c r="BB34" s="148"/>
      <c r="BC34" s="143"/>
      <c r="BD34" s="143"/>
      <c r="BE34" s="147"/>
      <c r="BF34" s="148"/>
      <c r="BG34" s="148"/>
      <c r="BH34" s="143"/>
      <c r="BI34" s="143"/>
      <c r="BJ34" s="147"/>
      <c r="BK34" s="148"/>
      <c r="BL34" s="148"/>
      <c r="BM34" s="143"/>
      <c r="BN34" s="143"/>
      <c r="BO34" s="147"/>
      <c r="BP34" s="148"/>
      <c r="BQ34" s="148"/>
      <c r="BR34" s="171"/>
      <c r="BS34" s="143"/>
      <c r="BT34" s="143"/>
      <c r="BU34" s="143"/>
      <c r="BV34" s="148"/>
      <c r="BW34" s="143"/>
      <c r="BX34" s="143"/>
      <c r="BY34" s="148"/>
      <c r="BZ34" s="143"/>
      <c r="CA34" s="147"/>
      <c r="CB34" s="143"/>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row>
    <row r="35" spans="1:106" ht="16.5" customHeight="1" x14ac:dyDescent="0.2">
      <c r="A35" s="451">
        <v>6</v>
      </c>
      <c r="B35" s="452"/>
      <c r="C35" s="452"/>
      <c r="D35" s="452"/>
      <c r="E35" s="453"/>
      <c r="F35" s="452"/>
      <c r="G35" s="452"/>
      <c r="H35" s="452"/>
      <c r="I35" s="452"/>
      <c r="J35" s="451"/>
      <c r="K35" s="237" t="str">
        <f>IF(J35&lt;=0,"",IF(J35&lt;=2,"Muy Baja",IF(J35&lt;=24,"Baja",IF(J35&lt;=500,"Media",IF(J35&lt;=5000,"Alta","Muy Alta")))))</f>
        <v/>
      </c>
      <c r="L35" s="238" t="str">
        <f>IF(K35="","",IF(K35="Muy Baja",0.2,IF(K35="Baja",0.4,IF(K35="Media",0.6,IF(K35="Alta",0.8,IF(K35="Muy Alta",1,))))))</f>
        <v/>
      </c>
      <c r="M35" s="539"/>
      <c r="N35" s="236">
        <f>IF(NOT(ISERROR(MATCH(M35,'Tabla Impacto'!$B$221:$B$223,0))),'Tabla Impacto'!$F$223&amp;"Por favor no seleccionar los criterios de impacto(Afectación Económica o presupuestal y Pérdida Reputacional)",M35)</f>
        <v>0</v>
      </c>
      <c r="O35" s="237" t="str">
        <f>IF(OR(N35='Tabla Impacto'!$C$11,N35='Tabla Impacto'!$D$11),"Leve",IF(OR(N35='Tabla Impacto'!$C$12,N35='Tabla Impacto'!$D$12),"Menor",IF(OR(N35='Tabla Impacto'!$C$13,N35='Tabla Impacto'!$D$13),"Moderado",IF(OR(N35='Tabla Impacto'!$C$14,N35='Tabla Impacto'!$D$14),"Mayor",IF(OR(N35='Tabla Impacto'!$C$15,N35='Tabla Impacto'!$D$15),"Catastrófico","")))))</f>
        <v/>
      </c>
      <c r="P35" s="238" t="str">
        <f>IF(O35="","",IF(O35="Leve",0.2,IF(O35="Menor",0.4,IF(O35="Moderado",0.6,IF(O35="Mayor",0.8,IF(O35="Catastrófico",1,))))))</f>
        <v/>
      </c>
      <c r="Q35" s="239" t="str">
        <f>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457">
        <v>1</v>
      </c>
      <c r="S35" s="516"/>
      <c r="T35" s="186" t="str">
        <f t="shared" si="0"/>
        <v/>
      </c>
      <c r="U35" s="186"/>
      <c r="V35" s="186"/>
      <c r="W35" s="186"/>
      <c r="X35" s="186"/>
      <c r="Y35" s="541"/>
      <c r="Z35" s="541"/>
      <c r="AA35" s="175" t="str">
        <f t="shared" si="1"/>
        <v/>
      </c>
      <c r="AB35" s="541"/>
      <c r="AC35" s="541"/>
      <c r="AD35" s="541"/>
      <c r="AE35" s="182" t="str">
        <f>IFERROR(IF(T35="Probabilidad",(L35-(+L35*AA35)),IF(T35="Impacto",L35,"")),"")</f>
        <v/>
      </c>
      <c r="AF35" s="177" t="str">
        <f>IFERROR(IF(AE35="","",IF(AE35&lt;=0.2,"Muy Baja",IF(AE35&lt;=0.4,"Baja",IF(AE35&lt;=0.6,"Media",IF(AE35&lt;=0.8,"Alta","Muy Alta"))))),"")</f>
        <v/>
      </c>
      <c r="AG35" s="175" t="str">
        <f t="shared" si="2"/>
        <v/>
      </c>
      <c r="AH35" s="177" t="str">
        <f>IFERROR(IF(AI35="","",IF(AI35&lt;=0.2,"Leve",IF(AI35&lt;=0.4,"Menor",IF(AI35&lt;=0.6,"Moderado",IF(AI35&lt;=0.8,"Mayor","Catastrófico"))))),"")</f>
        <v/>
      </c>
      <c r="AI35" s="175" t="str">
        <f>IFERROR(IF(T35="Impacto",(P35-(+P35*AA35)),IF(T35="Probabilidad",P35,"")),"")</f>
        <v/>
      </c>
      <c r="AJ35" s="178" t="str">
        <f t="shared" si="3"/>
        <v/>
      </c>
      <c r="AK35" s="543"/>
      <c r="AL35" s="455"/>
      <c r="AM35" s="457"/>
      <c r="AN35" s="456"/>
      <c r="AO35" s="148"/>
      <c r="AP35" s="143"/>
      <c r="AQ35" s="148"/>
      <c r="AR35" s="143"/>
      <c r="AS35" s="148"/>
      <c r="AT35" s="143"/>
      <c r="AU35" s="148"/>
      <c r="AV35" s="143"/>
      <c r="AW35" s="147"/>
      <c r="AX35" s="143"/>
      <c r="AY35" s="143"/>
      <c r="AZ35" s="147"/>
      <c r="BA35" s="148"/>
      <c r="BB35" s="148"/>
      <c r="BC35" s="143"/>
      <c r="BD35" s="143"/>
      <c r="BE35" s="147"/>
      <c r="BF35" s="148"/>
      <c r="BG35" s="148"/>
      <c r="BH35" s="143"/>
      <c r="BI35" s="143"/>
      <c r="BJ35" s="147"/>
      <c r="BK35" s="148"/>
      <c r="BL35" s="148"/>
      <c r="BM35" s="143"/>
      <c r="BN35" s="143"/>
      <c r="BO35" s="147"/>
      <c r="BP35" s="148"/>
      <c r="BQ35" s="148"/>
      <c r="BR35" s="171"/>
      <c r="BS35" s="143"/>
      <c r="BT35" s="143"/>
      <c r="BU35" s="143"/>
      <c r="BV35" s="148"/>
      <c r="BW35" s="143"/>
      <c r="BX35" s="143"/>
      <c r="BY35" s="148"/>
      <c r="BZ35" s="143"/>
      <c r="CA35" s="147"/>
      <c r="CB35" s="143"/>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row>
    <row r="36" spans="1:106" ht="16.5" customHeight="1" x14ac:dyDescent="0.2">
      <c r="A36" s="451"/>
      <c r="B36" s="452"/>
      <c r="C36" s="452"/>
      <c r="D36" s="452"/>
      <c r="E36" s="453"/>
      <c r="F36" s="452"/>
      <c r="G36" s="452"/>
      <c r="H36" s="452"/>
      <c r="I36" s="452"/>
      <c r="J36" s="451"/>
      <c r="K36" s="237"/>
      <c r="L36" s="238"/>
      <c r="M36" s="539"/>
      <c r="N36" s="544"/>
      <c r="O36" s="237"/>
      <c r="P36" s="238"/>
      <c r="Q36" s="239"/>
      <c r="R36" s="457">
        <v>2</v>
      </c>
      <c r="S36" s="516"/>
      <c r="T36" s="186" t="str">
        <f t="shared" si="0"/>
        <v/>
      </c>
      <c r="U36" s="186"/>
      <c r="V36" s="186"/>
      <c r="W36" s="186"/>
      <c r="X36" s="186"/>
      <c r="Y36" s="541"/>
      <c r="Z36" s="541"/>
      <c r="AA36" s="175" t="str">
        <f t="shared" si="1"/>
        <v/>
      </c>
      <c r="AB36" s="541"/>
      <c r="AC36" s="541"/>
      <c r="AD36" s="541"/>
      <c r="AE36" s="182" t="str">
        <f>IFERROR(IF(AND(T35="Probabilidad",T36="Probabilidad"),(AG35-(+AG35*AA36)),IF(T36="Probabilidad",(L35-(+L35*AA36)),IF(T36="Impacto",AG35,""))),"")</f>
        <v/>
      </c>
      <c r="AF36" s="177" t="str">
        <f t="shared" si="4"/>
        <v/>
      </c>
      <c r="AG36" s="175" t="str">
        <f t="shared" si="2"/>
        <v/>
      </c>
      <c r="AH36" s="177" t="str">
        <f t="shared" si="5"/>
        <v/>
      </c>
      <c r="AI36" s="175" t="str">
        <f>IFERROR(IF(AND(T35="Impacto",T36="Impacto"),(AI29-(+AI29*AA36)),IF(T36="Impacto",($P$35-(+$P$35*AA36)),IF(T36="Probabilidad",AI29,""))),"")</f>
        <v/>
      </c>
      <c r="AJ36" s="178" t="str">
        <f t="shared" si="3"/>
        <v/>
      </c>
      <c r="AK36" s="545"/>
      <c r="AL36" s="455"/>
      <c r="AM36" s="457"/>
      <c r="AN36" s="456"/>
      <c r="AO36" s="148"/>
      <c r="AP36" s="143"/>
      <c r="AQ36" s="148"/>
      <c r="AR36" s="143"/>
      <c r="AS36" s="148"/>
      <c r="AT36" s="143"/>
      <c r="AU36" s="148"/>
      <c r="AV36" s="143"/>
      <c r="AW36" s="147"/>
      <c r="AX36" s="143"/>
      <c r="AY36" s="143"/>
      <c r="AZ36" s="147"/>
      <c r="BA36" s="148"/>
      <c r="BB36" s="148"/>
      <c r="BC36" s="143"/>
      <c r="BD36" s="143"/>
      <c r="BE36" s="147"/>
      <c r="BF36" s="148"/>
      <c r="BG36" s="148"/>
      <c r="BH36" s="143"/>
      <c r="BI36" s="143"/>
      <c r="BJ36" s="147"/>
      <c r="BK36" s="148"/>
      <c r="BL36" s="148"/>
      <c r="BM36" s="143"/>
      <c r="BN36" s="143"/>
      <c r="BO36" s="147"/>
      <c r="BP36" s="148"/>
      <c r="BQ36" s="148"/>
      <c r="BR36" s="171"/>
      <c r="BS36" s="143"/>
      <c r="BT36" s="143"/>
      <c r="BU36" s="143"/>
      <c r="BV36" s="148"/>
      <c r="BW36" s="143"/>
      <c r="BX36" s="143"/>
      <c r="BY36" s="148"/>
      <c r="BZ36" s="143"/>
      <c r="CA36" s="147"/>
      <c r="CB36" s="143"/>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row>
    <row r="37" spans="1:106" ht="16.5" customHeight="1" x14ac:dyDescent="0.2">
      <c r="A37" s="451"/>
      <c r="B37" s="452"/>
      <c r="C37" s="452"/>
      <c r="D37" s="452"/>
      <c r="E37" s="453"/>
      <c r="F37" s="452"/>
      <c r="G37" s="452"/>
      <c r="H37" s="452"/>
      <c r="I37" s="452"/>
      <c r="J37" s="451"/>
      <c r="K37" s="237"/>
      <c r="L37" s="238"/>
      <c r="M37" s="539"/>
      <c r="N37" s="544"/>
      <c r="O37" s="237"/>
      <c r="P37" s="238"/>
      <c r="Q37" s="239"/>
      <c r="R37" s="457">
        <v>3</v>
      </c>
      <c r="S37" s="516"/>
      <c r="T37" s="186" t="str">
        <f t="shared" si="0"/>
        <v/>
      </c>
      <c r="U37" s="186"/>
      <c r="V37" s="186"/>
      <c r="W37" s="186"/>
      <c r="X37" s="186"/>
      <c r="Y37" s="541"/>
      <c r="Z37" s="541"/>
      <c r="AA37" s="175" t="str">
        <f t="shared" ref="AA37:AA64" si="6">IF(AND(Y37="Preventivo",Z37="Automático"),"50%",IF(AND(Y37="Preventivo",Z37="Manual"),"40%",IF(AND(Y37="Detectivo",Z37="Automático"),"40%",IF(AND(Y37="Detectivo",Z37="Manual"),"30%",IF(AND(Y37="Correctivo",Z37="Automático"),"35%",IF(AND(Y37="Correctivo",Z37="Manual"),"25%",""))))))</f>
        <v/>
      </c>
      <c r="AB37" s="541"/>
      <c r="AC37" s="541"/>
      <c r="AD37" s="541"/>
      <c r="AE37" s="182" t="str">
        <f>IFERROR(IF(AND(T36="Probabilidad",T37="Probabilidad"),(AG36-(+AG36*AA37)),IF(AND(T36="Impacto",T37="Probabilidad"),(AG35-(+AG35*AA37)),IF(T37="Impacto",AG36,""))),"")</f>
        <v/>
      </c>
      <c r="AF37" s="177" t="str">
        <f t="shared" si="4"/>
        <v/>
      </c>
      <c r="AG37" s="175" t="str">
        <f t="shared" ref="AG37:AG64" si="7">+AE37</f>
        <v/>
      </c>
      <c r="AH37" s="177" t="str">
        <f t="shared" si="5"/>
        <v/>
      </c>
      <c r="AI37" s="175" t="str">
        <f>IFERROR(IF(AND(T36="Impacto",T37="Impacto"),(AI36-(+AI36*AA37)),IF(AND(T36="Probabilidad",T37="Impacto"),(AI35-(+AI35*AA37)),IF(T37="Probabilidad",AI36,""))),"")</f>
        <v/>
      </c>
      <c r="AJ37" s="178" t="str">
        <f t="shared" ref="AJ37:AJ64" si="8">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545"/>
      <c r="AL37" s="455"/>
      <c r="AM37" s="457"/>
      <c r="AN37" s="456"/>
      <c r="AO37" s="148"/>
      <c r="AP37" s="143"/>
      <c r="AQ37" s="148"/>
      <c r="AR37" s="143"/>
      <c r="AS37" s="148"/>
      <c r="AT37" s="143"/>
      <c r="AU37" s="148"/>
      <c r="AV37" s="143"/>
      <c r="AW37" s="147"/>
      <c r="AX37" s="143"/>
      <c r="AY37" s="143"/>
      <c r="AZ37" s="147"/>
      <c r="BA37" s="148"/>
      <c r="BB37" s="148"/>
      <c r="BC37" s="143"/>
      <c r="BD37" s="143"/>
      <c r="BE37" s="147"/>
      <c r="BF37" s="148"/>
      <c r="BG37" s="148"/>
      <c r="BH37" s="143"/>
      <c r="BI37" s="143"/>
      <c r="BJ37" s="147"/>
      <c r="BK37" s="148"/>
      <c r="BL37" s="148"/>
      <c r="BM37" s="143"/>
      <c r="BN37" s="143"/>
      <c r="BO37" s="147"/>
      <c r="BP37" s="148"/>
      <c r="BQ37" s="148"/>
      <c r="BR37" s="171"/>
      <c r="BS37" s="143"/>
      <c r="BT37" s="143"/>
      <c r="BU37" s="143"/>
      <c r="BV37" s="148"/>
      <c r="BW37" s="143"/>
      <c r="BX37" s="143"/>
      <c r="BY37" s="148"/>
      <c r="BZ37" s="143"/>
      <c r="CA37" s="147"/>
      <c r="CB37" s="143"/>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row>
    <row r="38" spans="1:106" ht="16.5" customHeight="1" x14ac:dyDescent="0.2">
      <c r="A38" s="451"/>
      <c r="B38" s="452"/>
      <c r="C38" s="452"/>
      <c r="D38" s="452"/>
      <c r="E38" s="453"/>
      <c r="F38" s="452"/>
      <c r="G38" s="452"/>
      <c r="H38" s="452"/>
      <c r="I38" s="452"/>
      <c r="J38" s="451"/>
      <c r="K38" s="237"/>
      <c r="L38" s="238"/>
      <c r="M38" s="539"/>
      <c r="N38" s="544"/>
      <c r="O38" s="237"/>
      <c r="P38" s="238"/>
      <c r="Q38" s="239"/>
      <c r="R38" s="457">
        <v>4</v>
      </c>
      <c r="S38" s="516"/>
      <c r="T38" s="186" t="str">
        <f t="shared" ref="T38:T64" si="9">IF(OR(Y38="Preventivo",Y38="Detectivo"),"Probabilidad",IF(Y38="Correctivo","Impacto",""))</f>
        <v/>
      </c>
      <c r="U38" s="186"/>
      <c r="V38" s="186"/>
      <c r="W38" s="186"/>
      <c r="X38" s="186"/>
      <c r="Y38" s="541"/>
      <c r="Z38" s="541"/>
      <c r="AA38" s="175" t="str">
        <f t="shared" si="6"/>
        <v/>
      </c>
      <c r="AB38" s="541"/>
      <c r="AC38" s="541"/>
      <c r="AD38" s="541"/>
      <c r="AE38" s="182" t="str">
        <f>IFERROR(IF(AND(T37="Probabilidad",T38="Probabilidad"),(AG37-(+AG37*AA38)),IF(AND(T37="Impacto",T38="Probabilidad"),(AG36-(+AG36*AA38)),IF(T38="Impacto",AG37,""))),"")</f>
        <v/>
      </c>
      <c r="AF38" s="177" t="str">
        <f t="shared" si="4"/>
        <v/>
      </c>
      <c r="AG38" s="175" t="str">
        <f t="shared" si="7"/>
        <v/>
      </c>
      <c r="AH38" s="177" t="str">
        <f t="shared" si="5"/>
        <v/>
      </c>
      <c r="AI38" s="175" t="str">
        <f>IFERROR(IF(AND(T37="Impacto",T38="Impacto"),(AI37-(+AI37*AA38)),IF(AND(T37="Probabilidad",T38="Impacto"),(AI36-(+AI36*AA38)),IF(T38="Probabilidad",AI37,""))),"")</f>
        <v/>
      </c>
      <c r="AJ38" s="178" t="str">
        <f t="shared" si="8"/>
        <v/>
      </c>
      <c r="AK38" s="545"/>
      <c r="AL38" s="455"/>
      <c r="AM38" s="457"/>
      <c r="AN38" s="456"/>
      <c r="AO38" s="148"/>
      <c r="AP38" s="143"/>
      <c r="AQ38" s="148"/>
      <c r="AR38" s="143"/>
      <c r="AS38" s="148"/>
      <c r="AT38" s="143"/>
      <c r="AU38" s="148"/>
      <c r="AV38" s="143"/>
      <c r="AW38" s="147"/>
      <c r="AX38" s="143"/>
      <c r="AY38" s="143"/>
      <c r="AZ38" s="147"/>
      <c r="BA38" s="148"/>
      <c r="BB38" s="148"/>
      <c r="BC38" s="143"/>
      <c r="BD38" s="143"/>
      <c r="BE38" s="147"/>
      <c r="BF38" s="148"/>
      <c r="BG38" s="148"/>
      <c r="BH38" s="143"/>
      <c r="BI38" s="143"/>
      <c r="BJ38" s="147"/>
      <c r="BK38" s="148"/>
      <c r="BL38" s="148"/>
      <c r="BM38" s="143"/>
      <c r="BN38" s="143"/>
      <c r="BO38" s="147"/>
      <c r="BP38" s="148"/>
      <c r="BQ38" s="148"/>
      <c r="BR38" s="171"/>
      <c r="BS38" s="143"/>
      <c r="BT38" s="143"/>
      <c r="BU38" s="143"/>
      <c r="BV38" s="148"/>
      <c r="BW38" s="143"/>
      <c r="BX38" s="143"/>
      <c r="BY38" s="148"/>
      <c r="BZ38" s="143"/>
      <c r="CA38" s="147"/>
      <c r="CB38" s="143"/>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row>
    <row r="39" spans="1:106" ht="16.5" customHeight="1" x14ac:dyDescent="0.2">
      <c r="A39" s="451"/>
      <c r="B39" s="452"/>
      <c r="C39" s="452"/>
      <c r="D39" s="452"/>
      <c r="E39" s="453"/>
      <c r="F39" s="452"/>
      <c r="G39" s="452"/>
      <c r="H39" s="452"/>
      <c r="I39" s="452"/>
      <c r="J39" s="451"/>
      <c r="K39" s="237"/>
      <c r="L39" s="238"/>
      <c r="M39" s="539"/>
      <c r="N39" s="544"/>
      <c r="O39" s="237"/>
      <c r="P39" s="238"/>
      <c r="Q39" s="239"/>
      <c r="R39" s="457">
        <v>5</v>
      </c>
      <c r="S39" s="516"/>
      <c r="T39" s="186" t="str">
        <f t="shared" si="9"/>
        <v/>
      </c>
      <c r="U39" s="186"/>
      <c r="V39" s="186"/>
      <c r="W39" s="186"/>
      <c r="X39" s="186"/>
      <c r="Y39" s="541"/>
      <c r="Z39" s="541"/>
      <c r="AA39" s="175" t="str">
        <f t="shared" si="6"/>
        <v/>
      </c>
      <c r="AB39" s="541"/>
      <c r="AC39" s="541"/>
      <c r="AD39" s="541"/>
      <c r="AE39" s="182" t="str">
        <f>IFERROR(IF(AND(T38="Probabilidad",T39="Probabilidad"),(AG38-(+AG38*AA39)),IF(AND(T38="Impacto",T39="Probabilidad"),(AG37-(+AG37*AA39)),IF(T39="Impacto",AG38,""))),"")</f>
        <v/>
      </c>
      <c r="AF39" s="177" t="str">
        <f t="shared" si="4"/>
        <v/>
      </c>
      <c r="AG39" s="175" t="str">
        <f t="shared" si="7"/>
        <v/>
      </c>
      <c r="AH39" s="177" t="str">
        <f t="shared" si="5"/>
        <v/>
      </c>
      <c r="AI39" s="175" t="str">
        <f>IFERROR(IF(AND(T38="Impacto",T39="Impacto"),(AI38-(+AI38*AA39)),IF(AND(T38="Probabilidad",T39="Impacto"),(AI37-(+AI37*AA39)),IF(T39="Probabilidad",AI38,""))),"")</f>
        <v/>
      </c>
      <c r="AJ39" s="178" t="str">
        <f t="shared" si="8"/>
        <v/>
      </c>
      <c r="AK39" s="545"/>
      <c r="AL39" s="455"/>
      <c r="AM39" s="457"/>
      <c r="AN39" s="456"/>
      <c r="AO39" s="148"/>
      <c r="AP39" s="143"/>
      <c r="AQ39" s="148"/>
      <c r="AR39" s="143"/>
      <c r="AS39" s="148"/>
      <c r="AT39" s="143"/>
      <c r="AU39" s="148"/>
      <c r="AV39" s="143"/>
      <c r="AW39" s="147"/>
      <c r="AX39" s="143"/>
      <c r="AY39" s="143"/>
      <c r="AZ39" s="147"/>
      <c r="BA39" s="148"/>
      <c r="BB39" s="148"/>
      <c r="BC39" s="143"/>
      <c r="BD39" s="143"/>
      <c r="BE39" s="147"/>
      <c r="BF39" s="148"/>
      <c r="BG39" s="148"/>
      <c r="BH39" s="143"/>
      <c r="BI39" s="143"/>
      <c r="BJ39" s="147"/>
      <c r="BK39" s="148"/>
      <c r="BL39" s="148"/>
      <c r="BM39" s="143"/>
      <c r="BN39" s="143"/>
      <c r="BO39" s="147"/>
      <c r="BP39" s="148"/>
      <c r="BQ39" s="148"/>
      <c r="BR39" s="171"/>
      <c r="BS39" s="143"/>
      <c r="BT39" s="143"/>
      <c r="BU39" s="143"/>
      <c r="BV39" s="148"/>
      <c r="BW39" s="143"/>
      <c r="BX39" s="143"/>
      <c r="BY39" s="148"/>
      <c r="BZ39" s="143"/>
      <c r="CA39" s="147"/>
      <c r="CB39" s="143"/>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row>
    <row r="40" spans="1:106" ht="16.5" customHeight="1" x14ac:dyDescent="0.2">
      <c r="A40" s="451"/>
      <c r="B40" s="452"/>
      <c r="C40" s="452"/>
      <c r="D40" s="452"/>
      <c r="E40" s="453"/>
      <c r="F40" s="452"/>
      <c r="G40" s="452"/>
      <c r="H40" s="452"/>
      <c r="I40" s="452"/>
      <c r="J40" s="451"/>
      <c r="K40" s="237"/>
      <c r="L40" s="238"/>
      <c r="M40" s="539"/>
      <c r="N40" s="546"/>
      <c r="O40" s="237"/>
      <c r="P40" s="238"/>
      <c r="Q40" s="239"/>
      <c r="R40" s="457">
        <v>6</v>
      </c>
      <c r="S40" s="516"/>
      <c r="T40" s="186" t="str">
        <f t="shared" si="9"/>
        <v/>
      </c>
      <c r="U40" s="186"/>
      <c r="V40" s="186"/>
      <c r="W40" s="186"/>
      <c r="X40" s="186"/>
      <c r="Y40" s="541"/>
      <c r="Z40" s="541"/>
      <c r="AA40" s="175" t="str">
        <f t="shared" si="6"/>
        <v/>
      </c>
      <c r="AB40" s="541"/>
      <c r="AC40" s="541"/>
      <c r="AD40" s="541"/>
      <c r="AE40" s="182" t="str">
        <f>IFERROR(IF(AND(T39="Probabilidad",T40="Probabilidad"),(AG39-(+AG39*AA40)),IF(AND(T39="Impacto",T40="Probabilidad"),(AG38-(+AG38*AA40)),IF(T40="Impacto",AG39,""))),"")</f>
        <v/>
      </c>
      <c r="AF40" s="177" t="str">
        <f t="shared" si="4"/>
        <v/>
      </c>
      <c r="AG40" s="175" t="str">
        <f t="shared" si="7"/>
        <v/>
      </c>
      <c r="AH40" s="177" t="str">
        <f>IFERROR(IF(AI40="","",IF(AI40&lt;=0.2,"Leve",IF(AI40&lt;=0.4,"Menor",IF(AI40&lt;=0.6,"Moderado",IF(AI40&lt;=0.8,"Mayor","Catastrófico"))))),"")</f>
        <v/>
      </c>
      <c r="AI40" s="175" t="str">
        <f>IFERROR(IF(AND(T39="Impacto",T40="Impacto"),(AI39-(+AI39*AA40)),IF(AND(T39="Probabilidad",T40="Impacto"),(AI38-(+AI38*AA40)),IF(T40="Probabilidad",AI39,""))),"")</f>
        <v/>
      </c>
      <c r="AJ40" s="178" t="str">
        <f t="shared" si="8"/>
        <v/>
      </c>
      <c r="AK40" s="547"/>
      <c r="AL40" s="455"/>
      <c r="AM40" s="457"/>
      <c r="AN40" s="456"/>
      <c r="AO40" s="148"/>
      <c r="AP40" s="143"/>
      <c r="AQ40" s="148"/>
      <c r="AR40" s="143"/>
      <c r="AS40" s="148"/>
      <c r="AT40" s="143"/>
      <c r="AU40" s="148"/>
      <c r="AV40" s="143"/>
      <c r="AW40" s="147"/>
      <c r="AX40" s="143"/>
      <c r="AY40" s="143"/>
      <c r="AZ40" s="147"/>
      <c r="BA40" s="148"/>
      <c r="BB40" s="148"/>
      <c r="BC40" s="143"/>
      <c r="BD40" s="143"/>
      <c r="BE40" s="147"/>
      <c r="BF40" s="148"/>
      <c r="BG40" s="148"/>
      <c r="BH40" s="143"/>
      <c r="BI40" s="143"/>
      <c r="BJ40" s="147"/>
      <c r="BK40" s="148"/>
      <c r="BL40" s="148"/>
      <c r="BM40" s="143"/>
      <c r="BN40" s="143"/>
      <c r="BO40" s="147"/>
      <c r="BP40" s="148"/>
      <c r="BQ40" s="148"/>
      <c r="BR40" s="171"/>
      <c r="BS40" s="143"/>
      <c r="BT40" s="143"/>
      <c r="BU40" s="143"/>
      <c r="BV40" s="148"/>
      <c r="BW40" s="143"/>
      <c r="BX40" s="143"/>
      <c r="BY40" s="148"/>
      <c r="BZ40" s="143"/>
      <c r="CA40" s="147"/>
      <c r="CB40" s="143"/>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row>
    <row r="41" spans="1:106" ht="16.5" customHeight="1" x14ac:dyDescent="0.2">
      <c r="A41" s="451">
        <v>7</v>
      </c>
      <c r="B41" s="452"/>
      <c r="C41" s="452"/>
      <c r="D41" s="452"/>
      <c r="E41" s="453"/>
      <c r="F41" s="452"/>
      <c r="G41" s="452"/>
      <c r="H41" s="452"/>
      <c r="I41" s="452"/>
      <c r="J41" s="451"/>
      <c r="K41" s="237" t="str">
        <f>IF(J41&lt;=0,"",IF(J41&lt;=2,"Muy Baja",IF(J41&lt;=24,"Baja",IF(J41&lt;=500,"Media",IF(J41&lt;=5000,"Alta","Muy Alta")))))</f>
        <v/>
      </c>
      <c r="L41" s="238" t="str">
        <f>IF(K41="","",IF(K41="Muy Baja",0.2,IF(K41="Baja",0.4,IF(K41="Media",0.6,IF(K41="Alta",0.8,IF(K41="Muy Alta",1,))))))</f>
        <v/>
      </c>
      <c r="M41" s="539"/>
      <c r="N41" s="236">
        <f>IF(NOT(ISERROR(MATCH(M41,'Tabla Impacto'!$B$221:$B$223,0))),'Tabla Impacto'!$F$223&amp;"Por favor no seleccionar los criterios de impacto(Afectación Económica o presupuestal y Pérdida Reputacional)",M41)</f>
        <v>0</v>
      </c>
      <c r="O41" s="237" t="str">
        <f>IF(OR(N41='Tabla Impacto'!$C$11,N41='Tabla Impacto'!$D$11),"Leve",IF(OR(N41='Tabla Impacto'!$C$12,N41='Tabla Impacto'!$D$12),"Menor",IF(OR(N41='Tabla Impacto'!$C$13,N41='Tabla Impacto'!$D$13),"Moderado",IF(OR(N41='Tabla Impacto'!$C$14,N41='Tabla Impacto'!$D$14),"Mayor",IF(OR(N41='Tabla Impacto'!$C$15,N41='Tabla Impacto'!$D$15),"Catastrófico","")))))</f>
        <v/>
      </c>
      <c r="P41" s="238" t="str">
        <f>IF(O41="","",IF(O41="Leve",0.2,IF(O41="Menor",0.4,IF(O41="Moderado",0.6,IF(O41="Mayor",0.8,IF(O41="Catastrófico",1,))))))</f>
        <v/>
      </c>
      <c r="Q41" s="239" t="str">
        <f>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457">
        <v>1</v>
      </c>
      <c r="S41" s="516"/>
      <c r="T41" s="186" t="str">
        <f t="shared" si="9"/>
        <v/>
      </c>
      <c r="U41" s="186"/>
      <c r="V41" s="186"/>
      <c r="W41" s="186"/>
      <c r="X41" s="186"/>
      <c r="Y41" s="541"/>
      <c r="Z41" s="541"/>
      <c r="AA41" s="175" t="str">
        <f t="shared" si="6"/>
        <v/>
      </c>
      <c r="AB41" s="541"/>
      <c r="AC41" s="541"/>
      <c r="AD41" s="541"/>
      <c r="AE41" s="182" t="str">
        <f>IFERROR(IF(T41="Probabilidad",(L41-(+L41*AA41)),IF(T41="Impacto",L41,"")),"")</f>
        <v/>
      </c>
      <c r="AF41" s="177" t="str">
        <f>IFERROR(IF(AE41="","",IF(AE41&lt;=0.2,"Muy Baja",IF(AE41&lt;=0.4,"Baja",IF(AE41&lt;=0.6,"Media",IF(AE41&lt;=0.8,"Alta","Muy Alta"))))),"")</f>
        <v/>
      </c>
      <c r="AG41" s="175" t="str">
        <f t="shared" si="7"/>
        <v/>
      </c>
      <c r="AH41" s="177" t="str">
        <f>IFERROR(IF(AI41="","",IF(AI41&lt;=0.2,"Leve",IF(AI41&lt;=0.4,"Menor",IF(AI41&lt;=0.6,"Moderado",IF(AI41&lt;=0.8,"Mayor","Catastrófico"))))),"")</f>
        <v/>
      </c>
      <c r="AI41" s="175" t="str">
        <f>IFERROR(IF(T41="Impacto",(P41-(+P41*AA41)),IF(T41="Probabilidad",P41,"")),"")</f>
        <v/>
      </c>
      <c r="AJ41" s="178" t="str">
        <f t="shared" si="8"/>
        <v/>
      </c>
      <c r="AK41" s="543"/>
      <c r="AL41" s="455"/>
      <c r="AM41" s="457"/>
      <c r="AN41" s="456"/>
      <c r="AO41" s="148"/>
      <c r="AP41" s="143"/>
      <c r="AQ41" s="148"/>
      <c r="AR41" s="143"/>
      <c r="AS41" s="148"/>
      <c r="AT41" s="143"/>
      <c r="AU41" s="148"/>
      <c r="AV41" s="143"/>
      <c r="AW41" s="147"/>
      <c r="AX41" s="143"/>
      <c r="AY41" s="143"/>
      <c r="AZ41" s="147"/>
      <c r="BA41" s="148"/>
      <c r="BB41" s="148"/>
      <c r="BC41" s="143"/>
      <c r="BD41" s="143"/>
      <c r="BE41" s="147"/>
      <c r="BF41" s="148"/>
      <c r="BG41" s="148"/>
      <c r="BH41" s="143"/>
      <c r="BI41" s="143"/>
      <c r="BJ41" s="147"/>
      <c r="BK41" s="148"/>
      <c r="BL41" s="148"/>
      <c r="BM41" s="143"/>
      <c r="BN41" s="143"/>
      <c r="BO41" s="147"/>
      <c r="BP41" s="148"/>
      <c r="BQ41" s="148"/>
      <c r="BR41" s="171"/>
      <c r="BS41" s="143"/>
      <c r="BT41" s="143"/>
      <c r="BU41" s="143"/>
      <c r="BV41" s="148"/>
      <c r="BW41" s="143"/>
      <c r="BX41" s="143"/>
      <c r="BY41" s="148"/>
      <c r="BZ41" s="143"/>
      <c r="CA41" s="147"/>
      <c r="CB41" s="143"/>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row>
    <row r="42" spans="1:106" ht="16.5" customHeight="1" x14ac:dyDescent="0.2">
      <c r="A42" s="451"/>
      <c r="B42" s="452"/>
      <c r="C42" s="452"/>
      <c r="D42" s="452"/>
      <c r="E42" s="453"/>
      <c r="F42" s="452"/>
      <c r="G42" s="452"/>
      <c r="H42" s="452"/>
      <c r="I42" s="452"/>
      <c r="J42" s="451"/>
      <c r="K42" s="237"/>
      <c r="L42" s="238"/>
      <c r="M42" s="539"/>
      <c r="N42" s="544"/>
      <c r="O42" s="237"/>
      <c r="P42" s="238"/>
      <c r="Q42" s="239"/>
      <c r="R42" s="457">
        <v>2</v>
      </c>
      <c r="S42" s="516"/>
      <c r="T42" s="186" t="str">
        <f t="shared" si="9"/>
        <v/>
      </c>
      <c r="U42" s="186"/>
      <c r="V42" s="186"/>
      <c r="W42" s="186"/>
      <c r="X42" s="186"/>
      <c r="Y42" s="541"/>
      <c r="Z42" s="541"/>
      <c r="AA42" s="175" t="str">
        <f t="shared" si="6"/>
        <v/>
      </c>
      <c r="AB42" s="541"/>
      <c r="AC42" s="541"/>
      <c r="AD42" s="541"/>
      <c r="AE42" s="182" t="str">
        <f>IFERROR(IF(AND(T41="Probabilidad",T42="Probabilidad"),(AG41-(+AG41*AA42)),IF(T42="Probabilidad",(L41-(+L41*AA42)),IF(T42="Impacto",AG41,""))),"")</f>
        <v/>
      </c>
      <c r="AF42" s="177" t="str">
        <f t="shared" si="4"/>
        <v/>
      </c>
      <c r="AG42" s="175" t="str">
        <f t="shared" si="7"/>
        <v/>
      </c>
      <c r="AH42" s="177" t="str">
        <f t="shared" si="5"/>
        <v/>
      </c>
      <c r="AI42" s="175" t="str">
        <f>IFERROR(IF(AND(T41="Impacto",T42="Impacto"),(AI35-(+AI35*AA42)),IF(T42="Impacto",($P$41-(+$P$41*AA42)),IF(T42="Probabilidad",AI35,""))),"")</f>
        <v/>
      </c>
      <c r="AJ42" s="178" t="str">
        <f t="shared" si="8"/>
        <v/>
      </c>
      <c r="AK42" s="545"/>
      <c r="AL42" s="455"/>
      <c r="AM42" s="457"/>
      <c r="AN42" s="456"/>
      <c r="AO42" s="148"/>
      <c r="AP42" s="143"/>
      <c r="AQ42" s="148"/>
      <c r="AR42" s="143"/>
      <c r="AS42" s="148"/>
      <c r="AT42" s="143"/>
      <c r="AU42" s="148"/>
      <c r="AV42" s="143"/>
      <c r="AW42" s="147"/>
      <c r="AX42" s="143"/>
      <c r="AY42" s="143"/>
      <c r="AZ42" s="147"/>
      <c r="BA42" s="148"/>
      <c r="BB42" s="148"/>
      <c r="BC42" s="143"/>
      <c r="BD42" s="143"/>
      <c r="BE42" s="147"/>
      <c r="BF42" s="148"/>
      <c r="BG42" s="148"/>
      <c r="BH42" s="143"/>
      <c r="BI42" s="143"/>
      <c r="BJ42" s="147"/>
      <c r="BK42" s="148"/>
      <c r="BL42" s="148"/>
      <c r="BM42" s="143"/>
      <c r="BN42" s="143"/>
      <c r="BO42" s="147"/>
      <c r="BP42" s="148"/>
      <c r="BQ42" s="148"/>
      <c r="BR42" s="171"/>
      <c r="BS42" s="143"/>
      <c r="BT42" s="143"/>
      <c r="BU42" s="143"/>
      <c r="BV42" s="148"/>
      <c r="BW42" s="143"/>
      <c r="BX42" s="143"/>
      <c r="BY42" s="148"/>
      <c r="BZ42" s="143"/>
      <c r="CA42" s="147"/>
      <c r="CB42" s="143"/>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row>
    <row r="43" spans="1:106" ht="16.5" customHeight="1" x14ac:dyDescent="0.2">
      <c r="A43" s="451"/>
      <c r="B43" s="452"/>
      <c r="C43" s="452"/>
      <c r="D43" s="452"/>
      <c r="E43" s="453"/>
      <c r="F43" s="452"/>
      <c r="G43" s="452"/>
      <c r="H43" s="452"/>
      <c r="I43" s="452"/>
      <c r="J43" s="451"/>
      <c r="K43" s="237"/>
      <c r="L43" s="238"/>
      <c r="M43" s="539"/>
      <c r="N43" s="544"/>
      <c r="O43" s="237"/>
      <c r="P43" s="238"/>
      <c r="Q43" s="239"/>
      <c r="R43" s="457">
        <v>3</v>
      </c>
      <c r="S43" s="516"/>
      <c r="T43" s="186" t="str">
        <f t="shared" si="9"/>
        <v/>
      </c>
      <c r="U43" s="186"/>
      <c r="V43" s="186"/>
      <c r="W43" s="186"/>
      <c r="X43" s="186"/>
      <c r="Y43" s="541"/>
      <c r="Z43" s="541"/>
      <c r="AA43" s="175" t="str">
        <f t="shared" si="6"/>
        <v/>
      </c>
      <c r="AB43" s="541"/>
      <c r="AC43" s="541"/>
      <c r="AD43" s="541"/>
      <c r="AE43" s="182" t="str">
        <f>IFERROR(IF(AND(T42="Probabilidad",T43="Probabilidad"),(AG42-(+AG42*AA43)),IF(AND(T42="Impacto",T43="Probabilidad"),(AG41-(+AG41*AA43)),IF(T43="Impacto",AG42,""))),"")</f>
        <v/>
      </c>
      <c r="AF43" s="177" t="str">
        <f t="shared" si="4"/>
        <v/>
      </c>
      <c r="AG43" s="175" t="str">
        <f t="shared" si="7"/>
        <v/>
      </c>
      <c r="AH43" s="177" t="str">
        <f t="shared" si="5"/>
        <v/>
      </c>
      <c r="AI43" s="175" t="str">
        <f>IFERROR(IF(AND(T42="Impacto",T43="Impacto"),(AI42-(+AI42*AA43)),IF(AND(T42="Probabilidad",T43="Impacto"),(AI41-(+AI41*AA43)),IF(T43="Probabilidad",AI42,""))),"")</f>
        <v/>
      </c>
      <c r="AJ43" s="178" t="str">
        <f t="shared" si="8"/>
        <v/>
      </c>
      <c r="AK43" s="545"/>
      <c r="AL43" s="455"/>
      <c r="AM43" s="457"/>
      <c r="AN43" s="456"/>
      <c r="AO43" s="148"/>
      <c r="AP43" s="143"/>
      <c r="AQ43" s="148"/>
      <c r="AR43" s="143"/>
      <c r="AS43" s="148"/>
      <c r="AT43" s="143"/>
      <c r="AU43" s="148"/>
      <c r="AV43" s="143"/>
      <c r="AW43" s="147"/>
      <c r="AX43" s="143"/>
      <c r="AY43" s="143"/>
      <c r="AZ43" s="147"/>
      <c r="BA43" s="148"/>
      <c r="BB43" s="148"/>
      <c r="BC43" s="143"/>
      <c r="BD43" s="143"/>
      <c r="BE43" s="147"/>
      <c r="BF43" s="148"/>
      <c r="BG43" s="148"/>
      <c r="BH43" s="143"/>
      <c r="BI43" s="143"/>
      <c r="BJ43" s="147"/>
      <c r="BK43" s="148"/>
      <c r="BL43" s="148"/>
      <c r="BM43" s="143"/>
      <c r="BN43" s="143"/>
      <c r="BO43" s="147"/>
      <c r="BP43" s="148"/>
      <c r="BQ43" s="148"/>
      <c r="BR43" s="171"/>
      <c r="BS43" s="143"/>
      <c r="BT43" s="143"/>
      <c r="BU43" s="143"/>
      <c r="BV43" s="148"/>
      <c r="BW43" s="143"/>
      <c r="BX43" s="143"/>
      <c r="BY43" s="148"/>
      <c r="BZ43" s="143"/>
      <c r="CA43" s="147"/>
      <c r="CB43" s="143"/>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row>
    <row r="44" spans="1:106" ht="16.5" customHeight="1" x14ac:dyDescent="0.2">
      <c r="A44" s="451"/>
      <c r="B44" s="452"/>
      <c r="C44" s="452"/>
      <c r="D44" s="452"/>
      <c r="E44" s="453"/>
      <c r="F44" s="452"/>
      <c r="G44" s="452"/>
      <c r="H44" s="452"/>
      <c r="I44" s="452"/>
      <c r="J44" s="451"/>
      <c r="K44" s="237"/>
      <c r="L44" s="238"/>
      <c r="M44" s="539"/>
      <c r="N44" s="544"/>
      <c r="O44" s="237"/>
      <c r="P44" s="238"/>
      <c r="Q44" s="239"/>
      <c r="R44" s="457">
        <v>4</v>
      </c>
      <c r="S44" s="516"/>
      <c r="T44" s="186" t="str">
        <f t="shared" si="9"/>
        <v/>
      </c>
      <c r="U44" s="186"/>
      <c r="V44" s="186"/>
      <c r="W44" s="186"/>
      <c r="X44" s="186"/>
      <c r="Y44" s="541"/>
      <c r="Z44" s="541"/>
      <c r="AA44" s="175" t="str">
        <f t="shared" si="6"/>
        <v/>
      </c>
      <c r="AB44" s="541"/>
      <c r="AC44" s="541"/>
      <c r="AD44" s="541"/>
      <c r="AE44" s="182" t="str">
        <f>IFERROR(IF(AND(T43="Probabilidad",T44="Probabilidad"),(AG43-(+AG43*AA44)),IF(AND(T43="Impacto",T44="Probabilidad"),(AG42-(+AG42*AA44)),IF(T44="Impacto",AG43,""))),"")</f>
        <v/>
      </c>
      <c r="AF44" s="177" t="str">
        <f t="shared" si="4"/>
        <v/>
      </c>
      <c r="AG44" s="175" t="str">
        <f t="shared" si="7"/>
        <v/>
      </c>
      <c r="AH44" s="177" t="str">
        <f t="shared" si="5"/>
        <v/>
      </c>
      <c r="AI44" s="175" t="str">
        <f>IFERROR(IF(AND(T43="Impacto",T44="Impacto"),(AI43-(+AI43*AA44)),IF(AND(T43="Probabilidad",T44="Impacto"),(AI42-(+AI42*AA44)),IF(T44="Probabilidad",AI43,""))),"")</f>
        <v/>
      </c>
      <c r="AJ44" s="178" t="str">
        <f t="shared" si="8"/>
        <v/>
      </c>
      <c r="AK44" s="545"/>
      <c r="AL44" s="455"/>
      <c r="AM44" s="457"/>
      <c r="AN44" s="456"/>
      <c r="AO44" s="148"/>
      <c r="AP44" s="143"/>
      <c r="AQ44" s="148"/>
      <c r="AR44" s="143"/>
      <c r="AS44" s="148"/>
      <c r="AT44" s="143"/>
      <c r="AU44" s="148"/>
      <c r="AV44" s="143"/>
      <c r="AW44" s="147"/>
      <c r="AX44" s="143"/>
      <c r="AY44" s="143"/>
      <c r="AZ44" s="147"/>
      <c r="BA44" s="148"/>
      <c r="BB44" s="148"/>
      <c r="BC44" s="143"/>
      <c r="BD44" s="143"/>
      <c r="BE44" s="147"/>
      <c r="BF44" s="148"/>
      <c r="BG44" s="148"/>
      <c r="BH44" s="143"/>
      <c r="BI44" s="143"/>
      <c r="BJ44" s="147"/>
      <c r="BK44" s="148"/>
      <c r="BL44" s="148"/>
      <c r="BM44" s="143"/>
      <c r="BN44" s="143"/>
      <c r="BO44" s="147"/>
      <c r="BP44" s="148"/>
      <c r="BQ44" s="148"/>
      <c r="BR44" s="171"/>
      <c r="BS44" s="143"/>
      <c r="BT44" s="143"/>
      <c r="BU44" s="143"/>
      <c r="BV44" s="148"/>
      <c r="BW44" s="143"/>
      <c r="BX44" s="143"/>
      <c r="BY44" s="148"/>
      <c r="BZ44" s="143"/>
      <c r="CA44" s="147"/>
      <c r="CB44" s="143"/>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row>
    <row r="45" spans="1:106" ht="16.5" customHeight="1" x14ac:dyDescent="0.2">
      <c r="A45" s="451"/>
      <c r="B45" s="452"/>
      <c r="C45" s="452"/>
      <c r="D45" s="452"/>
      <c r="E45" s="453"/>
      <c r="F45" s="452"/>
      <c r="G45" s="452"/>
      <c r="H45" s="452"/>
      <c r="I45" s="452"/>
      <c r="J45" s="451"/>
      <c r="K45" s="237"/>
      <c r="L45" s="238"/>
      <c r="M45" s="539"/>
      <c r="N45" s="544"/>
      <c r="O45" s="237"/>
      <c r="P45" s="238"/>
      <c r="Q45" s="239"/>
      <c r="R45" s="457">
        <v>5</v>
      </c>
      <c r="S45" s="516"/>
      <c r="T45" s="186" t="str">
        <f t="shared" si="9"/>
        <v/>
      </c>
      <c r="U45" s="186"/>
      <c r="V45" s="186"/>
      <c r="W45" s="186"/>
      <c r="X45" s="186"/>
      <c r="Y45" s="541"/>
      <c r="Z45" s="541"/>
      <c r="AA45" s="175" t="str">
        <f t="shared" si="6"/>
        <v/>
      </c>
      <c r="AB45" s="541"/>
      <c r="AC45" s="541"/>
      <c r="AD45" s="541"/>
      <c r="AE45" s="182" t="str">
        <f>IFERROR(IF(AND(T44="Probabilidad",T45="Probabilidad"),(AG44-(+AG44*AA45)),IF(AND(T44="Impacto",T45="Probabilidad"),(AG43-(+AG43*AA45)),IF(T45="Impacto",AG44,""))),"")</f>
        <v/>
      </c>
      <c r="AF45" s="177" t="str">
        <f t="shared" si="4"/>
        <v/>
      </c>
      <c r="AG45" s="175" t="str">
        <f t="shared" si="7"/>
        <v/>
      </c>
      <c r="AH45" s="177" t="str">
        <f t="shared" si="5"/>
        <v/>
      </c>
      <c r="AI45" s="175" t="str">
        <f>IFERROR(IF(AND(T44="Impacto",T45="Impacto"),(AI44-(+AI44*AA45)),IF(AND(T44="Probabilidad",T45="Impacto"),(AI43-(+AI43*AA45)),IF(T45="Probabilidad",AI44,""))),"")</f>
        <v/>
      </c>
      <c r="AJ45" s="178" t="str">
        <f t="shared" si="8"/>
        <v/>
      </c>
      <c r="AK45" s="545"/>
      <c r="AL45" s="455"/>
      <c r="AM45" s="457"/>
      <c r="AN45" s="456"/>
      <c r="AO45" s="148"/>
      <c r="AP45" s="143"/>
      <c r="AQ45" s="148"/>
      <c r="AR45" s="143"/>
      <c r="AS45" s="148"/>
      <c r="AT45" s="143"/>
      <c r="AU45" s="148"/>
      <c r="AV45" s="143"/>
      <c r="AW45" s="147"/>
      <c r="AX45" s="143"/>
      <c r="AY45" s="143"/>
      <c r="AZ45" s="147"/>
      <c r="BA45" s="148"/>
      <c r="BB45" s="148"/>
      <c r="BC45" s="143"/>
      <c r="BD45" s="143"/>
      <c r="BE45" s="147"/>
      <c r="BF45" s="148"/>
      <c r="BG45" s="148"/>
      <c r="BH45" s="143"/>
      <c r="BI45" s="143"/>
      <c r="BJ45" s="147"/>
      <c r="BK45" s="148"/>
      <c r="BL45" s="148"/>
      <c r="BM45" s="143"/>
      <c r="BN45" s="143"/>
      <c r="BO45" s="147"/>
      <c r="BP45" s="148"/>
      <c r="BQ45" s="148"/>
      <c r="BR45" s="171"/>
      <c r="BS45" s="143"/>
      <c r="BT45" s="143"/>
      <c r="BU45" s="143"/>
      <c r="BV45" s="148"/>
      <c r="BW45" s="143"/>
      <c r="BX45" s="143"/>
      <c r="BY45" s="148"/>
      <c r="BZ45" s="143"/>
      <c r="CA45" s="147"/>
      <c r="CB45" s="143"/>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row>
    <row r="46" spans="1:106" ht="16.5" customHeight="1" x14ac:dyDescent="0.2">
      <c r="A46" s="451"/>
      <c r="B46" s="452"/>
      <c r="C46" s="452"/>
      <c r="D46" s="452"/>
      <c r="E46" s="453"/>
      <c r="F46" s="452"/>
      <c r="G46" s="452"/>
      <c r="H46" s="452"/>
      <c r="I46" s="452"/>
      <c r="J46" s="451"/>
      <c r="K46" s="237"/>
      <c r="L46" s="238"/>
      <c r="M46" s="539"/>
      <c r="N46" s="546"/>
      <c r="O46" s="237"/>
      <c r="P46" s="238"/>
      <c r="Q46" s="239"/>
      <c r="R46" s="457">
        <v>6</v>
      </c>
      <c r="S46" s="516"/>
      <c r="T46" s="186" t="str">
        <f t="shared" si="9"/>
        <v/>
      </c>
      <c r="U46" s="186"/>
      <c r="V46" s="186"/>
      <c r="W46" s="186"/>
      <c r="X46" s="186"/>
      <c r="Y46" s="541"/>
      <c r="Z46" s="541"/>
      <c r="AA46" s="175" t="str">
        <f t="shared" si="6"/>
        <v/>
      </c>
      <c r="AB46" s="541"/>
      <c r="AC46" s="541"/>
      <c r="AD46" s="541"/>
      <c r="AE46" s="182" t="str">
        <f>IFERROR(IF(AND(T45="Probabilidad",T46="Probabilidad"),(AG45-(+AG45*AA46)),IF(AND(T45="Impacto",T46="Probabilidad"),(AG44-(+AG44*AA46)),IF(T46="Impacto",AG45,""))),"")</f>
        <v/>
      </c>
      <c r="AF46" s="177" t="str">
        <f t="shared" si="4"/>
        <v/>
      </c>
      <c r="AG46" s="175" t="str">
        <f t="shared" si="7"/>
        <v/>
      </c>
      <c r="AH46" s="177" t="str">
        <f t="shared" si="5"/>
        <v/>
      </c>
      <c r="AI46" s="175" t="str">
        <f>IFERROR(IF(AND(T45="Impacto",T46="Impacto"),(AI45-(+AI45*AA46)),IF(AND(T45="Probabilidad",T46="Impacto"),(AI44-(+AI44*AA46)),IF(T46="Probabilidad",AI45,""))),"")</f>
        <v/>
      </c>
      <c r="AJ46" s="178" t="str">
        <f t="shared" si="8"/>
        <v/>
      </c>
      <c r="AK46" s="547"/>
      <c r="AL46" s="455"/>
      <c r="AM46" s="457"/>
      <c r="AN46" s="456"/>
      <c r="AO46" s="148"/>
      <c r="AP46" s="143"/>
      <c r="AQ46" s="148"/>
      <c r="AR46" s="143"/>
      <c r="AS46" s="148"/>
      <c r="AT46" s="143"/>
      <c r="AU46" s="148"/>
      <c r="AV46" s="143"/>
      <c r="AW46" s="147"/>
      <c r="AX46" s="143"/>
      <c r="AY46" s="143"/>
      <c r="AZ46" s="147"/>
      <c r="BA46" s="148"/>
      <c r="BB46" s="148"/>
      <c r="BC46" s="143"/>
      <c r="BD46" s="143"/>
      <c r="BE46" s="147"/>
      <c r="BF46" s="148"/>
      <c r="BG46" s="148"/>
      <c r="BH46" s="143"/>
      <c r="BI46" s="143"/>
      <c r="BJ46" s="147"/>
      <c r="BK46" s="148"/>
      <c r="BL46" s="148"/>
      <c r="BM46" s="143"/>
      <c r="BN46" s="143"/>
      <c r="BO46" s="147"/>
      <c r="BP46" s="148"/>
      <c r="BQ46" s="148"/>
      <c r="BR46" s="171"/>
      <c r="BS46" s="143"/>
      <c r="BT46" s="143"/>
      <c r="BU46" s="143"/>
      <c r="BV46" s="148"/>
      <c r="BW46" s="143"/>
      <c r="BX46" s="143"/>
      <c r="BY46" s="148"/>
      <c r="BZ46" s="143"/>
      <c r="CA46" s="147"/>
      <c r="CB46" s="143"/>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row>
    <row r="47" spans="1:106" ht="16.5" customHeight="1" x14ac:dyDescent="0.2">
      <c r="A47" s="451">
        <v>8</v>
      </c>
      <c r="B47" s="452"/>
      <c r="C47" s="452"/>
      <c r="D47" s="452"/>
      <c r="E47" s="453"/>
      <c r="F47" s="452"/>
      <c r="G47" s="452"/>
      <c r="H47" s="452"/>
      <c r="I47" s="452"/>
      <c r="J47" s="451"/>
      <c r="K47" s="237" t="str">
        <f>IF(J47&lt;=0,"",IF(J47&lt;=2,"Muy Baja",IF(J47&lt;=24,"Baja",IF(J47&lt;=500,"Media",IF(J47&lt;=5000,"Alta","Muy Alta")))))</f>
        <v/>
      </c>
      <c r="L47" s="238" t="str">
        <f>IF(K47="","",IF(K47="Muy Baja",0.2,IF(K47="Baja",0.4,IF(K47="Media",0.6,IF(K47="Alta",0.8,IF(K47="Muy Alta",1,))))))</f>
        <v/>
      </c>
      <c r="M47" s="539"/>
      <c r="N47" s="236">
        <f>IF(NOT(ISERROR(MATCH(M47,'Tabla Impacto'!$B$221:$B$223,0))),'Tabla Impacto'!$F$223&amp;"Por favor no seleccionar los criterios de impacto(Afectación Económica o presupuestal y Pérdida Reputacional)",M47)</f>
        <v>0</v>
      </c>
      <c r="O47" s="237" t="str">
        <f>IF(OR(N47='Tabla Impacto'!$C$11,N47='Tabla Impacto'!$D$11),"Leve",IF(OR(N47='Tabla Impacto'!$C$12,N47='Tabla Impacto'!$D$12),"Menor",IF(OR(N47='Tabla Impacto'!$C$13,N47='Tabla Impacto'!$D$13),"Moderado",IF(OR(N47='Tabla Impacto'!$C$14,N47='Tabla Impacto'!$D$14),"Mayor",IF(OR(N47='Tabla Impacto'!$C$15,N47='Tabla Impacto'!$D$15),"Catastrófico","")))))</f>
        <v/>
      </c>
      <c r="P47" s="238" t="str">
        <f>IF(O47="","",IF(O47="Leve",0.2,IF(O47="Menor",0.4,IF(O47="Moderado",0.6,IF(O47="Mayor",0.8,IF(O47="Catastrófico",1,))))))</f>
        <v/>
      </c>
      <c r="Q47" s="239" t="str">
        <f>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457">
        <v>1</v>
      </c>
      <c r="S47" s="516"/>
      <c r="T47" s="186" t="str">
        <f t="shared" si="9"/>
        <v/>
      </c>
      <c r="U47" s="186"/>
      <c r="V47" s="186"/>
      <c r="W47" s="186"/>
      <c r="X47" s="186"/>
      <c r="Y47" s="541"/>
      <c r="Z47" s="541"/>
      <c r="AA47" s="175" t="str">
        <f t="shared" si="6"/>
        <v/>
      </c>
      <c r="AB47" s="541"/>
      <c r="AC47" s="541"/>
      <c r="AD47" s="541"/>
      <c r="AE47" s="182" t="str">
        <f>IFERROR(IF(T47="Probabilidad",(L47-(+L47*AA47)),IF(T47="Impacto",L47,"")),"")</f>
        <v/>
      </c>
      <c r="AF47" s="177" t="str">
        <f>IFERROR(IF(AE47="","",IF(AE47&lt;=0.2,"Muy Baja",IF(AE47&lt;=0.4,"Baja",IF(AE47&lt;=0.6,"Media",IF(AE47&lt;=0.8,"Alta","Muy Alta"))))),"")</f>
        <v/>
      </c>
      <c r="AG47" s="175" t="str">
        <f t="shared" si="7"/>
        <v/>
      </c>
      <c r="AH47" s="177" t="str">
        <f>IFERROR(IF(AI47="","",IF(AI47&lt;=0.2,"Leve",IF(AI47&lt;=0.4,"Menor",IF(AI47&lt;=0.6,"Moderado",IF(AI47&lt;=0.8,"Mayor","Catastrófico"))))),"")</f>
        <v/>
      </c>
      <c r="AI47" s="175" t="str">
        <f>IFERROR(IF(T47="Impacto",(P47-(+P47*AA47)),IF(T47="Probabilidad",P47,"")),"")</f>
        <v/>
      </c>
      <c r="AJ47" s="178" t="str">
        <f t="shared" si="8"/>
        <v/>
      </c>
      <c r="AK47" s="543"/>
      <c r="AL47" s="455"/>
      <c r="AM47" s="457"/>
      <c r="AN47" s="456"/>
      <c r="AO47" s="148"/>
      <c r="AP47" s="143"/>
      <c r="AQ47" s="148"/>
      <c r="AR47" s="143"/>
      <c r="AS47" s="148"/>
      <c r="AT47" s="143"/>
      <c r="AU47" s="148"/>
      <c r="AV47" s="143"/>
      <c r="AW47" s="147"/>
      <c r="AX47" s="143"/>
      <c r="AY47" s="143"/>
      <c r="AZ47" s="147"/>
      <c r="BA47" s="148"/>
      <c r="BB47" s="148"/>
      <c r="BC47" s="143"/>
      <c r="BD47" s="143"/>
      <c r="BE47" s="147"/>
      <c r="BF47" s="148"/>
      <c r="BG47" s="148"/>
      <c r="BH47" s="143"/>
      <c r="BI47" s="143"/>
      <c r="BJ47" s="147"/>
      <c r="BK47" s="148"/>
      <c r="BL47" s="148"/>
      <c r="BM47" s="143"/>
      <c r="BN47" s="143"/>
      <c r="BO47" s="147"/>
      <c r="BP47" s="148"/>
      <c r="BQ47" s="148"/>
      <c r="BR47" s="171"/>
      <c r="BS47" s="143"/>
      <c r="BT47" s="143"/>
      <c r="BU47" s="143"/>
      <c r="BV47" s="148"/>
      <c r="BW47" s="143"/>
      <c r="BX47" s="143"/>
      <c r="BY47" s="148"/>
      <c r="BZ47" s="143"/>
      <c r="CA47" s="147"/>
      <c r="CB47" s="143"/>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row>
    <row r="48" spans="1:106" ht="16.5" customHeight="1" x14ac:dyDescent="0.2">
      <c r="A48" s="451"/>
      <c r="B48" s="452"/>
      <c r="C48" s="452"/>
      <c r="D48" s="452"/>
      <c r="E48" s="453"/>
      <c r="F48" s="452"/>
      <c r="G48" s="452"/>
      <c r="H48" s="452"/>
      <c r="I48" s="452"/>
      <c r="J48" s="451"/>
      <c r="K48" s="237"/>
      <c r="L48" s="238"/>
      <c r="M48" s="539"/>
      <c r="N48" s="544"/>
      <c r="O48" s="237"/>
      <c r="P48" s="238"/>
      <c r="Q48" s="239"/>
      <c r="R48" s="457">
        <v>2</v>
      </c>
      <c r="S48" s="516"/>
      <c r="T48" s="186" t="str">
        <f t="shared" si="9"/>
        <v/>
      </c>
      <c r="U48" s="186"/>
      <c r="V48" s="186"/>
      <c r="W48" s="186"/>
      <c r="X48" s="186"/>
      <c r="Y48" s="541"/>
      <c r="Z48" s="541"/>
      <c r="AA48" s="175" t="str">
        <f t="shared" si="6"/>
        <v/>
      </c>
      <c r="AB48" s="541"/>
      <c r="AC48" s="541"/>
      <c r="AD48" s="541"/>
      <c r="AE48" s="182" t="str">
        <f>IFERROR(IF(AND(T47="Probabilidad",T48="Probabilidad"),(AG47-(+AG47*AA48)),IF(T48="Probabilidad",(L47-(+L47*AA48)),IF(T48="Impacto",AG47,""))),"")</f>
        <v/>
      </c>
      <c r="AF48" s="177" t="str">
        <f t="shared" si="4"/>
        <v/>
      </c>
      <c r="AG48" s="175" t="str">
        <f t="shared" si="7"/>
        <v/>
      </c>
      <c r="AH48" s="177" t="str">
        <f t="shared" si="5"/>
        <v/>
      </c>
      <c r="AI48" s="175" t="str">
        <f>IFERROR(IF(AND(T47="Impacto",T48="Impacto"),(AI41-(+AI41*AA48)),IF(T48="Impacto",($P$47-(+$P$47*AA48)),IF(T48="Probabilidad",AI41,""))),"")</f>
        <v/>
      </c>
      <c r="AJ48" s="178" t="str">
        <f t="shared" si="8"/>
        <v/>
      </c>
      <c r="AK48" s="545"/>
      <c r="AL48" s="455"/>
      <c r="AM48" s="457"/>
      <c r="AN48" s="456"/>
      <c r="AO48" s="148"/>
      <c r="AP48" s="143"/>
      <c r="AQ48" s="148"/>
      <c r="AR48" s="143"/>
      <c r="AS48" s="148"/>
      <c r="AT48" s="143"/>
      <c r="AU48" s="148"/>
      <c r="AV48" s="143"/>
      <c r="AW48" s="147"/>
      <c r="AX48" s="143"/>
      <c r="AY48" s="143"/>
      <c r="AZ48" s="147"/>
      <c r="BA48" s="148"/>
      <c r="BB48" s="148"/>
      <c r="BC48" s="143"/>
      <c r="BD48" s="143"/>
      <c r="BE48" s="147"/>
      <c r="BF48" s="148"/>
      <c r="BG48" s="148"/>
      <c r="BH48" s="143"/>
      <c r="BI48" s="143"/>
      <c r="BJ48" s="147"/>
      <c r="BK48" s="148"/>
      <c r="BL48" s="148"/>
      <c r="BM48" s="143"/>
      <c r="BN48" s="143"/>
      <c r="BO48" s="147"/>
      <c r="BP48" s="148"/>
      <c r="BQ48" s="148"/>
      <c r="BR48" s="171"/>
      <c r="BS48" s="143"/>
      <c r="BT48" s="143"/>
      <c r="BU48" s="143"/>
      <c r="BV48" s="148"/>
      <c r="BW48" s="143"/>
      <c r="BX48" s="143"/>
      <c r="BY48" s="148"/>
      <c r="BZ48" s="143"/>
      <c r="CA48" s="147"/>
      <c r="CB48" s="143"/>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row>
    <row r="49" spans="1:106" ht="16.5" customHeight="1" x14ac:dyDescent="0.2">
      <c r="A49" s="451"/>
      <c r="B49" s="452"/>
      <c r="C49" s="452"/>
      <c r="D49" s="452"/>
      <c r="E49" s="453"/>
      <c r="F49" s="452"/>
      <c r="G49" s="452"/>
      <c r="H49" s="452"/>
      <c r="I49" s="452"/>
      <c r="J49" s="451"/>
      <c r="K49" s="237"/>
      <c r="L49" s="238"/>
      <c r="M49" s="539"/>
      <c r="N49" s="544"/>
      <c r="O49" s="237"/>
      <c r="P49" s="238"/>
      <c r="Q49" s="239"/>
      <c r="R49" s="457">
        <v>3</v>
      </c>
      <c r="S49" s="516"/>
      <c r="T49" s="186" t="str">
        <f t="shared" si="9"/>
        <v/>
      </c>
      <c r="U49" s="186"/>
      <c r="V49" s="186"/>
      <c r="W49" s="186"/>
      <c r="X49" s="186"/>
      <c r="Y49" s="541"/>
      <c r="Z49" s="541"/>
      <c r="AA49" s="175" t="str">
        <f t="shared" si="6"/>
        <v/>
      </c>
      <c r="AB49" s="541"/>
      <c r="AC49" s="541"/>
      <c r="AD49" s="541"/>
      <c r="AE49" s="182" t="str">
        <f>IFERROR(IF(AND(T48="Probabilidad",T49="Probabilidad"),(AG48-(+AG48*AA49)),IF(AND(T48="Impacto",T49="Probabilidad"),(AG47-(+AG47*AA49)),IF(T49="Impacto",AG48,""))),"")</f>
        <v/>
      </c>
      <c r="AF49" s="177" t="str">
        <f t="shared" si="4"/>
        <v/>
      </c>
      <c r="AG49" s="175" t="str">
        <f t="shared" si="7"/>
        <v/>
      </c>
      <c r="AH49" s="177" t="str">
        <f t="shared" si="5"/>
        <v/>
      </c>
      <c r="AI49" s="175" t="str">
        <f>IFERROR(IF(AND(T48="Impacto",T49="Impacto"),(AI48-(+AI48*AA49)),IF(AND(T48="Probabilidad",T49="Impacto"),(AI47-(+AI47*AA49)),IF(T49="Probabilidad",AI48,""))),"")</f>
        <v/>
      </c>
      <c r="AJ49" s="178" t="str">
        <f t="shared" si="8"/>
        <v/>
      </c>
      <c r="AK49" s="545"/>
      <c r="AL49" s="455"/>
      <c r="AM49" s="457"/>
      <c r="AN49" s="456"/>
      <c r="AO49" s="148"/>
      <c r="AP49" s="143"/>
      <c r="AQ49" s="148"/>
      <c r="AR49" s="143"/>
      <c r="AS49" s="148"/>
      <c r="AT49" s="143"/>
      <c r="AU49" s="148"/>
      <c r="AV49" s="143"/>
      <c r="AW49" s="147"/>
      <c r="AX49" s="143"/>
      <c r="AY49" s="143"/>
      <c r="AZ49" s="147"/>
      <c r="BA49" s="148"/>
      <c r="BB49" s="148"/>
      <c r="BC49" s="143"/>
      <c r="BD49" s="143"/>
      <c r="BE49" s="147"/>
      <c r="BF49" s="148"/>
      <c r="BG49" s="148"/>
      <c r="BH49" s="143"/>
      <c r="BI49" s="143"/>
      <c r="BJ49" s="147"/>
      <c r="BK49" s="148"/>
      <c r="BL49" s="148"/>
      <c r="BM49" s="143"/>
      <c r="BN49" s="143"/>
      <c r="BO49" s="147"/>
      <c r="BP49" s="148"/>
      <c r="BQ49" s="148"/>
      <c r="BR49" s="171"/>
      <c r="BS49" s="143"/>
      <c r="BT49" s="143"/>
      <c r="BU49" s="143"/>
      <c r="BV49" s="148"/>
      <c r="BW49" s="143"/>
      <c r="BX49" s="143"/>
      <c r="BY49" s="148"/>
      <c r="BZ49" s="143"/>
      <c r="CA49" s="147"/>
      <c r="CB49" s="143"/>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row>
    <row r="50" spans="1:106" ht="16.5" customHeight="1" x14ac:dyDescent="0.2">
      <c r="A50" s="451"/>
      <c r="B50" s="452"/>
      <c r="C50" s="452"/>
      <c r="D50" s="452"/>
      <c r="E50" s="453"/>
      <c r="F50" s="452"/>
      <c r="G50" s="452"/>
      <c r="H50" s="452"/>
      <c r="I50" s="452"/>
      <c r="J50" s="451"/>
      <c r="K50" s="237"/>
      <c r="L50" s="238"/>
      <c r="M50" s="539"/>
      <c r="N50" s="544"/>
      <c r="O50" s="237"/>
      <c r="P50" s="238"/>
      <c r="Q50" s="239"/>
      <c r="R50" s="457">
        <v>4</v>
      </c>
      <c r="S50" s="516"/>
      <c r="T50" s="186" t="str">
        <f t="shared" si="9"/>
        <v/>
      </c>
      <c r="U50" s="186"/>
      <c r="V50" s="186"/>
      <c r="W50" s="186"/>
      <c r="X50" s="186"/>
      <c r="Y50" s="541"/>
      <c r="Z50" s="541"/>
      <c r="AA50" s="175" t="str">
        <f t="shared" si="6"/>
        <v/>
      </c>
      <c r="AB50" s="541"/>
      <c r="AC50" s="541"/>
      <c r="AD50" s="541"/>
      <c r="AE50" s="182" t="str">
        <f>IFERROR(IF(AND(T49="Probabilidad",T50="Probabilidad"),(AG49-(+AG49*AA50)),IF(AND(T49="Impacto",T50="Probabilidad"),(AG48-(+AG48*AA50)),IF(T50="Impacto",AG49,""))),"")</f>
        <v/>
      </c>
      <c r="AF50" s="177" t="str">
        <f t="shared" si="4"/>
        <v/>
      </c>
      <c r="AG50" s="175" t="str">
        <f t="shared" si="7"/>
        <v/>
      </c>
      <c r="AH50" s="177" t="str">
        <f t="shared" si="5"/>
        <v/>
      </c>
      <c r="AI50" s="175" t="str">
        <f>IFERROR(IF(AND(T49="Impacto",T50="Impacto"),(AI49-(+AI49*AA50)),IF(AND(T49="Probabilidad",T50="Impacto"),(AI48-(+AI48*AA50)),IF(T50="Probabilidad",AI49,""))),"")</f>
        <v/>
      </c>
      <c r="AJ50" s="178" t="str">
        <f t="shared" si="8"/>
        <v/>
      </c>
      <c r="AK50" s="545"/>
      <c r="AL50" s="455"/>
      <c r="AM50" s="457"/>
      <c r="AN50" s="456"/>
      <c r="AO50" s="148"/>
      <c r="AP50" s="143"/>
      <c r="AQ50" s="148"/>
      <c r="AR50" s="143"/>
      <c r="AS50" s="148"/>
      <c r="AT50" s="143"/>
      <c r="AU50" s="148"/>
      <c r="AV50" s="143"/>
      <c r="AW50" s="147"/>
      <c r="AX50" s="143"/>
      <c r="AY50" s="143"/>
      <c r="AZ50" s="147"/>
      <c r="BA50" s="148"/>
      <c r="BB50" s="148"/>
      <c r="BC50" s="143"/>
      <c r="BD50" s="143"/>
      <c r="BE50" s="147"/>
      <c r="BF50" s="148"/>
      <c r="BG50" s="148"/>
      <c r="BH50" s="143"/>
      <c r="BI50" s="143"/>
      <c r="BJ50" s="147"/>
      <c r="BK50" s="148"/>
      <c r="BL50" s="148"/>
      <c r="BM50" s="143"/>
      <c r="BN50" s="143"/>
      <c r="BO50" s="147"/>
      <c r="BP50" s="148"/>
      <c r="BQ50" s="148"/>
      <c r="BR50" s="171"/>
      <c r="BS50" s="143"/>
      <c r="BT50" s="143"/>
      <c r="BU50" s="143"/>
      <c r="BV50" s="148"/>
      <c r="BW50" s="143"/>
      <c r="BX50" s="143"/>
      <c r="BY50" s="148"/>
      <c r="BZ50" s="143"/>
      <c r="CA50" s="147"/>
      <c r="CB50" s="143"/>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row>
    <row r="51" spans="1:106" ht="16.5" customHeight="1" x14ac:dyDescent="0.2">
      <c r="A51" s="451"/>
      <c r="B51" s="452"/>
      <c r="C51" s="452"/>
      <c r="D51" s="452"/>
      <c r="E51" s="453"/>
      <c r="F51" s="452"/>
      <c r="G51" s="452"/>
      <c r="H51" s="452"/>
      <c r="I51" s="452"/>
      <c r="J51" s="451"/>
      <c r="K51" s="237"/>
      <c r="L51" s="238"/>
      <c r="M51" s="539"/>
      <c r="N51" s="544"/>
      <c r="O51" s="237"/>
      <c r="P51" s="238"/>
      <c r="Q51" s="239"/>
      <c r="R51" s="457">
        <v>5</v>
      </c>
      <c r="S51" s="516"/>
      <c r="T51" s="186" t="str">
        <f t="shared" si="9"/>
        <v/>
      </c>
      <c r="U51" s="186"/>
      <c r="V51" s="186"/>
      <c r="W51" s="186"/>
      <c r="X51" s="186"/>
      <c r="Y51" s="541"/>
      <c r="Z51" s="541"/>
      <c r="AA51" s="175" t="str">
        <f t="shared" si="6"/>
        <v/>
      </c>
      <c r="AB51" s="541"/>
      <c r="AC51" s="541"/>
      <c r="AD51" s="541"/>
      <c r="AE51" s="182" t="str">
        <f>IFERROR(IF(AND(T50="Probabilidad",T51="Probabilidad"),(AG50-(+AG50*AA51)),IF(AND(T50="Impacto",T51="Probabilidad"),(AG49-(+AG49*AA51)),IF(T51="Impacto",AG50,""))),"")</f>
        <v/>
      </c>
      <c r="AF51" s="177" t="str">
        <f t="shared" si="4"/>
        <v/>
      </c>
      <c r="AG51" s="175" t="str">
        <f t="shared" si="7"/>
        <v/>
      </c>
      <c r="AH51" s="177" t="str">
        <f t="shared" si="5"/>
        <v/>
      </c>
      <c r="AI51" s="175" t="str">
        <f>IFERROR(IF(AND(T50="Impacto",T51="Impacto"),(AI50-(+AI50*AA51)),IF(AND(T50="Probabilidad",T51="Impacto"),(AI49-(+AI49*AA51)),IF(T51="Probabilidad",AI50,""))),"")</f>
        <v/>
      </c>
      <c r="AJ51" s="178" t="str">
        <f t="shared" si="8"/>
        <v/>
      </c>
      <c r="AK51" s="545"/>
      <c r="AL51" s="455"/>
      <c r="AM51" s="457"/>
      <c r="AN51" s="456"/>
      <c r="AO51" s="148"/>
      <c r="AP51" s="143"/>
      <c r="AQ51" s="148"/>
      <c r="AR51" s="143"/>
      <c r="AS51" s="148"/>
      <c r="AT51" s="143"/>
      <c r="AU51" s="148"/>
      <c r="AV51" s="143"/>
      <c r="AW51" s="147"/>
      <c r="AX51" s="143"/>
      <c r="AY51" s="143"/>
      <c r="AZ51" s="147"/>
      <c r="BA51" s="148"/>
      <c r="BB51" s="148"/>
      <c r="BC51" s="143"/>
      <c r="BD51" s="143"/>
      <c r="BE51" s="147"/>
      <c r="BF51" s="148"/>
      <c r="BG51" s="148"/>
      <c r="BH51" s="143"/>
      <c r="BI51" s="143"/>
      <c r="BJ51" s="147"/>
      <c r="BK51" s="148"/>
      <c r="BL51" s="148"/>
      <c r="BM51" s="143"/>
      <c r="BN51" s="143"/>
      <c r="BO51" s="147"/>
      <c r="BP51" s="148"/>
      <c r="BQ51" s="148"/>
      <c r="BR51" s="171"/>
      <c r="BS51" s="143"/>
      <c r="BT51" s="143"/>
      <c r="BU51" s="143"/>
      <c r="BV51" s="148"/>
      <c r="BW51" s="143"/>
      <c r="BX51" s="143"/>
      <c r="BY51" s="148"/>
      <c r="BZ51" s="143"/>
      <c r="CA51" s="147"/>
      <c r="CB51" s="143"/>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row>
    <row r="52" spans="1:106" ht="16.5" customHeight="1" x14ac:dyDescent="0.2">
      <c r="A52" s="451"/>
      <c r="B52" s="452"/>
      <c r="C52" s="452"/>
      <c r="D52" s="452"/>
      <c r="E52" s="453"/>
      <c r="F52" s="452"/>
      <c r="G52" s="452"/>
      <c r="H52" s="452"/>
      <c r="I52" s="452"/>
      <c r="J52" s="451"/>
      <c r="K52" s="237"/>
      <c r="L52" s="238"/>
      <c r="M52" s="539"/>
      <c r="N52" s="546"/>
      <c r="O52" s="237"/>
      <c r="P52" s="238"/>
      <c r="Q52" s="239"/>
      <c r="R52" s="457">
        <v>6</v>
      </c>
      <c r="S52" s="516"/>
      <c r="T52" s="186" t="str">
        <f t="shared" si="9"/>
        <v/>
      </c>
      <c r="U52" s="186"/>
      <c r="V52" s="186"/>
      <c r="W52" s="186"/>
      <c r="X52" s="186"/>
      <c r="Y52" s="541"/>
      <c r="Z52" s="541"/>
      <c r="AA52" s="175" t="str">
        <f t="shared" si="6"/>
        <v/>
      </c>
      <c r="AB52" s="541"/>
      <c r="AC52" s="541"/>
      <c r="AD52" s="541"/>
      <c r="AE52" s="182" t="str">
        <f>IFERROR(IF(AND(T51="Probabilidad",T52="Probabilidad"),(AG51-(+AG51*AA52)),IF(AND(T51="Impacto",T52="Probabilidad"),(AG50-(+AG50*AA52)),IF(T52="Impacto",AG51,""))),"")</f>
        <v/>
      </c>
      <c r="AF52" s="177" t="str">
        <f t="shared" si="4"/>
        <v/>
      </c>
      <c r="AG52" s="175" t="str">
        <f t="shared" si="7"/>
        <v/>
      </c>
      <c r="AH52" s="177" t="str">
        <f t="shared" si="5"/>
        <v/>
      </c>
      <c r="AI52" s="175" t="str">
        <f>IFERROR(IF(AND(T51="Impacto",T52="Impacto"),(AI51-(+AI51*AA52)),IF(AND(T51="Probabilidad",T52="Impacto"),(AI50-(+AI50*AA52)),IF(T52="Probabilidad",AI51,""))),"")</f>
        <v/>
      </c>
      <c r="AJ52" s="178" t="str">
        <f t="shared" si="8"/>
        <v/>
      </c>
      <c r="AK52" s="547"/>
      <c r="AL52" s="455"/>
      <c r="AM52" s="457"/>
      <c r="AN52" s="456"/>
      <c r="AO52" s="148"/>
      <c r="AP52" s="143"/>
      <c r="AQ52" s="148"/>
      <c r="AR52" s="143"/>
      <c r="AS52" s="148"/>
      <c r="AT52" s="143"/>
      <c r="AU52" s="148"/>
      <c r="AV52" s="143"/>
      <c r="AW52" s="147"/>
      <c r="AX52" s="143"/>
      <c r="AY52" s="143"/>
      <c r="AZ52" s="147"/>
      <c r="BA52" s="148"/>
      <c r="BB52" s="148"/>
      <c r="BC52" s="143"/>
      <c r="BD52" s="143"/>
      <c r="BE52" s="147"/>
      <c r="BF52" s="148"/>
      <c r="BG52" s="148"/>
      <c r="BH52" s="143"/>
      <c r="BI52" s="143"/>
      <c r="BJ52" s="147"/>
      <c r="BK52" s="148"/>
      <c r="BL52" s="148"/>
      <c r="BM52" s="143"/>
      <c r="BN52" s="143"/>
      <c r="BO52" s="147"/>
      <c r="BP52" s="148"/>
      <c r="BQ52" s="148"/>
      <c r="BR52" s="171"/>
      <c r="BS52" s="143"/>
      <c r="BT52" s="143"/>
      <c r="BU52" s="143"/>
      <c r="BV52" s="148"/>
      <c r="BW52" s="143"/>
      <c r="BX52" s="143"/>
      <c r="BY52" s="148"/>
      <c r="BZ52" s="143"/>
      <c r="CA52" s="147"/>
      <c r="CB52" s="143"/>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row>
    <row r="53" spans="1:106" ht="16.5" customHeight="1" x14ac:dyDescent="0.2">
      <c r="A53" s="451">
        <v>9</v>
      </c>
      <c r="B53" s="452"/>
      <c r="C53" s="452"/>
      <c r="D53" s="452"/>
      <c r="E53" s="453"/>
      <c r="F53" s="452"/>
      <c r="G53" s="452"/>
      <c r="H53" s="452"/>
      <c r="I53" s="452"/>
      <c r="J53" s="451"/>
      <c r="K53" s="237" t="str">
        <f>IF(J53&lt;=0,"",IF(J53&lt;=2,"Muy Baja",IF(J53&lt;=24,"Baja",IF(J53&lt;=500,"Media",IF(J53&lt;=5000,"Alta","Muy Alta")))))</f>
        <v/>
      </c>
      <c r="L53" s="238" t="str">
        <f>IF(K53="","",IF(K53="Muy Baja",0.2,IF(K53="Baja",0.4,IF(K53="Media",0.6,IF(K53="Alta",0.8,IF(K53="Muy Alta",1,))))))</f>
        <v/>
      </c>
      <c r="M53" s="539"/>
      <c r="N53" s="236">
        <f>IF(NOT(ISERROR(MATCH(M53,'Tabla Impacto'!$B$221:$B$223,0))),'Tabla Impacto'!$F$223&amp;"Por favor no seleccionar los criterios de impacto(Afectación Económica o presupuestal y Pérdida Reputacional)",M53)</f>
        <v>0</v>
      </c>
      <c r="O53" s="237" t="str">
        <f>IF(OR(N53='Tabla Impacto'!$C$11,N53='Tabla Impacto'!$D$11),"Leve",IF(OR(N53='Tabla Impacto'!$C$12,N53='Tabla Impacto'!$D$12),"Menor",IF(OR(N53='Tabla Impacto'!$C$13,N53='Tabla Impacto'!$D$13),"Moderado",IF(OR(N53='Tabla Impacto'!$C$14,N53='Tabla Impacto'!$D$14),"Mayor",IF(OR(N53='Tabla Impacto'!$C$15,N53='Tabla Impacto'!$D$15),"Catastrófico","")))))</f>
        <v/>
      </c>
      <c r="P53" s="238" t="str">
        <f>IF(O53="","",IF(O53="Leve",0.2,IF(O53="Menor",0.4,IF(O53="Moderado",0.6,IF(O53="Mayor",0.8,IF(O53="Catastrófico",1,))))))</f>
        <v/>
      </c>
      <c r="Q53" s="239" t="str">
        <f>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457">
        <v>1</v>
      </c>
      <c r="S53" s="516"/>
      <c r="T53" s="186" t="str">
        <f t="shared" si="9"/>
        <v/>
      </c>
      <c r="U53" s="186"/>
      <c r="V53" s="186"/>
      <c r="W53" s="186"/>
      <c r="X53" s="186"/>
      <c r="Y53" s="541"/>
      <c r="Z53" s="541"/>
      <c r="AA53" s="175" t="str">
        <f t="shared" si="6"/>
        <v/>
      </c>
      <c r="AB53" s="541"/>
      <c r="AC53" s="541"/>
      <c r="AD53" s="541"/>
      <c r="AE53" s="182" t="str">
        <f>IFERROR(IF(T53="Probabilidad",(L53-(+L53*AA53)),IF(T53="Impacto",L53,"")),"")</f>
        <v/>
      </c>
      <c r="AF53" s="177" t="str">
        <f>IFERROR(IF(AE53="","",IF(AE53&lt;=0.2,"Muy Baja",IF(AE53&lt;=0.4,"Baja",IF(AE53&lt;=0.6,"Media",IF(AE53&lt;=0.8,"Alta","Muy Alta"))))),"")</f>
        <v/>
      </c>
      <c r="AG53" s="175" t="str">
        <f t="shared" si="7"/>
        <v/>
      </c>
      <c r="AH53" s="177" t="str">
        <f>IFERROR(IF(AI53="","",IF(AI53&lt;=0.2,"Leve",IF(AI53&lt;=0.4,"Menor",IF(AI53&lt;=0.6,"Moderado",IF(AI53&lt;=0.8,"Mayor","Catastrófico"))))),"")</f>
        <v/>
      </c>
      <c r="AI53" s="175" t="str">
        <f>IFERROR(IF(T53="Impacto",(P53-(+P53*AA53)),IF(T53="Probabilidad",P53,"")),"")</f>
        <v/>
      </c>
      <c r="AJ53" s="178" t="str">
        <f t="shared" si="8"/>
        <v/>
      </c>
      <c r="AK53" s="543"/>
      <c r="AL53" s="455"/>
      <c r="AM53" s="457"/>
      <c r="AN53" s="456"/>
      <c r="AO53" s="148"/>
      <c r="AP53" s="143"/>
      <c r="AQ53" s="148"/>
      <c r="AR53" s="143"/>
      <c r="AS53" s="148"/>
      <c r="AT53" s="143"/>
      <c r="AU53" s="148"/>
      <c r="AV53" s="143"/>
      <c r="AW53" s="147"/>
      <c r="AX53" s="143"/>
      <c r="AY53" s="143"/>
      <c r="AZ53" s="147"/>
      <c r="BA53" s="148"/>
      <c r="BB53" s="148"/>
      <c r="BC53" s="143"/>
      <c r="BD53" s="143"/>
      <c r="BE53" s="147"/>
      <c r="BF53" s="148"/>
      <c r="BG53" s="148"/>
      <c r="BH53" s="143"/>
      <c r="BI53" s="143"/>
      <c r="BJ53" s="147"/>
      <c r="BK53" s="148"/>
      <c r="BL53" s="148"/>
      <c r="BM53" s="143"/>
      <c r="BN53" s="143"/>
      <c r="BO53" s="147"/>
      <c r="BP53" s="148"/>
      <c r="BQ53" s="148"/>
      <c r="BR53" s="171"/>
      <c r="BS53" s="143"/>
      <c r="BT53" s="143"/>
      <c r="BU53" s="143"/>
      <c r="BV53" s="148"/>
      <c r="BW53" s="143"/>
      <c r="BX53" s="143"/>
      <c r="BY53" s="148"/>
      <c r="BZ53" s="143"/>
      <c r="CA53" s="147"/>
      <c r="CB53" s="143"/>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row>
    <row r="54" spans="1:106" ht="16.5" customHeight="1" x14ac:dyDescent="0.2">
      <c r="A54" s="451"/>
      <c r="B54" s="452"/>
      <c r="C54" s="452"/>
      <c r="D54" s="452"/>
      <c r="E54" s="453"/>
      <c r="F54" s="452"/>
      <c r="G54" s="452"/>
      <c r="H54" s="452"/>
      <c r="I54" s="452"/>
      <c r="J54" s="451"/>
      <c r="K54" s="237"/>
      <c r="L54" s="238"/>
      <c r="M54" s="539"/>
      <c r="N54" s="544"/>
      <c r="O54" s="237"/>
      <c r="P54" s="238"/>
      <c r="Q54" s="239"/>
      <c r="R54" s="457">
        <v>2</v>
      </c>
      <c r="S54" s="516"/>
      <c r="T54" s="186" t="str">
        <f t="shared" si="9"/>
        <v/>
      </c>
      <c r="U54" s="186"/>
      <c r="V54" s="186"/>
      <c r="W54" s="186"/>
      <c r="X54" s="186"/>
      <c r="Y54" s="541"/>
      <c r="Z54" s="541"/>
      <c r="AA54" s="175" t="str">
        <f t="shared" si="6"/>
        <v/>
      </c>
      <c r="AB54" s="541"/>
      <c r="AC54" s="541"/>
      <c r="AD54" s="541"/>
      <c r="AE54" s="182" t="str">
        <f>IFERROR(IF(AND(T53="Probabilidad",T54="Probabilidad"),(AG53-(+AG53*AA54)),IF(T54="Probabilidad",(L53-(+L53*AA54)),IF(T54="Impacto",AG53,""))),"")</f>
        <v/>
      </c>
      <c r="AF54" s="177" t="str">
        <f t="shared" si="4"/>
        <v/>
      </c>
      <c r="AG54" s="175" t="str">
        <f t="shared" si="7"/>
        <v/>
      </c>
      <c r="AH54" s="177" t="str">
        <f t="shared" si="5"/>
        <v/>
      </c>
      <c r="AI54" s="175" t="str">
        <f>IFERROR(IF(AND(T53="Impacto",T54="Impacto"),(AI47-(+AI47*AA54)),IF(T54="Impacto",($P$53-(+$P$53*AA54)),IF(T54="Probabilidad",AI47,""))),"")</f>
        <v/>
      </c>
      <c r="AJ54" s="178" t="str">
        <f t="shared" si="8"/>
        <v/>
      </c>
      <c r="AK54" s="545"/>
      <c r="AL54" s="455"/>
      <c r="AM54" s="457"/>
      <c r="AN54" s="456"/>
      <c r="AO54" s="148"/>
      <c r="AP54" s="143"/>
      <c r="AQ54" s="148"/>
      <c r="AR54" s="143"/>
      <c r="AS54" s="148"/>
      <c r="AT54" s="143"/>
      <c r="AU54" s="148"/>
      <c r="AV54" s="143"/>
      <c r="AW54" s="147"/>
      <c r="AX54" s="143"/>
      <c r="AY54" s="143"/>
      <c r="AZ54" s="147"/>
      <c r="BA54" s="148"/>
      <c r="BB54" s="148"/>
      <c r="BC54" s="143"/>
      <c r="BD54" s="143"/>
      <c r="BE54" s="147"/>
      <c r="BF54" s="148"/>
      <c r="BG54" s="148"/>
      <c r="BH54" s="143"/>
      <c r="BI54" s="143"/>
      <c r="BJ54" s="147"/>
      <c r="BK54" s="148"/>
      <c r="BL54" s="148"/>
      <c r="BM54" s="143"/>
      <c r="BN54" s="143"/>
      <c r="BO54" s="147"/>
      <c r="BP54" s="148"/>
      <c r="BQ54" s="148"/>
      <c r="BR54" s="171"/>
      <c r="BS54" s="143"/>
      <c r="BT54" s="143"/>
      <c r="BU54" s="143"/>
      <c r="BV54" s="148"/>
      <c r="BW54" s="143"/>
      <c r="BX54" s="143"/>
      <c r="BY54" s="148"/>
      <c r="BZ54" s="143"/>
      <c r="CA54" s="147"/>
      <c r="CB54" s="143"/>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row>
    <row r="55" spans="1:106" ht="16.5" customHeight="1" x14ac:dyDescent="0.2">
      <c r="A55" s="451"/>
      <c r="B55" s="452"/>
      <c r="C55" s="452"/>
      <c r="D55" s="452"/>
      <c r="E55" s="453"/>
      <c r="F55" s="452"/>
      <c r="G55" s="452"/>
      <c r="H55" s="452"/>
      <c r="I55" s="452"/>
      <c r="J55" s="451"/>
      <c r="K55" s="237"/>
      <c r="L55" s="238"/>
      <c r="M55" s="539"/>
      <c r="N55" s="544"/>
      <c r="O55" s="237"/>
      <c r="P55" s="238"/>
      <c r="Q55" s="239"/>
      <c r="R55" s="457">
        <v>3</v>
      </c>
      <c r="S55" s="516"/>
      <c r="T55" s="186" t="str">
        <f t="shared" si="9"/>
        <v/>
      </c>
      <c r="U55" s="186"/>
      <c r="V55" s="186"/>
      <c r="W55" s="186"/>
      <c r="X55" s="186"/>
      <c r="Y55" s="541"/>
      <c r="Z55" s="541"/>
      <c r="AA55" s="175" t="str">
        <f t="shared" si="6"/>
        <v/>
      </c>
      <c r="AB55" s="541"/>
      <c r="AC55" s="541"/>
      <c r="AD55" s="541"/>
      <c r="AE55" s="182" t="str">
        <f>IFERROR(IF(AND(T54="Probabilidad",T55="Probabilidad"),(AG54-(+AG54*AA55)),IF(AND(T54="Impacto",T55="Probabilidad"),(AG53-(+AG53*AA55)),IF(T55="Impacto",AG54,""))),"")</f>
        <v/>
      </c>
      <c r="AF55" s="177" t="str">
        <f t="shared" si="4"/>
        <v/>
      </c>
      <c r="AG55" s="175" t="str">
        <f t="shared" si="7"/>
        <v/>
      </c>
      <c r="AH55" s="177" t="str">
        <f t="shared" si="5"/>
        <v/>
      </c>
      <c r="AI55" s="175" t="str">
        <f>IFERROR(IF(AND(T54="Impacto",T55="Impacto"),(AI54-(+AI54*AA55)),IF(AND(T54="Probabilidad",T55="Impacto"),(AI53-(+AI53*AA55)),IF(T55="Probabilidad",AI54,""))),"")</f>
        <v/>
      </c>
      <c r="AJ55" s="178" t="str">
        <f t="shared" si="8"/>
        <v/>
      </c>
      <c r="AK55" s="545"/>
      <c r="AL55" s="455"/>
      <c r="AM55" s="457"/>
      <c r="AN55" s="456"/>
      <c r="AO55" s="148"/>
      <c r="AP55" s="143"/>
      <c r="AQ55" s="148"/>
      <c r="AR55" s="143"/>
      <c r="AS55" s="148"/>
      <c r="AT55" s="143"/>
      <c r="AU55" s="148"/>
      <c r="AV55" s="143"/>
      <c r="AW55" s="147"/>
      <c r="AX55" s="143"/>
      <c r="AY55" s="143"/>
      <c r="AZ55" s="147"/>
      <c r="BA55" s="148"/>
      <c r="BB55" s="148"/>
      <c r="BC55" s="143"/>
      <c r="BD55" s="143"/>
      <c r="BE55" s="147"/>
      <c r="BF55" s="148"/>
      <c r="BG55" s="148"/>
      <c r="BH55" s="143"/>
      <c r="BI55" s="143"/>
      <c r="BJ55" s="147"/>
      <c r="BK55" s="148"/>
      <c r="BL55" s="148"/>
      <c r="BM55" s="143"/>
      <c r="BN55" s="143"/>
      <c r="BO55" s="147"/>
      <c r="BP55" s="148"/>
      <c r="BQ55" s="148"/>
      <c r="BR55" s="171"/>
      <c r="BS55" s="143"/>
      <c r="BT55" s="143"/>
      <c r="BU55" s="143"/>
      <c r="BV55" s="148"/>
      <c r="BW55" s="143"/>
      <c r="BX55" s="143"/>
      <c r="BY55" s="148"/>
      <c r="BZ55" s="143"/>
      <c r="CA55" s="147"/>
      <c r="CB55" s="143"/>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row>
    <row r="56" spans="1:106" ht="16.5" customHeight="1" x14ac:dyDescent="0.2">
      <c r="A56" s="451"/>
      <c r="B56" s="452"/>
      <c r="C56" s="452"/>
      <c r="D56" s="452"/>
      <c r="E56" s="453"/>
      <c r="F56" s="452"/>
      <c r="G56" s="452"/>
      <c r="H56" s="452"/>
      <c r="I56" s="452"/>
      <c r="J56" s="451"/>
      <c r="K56" s="237"/>
      <c r="L56" s="238"/>
      <c r="M56" s="539"/>
      <c r="N56" s="544"/>
      <c r="O56" s="237"/>
      <c r="P56" s="238"/>
      <c r="Q56" s="239"/>
      <c r="R56" s="457">
        <v>4</v>
      </c>
      <c r="S56" s="516"/>
      <c r="T56" s="186" t="str">
        <f t="shared" si="9"/>
        <v/>
      </c>
      <c r="U56" s="186"/>
      <c r="V56" s="186"/>
      <c r="W56" s="186"/>
      <c r="X56" s="186"/>
      <c r="Y56" s="541"/>
      <c r="Z56" s="541"/>
      <c r="AA56" s="175" t="str">
        <f t="shared" si="6"/>
        <v/>
      </c>
      <c r="AB56" s="541"/>
      <c r="AC56" s="541"/>
      <c r="AD56" s="541"/>
      <c r="AE56" s="182" t="str">
        <f>IFERROR(IF(AND(T55="Probabilidad",T56="Probabilidad"),(AG55-(+AG55*AA56)),IF(AND(T55="Impacto",T56="Probabilidad"),(AG54-(+AG54*AA56)),IF(T56="Impacto",AG55,""))),"")</f>
        <v/>
      </c>
      <c r="AF56" s="177" t="str">
        <f t="shared" si="4"/>
        <v/>
      </c>
      <c r="AG56" s="175" t="str">
        <f t="shared" si="7"/>
        <v/>
      </c>
      <c r="AH56" s="177" t="str">
        <f t="shared" si="5"/>
        <v/>
      </c>
      <c r="AI56" s="175" t="str">
        <f>IFERROR(IF(AND(T55="Impacto",T56="Impacto"),(AI55-(+AI55*AA56)),IF(AND(T55="Probabilidad",T56="Impacto"),(AI54-(+AI54*AA56)),IF(T56="Probabilidad",AI55,""))),"")</f>
        <v/>
      </c>
      <c r="AJ56" s="178" t="str">
        <f t="shared" si="8"/>
        <v/>
      </c>
      <c r="AK56" s="545"/>
      <c r="AL56" s="455"/>
      <c r="AM56" s="457"/>
      <c r="AN56" s="456"/>
      <c r="AO56" s="148"/>
      <c r="AP56" s="143"/>
      <c r="AQ56" s="148"/>
      <c r="AR56" s="143"/>
      <c r="AS56" s="148"/>
      <c r="AT56" s="143"/>
      <c r="AU56" s="148"/>
      <c r="AV56" s="143"/>
      <c r="AW56" s="147"/>
      <c r="AX56" s="143"/>
      <c r="AY56" s="143"/>
      <c r="AZ56" s="147"/>
      <c r="BA56" s="148"/>
      <c r="BB56" s="148"/>
      <c r="BC56" s="143"/>
      <c r="BD56" s="143"/>
      <c r="BE56" s="147"/>
      <c r="BF56" s="148"/>
      <c r="BG56" s="148"/>
      <c r="BH56" s="143"/>
      <c r="BI56" s="143"/>
      <c r="BJ56" s="147"/>
      <c r="BK56" s="148"/>
      <c r="BL56" s="148"/>
      <c r="BM56" s="143"/>
      <c r="BN56" s="143"/>
      <c r="BO56" s="147"/>
      <c r="BP56" s="148"/>
      <c r="BQ56" s="148"/>
      <c r="BR56" s="171"/>
      <c r="BS56" s="143"/>
      <c r="BT56" s="143"/>
      <c r="BU56" s="143"/>
      <c r="BV56" s="148"/>
      <c r="BW56" s="143"/>
      <c r="BX56" s="143"/>
      <c r="BY56" s="148"/>
      <c r="BZ56" s="143"/>
      <c r="CA56" s="147"/>
      <c r="CB56" s="143"/>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row>
    <row r="57" spans="1:106" ht="16.5" customHeight="1" x14ac:dyDescent="0.2">
      <c r="A57" s="451"/>
      <c r="B57" s="452"/>
      <c r="C57" s="452"/>
      <c r="D57" s="452"/>
      <c r="E57" s="453"/>
      <c r="F57" s="452"/>
      <c r="G57" s="452"/>
      <c r="H57" s="452"/>
      <c r="I57" s="452"/>
      <c r="J57" s="451"/>
      <c r="K57" s="237"/>
      <c r="L57" s="238"/>
      <c r="M57" s="539"/>
      <c r="N57" s="544"/>
      <c r="O57" s="237"/>
      <c r="P57" s="238"/>
      <c r="Q57" s="239"/>
      <c r="R57" s="457">
        <v>5</v>
      </c>
      <c r="S57" s="516"/>
      <c r="T57" s="186" t="str">
        <f t="shared" si="9"/>
        <v/>
      </c>
      <c r="U57" s="186"/>
      <c r="V57" s="186"/>
      <c r="W57" s="186"/>
      <c r="X57" s="186"/>
      <c r="Y57" s="541"/>
      <c r="Z57" s="541"/>
      <c r="AA57" s="175" t="str">
        <f t="shared" si="6"/>
        <v/>
      </c>
      <c r="AB57" s="541"/>
      <c r="AC57" s="541"/>
      <c r="AD57" s="541"/>
      <c r="AE57" s="182" t="str">
        <f>IFERROR(IF(AND(T56="Probabilidad",T57="Probabilidad"),(AG56-(+AG56*AA57)),IF(AND(T56="Impacto",T57="Probabilidad"),(AG55-(+AG55*AA57)),IF(T57="Impacto",AG56,""))),"")</f>
        <v/>
      </c>
      <c r="AF57" s="177" t="str">
        <f t="shared" si="4"/>
        <v/>
      </c>
      <c r="AG57" s="175" t="str">
        <f t="shared" si="7"/>
        <v/>
      </c>
      <c r="AH57" s="177" t="str">
        <f t="shared" si="5"/>
        <v/>
      </c>
      <c r="AI57" s="175" t="str">
        <f>IFERROR(IF(AND(T56="Impacto",T57="Impacto"),(AI56-(+AI56*AA57)),IF(AND(T56="Probabilidad",T57="Impacto"),(AI55-(+AI55*AA57)),IF(T57="Probabilidad",AI56,""))),"")</f>
        <v/>
      </c>
      <c r="AJ57" s="178" t="str">
        <f t="shared" si="8"/>
        <v/>
      </c>
      <c r="AK57" s="545"/>
      <c r="AL57" s="455"/>
      <c r="AM57" s="457"/>
      <c r="AN57" s="456"/>
      <c r="AO57" s="148"/>
      <c r="AP57" s="143"/>
      <c r="AQ57" s="148"/>
      <c r="AR57" s="143"/>
      <c r="AS57" s="148"/>
      <c r="AT57" s="143"/>
      <c r="AU57" s="148"/>
      <c r="AV57" s="143"/>
      <c r="AW57" s="147"/>
      <c r="AX57" s="143"/>
      <c r="AY57" s="143"/>
      <c r="AZ57" s="147"/>
      <c r="BA57" s="148"/>
      <c r="BB57" s="148"/>
      <c r="BC57" s="143"/>
      <c r="BD57" s="143"/>
      <c r="BE57" s="147"/>
      <c r="BF57" s="148"/>
      <c r="BG57" s="148"/>
      <c r="BH57" s="143"/>
      <c r="BI57" s="143"/>
      <c r="BJ57" s="147"/>
      <c r="BK57" s="148"/>
      <c r="BL57" s="148"/>
      <c r="BM57" s="143"/>
      <c r="BN57" s="143"/>
      <c r="BO57" s="147"/>
      <c r="BP57" s="148"/>
      <c r="BQ57" s="148"/>
      <c r="BR57" s="171"/>
      <c r="BS57" s="143"/>
      <c r="BT57" s="143"/>
      <c r="BU57" s="143"/>
      <c r="BV57" s="148"/>
      <c r="BW57" s="143"/>
      <c r="BX57" s="143"/>
      <c r="BY57" s="148"/>
      <c r="BZ57" s="143"/>
      <c r="CA57" s="147"/>
      <c r="CB57" s="143"/>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row>
    <row r="58" spans="1:106" ht="16.5" customHeight="1" x14ac:dyDescent="0.2">
      <c r="A58" s="451"/>
      <c r="B58" s="452"/>
      <c r="C58" s="452"/>
      <c r="D58" s="452"/>
      <c r="E58" s="453"/>
      <c r="F58" s="452"/>
      <c r="G58" s="452"/>
      <c r="H58" s="452"/>
      <c r="I58" s="452"/>
      <c r="J58" s="451"/>
      <c r="K58" s="237"/>
      <c r="L58" s="238"/>
      <c r="M58" s="539"/>
      <c r="N58" s="546"/>
      <c r="O58" s="237"/>
      <c r="P58" s="238"/>
      <c r="Q58" s="239"/>
      <c r="R58" s="457">
        <v>6</v>
      </c>
      <c r="S58" s="516"/>
      <c r="T58" s="186" t="str">
        <f t="shared" si="9"/>
        <v/>
      </c>
      <c r="U58" s="186"/>
      <c r="V58" s="186"/>
      <c r="W58" s="186"/>
      <c r="X58" s="186"/>
      <c r="Y58" s="541"/>
      <c r="Z58" s="541"/>
      <c r="AA58" s="175" t="str">
        <f t="shared" si="6"/>
        <v/>
      </c>
      <c r="AB58" s="541"/>
      <c r="AC58" s="541"/>
      <c r="AD58" s="541"/>
      <c r="AE58" s="182" t="str">
        <f>IFERROR(IF(AND(T57="Probabilidad",T58="Probabilidad"),(AG57-(+AG57*AA58)),IF(AND(T57="Impacto",T58="Probabilidad"),(AG56-(+AG56*AA58)),IF(T58="Impacto",AG57,""))),"")</f>
        <v/>
      </c>
      <c r="AF58" s="177" t="str">
        <f t="shared" si="4"/>
        <v/>
      </c>
      <c r="AG58" s="175" t="str">
        <f t="shared" si="7"/>
        <v/>
      </c>
      <c r="AH58" s="177" t="str">
        <f t="shared" si="5"/>
        <v/>
      </c>
      <c r="AI58" s="175" t="str">
        <f>IFERROR(IF(AND(T57="Impacto",T58="Impacto"),(AI57-(+AI57*AA58)),IF(AND(T57="Probabilidad",T58="Impacto"),(AI56-(+AI56*AA58)),IF(T58="Probabilidad",AI57,""))),"")</f>
        <v/>
      </c>
      <c r="AJ58" s="178" t="str">
        <f t="shared" si="8"/>
        <v/>
      </c>
      <c r="AK58" s="547"/>
      <c r="AL58" s="455"/>
      <c r="AM58" s="457"/>
      <c r="AN58" s="456"/>
      <c r="AO58" s="148"/>
      <c r="AP58" s="143"/>
      <c r="AQ58" s="148"/>
      <c r="AR58" s="143"/>
      <c r="AS58" s="148"/>
      <c r="AT58" s="143"/>
      <c r="AU58" s="148"/>
      <c r="AV58" s="143"/>
      <c r="AW58" s="147"/>
      <c r="AX58" s="143"/>
      <c r="AY58" s="143"/>
      <c r="AZ58" s="147"/>
      <c r="BA58" s="148"/>
      <c r="BB58" s="148"/>
      <c r="BC58" s="143"/>
      <c r="BD58" s="143"/>
      <c r="BE58" s="147"/>
      <c r="BF58" s="148"/>
      <c r="BG58" s="148"/>
      <c r="BH58" s="143"/>
      <c r="BI58" s="143"/>
      <c r="BJ58" s="147"/>
      <c r="BK58" s="148"/>
      <c r="BL58" s="148"/>
      <c r="BM58" s="143"/>
      <c r="BN58" s="143"/>
      <c r="BO58" s="147"/>
      <c r="BP58" s="148"/>
      <c r="BQ58" s="148"/>
      <c r="BR58" s="171"/>
      <c r="BS58" s="143"/>
      <c r="BT58" s="143"/>
      <c r="BU58" s="143"/>
      <c r="BV58" s="148"/>
      <c r="BW58" s="143"/>
      <c r="BX58" s="143"/>
      <c r="BY58" s="148"/>
      <c r="BZ58" s="143"/>
      <c r="CA58" s="147"/>
      <c r="CB58" s="143"/>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row>
    <row r="59" spans="1:106" ht="16.5" customHeight="1" x14ac:dyDescent="0.2">
      <c r="A59" s="451">
        <v>10</v>
      </c>
      <c r="B59" s="452"/>
      <c r="C59" s="452"/>
      <c r="D59" s="452"/>
      <c r="E59" s="453"/>
      <c r="F59" s="452"/>
      <c r="G59" s="452"/>
      <c r="H59" s="452"/>
      <c r="I59" s="452"/>
      <c r="J59" s="451"/>
      <c r="K59" s="237" t="str">
        <f>IF(J59&lt;=0,"",IF(J59&lt;=2,"Muy Baja",IF(J59&lt;=24,"Baja",IF(J59&lt;=500,"Media",IF(J59&lt;=5000,"Alta","Muy Alta")))))</f>
        <v/>
      </c>
      <c r="L59" s="238" t="str">
        <f>IF(K59="","",IF(K59="Muy Baja",0.2,IF(K59="Baja",0.4,IF(K59="Media",0.6,IF(K59="Alta",0.8,IF(K59="Muy Alta",1,))))))</f>
        <v/>
      </c>
      <c r="M59" s="539"/>
      <c r="N59" s="236">
        <f>IF(NOT(ISERROR(MATCH(M59,'Tabla Impacto'!$B$221:$B$223,0))),'Tabla Impacto'!$F$223&amp;"Por favor no seleccionar los criterios de impacto(Afectación Económica o presupuestal y Pérdida Reputacional)",M59)</f>
        <v>0</v>
      </c>
      <c r="O59" s="237" t="str">
        <f>IF(OR(N59='Tabla Impacto'!$C$11,N59='Tabla Impacto'!$D$11),"Leve",IF(OR(N59='Tabla Impacto'!$C$12,N59='Tabla Impacto'!$D$12),"Menor",IF(OR(N59='Tabla Impacto'!$C$13,N59='Tabla Impacto'!$D$13),"Moderado",IF(OR(N59='Tabla Impacto'!$C$14,N59='Tabla Impacto'!$D$14),"Mayor",IF(OR(N59='Tabla Impacto'!$C$15,N59='Tabla Impacto'!$D$15),"Catastrófico","")))))</f>
        <v/>
      </c>
      <c r="P59" s="238" t="str">
        <f>IF(O59="","",IF(O59="Leve",0.2,IF(O59="Menor",0.4,IF(O59="Moderado",0.6,IF(O59="Mayor",0.8,IF(O59="Catastrófico",1,))))))</f>
        <v/>
      </c>
      <c r="Q59" s="239" t="str">
        <f>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457">
        <v>1</v>
      </c>
      <c r="S59" s="516"/>
      <c r="T59" s="186" t="str">
        <f t="shared" si="9"/>
        <v/>
      </c>
      <c r="U59" s="186"/>
      <c r="V59" s="186"/>
      <c r="W59" s="186"/>
      <c r="X59" s="186"/>
      <c r="Y59" s="541"/>
      <c r="Z59" s="541"/>
      <c r="AA59" s="175" t="str">
        <f t="shared" si="6"/>
        <v/>
      </c>
      <c r="AB59" s="541"/>
      <c r="AC59" s="541"/>
      <c r="AD59" s="541"/>
      <c r="AE59" s="182" t="str">
        <f>IFERROR(IF(T59="Probabilidad",(L59-(+L59*AA59)),IF(T59="Impacto",L59,"")),"")</f>
        <v/>
      </c>
      <c r="AF59" s="177" t="str">
        <f>IFERROR(IF(AE59="","",IF(AE59&lt;=0.2,"Muy Baja",IF(AE59&lt;=0.4,"Baja",IF(AE59&lt;=0.6,"Media",IF(AE59&lt;=0.8,"Alta","Muy Alta"))))),"")</f>
        <v/>
      </c>
      <c r="AG59" s="175" t="str">
        <f t="shared" si="7"/>
        <v/>
      </c>
      <c r="AH59" s="177" t="str">
        <f>IFERROR(IF(AI59="","",IF(AI59&lt;=0.2,"Leve",IF(AI59&lt;=0.4,"Menor",IF(AI59&lt;=0.6,"Moderado",IF(AI59&lt;=0.8,"Mayor","Catastrófico"))))),"")</f>
        <v/>
      </c>
      <c r="AI59" s="175" t="str">
        <f>IFERROR(IF(T59="Impacto",(P59-(+P59*AA59)),IF(T59="Probabilidad",P59,"")),"")</f>
        <v/>
      </c>
      <c r="AJ59" s="178" t="str">
        <f t="shared" si="8"/>
        <v/>
      </c>
      <c r="AK59" s="543"/>
      <c r="AL59" s="455"/>
      <c r="AM59" s="457"/>
      <c r="AN59" s="456"/>
      <c r="AO59" s="148"/>
      <c r="AP59" s="143"/>
      <c r="AQ59" s="148"/>
      <c r="AR59" s="143"/>
      <c r="AS59" s="148"/>
      <c r="AT59" s="143"/>
      <c r="AU59" s="148"/>
      <c r="AV59" s="143"/>
      <c r="AW59" s="147"/>
      <c r="AX59" s="143"/>
      <c r="AY59" s="143"/>
      <c r="AZ59" s="147"/>
      <c r="BA59" s="148"/>
      <c r="BB59" s="148"/>
      <c r="BC59" s="143"/>
      <c r="BD59" s="143"/>
      <c r="BE59" s="147"/>
      <c r="BF59" s="148"/>
      <c r="BG59" s="148"/>
      <c r="BH59" s="143"/>
      <c r="BI59" s="143"/>
      <c r="BJ59" s="147"/>
      <c r="BK59" s="148"/>
      <c r="BL59" s="148"/>
      <c r="BM59" s="143"/>
      <c r="BN59" s="143"/>
      <c r="BO59" s="147"/>
      <c r="BP59" s="148"/>
      <c r="BQ59" s="148"/>
      <c r="BR59" s="171"/>
      <c r="BS59" s="143"/>
      <c r="BT59" s="143"/>
      <c r="BU59" s="143"/>
      <c r="BV59" s="148"/>
      <c r="BW59" s="143"/>
      <c r="BX59" s="143"/>
      <c r="BY59" s="148"/>
      <c r="BZ59" s="143"/>
      <c r="CA59" s="147"/>
      <c r="CB59" s="143"/>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row>
    <row r="60" spans="1:106" ht="16.5" customHeight="1" x14ac:dyDescent="0.2">
      <c r="A60" s="451"/>
      <c r="B60" s="452"/>
      <c r="C60" s="452"/>
      <c r="D60" s="452"/>
      <c r="E60" s="453"/>
      <c r="F60" s="452"/>
      <c r="G60" s="452"/>
      <c r="H60" s="452"/>
      <c r="I60" s="452"/>
      <c r="J60" s="451"/>
      <c r="K60" s="237"/>
      <c r="L60" s="238"/>
      <c r="M60" s="539"/>
      <c r="N60" s="544"/>
      <c r="O60" s="237"/>
      <c r="P60" s="238"/>
      <c r="Q60" s="239"/>
      <c r="R60" s="457">
        <v>2</v>
      </c>
      <c r="S60" s="516"/>
      <c r="T60" s="186" t="str">
        <f t="shared" si="9"/>
        <v/>
      </c>
      <c r="U60" s="186"/>
      <c r="V60" s="186"/>
      <c r="W60" s="186"/>
      <c r="X60" s="186"/>
      <c r="Y60" s="541"/>
      <c r="Z60" s="541"/>
      <c r="AA60" s="175" t="str">
        <f t="shared" si="6"/>
        <v/>
      </c>
      <c r="AB60" s="541"/>
      <c r="AC60" s="541"/>
      <c r="AD60" s="541"/>
      <c r="AE60" s="182" t="str">
        <f>IFERROR(IF(AND(T59="Probabilidad",T60="Probabilidad"),(AG59-(+AG59*AA60)),IF(T60="Probabilidad",(L59-(+L59*AA60)),IF(T60="Impacto",AG59,""))),"")</f>
        <v/>
      </c>
      <c r="AF60" s="177" t="str">
        <f t="shared" si="4"/>
        <v/>
      </c>
      <c r="AG60" s="175" t="str">
        <f t="shared" si="7"/>
        <v/>
      </c>
      <c r="AH60" s="177" t="str">
        <f t="shared" si="5"/>
        <v/>
      </c>
      <c r="AI60" s="175" t="str">
        <f>IFERROR(IF(AND(T59="Impacto",T60="Impacto"),(AI53-(+AI53*AA60)),IF(T60="Impacto",($P$59-(+$P$59*AA60)),IF(T60="Probabilidad",AI53,""))),"")</f>
        <v/>
      </c>
      <c r="AJ60" s="178" t="str">
        <f t="shared" si="8"/>
        <v/>
      </c>
      <c r="AK60" s="545"/>
      <c r="AL60" s="455"/>
      <c r="AM60" s="457"/>
      <c r="AN60" s="456"/>
      <c r="AO60" s="148"/>
      <c r="AP60" s="143"/>
      <c r="AQ60" s="148"/>
      <c r="AR60" s="143"/>
      <c r="AS60" s="148"/>
      <c r="AT60" s="143"/>
      <c r="AU60" s="148"/>
      <c r="AV60" s="143"/>
      <c r="AW60" s="147"/>
      <c r="AX60" s="143"/>
      <c r="AY60" s="143"/>
      <c r="AZ60" s="147"/>
      <c r="BA60" s="148"/>
      <c r="BB60" s="148"/>
      <c r="BC60" s="143"/>
      <c r="BD60" s="143"/>
      <c r="BE60" s="147"/>
      <c r="BF60" s="148"/>
      <c r="BG60" s="148"/>
      <c r="BH60" s="143"/>
      <c r="BI60" s="143"/>
      <c r="BJ60" s="147"/>
      <c r="BK60" s="148"/>
      <c r="BL60" s="148"/>
      <c r="BM60" s="143"/>
      <c r="BN60" s="143"/>
      <c r="BO60" s="147"/>
      <c r="BP60" s="148"/>
      <c r="BQ60" s="148"/>
      <c r="BR60" s="171"/>
      <c r="BS60" s="143"/>
      <c r="BT60" s="143"/>
      <c r="BU60" s="143"/>
      <c r="BV60" s="148"/>
      <c r="BW60" s="143"/>
      <c r="BX60" s="143"/>
      <c r="BY60" s="148"/>
      <c r="BZ60" s="143"/>
      <c r="CA60" s="147"/>
      <c r="CB60" s="143"/>
    </row>
    <row r="61" spans="1:106" ht="16.5" customHeight="1" x14ac:dyDescent="0.2">
      <c r="A61" s="451"/>
      <c r="B61" s="452"/>
      <c r="C61" s="452"/>
      <c r="D61" s="452"/>
      <c r="E61" s="453"/>
      <c r="F61" s="452"/>
      <c r="G61" s="452"/>
      <c r="H61" s="452"/>
      <c r="I61" s="452"/>
      <c r="J61" s="451"/>
      <c r="K61" s="237"/>
      <c r="L61" s="238"/>
      <c r="M61" s="539"/>
      <c r="N61" s="544"/>
      <c r="O61" s="237"/>
      <c r="P61" s="238"/>
      <c r="Q61" s="239"/>
      <c r="R61" s="457">
        <v>3</v>
      </c>
      <c r="S61" s="516"/>
      <c r="T61" s="186" t="str">
        <f t="shared" si="9"/>
        <v/>
      </c>
      <c r="U61" s="186"/>
      <c r="V61" s="186"/>
      <c r="W61" s="186"/>
      <c r="X61" s="186"/>
      <c r="Y61" s="541"/>
      <c r="Z61" s="541"/>
      <c r="AA61" s="175" t="str">
        <f t="shared" si="6"/>
        <v/>
      </c>
      <c r="AB61" s="541"/>
      <c r="AC61" s="541"/>
      <c r="AD61" s="541"/>
      <c r="AE61" s="182" t="str">
        <f>IFERROR(IF(AND(T60="Probabilidad",T61="Probabilidad"),(AG60-(+AG60*AA61)),IF(AND(T60="Impacto",T61="Probabilidad"),(AG59-(+AG59*AA61)),IF(T61="Impacto",AG60,""))),"")</f>
        <v/>
      </c>
      <c r="AF61" s="177" t="str">
        <f t="shared" si="4"/>
        <v/>
      </c>
      <c r="AG61" s="175" t="str">
        <f t="shared" si="7"/>
        <v/>
      </c>
      <c r="AH61" s="177" t="str">
        <f t="shared" si="5"/>
        <v/>
      </c>
      <c r="AI61" s="175" t="str">
        <f>IFERROR(IF(AND(T60="Impacto",T61="Impacto"),(AI60-(+AI60*AA61)),IF(AND(T60="Probabilidad",T61="Impacto"),(AI59-(+AI59*AA61)),IF(T61="Probabilidad",AI60,""))),"")</f>
        <v/>
      </c>
      <c r="AJ61" s="178" t="str">
        <f t="shared" si="8"/>
        <v/>
      </c>
      <c r="AK61" s="545"/>
      <c r="AL61" s="455"/>
      <c r="AM61" s="457"/>
      <c r="AN61" s="456"/>
      <c r="AO61" s="148"/>
      <c r="AP61" s="143"/>
      <c r="AQ61" s="148"/>
      <c r="AR61" s="143"/>
      <c r="AS61" s="148"/>
      <c r="AT61" s="143"/>
      <c r="AU61" s="148"/>
      <c r="AV61" s="143"/>
      <c r="AW61" s="147"/>
      <c r="AX61" s="143"/>
      <c r="AY61" s="143"/>
      <c r="AZ61" s="147"/>
      <c r="BA61" s="148"/>
      <c r="BB61" s="148"/>
      <c r="BC61" s="143"/>
      <c r="BD61" s="143"/>
      <c r="BE61" s="147"/>
      <c r="BF61" s="148"/>
      <c r="BG61" s="148"/>
      <c r="BH61" s="143"/>
      <c r="BI61" s="143"/>
      <c r="BJ61" s="147"/>
      <c r="BK61" s="148"/>
      <c r="BL61" s="148"/>
      <c r="BM61" s="143"/>
      <c r="BN61" s="143"/>
      <c r="BO61" s="147"/>
      <c r="BP61" s="148"/>
      <c r="BQ61" s="148"/>
      <c r="BR61" s="171"/>
      <c r="BS61" s="143"/>
      <c r="BT61" s="143"/>
      <c r="BU61" s="143"/>
      <c r="BV61" s="148"/>
      <c r="BW61" s="143"/>
      <c r="BX61" s="143"/>
      <c r="BY61" s="148"/>
      <c r="BZ61" s="143"/>
      <c r="CA61" s="147"/>
      <c r="CB61" s="143"/>
    </row>
    <row r="62" spans="1:106" ht="16.5" customHeight="1" x14ac:dyDescent="0.2">
      <c r="A62" s="451"/>
      <c r="B62" s="452"/>
      <c r="C62" s="452"/>
      <c r="D62" s="452"/>
      <c r="E62" s="453"/>
      <c r="F62" s="452"/>
      <c r="G62" s="452"/>
      <c r="H62" s="452"/>
      <c r="I62" s="452"/>
      <c r="J62" s="451"/>
      <c r="K62" s="237"/>
      <c r="L62" s="238"/>
      <c r="M62" s="539"/>
      <c r="N62" s="544"/>
      <c r="O62" s="237"/>
      <c r="P62" s="238"/>
      <c r="Q62" s="239"/>
      <c r="R62" s="457">
        <v>4</v>
      </c>
      <c r="S62" s="516"/>
      <c r="T62" s="186" t="str">
        <f t="shared" si="9"/>
        <v/>
      </c>
      <c r="U62" s="186"/>
      <c r="V62" s="186"/>
      <c r="W62" s="186"/>
      <c r="X62" s="186"/>
      <c r="Y62" s="541"/>
      <c r="Z62" s="541"/>
      <c r="AA62" s="175" t="str">
        <f t="shared" si="6"/>
        <v/>
      </c>
      <c r="AB62" s="541"/>
      <c r="AC62" s="541"/>
      <c r="AD62" s="541"/>
      <c r="AE62" s="182" t="str">
        <f>IFERROR(IF(AND(T61="Probabilidad",T62="Probabilidad"),(AG61-(+AG61*AA62)),IF(AND(T61="Impacto",T62="Probabilidad"),(AG60-(+AG60*AA62)),IF(T62="Impacto",AG61,""))),"")</f>
        <v/>
      </c>
      <c r="AF62" s="177" t="str">
        <f t="shared" si="4"/>
        <v/>
      </c>
      <c r="AG62" s="175" t="str">
        <f t="shared" si="7"/>
        <v/>
      </c>
      <c r="AH62" s="177" t="str">
        <f t="shared" si="5"/>
        <v/>
      </c>
      <c r="AI62" s="175" t="str">
        <f>IFERROR(IF(AND(T61="Impacto",T62="Impacto"),(AI61-(+AI61*AA62)),IF(AND(T61="Probabilidad",T62="Impacto"),(AI60-(+AI60*AA62)),IF(T62="Probabilidad",AI61,""))),"")</f>
        <v/>
      </c>
      <c r="AJ62" s="178" t="str">
        <f t="shared" si="8"/>
        <v/>
      </c>
      <c r="AK62" s="545"/>
      <c r="AL62" s="455"/>
      <c r="AM62" s="457"/>
      <c r="AN62" s="456"/>
      <c r="AO62" s="148"/>
      <c r="AP62" s="143"/>
      <c r="AQ62" s="148"/>
      <c r="AR62" s="143"/>
      <c r="AS62" s="148"/>
      <c r="AT62" s="143"/>
      <c r="AU62" s="148"/>
      <c r="AV62" s="143"/>
      <c r="AW62" s="147"/>
      <c r="AX62" s="143"/>
      <c r="AY62" s="143"/>
      <c r="AZ62" s="147"/>
      <c r="BA62" s="148"/>
      <c r="BB62" s="148"/>
      <c r="BC62" s="143"/>
      <c r="BD62" s="143"/>
      <c r="BE62" s="147"/>
      <c r="BF62" s="148"/>
      <c r="BG62" s="148"/>
      <c r="BH62" s="143"/>
      <c r="BI62" s="143"/>
      <c r="BJ62" s="147"/>
      <c r="BK62" s="148"/>
      <c r="BL62" s="148"/>
      <c r="BM62" s="143"/>
      <c r="BN62" s="143"/>
      <c r="BO62" s="147"/>
      <c r="BP62" s="148"/>
      <c r="BQ62" s="148"/>
      <c r="BR62" s="171"/>
      <c r="BS62" s="143"/>
      <c r="BT62" s="143"/>
      <c r="BU62" s="143"/>
      <c r="BV62" s="148"/>
      <c r="BW62" s="143"/>
      <c r="BX62" s="143"/>
      <c r="BY62" s="148"/>
      <c r="BZ62" s="143"/>
      <c r="CA62" s="147"/>
      <c r="CB62" s="143"/>
    </row>
    <row r="63" spans="1:106" ht="16.5" customHeight="1" x14ac:dyDescent="0.2">
      <c r="A63" s="451"/>
      <c r="B63" s="452"/>
      <c r="C63" s="452"/>
      <c r="D63" s="452"/>
      <c r="E63" s="453"/>
      <c r="F63" s="452"/>
      <c r="G63" s="452"/>
      <c r="H63" s="452"/>
      <c r="I63" s="452"/>
      <c r="J63" s="451"/>
      <c r="K63" s="237"/>
      <c r="L63" s="238"/>
      <c r="M63" s="539"/>
      <c r="N63" s="544"/>
      <c r="O63" s="237"/>
      <c r="P63" s="238"/>
      <c r="Q63" s="239"/>
      <c r="R63" s="457">
        <v>5</v>
      </c>
      <c r="S63" s="516"/>
      <c r="T63" s="186" t="str">
        <f t="shared" si="9"/>
        <v/>
      </c>
      <c r="U63" s="186"/>
      <c r="V63" s="186"/>
      <c r="W63" s="186"/>
      <c r="X63" s="186"/>
      <c r="Y63" s="541"/>
      <c r="Z63" s="541"/>
      <c r="AA63" s="175" t="str">
        <f t="shared" si="6"/>
        <v/>
      </c>
      <c r="AB63" s="541"/>
      <c r="AC63" s="541"/>
      <c r="AD63" s="541"/>
      <c r="AE63" s="182" t="str">
        <f>IFERROR(IF(AND(T62="Probabilidad",T63="Probabilidad"),(AG62-(+AG62*AA63)),IF(AND(T62="Impacto",T63="Probabilidad"),(AG61-(+AG61*AA63)),IF(T63="Impacto",AG62,""))),"")</f>
        <v/>
      </c>
      <c r="AF63" s="177" t="str">
        <f t="shared" si="4"/>
        <v/>
      </c>
      <c r="AG63" s="175" t="str">
        <f t="shared" si="7"/>
        <v/>
      </c>
      <c r="AH63" s="177" t="str">
        <f t="shared" si="5"/>
        <v/>
      </c>
      <c r="AI63" s="175" t="str">
        <f>IFERROR(IF(AND(T62="Impacto",T63="Impacto"),(AI62-(+AI62*AA63)),IF(AND(T62="Probabilidad",T63="Impacto"),(AI61-(+AI61*AA63)),IF(T63="Probabilidad",AI62,""))),"")</f>
        <v/>
      </c>
      <c r="AJ63" s="178" t="str">
        <f t="shared" si="8"/>
        <v/>
      </c>
      <c r="AK63" s="545"/>
      <c r="AL63" s="455"/>
      <c r="AM63" s="457"/>
      <c r="AN63" s="456"/>
      <c r="AO63" s="148"/>
      <c r="AP63" s="143"/>
      <c r="AQ63" s="148"/>
      <c r="AR63" s="143"/>
      <c r="AS63" s="148"/>
      <c r="AT63" s="143"/>
      <c r="AU63" s="148"/>
      <c r="AV63" s="143"/>
      <c r="AW63" s="147"/>
      <c r="AX63" s="143"/>
      <c r="AY63" s="143"/>
      <c r="AZ63" s="147"/>
      <c r="BA63" s="148"/>
      <c r="BB63" s="148"/>
      <c r="BC63" s="143"/>
      <c r="BD63" s="143"/>
      <c r="BE63" s="147"/>
      <c r="BF63" s="148"/>
      <c r="BG63" s="148"/>
      <c r="BH63" s="143"/>
      <c r="BI63" s="143"/>
      <c r="BJ63" s="147"/>
      <c r="BK63" s="148"/>
      <c r="BL63" s="148"/>
      <c r="BM63" s="143"/>
      <c r="BN63" s="143"/>
      <c r="BO63" s="147"/>
      <c r="BP63" s="148"/>
      <c r="BQ63" s="148"/>
      <c r="BR63" s="171"/>
      <c r="BS63" s="143"/>
      <c r="BT63" s="143"/>
      <c r="BU63" s="143"/>
      <c r="BV63" s="148"/>
      <c r="BW63" s="143"/>
      <c r="BX63" s="143"/>
      <c r="BY63" s="148"/>
      <c r="BZ63" s="143"/>
      <c r="CA63" s="147"/>
      <c r="CB63" s="143"/>
    </row>
    <row r="64" spans="1:106" ht="16.5" customHeight="1" x14ac:dyDescent="0.2">
      <c r="A64" s="451"/>
      <c r="B64" s="452"/>
      <c r="C64" s="452"/>
      <c r="D64" s="452"/>
      <c r="E64" s="453"/>
      <c r="F64" s="452"/>
      <c r="G64" s="452"/>
      <c r="H64" s="452"/>
      <c r="I64" s="452"/>
      <c r="J64" s="451"/>
      <c r="K64" s="237"/>
      <c r="L64" s="238"/>
      <c r="M64" s="539"/>
      <c r="N64" s="546"/>
      <c r="O64" s="237"/>
      <c r="P64" s="238"/>
      <c r="Q64" s="239"/>
      <c r="R64" s="457">
        <v>6</v>
      </c>
      <c r="S64" s="516"/>
      <c r="T64" s="186" t="str">
        <f t="shared" si="9"/>
        <v/>
      </c>
      <c r="U64" s="186"/>
      <c r="V64" s="186"/>
      <c r="W64" s="186"/>
      <c r="X64" s="186"/>
      <c r="Y64" s="541"/>
      <c r="Z64" s="541"/>
      <c r="AA64" s="175" t="str">
        <f t="shared" si="6"/>
        <v/>
      </c>
      <c r="AB64" s="541"/>
      <c r="AC64" s="541"/>
      <c r="AD64" s="541"/>
      <c r="AE64" s="182" t="str">
        <f>IFERROR(IF(AND(T63="Probabilidad",T64="Probabilidad"),(AG63-(+AG63*AA64)),IF(AND(T63="Impacto",T64="Probabilidad"),(AG62-(+AG62*AA64)),IF(T64="Impacto",AG63,""))),"")</f>
        <v/>
      </c>
      <c r="AF64" s="177" t="str">
        <f t="shared" si="4"/>
        <v/>
      </c>
      <c r="AG64" s="175" t="str">
        <f t="shared" si="7"/>
        <v/>
      </c>
      <c r="AH64" s="177" t="str">
        <f t="shared" si="5"/>
        <v/>
      </c>
      <c r="AI64" s="175" t="str">
        <f>IFERROR(IF(AND(T63="Impacto",T64="Impacto"),(AI63-(+AI63*AA64)),IF(AND(T63="Probabilidad",T64="Impacto"),(AI62-(+AI62*AA64)),IF(T64="Probabilidad",AI63,""))),"")</f>
        <v/>
      </c>
      <c r="AJ64" s="178" t="str">
        <f t="shared" si="8"/>
        <v/>
      </c>
      <c r="AK64" s="547"/>
      <c r="AL64" s="455"/>
      <c r="AM64" s="457"/>
      <c r="AN64" s="456"/>
      <c r="AO64" s="148"/>
      <c r="AP64" s="143"/>
      <c r="AQ64" s="148"/>
      <c r="AR64" s="143"/>
      <c r="AS64" s="148"/>
      <c r="AT64" s="143"/>
      <c r="AU64" s="148"/>
      <c r="AV64" s="143"/>
      <c r="AW64" s="147"/>
      <c r="AX64" s="143"/>
      <c r="AY64" s="143"/>
      <c r="AZ64" s="147"/>
      <c r="BA64" s="148"/>
      <c r="BB64" s="148"/>
      <c r="BC64" s="143"/>
      <c r="BD64" s="143"/>
      <c r="BE64" s="147"/>
      <c r="BF64" s="148"/>
      <c r="BG64" s="148"/>
      <c r="BH64" s="143"/>
      <c r="BI64" s="143"/>
      <c r="BJ64" s="147"/>
      <c r="BK64" s="148"/>
      <c r="BL64" s="148"/>
      <c r="BM64" s="143"/>
      <c r="BN64" s="143"/>
      <c r="BO64" s="147"/>
      <c r="BP64" s="148"/>
      <c r="BQ64" s="148"/>
      <c r="BR64" s="171"/>
      <c r="BS64" s="143"/>
      <c r="BT64" s="143"/>
      <c r="BU64" s="143"/>
      <c r="BV64" s="148"/>
      <c r="BW64" s="143"/>
      <c r="BX64" s="143"/>
      <c r="BY64" s="148"/>
      <c r="BZ64" s="143"/>
      <c r="CA64" s="147"/>
      <c r="CB64" s="143"/>
    </row>
  </sheetData>
  <sheetProtection algorithmName="SHA-512" hashValue="p9WEmY5WVRD4r8KH4ShaAJHggvk98m+FXKDf8RoCCuVymuHp7ex+58meteOyw6hpGVbO5m+7GDWpWQkL50MjLA==" saltValue="Qrbuw8nv6AArINAcC9fIHQ==" spinCount="100000" sheet="1" objects="1" scenarios="1" formatCells="0" formatColumns="0" formatRows="0"/>
  <dataConsolidate link="1"/>
  <mergeCells count="264">
    <mergeCell ref="C41:C46"/>
    <mergeCell ref="D41:D46"/>
    <mergeCell ref="B47:B52"/>
    <mergeCell ref="C47:C52"/>
    <mergeCell ref="D47:D52"/>
    <mergeCell ref="B53:B58"/>
    <mergeCell ref="C53:C58"/>
    <mergeCell ref="D53:D58"/>
    <mergeCell ref="B59:B64"/>
    <mergeCell ref="C59:C64"/>
    <mergeCell ref="D59:D6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A29:A34"/>
    <mergeCell ref="F29:F34"/>
    <mergeCell ref="G29:G34"/>
    <mergeCell ref="A35:A40"/>
    <mergeCell ref="F35:F40"/>
    <mergeCell ref="G35:G40"/>
    <mergeCell ref="H35:H40"/>
    <mergeCell ref="E35:E40"/>
    <mergeCell ref="I35:I40"/>
    <mergeCell ref="H29:H34"/>
    <mergeCell ref="E29:E34"/>
    <mergeCell ref="I29:I34"/>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A59:A64"/>
    <mergeCell ref="F59:F64"/>
    <mergeCell ref="G59:G64"/>
    <mergeCell ref="H59:H64"/>
    <mergeCell ref="E59:E64"/>
    <mergeCell ref="I59:I64"/>
    <mergeCell ref="J59:J64"/>
    <mergeCell ref="K59:K64"/>
    <mergeCell ref="L59:L64"/>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BH2:BL2"/>
    <mergeCell ref="BH3:BH4"/>
    <mergeCell ref="BI3:BI4"/>
    <mergeCell ref="BJ3:BJ4"/>
    <mergeCell ref="BK3:BK4"/>
    <mergeCell ref="BL3:BL4"/>
    <mergeCell ref="BM2:BQ2"/>
    <mergeCell ref="BM3:BM4"/>
    <mergeCell ref="BN3:BN4"/>
    <mergeCell ref="BO3:BO4"/>
    <mergeCell ref="BP3:BP4"/>
    <mergeCell ref="BQ3:BQ4"/>
  </mergeCells>
  <conditionalFormatting sqref="K5 K11">
    <cfRule type="cellIs" dxfId="520" priority="227" operator="equal">
      <formula>"Muy Alta"</formula>
    </cfRule>
    <cfRule type="cellIs" dxfId="519" priority="228" operator="equal">
      <formula>"Alta"</formula>
    </cfRule>
    <cfRule type="cellIs" dxfId="518" priority="229" operator="equal">
      <formula>"Media"</formula>
    </cfRule>
    <cfRule type="cellIs" dxfId="517" priority="230" operator="equal">
      <formula>"Baja"</formula>
    </cfRule>
    <cfRule type="cellIs" dxfId="516" priority="231" operator="equal">
      <formula>"Muy Baja"</formula>
    </cfRule>
  </conditionalFormatting>
  <conditionalFormatting sqref="O5 O11 O17 O23 O29 O35 O41 O47 O53 O59">
    <cfRule type="cellIs" dxfId="515" priority="222" operator="equal">
      <formula>"Catastrófico"</formula>
    </cfRule>
    <cfRule type="cellIs" dxfId="514" priority="223" operator="equal">
      <formula>"Mayor"</formula>
    </cfRule>
    <cfRule type="cellIs" dxfId="513" priority="224" operator="equal">
      <formula>"Moderado"</formula>
    </cfRule>
    <cfRule type="cellIs" dxfId="512" priority="225" operator="equal">
      <formula>"Menor"</formula>
    </cfRule>
    <cfRule type="cellIs" dxfId="511" priority="226" operator="equal">
      <formula>"Leve"</formula>
    </cfRule>
  </conditionalFormatting>
  <conditionalFormatting sqref="Q5">
    <cfRule type="cellIs" dxfId="510" priority="218" operator="equal">
      <formula>"Extremo"</formula>
    </cfRule>
    <cfRule type="cellIs" dxfId="509" priority="219" operator="equal">
      <formula>"Alto"</formula>
    </cfRule>
    <cfRule type="cellIs" dxfId="508" priority="220" operator="equal">
      <formula>"Moderado"</formula>
    </cfRule>
    <cfRule type="cellIs" dxfId="507" priority="221" operator="equal">
      <formula>"Bajo"</formula>
    </cfRule>
  </conditionalFormatting>
  <conditionalFormatting sqref="AF5:AF10">
    <cfRule type="cellIs" dxfId="506" priority="213" operator="equal">
      <formula>"Muy Alta"</formula>
    </cfRule>
    <cfRule type="cellIs" dxfId="505" priority="214" operator="equal">
      <formula>"Alta"</formula>
    </cfRule>
    <cfRule type="cellIs" dxfId="504" priority="215" operator="equal">
      <formula>"Media"</formula>
    </cfRule>
    <cfRule type="cellIs" dxfId="503" priority="216" operator="equal">
      <formula>"Baja"</formula>
    </cfRule>
    <cfRule type="cellIs" dxfId="502" priority="217" operator="equal">
      <formula>"Muy Baja"</formula>
    </cfRule>
  </conditionalFormatting>
  <conditionalFormatting sqref="AH5:AH10">
    <cfRule type="cellIs" dxfId="501" priority="208" operator="equal">
      <formula>"Catastrófico"</formula>
    </cfRule>
    <cfRule type="cellIs" dxfId="500" priority="209" operator="equal">
      <formula>"Mayor"</formula>
    </cfRule>
    <cfRule type="cellIs" dxfId="499" priority="210" operator="equal">
      <formula>"Moderado"</formula>
    </cfRule>
    <cfRule type="cellIs" dxfId="498" priority="211" operator="equal">
      <formula>"Menor"</formula>
    </cfRule>
    <cfRule type="cellIs" dxfId="497" priority="212" operator="equal">
      <formula>"Leve"</formula>
    </cfRule>
  </conditionalFormatting>
  <conditionalFormatting sqref="AJ5:AJ10">
    <cfRule type="cellIs" dxfId="496" priority="204" operator="equal">
      <formula>"Extremo"</formula>
    </cfRule>
    <cfRule type="cellIs" dxfId="495" priority="205" operator="equal">
      <formula>"Alto"</formula>
    </cfRule>
    <cfRule type="cellIs" dxfId="494" priority="206" operator="equal">
      <formula>"Moderado"</formula>
    </cfRule>
    <cfRule type="cellIs" dxfId="493" priority="207" operator="equal">
      <formula>"Bajo"</formula>
    </cfRule>
  </conditionalFormatting>
  <conditionalFormatting sqref="K53">
    <cfRule type="cellIs" dxfId="492" priority="43" operator="equal">
      <formula>"Muy Alta"</formula>
    </cfRule>
    <cfRule type="cellIs" dxfId="491" priority="44" operator="equal">
      <formula>"Alta"</formula>
    </cfRule>
    <cfRule type="cellIs" dxfId="490" priority="45" operator="equal">
      <formula>"Media"</formula>
    </cfRule>
    <cfRule type="cellIs" dxfId="489" priority="46" operator="equal">
      <formula>"Baja"</formula>
    </cfRule>
    <cfRule type="cellIs" dxfId="488" priority="47" operator="equal">
      <formula>"Muy Baja"</formula>
    </cfRule>
  </conditionalFormatting>
  <conditionalFormatting sqref="Q11">
    <cfRule type="cellIs" dxfId="487" priority="200" operator="equal">
      <formula>"Extremo"</formula>
    </cfRule>
    <cfRule type="cellIs" dxfId="486" priority="201" operator="equal">
      <formula>"Alto"</formula>
    </cfRule>
    <cfRule type="cellIs" dxfId="485" priority="202" operator="equal">
      <formula>"Moderado"</formula>
    </cfRule>
    <cfRule type="cellIs" dxfId="484" priority="203" operator="equal">
      <formula>"Bajo"</formula>
    </cfRule>
  </conditionalFormatting>
  <conditionalFormatting sqref="AF11:AF16">
    <cfRule type="cellIs" dxfId="483" priority="195" operator="equal">
      <formula>"Muy Alta"</formula>
    </cfRule>
    <cfRule type="cellIs" dxfId="482" priority="196" operator="equal">
      <formula>"Alta"</formula>
    </cfRule>
    <cfRule type="cellIs" dxfId="481" priority="197" operator="equal">
      <formula>"Media"</formula>
    </cfRule>
    <cfRule type="cellIs" dxfId="480" priority="198" operator="equal">
      <formula>"Baja"</formula>
    </cfRule>
    <cfRule type="cellIs" dxfId="479" priority="199" operator="equal">
      <formula>"Muy Baja"</formula>
    </cfRule>
  </conditionalFormatting>
  <conditionalFormatting sqref="AH11:AH16">
    <cfRule type="cellIs" dxfId="478" priority="190" operator="equal">
      <formula>"Catastrófico"</formula>
    </cfRule>
    <cfRule type="cellIs" dxfId="477" priority="191" operator="equal">
      <formula>"Mayor"</formula>
    </cfRule>
    <cfRule type="cellIs" dxfId="476" priority="192" operator="equal">
      <formula>"Moderado"</formula>
    </cfRule>
    <cfRule type="cellIs" dxfId="475" priority="193" operator="equal">
      <formula>"Menor"</formula>
    </cfRule>
    <cfRule type="cellIs" dxfId="474" priority="194" operator="equal">
      <formula>"Leve"</formula>
    </cfRule>
  </conditionalFormatting>
  <conditionalFormatting sqref="AJ11:AJ16">
    <cfRule type="cellIs" dxfId="473" priority="186" operator="equal">
      <formula>"Extremo"</formula>
    </cfRule>
    <cfRule type="cellIs" dxfId="472" priority="187" operator="equal">
      <formula>"Alto"</formula>
    </cfRule>
    <cfRule type="cellIs" dxfId="471" priority="188" operator="equal">
      <formula>"Moderado"</formula>
    </cfRule>
    <cfRule type="cellIs" dxfId="470" priority="189" operator="equal">
      <formula>"Bajo"</formula>
    </cfRule>
  </conditionalFormatting>
  <conditionalFormatting sqref="K17">
    <cfRule type="cellIs" dxfId="469" priority="181" operator="equal">
      <formula>"Muy Alta"</formula>
    </cfRule>
    <cfRule type="cellIs" dxfId="468" priority="182" operator="equal">
      <formula>"Alta"</formula>
    </cfRule>
    <cfRule type="cellIs" dxfId="467" priority="183" operator="equal">
      <formula>"Media"</formula>
    </cfRule>
    <cfRule type="cellIs" dxfId="466" priority="184" operator="equal">
      <formula>"Baja"</formula>
    </cfRule>
    <cfRule type="cellIs" dxfId="465" priority="185" operator="equal">
      <formula>"Muy Baja"</formula>
    </cfRule>
  </conditionalFormatting>
  <conditionalFormatting sqref="Q17">
    <cfRule type="cellIs" dxfId="464" priority="177" operator="equal">
      <formula>"Extremo"</formula>
    </cfRule>
    <cfRule type="cellIs" dxfId="463" priority="178" operator="equal">
      <formula>"Alto"</formula>
    </cfRule>
    <cfRule type="cellIs" dxfId="462" priority="179" operator="equal">
      <formula>"Moderado"</formula>
    </cfRule>
    <cfRule type="cellIs" dxfId="461" priority="180" operator="equal">
      <formula>"Bajo"</formula>
    </cfRule>
  </conditionalFormatting>
  <conditionalFormatting sqref="AF17:AF22">
    <cfRule type="cellIs" dxfId="460" priority="172" operator="equal">
      <formula>"Muy Alta"</formula>
    </cfRule>
    <cfRule type="cellIs" dxfId="459" priority="173" operator="equal">
      <formula>"Alta"</formula>
    </cfRule>
    <cfRule type="cellIs" dxfId="458" priority="174" operator="equal">
      <formula>"Media"</formula>
    </cfRule>
    <cfRule type="cellIs" dxfId="457" priority="175" operator="equal">
      <formula>"Baja"</formula>
    </cfRule>
    <cfRule type="cellIs" dxfId="456" priority="176" operator="equal">
      <formula>"Muy Baja"</formula>
    </cfRule>
  </conditionalFormatting>
  <conditionalFormatting sqref="AH17:AH22">
    <cfRule type="cellIs" dxfId="455" priority="167" operator="equal">
      <formula>"Catastrófico"</formula>
    </cfRule>
    <cfRule type="cellIs" dxfId="454" priority="168" operator="equal">
      <formula>"Mayor"</formula>
    </cfRule>
    <cfRule type="cellIs" dxfId="453" priority="169" operator="equal">
      <formula>"Moderado"</formula>
    </cfRule>
    <cfRule type="cellIs" dxfId="452" priority="170" operator="equal">
      <formula>"Menor"</formula>
    </cfRule>
    <cfRule type="cellIs" dxfId="451" priority="171" operator="equal">
      <formula>"Leve"</formula>
    </cfRule>
  </conditionalFormatting>
  <conditionalFormatting sqref="AJ17:AJ22">
    <cfRule type="cellIs" dxfId="450" priority="163" operator="equal">
      <formula>"Extremo"</formula>
    </cfRule>
    <cfRule type="cellIs" dxfId="449" priority="164" operator="equal">
      <formula>"Alto"</formula>
    </cfRule>
    <cfRule type="cellIs" dxfId="448" priority="165" operator="equal">
      <formula>"Moderado"</formula>
    </cfRule>
    <cfRule type="cellIs" dxfId="447" priority="166" operator="equal">
      <formula>"Bajo"</formula>
    </cfRule>
  </conditionalFormatting>
  <conditionalFormatting sqref="K23">
    <cfRule type="cellIs" dxfId="446" priority="158" operator="equal">
      <formula>"Muy Alta"</formula>
    </cfRule>
    <cfRule type="cellIs" dxfId="445" priority="159" operator="equal">
      <formula>"Alta"</formula>
    </cfRule>
    <cfRule type="cellIs" dxfId="444" priority="160" operator="equal">
      <formula>"Media"</formula>
    </cfRule>
    <cfRule type="cellIs" dxfId="443" priority="161" operator="equal">
      <formula>"Baja"</formula>
    </cfRule>
    <cfRule type="cellIs" dxfId="442" priority="162" operator="equal">
      <formula>"Muy Baja"</formula>
    </cfRule>
  </conditionalFormatting>
  <conditionalFormatting sqref="Q23">
    <cfRule type="cellIs" dxfId="441" priority="154" operator="equal">
      <formula>"Extremo"</formula>
    </cfRule>
    <cfRule type="cellIs" dxfId="440" priority="155" operator="equal">
      <formula>"Alto"</formula>
    </cfRule>
    <cfRule type="cellIs" dxfId="439" priority="156" operator="equal">
      <formula>"Moderado"</formula>
    </cfRule>
    <cfRule type="cellIs" dxfId="438" priority="157" operator="equal">
      <formula>"Bajo"</formula>
    </cfRule>
  </conditionalFormatting>
  <conditionalFormatting sqref="AF23:AF28">
    <cfRule type="cellIs" dxfId="437" priority="149" operator="equal">
      <formula>"Muy Alta"</formula>
    </cfRule>
    <cfRule type="cellIs" dxfId="436" priority="150" operator="equal">
      <formula>"Alta"</formula>
    </cfRule>
    <cfRule type="cellIs" dxfId="435" priority="151" operator="equal">
      <formula>"Media"</formula>
    </cfRule>
    <cfRule type="cellIs" dxfId="434" priority="152" operator="equal">
      <formula>"Baja"</formula>
    </cfRule>
    <cfRule type="cellIs" dxfId="433" priority="153" operator="equal">
      <formula>"Muy Baja"</formula>
    </cfRule>
  </conditionalFormatting>
  <conditionalFormatting sqref="AH23:AH28">
    <cfRule type="cellIs" dxfId="432" priority="144" operator="equal">
      <formula>"Catastrófico"</formula>
    </cfRule>
    <cfRule type="cellIs" dxfId="431" priority="145" operator="equal">
      <formula>"Mayor"</formula>
    </cfRule>
    <cfRule type="cellIs" dxfId="430" priority="146" operator="equal">
      <formula>"Moderado"</formula>
    </cfRule>
    <cfRule type="cellIs" dxfId="429" priority="147" operator="equal">
      <formula>"Menor"</formula>
    </cfRule>
    <cfRule type="cellIs" dxfId="428" priority="148" operator="equal">
      <formula>"Leve"</formula>
    </cfRule>
  </conditionalFormatting>
  <conditionalFormatting sqref="AJ23:AJ28">
    <cfRule type="cellIs" dxfId="427" priority="140" operator="equal">
      <formula>"Extremo"</formula>
    </cfRule>
    <cfRule type="cellIs" dxfId="426" priority="141" operator="equal">
      <formula>"Alto"</formula>
    </cfRule>
    <cfRule type="cellIs" dxfId="425" priority="142" operator="equal">
      <formula>"Moderado"</formula>
    </cfRule>
    <cfRule type="cellIs" dxfId="424" priority="143" operator="equal">
      <formula>"Bajo"</formula>
    </cfRule>
  </conditionalFormatting>
  <conditionalFormatting sqref="K29">
    <cfRule type="cellIs" dxfId="423" priority="135" operator="equal">
      <formula>"Muy Alta"</formula>
    </cfRule>
    <cfRule type="cellIs" dxfId="422" priority="136" operator="equal">
      <formula>"Alta"</formula>
    </cfRule>
    <cfRule type="cellIs" dxfId="421" priority="137" operator="equal">
      <formula>"Media"</formula>
    </cfRule>
    <cfRule type="cellIs" dxfId="420" priority="138" operator="equal">
      <formula>"Baja"</formula>
    </cfRule>
    <cfRule type="cellIs" dxfId="419" priority="139" operator="equal">
      <formula>"Muy Baja"</formula>
    </cfRule>
  </conditionalFormatting>
  <conditionalFormatting sqref="Q29">
    <cfRule type="cellIs" dxfId="418" priority="131" operator="equal">
      <formula>"Extremo"</formula>
    </cfRule>
    <cfRule type="cellIs" dxfId="417" priority="132" operator="equal">
      <formula>"Alto"</formula>
    </cfRule>
    <cfRule type="cellIs" dxfId="416" priority="133" operator="equal">
      <formula>"Moderado"</formula>
    </cfRule>
    <cfRule type="cellIs" dxfId="415" priority="134" operator="equal">
      <formula>"Bajo"</formula>
    </cfRule>
  </conditionalFormatting>
  <conditionalFormatting sqref="AF29:AF34">
    <cfRule type="cellIs" dxfId="414" priority="126" operator="equal">
      <formula>"Muy Alta"</formula>
    </cfRule>
    <cfRule type="cellIs" dxfId="413" priority="127" operator="equal">
      <formula>"Alta"</formula>
    </cfRule>
    <cfRule type="cellIs" dxfId="412" priority="128" operator="equal">
      <formula>"Media"</formula>
    </cfRule>
    <cfRule type="cellIs" dxfId="411" priority="129" operator="equal">
      <formula>"Baja"</formula>
    </cfRule>
    <cfRule type="cellIs" dxfId="410" priority="130" operator="equal">
      <formula>"Muy Baja"</formula>
    </cfRule>
  </conditionalFormatting>
  <conditionalFormatting sqref="AH29:AH34">
    <cfRule type="cellIs" dxfId="409" priority="121" operator="equal">
      <formula>"Catastrófico"</formula>
    </cfRule>
    <cfRule type="cellIs" dxfId="408" priority="122" operator="equal">
      <formula>"Mayor"</formula>
    </cfRule>
    <cfRule type="cellIs" dxfId="407" priority="123" operator="equal">
      <formula>"Moderado"</formula>
    </cfRule>
    <cfRule type="cellIs" dxfId="406" priority="124" operator="equal">
      <formula>"Menor"</formula>
    </cfRule>
    <cfRule type="cellIs" dxfId="405" priority="125" operator="equal">
      <formula>"Leve"</formula>
    </cfRule>
  </conditionalFormatting>
  <conditionalFormatting sqref="AJ29:AJ34">
    <cfRule type="cellIs" dxfId="404" priority="117" operator="equal">
      <formula>"Extremo"</formula>
    </cfRule>
    <cfRule type="cellIs" dxfId="403" priority="118" operator="equal">
      <formula>"Alto"</formula>
    </cfRule>
    <cfRule type="cellIs" dxfId="402" priority="119" operator="equal">
      <formula>"Moderado"</formula>
    </cfRule>
    <cfRule type="cellIs" dxfId="401" priority="120" operator="equal">
      <formula>"Bajo"</formula>
    </cfRule>
  </conditionalFormatting>
  <conditionalFormatting sqref="K35">
    <cfRule type="cellIs" dxfId="400" priority="112" operator="equal">
      <formula>"Muy Alta"</formula>
    </cfRule>
    <cfRule type="cellIs" dxfId="399" priority="113" operator="equal">
      <formula>"Alta"</formula>
    </cfRule>
    <cfRule type="cellIs" dxfId="398" priority="114" operator="equal">
      <formula>"Media"</formula>
    </cfRule>
    <cfRule type="cellIs" dxfId="397" priority="115" operator="equal">
      <formula>"Baja"</formula>
    </cfRule>
    <cfRule type="cellIs" dxfId="396" priority="116" operator="equal">
      <formula>"Muy Baja"</formula>
    </cfRule>
  </conditionalFormatting>
  <conditionalFormatting sqref="Q35">
    <cfRule type="cellIs" dxfId="395" priority="108" operator="equal">
      <formula>"Extremo"</formula>
    </cfRule>
    <cfRule type="cellIs" dxfId="394" priority="109" operator="equal">
      <formula>"Alto"</formula>
    </cfRule>
    <cfRule type="cellIs" dxfId="393" priority="110" operator="equal">
      <formula>"Moderado"</formula>
    </cfRule>
    <cfRule type="cellIs" dxfId="392" priority="111" operator="equal">
      <formula>"Bajo"</formula>
    </cfRule>
  </conditionalFormatting>
  <conditionalFormatting sqref="AF35:AF40">
    <cfRule type="cellIs" dxfId="391" priority="103" operator="equal">
      <formula>"Muy Alta"</formula>
    </cfRule>
    <cfRule type="cellIs" dxfId="390" priority="104" operator="equal">
      <formula>"Alta"</formula>
    </cfRule>
    <cfRule type="cellIs" dxfId="389" priority="105" operator="equal">
      <formula>"Media"</formula>
    </cfRule>
    <cfRule type="cellIs" dxfId="388" priority="106" operator="equal">
      <formula>"Baja"</formula>
    </cfRule>
    <cfRule type="cellIs" dxfId="387" priority="107" operator="equal">
      <formula>"Muy Baja"</formula>
    </cfRule>
  </conditionalFormatting>
  <conditionalFormatting sqref="AH35:AH40">
    <cfRule type="cellIs" dxfId="386" priority="98" operator="equal">
      <formula>"Catastrófico"</formula>
    </cfRule>
    <cfRule type="cellIs" dxfId="385" priority="99" operator="equal">
      <formula>"Mayor"</formula>
    </cfRule>
    <cfRule type="cellIs" dxfId="384" priority="100" operator="equal">
      <formula>"Moderado"</formula>
    </cfRule>
    <cfRule type="cellIs" dxfId="383" priority="101" operator="equal">
      <formula>"Menor"</formula>
    </cfRule>
    <cfRule type="cellIs" dxfId="382" priority="102" operator="equal">
      <formula>"Leve"</formula>
    </cfRule>
  </conditionalFormatting>
  <conditionalFormatting sqref="AJ35:AJ40">
    <cfRule type="cellIs" dxfId="381" priority="94" operator="equal">
      <formula>"Extremo"</formula>
    </cfRule>
    <cfRule type="cellIs" dxfId="380" priority="95" operator="equal">
      <formula>"Alto"</formula>
    </cfRule>
    <cfRule type="cellIs" dxfId="379" priority="96" operator="equal">
      <formula>"Moderado"</formula>
    </cfRule>
    <cfRule type="cellIs" dxfId="378" priority="97" operator="equal">
      <formula>"Bajo"</formula>
    </cfRule>
  </conditionalFormatting>
  <conditionalFormatting sqref="K41">
    <cfRule type="cellIs" dxfId="377" priority="89" operator="equal">
      <formula>"Muy Alta"</formula>
    </cfRule>
    <cfRule type="cellIs" dxfId="376" priority="90" operator="equal">
      <formula>"Alta"</formula>
    </cfRule>
    <cfRule type="cellIs" dxfId="375" priority="91" operator="equal">
      <formula>"Media"</formula>
    </cfRule>
    <cfRule type="cellIs" dxfId="374" priority="92" operator="equal">
      <formula>"Baja"</formula>
    </cfRule>
    <cfRule type="cellIs" dxfId="373" priority="93" operator="equal">
      <formula>"Muy Baja"</formula>
    </cfRule>
  </conditionalFormatting>
  <conditionalFormatting sqref="Q41">
    <cfRule type="cellIs" dxfId="372" priority="85" operator="equal">
      <formula>"Extremo"</formula>
    </cfRule>
    <cfRule type="cellIs" dxfId="371" priority="86" operator="equal">
      <formula>"Alto"</formula>
    </cfRule>
    <cfRule type="cellIs" dxfId="370" priority="87" operator="equal">
      <formula>"Moderado"</formula>
    </cfRule>
    <cfRule type="cellIs" dxfId="369" priority="88" operator="equal">
      <formula>"Bajo"</formula>
    </cfRule>
  </conditionalFormatting>
  <conditionalFormatting sqref="AF41:AF46">
    <cfRule type="cellIs" dxfId="368" priority="80" operator="equal">
      <formula>"Muy Alta"</formula>
    </cfRule>
    <cfRule type="cellIs" dxfId="367" priority="81" operator="equal">
      <formula>"Alta"</formula>
    </cfRule>
    <cfRule type="cellIs" dxfId="366" priority="82" operator="equal">
      <formula>"Media"</formula>
    </cfRule>
    <cfRule type="cellIs" dxfId="365" priority="83" operator="equal">
      <formula>"Baja"</formula>
    </cfRule>
    <cfRule type="cellIs" dxfId="364" priority="84" operator="equal">
      <formula>"Muy Baja"</formula>
    </cfRule>
  </conditionalFormatting>
  <conditionalFormatting sqref="AH41:AH46">
    <cfRule type="cellIs" dxfId="363" priority="75" operator="equal">
      <formula>"Catastrófico"</formula>
    </cfRule>
    <cfRule type="cellIs" dxfId="362" priority="76" operator="equal">
      <formula>"Mayor"</formula>
    </cfRule>
    <cfRule type="cellIs" dxfId="361" priority="77" operator="equal">
      <formula>"Moderado"</formula>
    </cfRule>
    <cfRule type="cellIs" dxfId="360" priority="78" operator="equal">
      <formula>"Menor"</formula>
    </cfRule>
    <cfRule type="cellIs" dxfId="359" priority="79" operator="equal">
      <formula>"Leve"</formula>
    </cfRule>
  </conditionalFormatting>
  <conditionalFormatting sqref="AJ41:AJ46">
    <cfRule type="cellIs" dxfId="358" priority="71" operator="equal">
      <formula>"Extremo"</formula>
    </cfRule>
    <cfRule type="cellIs" dxfId="357" priority="72" operator="equal">
      <formula>"Alto"</formula>
    </cfRule>
    <cfRule type="cellIs" dxfId="356" priority="73" operator="equal">
      <formula>"Moderado"</formula>
    </cfRule>
    <cfRule type="cellIs" dxfId="355" priority="74" operator="equal">
      <formula>"Bajo"</formula>
    </cfRule>
  </conditionalFormatting>
  <conditionalFormatting sqref="K47">
    <cfRule type="cellIs" dxfId="354" priority="66" operator="equal">
      <formula>"Muy Alta"</formula>
    </cfRule>
    <cfRule type="cellIs" dxfId="353" priority="67" operator="equal">
      <formula>"Alta"</formula>
    </cfRule>
    <cfRule type="cellIs" dxfId="352" priority="68" operator="equal">
      <formula>"Media"</formula>
    </cfRule>
    <cfRule type="cellIs" dxfId="351" priority="69" operator="equal">
      <formula>"Baja"</formula>
    </cfRule>
    <cfRule type="cellIs" dxfId="350" priority="70" operator="equal">
      <formula>"Muy Baja"</formula>
    </cfRule>
  </conditionalFormatting>
  <conditionalFormatting sqref="Q47">
    <cfRule type="cellIs" dxfId="349" priority="62" operator="equal">
      <formula>"Extremo"</formula>
    </cfRule>
    <cfRule type="cellIs" dxfId="348" priority="63" operator="equal">
      <formula>"Alto"</formula>
    </cfRule>
    <cfRule type="cellIs" dxfId="347" priority="64" operator="equal">
      <formula>"Moderado"</formula>
    </cfRule>
    <cfRule type="cellIs" dxfId="346" priority="65" operator="equal">
      <formula>"Bajo"</formula>
    </cfRule>
  </conditionalFormatting>
  <conditionalFormatting sqref="AF47:AF52">
    <cfRule type="cellIs" dxfId="345" priority="57" operator="equal">
      <formula>"Muy Alta"</formula>
    </cfRule>
    <cfRule type="cellIs" dxfId="344" priority="58" operator="equal">
      <formula>"Alta"</formula>
    </cfRule>
    <cfRule type="cellIs" dxfId="343" priority="59" operator="equal">
      <formula>"Media"</formula>
    </cfRule>
    <cfRule type="cellIs" dxfId="342" priority="60" operator="equal">
      <formula>"Baja"</formula>
    </cfRule>
    <cfRule type="cellIs" dxfId="341" priority="61" operator="equal">
      <formula>"Muy Baja"</formula>
    </cfRule>
  </conditionalFormatting>
  <conditionalFormatting sqref="AH47:AH52">
    <cfRule type="cellIs" dxfId="340" priority="52" operator="equal">
      <formula>"Catastrófico"</formula>
    </cfRule>
    <cfRule type="cellIs" dxfId="339" priority="53" operator="equal">
      <formula>"Mayor"</formula>
    </cfRule>
    <cfRule type="cellIs" dxfId="338" priority="54" operator="equal">
      <formula>"Moderado"</formula>
    </cfRule>
    <cfRule type="cellIs" dxfId="337" priority="55" operator="equal">
      <formula>"Menor"</formula>
    </cfRule>
    <cfRule type="cellIs" dxfId="336" priority="56" operator="equal">
      <formula>"Leve"</formula>
    </cfRule>
  </conditionalFormatting>
  <conditionalFormatting sqref="AJ47:AJ52">
    <cfRule type="cellIs" dxfId="335" priority="48" operator="equal">
      <formula>"Extremo"</formula>
    </cfRule>
    <cfRule type="cellIs" dxfId="334" priority="49" operator="equal">
      <formula>"Alto"</formula>
    </cfRule>
    <cfRule type="cellIs" dxfId="333" priority="50" operator="equal">
      <formula>"Moderado"</formula>
    </cfRule>
    <cfRule type="cellIs" dxfId="332" priority="51" operator="equal">
      <formula>"Bajo"</formula>
    </cfRule>
  </conditionalFormatting>
  <conditionalFormatting sqref="Q53">
    <cfRule type="cellIs" dxfId="331" priority="39" operator="equal">
      <formula>"Extremo"</formula>
    </cfRule>
    <cfRule type="cellIs" dxfId="330" priority="40" operator="equal">
      <formula>"Alto"</formula>
    </cfRule>
    <cfRule type="cellIs" dxfId="329" priority="41" operator="equal">
      <formula>"Moderado"</formula>
    </cfRule>
    <cfRule type="cellIs" dxfId="328" priority="42" operator="equal">
      <formula>"Bajo"</formula>
    </cfRule>
  </conditionalFormatting>
  <conditionalFormatting sqref="AF53:AF58">
    <cfRule type="cellIs" dxfId="327" priority="34" operator="equal">
      <formula>"Muy Alta"</formula>
    </cfRule>
    <cfRule type="cellIs" dxfId="326" priority="35" operator="equal">
      <formula>"Alta"</formula>
    </cfRule>
    <cfRule type="cellIs" dxfId="325" priority="36" operator="equal">
      <formula>"Media"</formula>
    </cfRule>
    <cfRule type="cellIs" dxfId="324" priority="37" operator="equal">
      <formula>"Baja"</formula>
    </cfRule>
    <cfRule type="cellIs" dxfId="323" priority="38" operator="equal">
      <formula>"Muy Baja"</formula>
    </cfRule>
  </conditionalFormatting>
  <conditionalFormatting sqref="AH53:AH58">
    <cfRule type="cellIs" dxfId="322" priority="29" operator="equal">
      <formula>"Catastrófico"</formula>
    </cfRule>
    <cfRule type="cellIs" dxfId="321" priority="30" operator="equal">
      <formula>"Mayor"</formula>
    </cfRule>
    <cfRule type="cellIs" dxfId="320" priority="31" operator="equal">
      <formula>"Moderado"</formula>
    </cfRule>
    <cfRule type="cellIs" dxfId="319" priority="32" operator="equal">
      <formula>"Menor"</formula>
    </cfRule>
    <cfRule type="cellIs" dxfId="318" priority="33" operator="equal">
      <formula>"Leve"</formula>
    </cfRule>
  </conditionalFormatting>
  <conditionalFormatting sqref="AJ53:AJ58">
    <cfRule type="cellIs" dxfId="317" priority="25" operator="equal">
      <formula>"Extremo"</formula>
    </cfRule>
    <cfRule type="cellIs" dxfId="316" priority="26" operator="equal">
      <formula>"Alto"</formula>
    </cfRule>
    <cfRule type="cellIs" dxfId="315" priority="27" operator="equal">
      <formula>"Moderado"</formula>
    </cfRule>
    <cfRule type="cellIs" dxfId="314" priority="28" operator="equal">
      <formula>"Bajo"</formula>
    </cfRule>
  </conditionalFormatting>
  <conditionalFormatting sqref="K59">
    <cfRule type="cellIs" dxfId="313" priority="20" operator="equal">
      <formula>"Muy Alta"</formula>
    </cfRule>
    <cfRule type="cellIs" dxfId="312" priority="21" operator="equal">
      <formula>"Alta"</formula>
    </cfRule>
    <cfRule type="cellIs" dxfId="311" priority="22" operator="equal">
      <formula>"Media"</formula>
    </cfRule>
    <cfRule type="cellIs" dxfId="310" priority="23" operator="equal">
      <formula>"Baja"</formula>
    </cfRule>
    <cfRule type="cellIs" dxfId="309" priority="24" operator="equal">
      <formula>"Muy Baja"</formula>
    </cfRule>
  </conditionalFormatting>
  <conditionalFormatting sqref="Q59">
    <cfRule type="cellIs" dxfId="308" priority="16" operator="equal">
      <formula>"Extremo"</formula>
    </cfRule>
    <cfRule type="cellIs" dxfId="307" priority="17" operator="equal">
      <formula>"Alto"</formula>
    </cfRule>
    <cfRule type="cellIs" dxfId="306" priority="18" operator="equal">
      <formula>"Moderado"</formula>
    </cfRule>
    <cfRule type="cellIs" dxfId="305" priority="19" operator="equal">
      <formula>"Bajo"</formula>
    </cfRule>
  </conditionalFormatting>
  <conditionalFormatting sqref="AF59:AF64">
    <cfRule type="cellIs" dxfId="304" priority="11" operator="equal">
      <formula>"Muy Alta"</formula>
    </cfRule>
    <cfRule type="cellIs" dxfId="303" priority="12" operator="equal">
      <formula>"Alta"</formula>
    </cfRule>
    <cfRule type="cellIs" dxfId="302" priority="13" operator="equal">
      <formula>"Media"</formula>
    </cfRule>
    <cfRule type="cellIs" dxfId="301" priority="14" operator="equal">
      <formula>"Baja"</formula>
    </cfRule>
    <cfRule type="cellIs" dxfId="300" priority="15" operator="equal">
      <formula>"Muy Baja"</formula>
    </cfRule>
  </conditionalFormatting>
  <conditionalFormatting sqref="AH59:AH64">
    <cfRule type="cellIs" dxfId="299" priority="6" operator="equal">
      <formula>"Catastrófico"</formula>
    </cfRule>
    <cfRule type="cellIs" dxfId="298" priority="7" operator="equal">
      <formula>"Mayor"</formula>
    </cfRule>
    <cfRule type="cellIs" dxfId="297" priority="8" operator="equal">
      <formula>"Moderado"</formula>
    </cfRule>
    <cfRule type="cellIs" dxfId="296" priority="9" operator="equal">
      <formula>"Menor"</formula>
    </cfRule>
    <cfRule type="cellIs" dxfId="295" priority="10" operator="equal">
      <formula>"Leve"</formula>
    </cfRule>
  </conditionalFormatting>
  <conditionalFormatting sqref="AJ59:AJ64">
    <cfRule type="cellIs" dxfId="294" priority="2" operator="equal">
      <formula>"Extremo"</formula>
    </cfRule>
    <cfRule type="cellIs" dxfId="293" priority="3" operator="equal">
      <formula>"Alto"</formula>
    </cfRule>
    <cfRule type="cellIs" dxfId="292" priority="4" operator="equal">
      <formula>"Moderado"</formula>
    </cfRule>
    <cfRule type="cellIs" dxfId="291" priority="5" operator="equal">
      <formula>"Bajo"</formula>
    </cfRule>
  </conditionalFormatting>
  <conditionalFormatting sqref="N5 N11 N17 N23 N29 N35 N41 N47 N53 N59">
    <cfRule type="containsText" dxfId="290" priority="1" operator="containsText" text="❌">
      <formula>NOT(ISERROR(SEARCH("❌",N5)))</formula>
    </cfRule>
  </conditionalFormatting>
  <pageMargins left="0.70866141732283472" right="0.70866141732283472" top="0.74803149606299213" bottom="0.74803149606299213" header="0.31496062992125984" footer="0.31496062992125984"/>
  <pageSetup paperSize="9" scale="32" orientation="landscape" r:id="rId1"/>
  <headerFooter>
    <oddHeader>&amp;L&amp;G&amp;C&amp;"Arial,Negrita"&amp;12MAPA Y PLAN DE MANEJO DE RIESGOS Y OPORTUNIDADES</oddHeader>
    <oddFooter>&amp;L&amp;G&amp;C&amp;N&amp;RDES-FM-12
V11</oddFooter>
  </headerFooter>
  <colBreaks count="3" manualBreakCount="3">
    <brk id="17"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Hoja1!$A$26:$A$39</xm:f>
          </x14:formula1>
          <xm:sqref>B5:B64</xm:sqref>
        </x14:dataValidation>
        <x14:dataValidation type="list" allowBlank="1" showInputMessage="1" showErrorMessage="1" xr:uid="{6789922C-7009-4358-823D-FB2E9E78A8C8}">
          <x14:formula1>
            <xm:f>Hoja1!$B$26:$B$39</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Tratamiento'!$B$28:$B$29</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Tratamiento'!$B$13:$B$17</xm:f>
          </x14:formula1>
          <xm:sqref>I5:I64</xm:sqref>
        </x14:dataValidation>
        <x14:dataValidation type="list" allowBlank="1" showInputMessage="1" showErrorMessage="1" xr:uid="{E6F74DCE-49CD-4778-A2EF-2824BDA98BDA}">
          <x14:formula1>
            <xm:f>'Opciones Tratamiento'!$B$20:$B$22</xm:f>
          </x14:formula1>
          <xm:sqref>AW5:AW64</xm:sqref>
        </x14:dataValidation>
        <x14:dataValidation type="list" allowBlank="1" showInputMessage="1" showErrorMessage="1" xr:uid="{2F66127B-362D-4FD8-8ECB-C272E752ABD2}">
          <x14:formula1>
            <xm:f>Hoja1!$A$23:$A$24</xm:f>
          </x14:formula1>
          <xm:sqref>BB5:BB64 BG5:BG64 BL5:BL64 BQ5:BQ64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5"/>
  <sheetViews>
    <sheetView showGridLines="0" topLeftCell="A2" zoomScale="87" zoomScaleNormal="87" zoomScaleSheetLayoutView="10" zoomScalePageLayoutView="55" workbookViewId="0">
      <pane ySplit="3" topLeftCell="A5" activePane="bottomLeft" state="frozen"/>
      <selection activeCell="A2" sqref="A2"/>
      <selection pane="bottomLeft" activeCell="AN2" sqref="AN2:AY2"/>
    </sheetView>
  </sheetViews>
  <sheetFormatPr baseColWidth="10" defaultColWidth="11.42578125" defaultRowHeight="21" customHeight="1" x14ac:dyDescent="0.2"/>
  <cols>
    <col min="1" max="1" width="4" style="443" bestFit="1" customWidth="1"/>
    <col min="2" max="4" width="18.7109375" style="444" customWidth="1"/>
    <col min="5" max="5" width="32.42578125" style="445" customWidth="1"/>
    <col min="6" max="6" width="14.140625" style="443" customWidth="1"/>
    <col min="7" max="8" width="16.140625" style="443" customWidth="1"/>
    <col min="9" max="9" width="19" style="498" customWidth="1"/>
    <col min="10" max="12" width="17.85546875" style="445" customWidth="1"/>
    <col min="13" max="13" width="16.5703125" style="445" customWidth="1"/>
    <col min="14" max="14" width="5.85546875" style="445" customWidth="1"/>
    <col min="15" max="15" width="48.42578125" style="445" customWidth="1"/>
    <col min="16" max="24" width="31" style="445" customWidth="1"/>
    <col min="25" max="25" width="31" style="499" customWidth="1"/>
    <col min="26" max="26" width="31" style="500" customWidth="1"/>
    <col min="27" max="36" width="31" style="445" customWidth="1"/>
    <col min="37" max="37" width="17.85546875" style="445" customWidth="1"/>
    <col min="38" max="38" width="16.5703125" style="445" customWidth="1"/>
    <col min="39" max="39" width="31" style="445" customWidth="1"/>
    <col min="40" max="40" width="23" style="445" customWidth="1"/>
    <col min="41" max="41" width="18.85546875" style="445" customWidth="1"/>
    <col min="42" max="42" width="22.140625" style="445" customWidth="1"/>
    <col min="43" max="43" width="20.5703125" style="144" customWidth="1"/>
    <col min="44" max="44" width="18.5703125" style="144" customWidth="1"/>
    <col min="45" max="45" width="20.5703125" style="144" customWidth="1"/>
    <col min="46" max="46" width="18.5703125" style="144" customWidth="1"/>
    <col min="47" max="47" width="20.5703125" style="144" customWidth="1"/>
    <col min="48" max="48" width="18.5703125" style="144" customWidth="1"/>
    <col min="49" max="49" width="20.5703125" style="144" customWidth="1"/>
    <col min="50" max="50" width="18.5703125" style="144" customWidth="1"/>
    <col min="51" max="51" width="21" style="144" customWidth="1"/>
    <col min="52" max="53" width="23" style="144" customWidth="1"/>
    <col min="54" max="54" width="18.85546875" style="144" customWidth="1"/>
    <col min="55" max="55" width="16.85546875" style="144" customWidth="1"/>
    <col min="56" max="56" width="19.5703125" style="144" customWidth="1"/>
    <col min="57" max="58" width="23" style="144" customWidth="1"/>
    <col min="59" max="59" width="18.85546875" style="144" customWidth="1"/>
    <col min="60" max="60" width="16.85546875" style="144" customWidth="1"/>
    <col min="61" max="61" width="19.5703125" style="144" customWidth="1"/>
    <col min="62" max="63" width="23" style="144" customWidth="1"/>
    <col min="64" max="64" width="18.85546875" style="144" customWidth="1"/>
    <col min="65" max="65" width="16.85546875" style="144" customWidth="1"/>
    <col min="66" max="66" width="19.5703125" style="144" customWidth="1"/>
    <col min="67" max="68" width="23" style="144" customWidth="1"/>
    <col min="69" max="69" width="18.85546875" style="144" customWidth="1"/>
    <col min="70" max="70" width="16.85546875" style="144" customWidth="1"/>
    <col min="71" max="71" width="19.5703125" style="144" customWidth="1"/>
    <col min="72" max="72" width="20.5703125" style="144" customWidth="1"/>
    <col min="73" max="74" width="23" style="144" customWidth="1"/>
    <col min="75" max="75" width="18.5703125" style="144" customWidth="1"/>
    <col min="76" max="76" width="20.5703125" style="144" customWidth="1"/>
    <col min="77" max="77" width="23" style="144" customWidth="1"/>
    <col min="78" max="78" width="18.5703125" style="144" customWidth="1"/>
    <col min="79" max="79" width="20.5703125" style="144" customWidth="1"/>
    <col min="80" max="80" width="23" style="144" customWidth="1"/>
    <col min="81" max="81" width="18.85546875" style="144" customWidth="1"/>
    <col min="82" max="82" width="18.5703125" style="144" customWidth="1"/>
    <col min="83" max="16384" width="11.42578125" style="144"/>
  </cols>
  <sheetData>
    <row r="1" spans="1:108" ht="21" customHeight="1" x14ac:dyDescent="0.2">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row>
    <row r="2" spans="1:108" ht="21" customHeight="1" x14ac:dyDescent="0.2">
      <c r="A2" s="446" t="s">
        <v>145</v>
      </c>
      <c r="B2" s="447"/>
      <c r="C2" s="447"/>
      <c r="D2" s="447"/>
      <c r="E2" s="447"/>
      <c r="F2" s="447"/>
      <c r="G2" s="447"/>
      <c r="H2" s="447"/>
      <c r="I2" s="501"/>
      <c r="J2" s="446" t="s">
        <v>146</v>
      </c>
      <c r="K2" s="447"/>
      <c r="L2" s="447"/>
      <c r="M2" s="501"/>
      <c r="N2" s="446" t="s">
        <v>147</v>
      </c>
      <c r="O2" s="447"/>
      <c r="P2" s="447"/>
      <c r="Q2" s="447"/>
      <c r="R2" s="447"/>
      <c r="S2" s="447"/>
      <c r="T2" s="447"/>
      <c r="U2" s="447"/>
      <c r="V2" s="447"/>
      <c r="W2" s="447"/>
      <c r="X2" s="447"/>
      <c r="Y2" s="447"/>
      <c r="Z2" s="447"/>
      <c r="AA2" s="447"/>
      <c r="AB2" s="447"/>
      <c r="AC2" s="447"/>
      <c r="AD2" s="447"/>
      <c r="AE2" s="447"/>
      <c r="AF2" s="447"/>
      <c r="AG2" s="447"/>
      <c r="AH2" s="501"/>
      <c r="AI2" s="446" t="s">
        <v>230</v>
      </c>
      <c r="AJ2" s="447"/>
      <c r="AK2" s="447"/>
      <c r="AL2" s="501"/>
      <c r="AM2" s="502"/>
      <c r="AN2" s="262" t="s">
        <v>149</v>
      </c>
      <c r="AO2" s="262"/>
      <c r="AP2" s="262"/>
      <c r="AQ2" s="262"/>
      <c r="AR2" s="262"/>
      <c r="AS2" s="262"/>
      <c r="AT2" s="262"/>
      <c r="AU2" s="262"/>
      <c r="AV2" s="262"/>
      <c r="AW2" s="262"/>
      <c r="AX2" s="262"/>
      <c r="AY2" s="262"/>
      <c r="AZ2" s="244" t="s">
        <v>150</v>
      </c>
      <c r="BA2" s="244"/>
      <c r="BB2" s="244"/>
      <c r="BC2" s="244"/>
      <c r="BD2" s="244"/>
      <c r="BE2" s="244" t="s">
        <v>151</v>
      </c>
      <c r="BF2" s="244"/>
      <c r="BG2" s="244"/>
      <c r="BH2" s="244"/>
      <c r="BI2" s="244"/>
      <c r="BJ2" s="244" t="s">
        <v>152</v>
      </c>
      <c r="BK2" s="244"/>
      <c r="BL2" s="244"/>
      <c r="BM2" s="244"/>
      <c r="BN2" s="244"/>
      <c r="BO2" s="244" t="s">
        <v>153</v>
      </c>
      <c r="BP2" s="244"/>
      <c r="BQ2" s="244"/>
      <c r="BR2" s="244"/>
      <c r="BS2" s="244"/>
      <c r="BT2" s="263" t="s">
        <v>154</v>
      </c>
      <c r="BU2" s="263"/>
      <c r="BV2" s="263"/>
      <c r="BW2" s="263"/>
      <c r="BX2" s="258" t="s">
        <v>155</v>
      </c>
      <c r="BY2" s="258"/>
      <c r="BZ2" s="258"/>
      <c r="CA2" s="249" t="s">
        <v>156</v>
      </c>
      <c r="CB2" s="250"/>
      <c r="CC2" s="250"/>
      <c r="CD2" s="251"/>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row>
    <row r="3" spans="1:108" s="165" customFormat="1" ht="21" customHeight="1" x14ac:dyDescent="0.2">
      <c r="A3" s="448" t="s">
        <v>157</v>
      </c>
      <c r="B3" s="449" t="s">
        <v>7</v>
      </c>
      <c r="C3" s="449" t="s">
        <v>9</v>
      </c>
      <c r="D3" s="449" t="s">
        <v>11</v>
      </c>
      <c r="E3" s="450" t="s">
        <v>21</v>
      </c>
      <c r="F3" s="450" t="s">
        <v>15</v>
      </c>
      <c r="G3" s="449" t="s">
        <v>17</v>
      </c>
      <c r="H3" s="449" t="s">
        <v>19</v>
      </c>
      <c r="I3" s="449" t="s">
        <v>23</v>
      </c>
      <c r="J3" s="449" t="s">
        <v>231</v>
      </c>
      <c r="K3" s="449" t="s">
        <v>15</v>
      </c>
      <c r="L3" s="449" t="s">
        <v>232</v>
      </c>
      <c r="M3" s="503" t="s">
        <v>29</v>
      </c>
      <c r="N3" s="504" t="s">
        <v>166</v>
      </c>
      <c r="O3" s="449" t="s">
        <v>31</v>
      </c>
      <c r="P3" s="449" t="s">
        <v>233</v>
      </c>
      <c r="Q3" s="503" t="s">
        <v>174</v>
      </c>
      <c r="R3" s="449" t="s">
        <v>174</v>
      </c>
      <c r="S3" s="449" t="s">
        <v>234</v>
      </c>
      <c r="T3" s="449" t="s">
        <v>235</v>
      </c>
      <c r="U3" s="449" t="s">
        <v>236</v>
      </c>
      <c r="V3" s="449" t="s">
        <v>237</v>
      </c>
      <c r="W3" s="449" t="s">
        <v>238</v>
      </c>
      <c r="X3" s="449" t="s">
        <v>239</v>
      </c>
      <c r="Y3" s="449" t="s">
        <v>240</v>
      </c>
      <c r="Z3" s="449" t="s">
        <v>241</v>
      </c>
      <c r="AA3" s="449" t="s">
        <v>242</v>
      </c>
      <c r="AB3" s="449" t="s">
        <v>243</v>
      </c>
      <c r="AC3" s="505" t="s">
        <v>244</v>
      </c>
      <c r="AD3" s="506"/>
      <c r="AE3" s="449" t="s">
        <v>245</v>
      </c>
      <c r="AF3" s="449" t="s">
        <v>246</v>
      </c>
      <c r="AG3" s="449" t="s">
        <v>247</v>
      </c>
      <c r="AH3" s="449" t="s">
        <v>248</v>
      </c>
      <c r="AI3" s="449" t="s">
        <v>231</v>
      </c>
      <c r="AJ3" s="449" t="s">
        <v>15</v>
      </c>
      <c r="AK3" s="449" t="s">
        <v>232</v>
      </c>
      <c r="AL3" s="503" t="s">
        <v>249</v>
      </c>
      <c r="AM3" s="449" t="s">
        <v>250</v>
      </c>
      <c r="AN3" s="454" t="s">
        <v>173</v>
      </c>
      <c r="AO3" s="454" t="s">
        <v>174</v>
      </c>
      <c r="AP3" s="454" t="s">
        <v>175</v>
      </c>
      <c r="AQ3" s="245" t="s">
        <v>176</v>
      </c>
      <c r="AR3" s="245" t="s">
        <v>177</v>
      </c>
      <c r="AS3" s="245" t="s">
        <v>176</v>
      </c>
      <c r="AT3" s="246" t="s">
        <v>178</v>
      </c>
      <c r="AU3" s="245" t="s">
        <v>176</v>
      </c>
      <c r="AV3" s="245" t="s">
        <v>179</v>
      </c>
      <c r="AW3" s="245" t="s">
        <v>176</v>
      </c>
      <c r="AX3" s="246" t="s">
        <v>180</v>
      </c>
      <c r="AY3" s="245" t="s">
        <v>53</v>
      </c>
      <c r="AZ3" s="248" t="s">
        <v>181</v>
      </c>
      <c r="BA3" s="248" t="s">
        <v>182</v>
      </c>
      <c r="BB3" s="248" t="s">
        <v>174</v>
      </c>
      <c r="BC3" s="248" t="s">
        <v>183</v>
      </c>
      <c r="BD3" s="248" t="s">
        <v>184</v>
      </c>
      <c r="BE3" s="248" t="s">
        <v>181</v>
      </c>
      <c r="BF3" s="248" t="s">
        <v>182</v>
      </c>
      <c r="BG3" s="248" t="s">
        <v>174</v>
      </c>
      <c r="BH3" s="248" t="s">
        <v>183</v>
      </c>
      <c r="BI3" s="248" t="s">
        <v>184</v>
      </c>
      <c r="BJ3" s="248" t="s">
        <v>181</v>
      </c>
      <c r="BK3" s="248" t="s">
        <v>182</v>
      </c>
      <c r="BL3" s="248" t="s">
        <v>174</v>
      </c>
      <c r="BM3" s="248" t="s">
        <v>183</v>
      </c>
      <c r="BN3" s="248" t="s">
        <v>184</v>
      </c>
      <c r="BO3" s="248" t="s">
        <v>181</v>
      </c>
      <c r="BP3" s="248" t="s">
        <v>182</v>
      </c>
      <c r="BQ3" s="248" t="s">
        <v>174</v>
      </c>
      <c r="BR3" s="248" t="s">
        <v>183</v>
      </c>
      <c r="BS3" s="248" t="s">
        <v>184</v>
      </c>
      <c r="BT3" s="261" t="s">
        <v>251</v>
      </c>
      <c r="BU3" s="261" t="s">
        <v>186</v>
      </c>
      <c r="BV3" s="261" t="s">
        <v>187</v>
      </c>
      <c r="BW3" s="261" t="s">
        <v>182</v>
      </c>
      <c r="BX3" s="259" t="s">
        <v>176</v>
      </c>
      <c r="BY3" s="259" t="s">
        <v>188</v>
      </c>
      <c r="BZ3" s="259" t="s">
        <v>189</v>
      </c>
      <c r="CA3" s="260" t="s">
        <v>190</v>
      </c>
      <c r="CB3" s="260" t="s">
        <v>191</v>
      </c>
      <c r="CC3" s="260" t="s">
        <v>192</v>
      </c>
      <c r="CD3" s="260" t="s">
        <v>193</v>
      </c>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row>
    <row r="4" spans="1:108" s="167" customFormat="1" ht="21" customHeight="1" thickBot="1" x14ac:dyDescent="0.3">
      <c r="A4" s="448"/>
      <c r="B4" s="449"/>
      <c r="C4" s="449"/>
      <c r="D4" s="449"/>
      <c r="E4" s="450"/>
      <c r="F4" s="450"/>
      <c r="G4" s="449"/>
      <c r="H4" s="449"/>
      <c r="I4" s="449"/>
      <c r="J4" s="449"/>
      <c r="K4" s="449"/>
      <c r="L4" s="449"/>
      <c r="M4" s="507"/>
      <c r="N4" s="504"/>
      <c r="O4" s="449"/>
      <c r="P4" s="449"/>
      <c r="Q4" s="507"/>
      <c r="R4" s="449" t="s">
        <v>174</v>
      </c>
      <c r="S4" s="449"/>
      <c r="T4" s="449"/>
      <c r="U4" s="449"/>
      <c r="V4" s="449"/>
      <c r="W4" s="449" t="s">
        <v>238</v>
      </c>
      <c r="X4" s="449"/>
      <c r="Y4" s="449" t="s">
        <v>238</v>
      </c>
      <c r="Z4" s="449"/>
      <c r="AA4" s="449" t="s">
        <v>242</v>
      </c>
      <c r="AB4" s="449"/>
      <c r="AC4" s="508"/>
      <c r="AD4" s="509"/>
      <c r="AE4" s="449"/>
      <c r="AF4" s="449"/>
      <c r="AG4" s="449"/>
      <c r="AH4" s="449"/>
      <c r="AI4" s="449"/>
      <c r="AJ4" s="449"/>
      <c r="AK4" s="449"/>
      <c r="AL4" s="507"/>
      <c r="AM4" s="449"/>
      <c r="AN4" s="454"/>
      <c r="AO4" s="454"/>
      <c r="AP4" s="454"/>
      <c r="AQ4" s="245"/>
      <c r="AR4" s="245"/>
      <c r="AS4" s="245"/>
      <c r="AT4" s="247"/>
      <c r="AU4" s="245"/>
      <c r="AV4" s="245"/>
      <c r="AW4" s="245"/>
      <c r="AX4" s="247"/>
      <c r="AY4" s="245"/>
      <c r="AZ4" s="248"/>
      <c r="BA4" s="248"/>
      <c r="BB4" s="248"/>
      <c r="BC4" s="248"/>
      <c r="BD4" s="248"/>
      <c r="BE4" s="248"/>
      <c r="BF4" s="248"/>
      <c r="BG4" s="248"/>
      <c r="BH4" s="248"/>
      <c r="BI4" s="248"/>
      <c r="BJ4" s="248"/>
      <c r="BK4" s="248"/>
      <c r="BL4" s="248"/>
      <c r="BM4" s="248"/>
      <c r="BN4" s="248"/>
      <c r="BO4" s="248"/>
      <c r="BP4" s="248"/>
      <c r="BQ4" s="248"/>
      <c r="BR4" s="248"/>
      <c r="BS4" s="248"/>
      <c r="BT4" s="261"/>
      <c r="BU4" s="261"/>
      <c r="BV4" s="261"/>
      <c r="BW4" s="261"/>
      <c r="BX4" s="259"/>
      <c r="BY4" s="259"/>
      <c r="BZ4" s="259"/>
      <c r="CA4" s="260"/>
      <c r="CB4" s="260"/>
      <c r="CC4" s="260"/>
      <c r="CD4" s="260"/>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row>
    <row r="5" spans="1:108" s="170" customFormat="1" ht="197.25" customHeight="1" thickTop="1" thickBot="1" x14ac:dyDescent="0.3">
      <c r="A5" s="451">
        <v>1</v>
      </c>
      <c r="B5" s="452" t="s">
        <v>73</v>
      </c>
      <c r="C5" s="452" t="s">
        <v>202</v>
      </c>
      <c r="D5" s="453" t="s">
        <v>252</v>
      </c>
      <c r="E5" s="453" t="s">
        <v>253</v>
      </c>
      <c r="F5" s="452" t="s">
        <v>205</v>
      </c>
      <c r="G5" s="453" t="s">
        <v>254</v>
      </c>
      <c r="H5" s="453" t="s">
        <v>255</v>
      </c>
      <c r="I5" s="452" t="s">
        <v>256</v>
      </c>
      <c r="J5" s="451">
        <v>4</v>
      </c>
      <c r="K5" s="451">
        <v>5</v>
      </c>
      <c r="L5" s="255">
        <f>+(J5*K5)*4</f>
        <v>80</v>
      </c>
      <c r="M5" s="252" t="str">
        <f>IF(OR(AND(J5=3,K5=4),AND(J5=2,K5=5),AND(J5=2,K5=5),AND(L5=20),AND(L5&gt;=52,L5&lt;=100)),"ZONA RIESGO EXTREMA",IF(OR(AND(J5=5,K5=2),AND(J5=4,K5=3),AND(J5=1,K5=4),AND(L5=16),AND(L5&gt;=28,L5&lt;=48)),"ZONA RIESGO ALTA",IF(OR(AND(J5=1,K5=3),AND(J5=4,K5=1),AND(L5=24)),"ZONA RIESGO MODERADA",IF(AND(L5&gt;=4,L5&lt;=16),"ZONA RIESGO BAJA"))))</f>
        <v>ZONA RIESGO EXTREMA</v>
      </c>
      <c r="N5" s="457">
        <v>1</v>
      </c>
      <c r="O5" s="510" t="s">
        <v>257</v>
      </c>
      <c r="P5" s="455">
        <v>15</v>
      </c>
      <c r="Q5" s="455">
        <v>15</v>
      </c>
      <c r="R5" s="455">
        <v>15</v>
      </c>
      <c r="S5" s="455">
        <v>15</v>
      </c>
      <c r="T5" s="455">
        <v>15</v>
      </c>
      <c r="U5" s="455">
        <v>15</v>
      </c>
      <c r="V5" s="455">
        <v>10</v>
      </c>
      <c r="W5" s="113">
        <f>SUM(P5:V5)</f>
        <v>100</v>
      </c>
      <c r="X5" s="114" t="str">
        <f t="shared" ref="X5:X64" si="0">IF(AND(W5&gt;=86,W5&lt;=95),"MODERADO",IF(AND(W5&gt;=96), "FUERTE",IF(AND(W5&lt;=85), "DEBIL")))</f>
        <v>FUERTE</v>
      </c>
      <c r="Y5" s="511" t="s">
        <v>258</v>
      </c>
      <c r="Z5" s="115" t="str">
        <f>IFERROR((_xlfn.IFS(AND(X5="FUERTE",Y5="FUERTE"),"FUERTE",AND(X5="FUERTE",Y5="MODERADO"),"MODERADO",AND(X5="FUERTE",Y5="DEBIL"),"DEBIL",AND(X5="MODERADO",Y5="FUERTE"),"MODERADO",AND(X5="MODERADO",Y5="MODERADO"),"MODERADO",AND(X5="MODERADO",Y5="DEBIL"),"DEBIL",AND(X5="DEBIL",Y5="FUERTE"),"DEBIL",AND(X5="DEBIL",Y5="MODERADO"),"DEBIL",AND(X5="DEBIL",Y5="DEBIL"),"DEBIL")),"")</f>
        <v>FUERTE</v>
      </c>
      <c r="AA5" s="113" t="str">
        <f>IF(AND(Z5="FUERTE"),"NO", "SI")</f>
        <v>NO</v>
      </c>
      <c r="AB5" s="455"/>
      <c r="AC5" s="256">
        <f>IF(AND(W5&gt;0,SUM(W6:W10)=0),W5,IF(AND(SUM(W5:W6)&gt;0,SUM(W7:W10)=0),AVERAGE(W5:W6),IF(AND(SUM(W5:W7)&gt;0,SUM(W8:W10)=0),AVERAGE(W5:W7),IF(AND(SUM(W5:W8)&gt;0,SUM(W9:W10)=0),AVERAGE(W5:W8),IF(AND(SUM(W5:W9)&gt;0,W10=0),AVERAGE(W5:W9),AVERAGE(W5:W10))))))</f>
        <v>100</v>
      </c>
      <c r="AD5" s="256" t="str">
        <f>IF(AND(AC5&gt;=50,AC5&lt;=99),"MODERADO",IF(AND(AC5=100), "FUERTE",IF(AND(AC5&lt;50), "DEBIL")))</f>
        <v>FUERTE</v>
      </c>
      <c r="AE5" s="512" t="s">
        <v>259</v>
      </c>
      <c r="AF5" s="512" t="s">
        <v>259</v>
      </c>
      <c r="AG5" s="257">
        <f>IFERROR(_xlfn.IFS(AND(AD5="MODERADO",AE5="Directamente"),1,AND(AD5="FUERTE",AE5="Directamente"),2),"0")</f>
        <v>2</v>
      </c>
      <c r="AH5" s="257">
        <f>IFERROR(_xlfn.IFS(AND(AD5="MODERADO",AF5="Directamente"),1,AND(AD5="FUERTE",AF5="Directamente"),2,AND(AD5="FUERTE",AF5="Indirectamente"),1),"0")</f>
        <v>2</v>
      </c>
      <c r="AI5" s="513">
        <v>1</v>
      </c>
      <c r="AJ5" s="513">
        <v>3</v>
      </c>
      <c r="AK5" s="255">
        <f>+(AI5*AJ5)*4</f>
        <v>12</v>
      </c>
      <c r="AL5" s="252" t="str">
        <f>IF(OR(AND(AI5=3,AJ5=4),AND(AI5=2,AJ5=5),AND(AI5=2,AJ5=5),AND(AK5=20),AND(AK5&gt;=52,AK5&lt;=100)),"ZONA RIESGO EXTREMA",IF(OR(AND(AI5=5,AJ5=2),AND(AI5=4,AJ5=3),AND(AI5=1,AJ5=4),AND(AK5=16),AND(AK5&gt;=28,AK5&lt;=48)),"ZONA RIESGO ALTA",IF(OR(AND(AI5=1,AJ5=3),AND(AI5=4,AJ5=1),AND(AK5=24)),"ZONA RIESGO MODERADA",IF(AND(AK5&gt;=4,AK5&lt;=16),"ZONA RIESGO BAJA"))))</f>
        <v>ZONA RIESGO MODERADA</v>
      </c>
      <c r="AM5" s="514" t="s">
        <v>260</v>
      </c>
      <c r="AN5" s="519" t="s">
        <v>261</v>
      </c>
      <c r="AO5" s="519" t="s">
        <v>262</v>
      </c>
      <c r="AP5" s="520">
        <v>45291</v>
      </c>
      <c r="AQ5" s="148"/>
      <c r="AR5" s="143"/>
      <c r="AS5" s="148"/>
      <c r="AT5" s="143"/>
      <c r="AU5" s="148"/>
      <c r="AV5" s="143"/>
      <c r="AW5" s="148"/>
      <c r="AX5" s="143"/>
      <c r="AY5" s="147"/>
      <c r="AZ5" s="143"/>
      <c r="BA5" s="143"/>
      <c r="BB5" s="147"/>
      <c r="BC5" s="148"/>
      <c r="BD5" s="148"/>
      <c r="BE5" s="143"/>
      <c r="BF5" s="143"/>
      <c r="BG5" s="147"/>
      <c r="BH5" s="148"/>
      <c r="BI5" s="148"/>
      <c r="BJ5" s="143"/>
      <c r="BK5" s="143"/>
      <c r="BL5" s="147"/>
      <c r="BM5" s="148"/>
      <c r="BN5" s="148"/>
      <c r="BO5" s="143"/>
      <c r="BP5" s="143"/>
      <c r="BQ5" s="147"/>
      <c r="BR5" s="148"/>
      <c r="BS5" s="148"/>
      <c r="BT5" s="168" t="s">
        <v>263</v>
      </c>
      <c r="BU5" s="143"/>
      <c r="BV5" s="143"/>
      <c r="BW5" s="143"/>
      <c r="BX5" s="148"/>
      <c r="BY5" s="143"/>
      <c r="BZ5" s="143"/>
      <c r="CA5" s="148"/>
      <c r="CB5" s="143"/>
      <c r="CC5" s="147"/>
      <c r="CD5" s="143"/>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row>
    <row r="6" spans="1:108" ht="252" customHeight="1" x14ac:dyDescent="0.2">
      <c r="A6" s="451"/>
      <c r="B6" s="452"/>
      <c r="C6" s="452"/>
      <c r="D6" s="453"/>
      <c r="E6" s="453"/>
      <c r="F6" s="452"/>
      <c r="G6" s="453"/>
      <c r="H6" s="453"/>
      <c r="I6" s="452"/>
      <c r="J6" s="451"/>
      <c r="K6" s="451"/>
      <c r="L6" s="255"/>
      <c r="M6" s="253"/>
      <c r="N6" s="457">
        <v>2</v>
      </c>
      <c r="O6" s="510" t="s">
        <v>264</v>
      </c>
      <c r="P6" s="455">
        <v>15</v>
      </c>
      <c r="Q6" s="455">
        <v>15</v>
      </c>
      <c r="R6" s="455">
        <v>15</v>
      </c>
      <c r="S6" s="455">
        <v>15</v>
      </c>
      <c r="T6" s="455">
        <v>15</v>
      </c>
      <c r="U6" s="455">
        <v>15</v>
      </c>
      <c r="V6" s="455">
        <v>10</v>
      </c>
      <c r="W6" s="113">
        <f t="shared" ref="W6:W64" si="1">SUM(P6:V6)</f>
        <v>100</v>
      </c>
      <c r="X6" s="114" t="str">
        <f t="shared" si="0"/>
        <v>FUERTE</v>
      </c>
      <c r="Y6" s="511" t="s">
        <v>258</v>
      </c>
      <c r="Z6" s="115" t="str">
        <f t="shared" ref="Z6:Z64" si="2">IFERROR((_xlfn.IFS(AND(X6="FUERTE",Y6="FUERTE"),"FUERTE",AND(X6="FUERTE",Y6="MODERADO"),"MODERADO",AND(X6="FUERTE",Y6="DEBIL"),"DEBIL",AND(X6="MODERADO",Y6="FUERTE"),"MODERADO",AND(X6="MODERADO",Y6="MODERADO"),"MODERADO",AND(X6="MODERADO",Y6="DEBIL"),"DEBIL",AND(X6="DEBIL",Y6="FUERTE"),"DEBIL",AND(X6="DEBIL",Y6="MODERADO"),"DEBIL",AND(X6="DEBIL",Y6="DEBIL"),"DEBIL")),"")</f>
        <v>FUERTE</v>
      </c>
      <c r="AA6" s="113" t="str">
        <f t="shared" ref="AA6:AA64" si="3">IF(AND(Z6="FUERTE"),"NO", "SI")</f>
        <v>NO</v>
      </c>
      <c r="AB6" s="455"/>
      <c r="AC6" s="256"/>
      <c r="AD6" s="256"/>
      <c r="AE6" s="512"/>
      <c r="AF6" s="512"/>
      <c r="AG6" s="257"/>
      <c r="AH6" s="257"/>
      <c r="AI6" s="513"/>
      <c r="AJ6" s="513"/>
      <c r="AK6" s="255"/>
      <c r="AL6" s="253"/>
      <c r="AM6" s="515"/>
      <c r="AN6" s="521" t="s">
        <v>265</v>
      </c>
      <c r="AO6" s="519" t="s">
        <v>262</v>
      </c>
      <c r="AP6" s="520">
        <v>45291</v>
      </c>
      <c r="AQ6" s="148"/>
      <c r="AR6" s="143"/>
      <c r="AS6" s="148"/>
      <c r="AT6" s="143"/>
      <c r="AU6" s="148"/>
      <c r="AV6" s="143"/>
      <c r="AW6" s="148"/>
      <c r="AX6" s="143"/>
      <c r="AY6" s="147"/>
      <c r="AZ6" s="143"/>
      <c r="BA6" s="143"/>
      <c r="BB6" s="147"/>
      <c r="BC6" s="148"/>
      <c r="BD6" s="148"/>
      <c r="BE6" s="143"/>
      <c r="BF6" s="143"/>
      <c r="BG6" s="147"/>
      <c r="BH6" s="148"/>
      <c r="BI6" s="148"/>
      <c r="BJ6" s="143"/>
      <c r="BK6" s="143"/>
      <c r="BL6" s="147"/>
      <c r="BM6" s="148"/>
      <c r="BN6" s="148"/>
      <c r="BO6" s="143"/>
      <c r="BP6" s="143"/>
      <c r="BQ6" s="147"/>
      <c r="BR6" s="148"/>
      <c r="BS6" s="148"/>
      <c r="BT6" s="168" t="s">
        <v>266</v>
      </c>
      <c r="BU6" s="143"/>
      <c r="BV6" s="143"/>
      <c r="BW6" s="143"/>
      <c r="BX6" s="148"/>
      <c r="BY6" s="143"/>
      <c r="BZ6" s="143"/>
      <c r="CA6" s="148"/>
      <c r="CB6" s="143"/>
      <c r="CC6" s="147"/>
      <c r="CD6" s="143"/>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row>
    <row r="7" spans="1:108" ht="140.25" x14ac:dyDescent="0.2">
      <c r="A7" s="451"/>
      <c r="B7" s="452"/>
      <c r="C7" s="452"/>
      <c r="D7" s="453"/>
      <c r="E7" s="453"/>
      <c r="F7" s="452"/>
      <c r="G7" s="453"/>
      <c r="H7" s="453"/>
      <c r="I7" s="452"/>
      <c r="J7" s="451"/>
      <c r="K7" s="451"/>
      <c r="L7" s="255"/>
      <c r="M7" s="253"/>
      <c r="N7" s="457">
        <v>3</v>
      </c>
      <c r="O7" s="510"/>
      <c r="P7" s="455"/>
      <c r="Q7" s="455"/>
      <c r="R7" s="455"/>
      <c r="S7" s="455"/>
      <c r="T7" s="455"/>
      <c r="U7" s="455"/>
      <c r="V7" s="455"/>
      <c r="W7" s="113">
        <f t="shared" si="1"/>
        <v>0</v>
      </c>
      <c r="X7" s="114" t="str">
        <f t="shared" si="0"/>
        <v>DEBIL</v>
      </c>
      <c r="Y7" s="511"/>
      <c r="Z7" s="115" t="str">
        <f t="shared" si="2"/>
        <v/>
      </c>
      <c r="AA7" s="113" t="str">
        <f t="shared" si="3"/>
        <v>SI</v>
      </c>
      <c r="AB7" s="455"/>
      <c r="AC7" s="256"/>
      <c r="AD7" s="256"/>
      <c r="AE7" s="512"/>
      <c r="AF7" s="512"/>
      <c r="AG7" s="257"/>
      <c r="AH7" s="257"/>
      <c r="AI7" s="513"/>
      <c r="AJ7" s="513"/>
      <c r="AK7" s="255"/>
      <c r="AL7" s="253"/>
      <c r="AM7" s="515"/>
      <c r="AN7" s="521" t="s">
        <v>267</v>
      </c>
      <c r="AO7" s="519" t="s">
        <v>262</v>
      </c>
      <c r="AP7" s="520">
        <v>45015</v>
      </c>
      <c r="AQ7" s="148"/>
      <c r="AR7" s="143"/>
      <c r="AS7" s="148"/>
      <c r="AT7" s="143"/>
      <c r="AU7" s="148"/>
      <c r="AV7" s="143"/>
      <c r="AW7" s="148"/>
      <c r="AX7" s="143"/>
      <c r="AY7" s="147"/>
      <c r="AZ7" s="143"/>
      <c r="BA7" s="143"/>
      <c r="BB7" s="147"/>
      <c r="BC7" s="148"/>
      <c r="BD7" s="148"/>
      <c r="BE7" s="143"/>
      <c r="BF7" s="143"/>
      <c r="BG7" s="147"/>
      <c r="BH7" s="148"/>
      <c r="BI7" s="148"/>
      <c r="BJ7" s="143"/>
      <c r="BK7" s="143"/>
      <c r="BL7" s="147"/>
      <c r="BM7" s="148"/>
      <c r="BN7" s="148"/>
      <c r="BO7" s="143"/>
      <c r="BP7" s="143"/>
      <c r="BQ7" s="147"/>
      <c r="BR7" s="148"/>
      <c r="BS7" s="148"/>
      <c r="BT7" s="148"/>
      <c r="BU7" s="143"/>
      <c r="BV7" s="143"/>
      <c r="BW7" s="143"/>
      <c r="BX7" s="148"/>
      <c r="BY7" s="143"/>
      <c r="BZ7" s="143"/>
      <c r="CA7" s="148"/>
      <c r="CB7" s="143"/>
      <c r="CC7" s="147"/>
      <c r="CD7" s="143"/>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row>
    <row r="8" spans="1:108" ht="105" customHeight="1" x14ac:dyDescent="0.2">
      <c r="A8" s="451"/>
      <c r="B8" s="452"/>
      <c r="C8" s="452"/>
      <c r="D8" s="453"/>
      <c r="E8" s="453"/>
      <c r="F8" s="452"/>
      <c r="G8" s="453"/>
      <c r="H8" s="453"/>
      <c r="I8" s="452"/>
      <c r="J8" s="451"/>
      <c r="K8" s="451"/>
      <c r="L8" s="255"/>
      <c r="M8" s="253"/>
      <c r="N8" s="457">
        <v>4</v>
      </c>
      <c r="O8" s="510"/>
      <c r="P8" s="455"/>
      <c r="Q8" s="455"/>
      <c r="R8" s="455"/>
      <c r="S8" s="455"/>
      <c r="T8" s="455"/>
      <c r="U8" s="455"/>
      <c r="V8" s="455"/>
      <c r="W8" s="113">
        <f t="shared" si="1"/>
        <v>0</v>
      </c>
      <c r="X8" s="114" t="str">
        <f t="shared" si="0"/>
        <v>DEBIL</v>
      </c>
      <c r="Y8" s="511"/>
      <c r="Z8" s="115" t="str">
        <f t="shared" si="2"/>
        <v/>
      </c>
      <c r="AA8" s="113" t="str">
        <f t="shared" si="3"/>
        <v>SI</v>
      </c>
      <c r="AB8" s="455"/>
      <c r="AC8" s="256"/>
      <c r="AD8" s="256"/>
      <c r="AE8" s="512"/>
      <c r="AF8" s="512"/>
      <c r="AG8" s="257"/>
      <c r="AH8" s="257"/>
      <c r="AI8" s="513"/>
      <c r="AJ8" s="513"/>
      <c r="AK8" s="255"/>
      <c r="AL8" s="253"/>
      <c r="AM8" s="515"/>
      <c r="AN8" s="455" t="s">
        <v>268</v>
      </c>
      <c r="AO8" s="519" t="s">
        <v>262</v>
      </c>
      <c r="AP8" s="520">
        <v>45015</v>
      </c>
      <c r="AQ8" s="148"/>
      <c r="AR8" s="143"/>
      <c r="AS8" s="148"/>
      <c r="AT8" s="143"/>
      <c r="AU8" s="148"/>
      <c r="AV8" s="143"/>
      <c r="AW8" s="148"/>
      <c r="AX8" s="143"/>
      <c r="AY8" s="147"/>
      <c r="AZ8" s="143"/>
      <c r="BA8" s="143"/>
      <c r="BB8" s="147"/>
      <c r="BC8" s="148"/>
      <c r="BD8" s="148"/>
      <c r="BE8" s="143"/>
      <c r="BF8" s="143"/>
      <c r="BG8" s="147"/>
      <c r="BH8" s="148"/>
      <c r="BI8" s="148"/>
      <c r="BJ8" s="143"/>
      <c r="BK8" s="143"/>
      <c r="BL8" s="147"/>
      <c r="BM8" s="148"/>
      <c r="BN8" s="148"/>
      <c r="BO8" s="143"/>
      <c r="BP8" s="143"/>
      <c r="BQ8" s="147"/>
      <c r="BR8" s="148"/>
      <c r="BS8" s="148"/>
      <c r="BT8" s="148"/>
      <c r="BU8" s="143"/>
      <c r="BV8" s="143"/>
      <c r="BW8" s="143"/>
      <c r="BX8" s="148"/>
      <c r="BY8" s="143"/>
      <c r="BZ8" s="143"/>
      <c r="CA8" s="148"/>
      <c r="CB8" s="143"/>
      <c r="CC8" s="147"/>
      <c r="CD8" s="143"/>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row>
    <row r="9" spans="1:108" ht="63.75" x14ac:dyDescent="0.2">
      <c r="A9" s="451"/>
      <c r="B9" s="452"/>
      <c r="C9" s="452"/>
      <c r="D9" s="453"/>
      <c r="E9" s="453"/>
      <c r="F9" s="452"/>
      <c r="G9" s="453"/>
      <c r="H9" s="453"/>
      <c r="I9" s="452"/>
      <c r="J9" s="451"/>
      <c r="K9" s="451"/>
      <c r="L9" s="255"/>
      <c r="M9" s="253"/>
      <c r="N9" s="457">
        <v>5</v>
      </c>
      <c r="O9" s="510"/>
      <c r="P9" s="455"/>
      <c r="Q9" s="455"/>
      <c r="R9" s="455"/>
      <c r="S9" s="455"/>
      <c r="T9" s="455"/>
      <c r="U9" s="455"/>
      <c r="V9" s="455"/>
      <c r="W9" s="113">
        <f t="shared" si="1"/>
        <v>0</v>
      </c>
      <c r="X9" s="114" t="str">
        <f t="shared" si="0"/>
        <v>DEBIL</v>
      </c>
      <c r="Y9" s="511"/>
      <c r="Z9" s="115" t="str">
        <f t="shared" si="2"/>
        <v/>
      </c>
      <c r="AA9" s="113" t="str">
        <f t="shared" si="3"/>
        <v>SI</v>
      </c>
      <c r="AB9" s="455"/>
      <c r="AC9" s="256"/>
      <c r="AD9" s="256"/>
      <c r="AE9" s="512"/>
      <c r="AF9" s="512"/>
      <c r="AG9" s="257"/>
      <c r="AH9" s="257"/>
      <c r="AI9" s="513"/>
      <c r="AJ9" s="513"/>
      <c r="AK9" s="255"/>
      <c r="AL9" s="253"/>
      <c r="AM9" s="515"/>
      <c r="AN9" s="455" t="s">
        <v>269</v>
      </c>
      <c r="AO9" s="519" t="s">
        <v>262</v>
      </c>
      <c r="AP9" s="520">
        <v>45291</v>
      </c>
      <c r="AQ9" s="148"/>
      <c r="AR9" s="143"/>
      <c r="AS9" s="148"/>
      <c r="AT9" s="143"/>
      <c r="AU9" s="148"/>
      <c r="AV9" s="143"/>
      <c r="AW9" s="148"/>
      <c r="AX9" s="143"/>
      <c r="AY9" s="147"/>
      <c r="AZ9" s="143"/>
      <c r="BA9" s="143"/>
      <c r="BB9" s="147"/>
      <c r="BC9" s="148"/>
      <c r="BD9" s="148"/>
      <c r="BE9" s="143"/>
      <c r="BF9" s="143"/>
      <c r="BG9" s="147"/>
      <c r="BH9" s="148"/>
      <c r="BI9" s="148"/>
      <c r="BJ9" s="143"/>
      <c r="BK9" s="143"/>
      <c r="BL9" s="147"/>
      <c r="BM9" s="148"/>
      <c r="BN9" s="148"/>
      <c r="BO9" s="143"/>
      <c r="BP9" s="143"/>
      <c r="BQ9" s="147"/>
      <c r="BR9" s="148"/>
      <c r="BS9" s="148"/>
      <c r="BT9" s="148"/>
      <c r="BU9" s="143"/>
      <c r="BV9" s="143"/>
      <c r="BW9" s="143"/>
      <c r="BX9" s="148"/>
      <c r="BY9" s="143"/>
      <c r="BZ9" s="143"/>
      <c r="CA9" s="148"/>
      <c r="CB9" s="143"/>
      <c r="CC9" s="147"/>
      <c r="CD9" s="143"/>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row>
    <row r="10" spans="1:108" ht="51" x14ac:dyDescent="0.2">
      <c r="A10" s="451"/>
      <c r="B10" s="452"/>
      <c r="C10" s="452"/>
      <c r="D10" s="453"/>
      <c r="E10" s="453"/>
      <c r="F10" s="452"/>
      <c r="G10" s="453"/>
      <c r="H10" s="453"/>
      <c r="I10" s="452"/>
      <c r="J10" s="451"/>
      <c r="K10" s="451"/>
      <c r="L10" s="255"/>
      <c r="M10" s="254"/>
      <c r="N10" s="457">
        <v>6</v>
      </c>
      <c r="O10" s="516"/>
      <c r="P10" s="455"/>
      <c r="Q10" s="455"/>
      <c r="R10" s="455"/>
      <c r="S10" s="455"/>
      <c r="T10" s="455"/>
      <c r="U10" s="455"/>
      <c r="V10" s="455"/>
      <c r="W10" s="113">
        <f t="shared" si="1"/>
        <v>0</v>
      </c>
      <c r="X10" s="114" t="str">
        <f t="shared" si="0"/>
        <v>DEBIL</v>
      </c>
      <c r="Y10" s="511"/>
      <c r="Z10" s="115" t="str">
        <f t="shared" si="2"/>
        <v/>
      </c>
      <c r="AA10" s="113" t="str">
        <f t="shared" si="3"/>
        <v>SI</v>
      </c>
      <c r="AB10" s="455"/>
      <c r="AC10" s="256"/>
      <c r="AD10" s="256"/>
      <c r="AE10" s="512"/>
      <c r="AF10" s="512"/>
      <c r="AG10" s="257"/>
      <c r="AH10" s="257"/>
      <c r="AI10" s="513"/>
      <c r="AJ10" s="513"/>
      <c r="AK10" s="255"/>
      <c r="AL10" s="254"/>
      <c r="AM10" s="517"/>
      <c r="AN10" s="455" t="s">
        <v>270</v>
      </c>
      <c r="AO10" s="519" t="s">
        <v>271</v>
      </c>
      <c r="AP10" s="520">
        <v>45291</v>
      </c>
      <c r="AQ10" s="148"/>
      <c r="AR10" s="143"/>
      <c r="AS10" s="148"/>
      <c r="AT10" s="143"/>
      <c r="AU10" s="148"/>
      <c r="AV10" s="143"/>
      <c r="AW10" s="148"/>
      <c r="AX10" s="143"/>
      <c r="AY10" s="147"/>
      <c r="AZ10" s="143"/>
      <c r="BA10" s="143"/>
      <c r="BB10" s="147"/>
      <c r="BC10" s="148"/>
      <c r="BD10" s="148"/>
      <c r="BE10" s="143"/>
      <c r="BF10" s="143"/>
      <c r="BG10" s="147"/>
      <c r="BH10" s="148"/>
      <c r="BI10" s="148"/>
      <c r="BJ10" s="143"/>
      <c r="BK10" s="143"/>
      <c r="BL10" s="147"/>
      <c r="BM10" s="148"/>
      <c r="BN10" s="148"/>
      <c r="BO10" s="143"/>
      <c r="BP10" s="143"/>
      <c r="BQ10" s="147"/>
      <c r="BR10" s="148"/>
      <c r="BS10" s="148"/>
      <c r="BT10" s="148"/>
      <c r="BU10" s="143"/>
      <c r="BV10" s="143"/>
      <c r="BW10" s="143"/>
      <c r="BX10" s="148"/>
      <c r="BY10" s="143"/>
      <c r="BZ10" s="143"/>
      <c r="CA10" s="148"/>
      <c r="CB10" s="143"/>
      <c r="CC10" s="147"/>
      <c r="CD10" s="143"/>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row>
    <row r="11" spans="1:108" ht="179.25" customHeight="1" thickTop="1" thickBot="1" x14ac:dyDescent="0.25">
      <c r="A11" s="451">
        <v>2</v>
      </c>
      <c r="B11" s="452" t="s">
        <v>73</v>
      </c>
      <c r="C11" s="452" t="s">
        <v>202</v>
      </c>
      <c r="D11" s="453" t="s">
        <v>272</v>
      </c>
      <c r="E11" s="453" t="s">
        <v>273</v>
      </c>
      <c r="F11" s="452" t="s">
        <v>205</v>
      </c>
      <c r="G11" s="452" t="s">
        <v>274</v>
      </c>
      <c r="H11" s="452" t="s">
        <v>275</v>
      </c>
      <c r="I11" s="452" t="s">
        <v>256</v>
      </c>
      <c r="J11" s="451">
        <v>1</v>
      </c>
      <c r="K11" s="451">
        <v>4</v>
      </c>
      <c r="L11" s="255">
        <f>+(J11*K11)*4</f>
        <v>16</v>
      </c>
      <c r="M11" s="252" t="str">
        <f>IF(OR(AND(J11=3,K11=4),AND(J11=2,K11=5),AND(J11=2,K11=5),AND(L11=20),AND(L11&gt;=52,L11&lt;=100)),"ZONA RIESGO EXTREMA",IF(OR(AND(J11=5,K11=2),AND(J11=4,K11=3),AND(J11=1,K11=4),AND(L11=16),AND(L11&gt;=28,L11&lt;=48)),"ZONA RIESGO ALTA",IF(OR(AND(J11=1,K11=3),AND(J11=4,K11=1),AND(L11=24)),"ZONA RIESGO MODERADA",IF(AND(L11&gt;=4,L11&lt;=16),"ZONA RIESGO BAJA"))))</f>
        <v>ZONA RIESGO ALTA</v>
      </c>
      <c r="N11" s="457">
        <v>1</v>
      </c>
      <c r="O11" s="510" t="s">
        <v>276</v>
      </c>
      <c r="P11" s="455">
        <v>15</v>
      </c>
      <c r="Q11" s="455">
        <v>15</v>
      </c>
      <c r="R11" s="455">
        <v>15</v>
      </c>
      <c r="S11" s="455">
        <v>15</v>
      </c>
      <c r="T11" s="455">
        <v>15</v>
      </c>
      <c r="U11" s="455">
        <v>15</v>
      </c>
      <c r="V11" s="455">
        <v>10</v>
      </c>
      <c r="W11" s="113">
        <f t="shared" si="1"/>
        <v>100</v>
      </c>
      <c r="X11" s="114" t="str">
        <f t="shared" si="0"/>
        <v>FUERTE</v>
      </c>
      <c r="Y11" s="511" t="s">
        <v>258</v>
      </c>
      <c r="Z11" s="115" t="str">
        <f t="shared" si="2"/>
        <v>FUERTE</v>
      </c>
      <c r="AA11" s="113" t="str">
        <f t="shared" si="3"/>
        <v>NO</v>
      </c>
      <c r="AB11" s="455"/>
      <c r="AC11" s="256">
        <f>IF(AND(W11&gt;0,SUM(W12:W16)=0),W11,IF(AND(SUM(W11:W12)&gt;0,SUM(W13:W16)=0),AVERAGE(W11:W12),IF(AND(SUM(W11:W13)&gt;0,SUM(W14:W16)=0),AVERAGE(W11:W13),IF(AND(SUM(W11:W14)&gt;0,SUM(W15:W16)=0),AVERAGE(W11:W14),IF(AND(SUM(W11:W15)&gt;0,W16=0),AVERAGE(W11:W15),AVERAGE(W11:W16))))))</f>
        <v>100</v>
      </c>
      <c r="AD11" s="256" t="str">
        <f>IF(AND(AC11&gt;=50,AC11&lt;=99),"MODERADO",IF(AND(AC11=100), "FUERTE",IF(AND(AC11&lt;50), "DEBIL")))</f>
        <v>FUERTE</v>
      </c>
      <c r="AE11" s="512" t="s">
        <v>259</v>
      </c>
      <c r="AF11" s="512" t="s">
        <v>259</v>
      </c>
      <c r="AG11" s="257">
        <f>IFERROR(_xlfn.IFS(AND(AD11="MODERADO",AE11="Directamente"),1,AND(AD11="FUERTE",AE11="Directamente"),2),"0")</f>
        <v>2</v>
      </c>
      <c r="AH11" s="257">
        <f>IFERROR(_xlfn.IFS(AND(AD11="MODERADO",AF11="Directamente"),1,AND(AD11="FUERTE",AF11="Directamente"),2,AND(AD11="FUERTE",AF11="Indirectamente"),1),"0")</f>
        <v>2</v>
      </c>
      <c r="AI11" s="513">
        <v>1</v>
      </c>
      <c r="AJ11" s="513">
        <v>3</v>
      </c>
      <c r="AK11" s="255">
        <f>+(AI11*AJ11)*4</f>
        <v>12</v>
      </c>
      <c r="AL11" s="252" t="str">
        <f>IF(OR(AND(AI11=3,AJ11=4),AND(AI11=2,AJ11=5),AND(AI11=2,AJ11=5),AND(AK11=20),AND(AK11&gt;=52,AK11&lt;=100)),"ZONA RIESGO EXTREMA",IF(OR(AND(AI11=5,AJ11=2),AND(AI11=4,AJ11=3),AND(AI11=1,AJ11=4),AND(AK11=16),AND(AK11&gt;=28,AK11&lt;=48)),"ZONA RIESGO ALTA",IF(OR(AND(AI11=1,AJ11=3),AND(AI11=4,AJ11=1),AND(AK11=24)),"ZONA RIESGO MODERADA",IF(AND(AK11&gt;=4,AK11&lt;=16),"ZONA RIESGO BAJA"))))</f>
        <v>ZONA RIESGO MODERADA</v>
      </c>
      <c r="AM11" s="514" t="s">
        <v>260</v>
      </c>
      <c r="AN11" s="519" t="s">
        <v>277</v>
      </c>
      <c r="AO11" s="519" t="s">
        <v>278</v>
      </c>
      <c r="AP11" s="520">
        <v>45291</v>
      </c>
      <c r="AQ11" s="148"/>
      <c r="AR11" s="143"/>
      <c r="AS11" s="148"/>
      <c r="AT11" s="143"/>
      <c r="AU11" s="148"/>
      <c r="AV11" s="143"/>
      <c r="AW11" s="148"/>
      <c r="AX11" s="143"/>
      <c r="AY11" s="147"/>
      <c r="AZ11" s="143"/>
      <c r="BA11" s="143"/>
      <c r="BB11" s="147"/>
      <c r="BC11" s="148"/>
      <c r="BD11" s="148"/>
      <c r="BE11" s="143"/>
      <c r="BF11" s="143"/>
      <c r="BG11" s="147"/>
      <c r="BH11" s="148"/>
      <c r="BI11" s="148"/>
      <c r="BJ11" s="143"/>
      <c r="BK11" s="143"/>
      <c r="BL11" s="147"/>
      <c r="BM11" s="148"/>
      <c r="BN11" s="148"/>
      <c r="BO11" s="143"/>
      <c r="BP11" s="143"/>
      <c r="BQ11" s="147"/>
      <c r="BR11" s="148"/>
      <c r="BS11" s="148"/>
      <c r="BT11" s="171" t="s">
        <v>279</v>
      </c>
      <c r="BU11" s="143"/>
      <c r="BV11" s="143"/>
      <c r="BW11" s="143"/>
      <c r="BX11" s="148"/>
      <c r="BY11" s="143"/>
      <c r="BZ11" s="143"/>
      <c r="CA11" s="148"/>
      <c r="CB11" s="143"/>
      <c r="CC11" s="147"/>
      <c r="CD11" s="143"/>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row>
    <row r="12" spans="1:108" ht="258" customHeight="1" thickTop="1" thickBot="1" x14ac:dyDescent="0.25">
      <c r="A12" s="451"/>
      <c r="B12" s="452"/>
      <c r="C12" s="452"/>
      <c r="D12" s="453"/>
      <c r="E12" s="453"/>
      <c r="F12" s="452"/>
      <c r="G12" s="452"/>
      <c r="H12" s="452"/>
      <c r="I12" s="452"/>
      <c r="J12" s="451"/>
      <c r="K12" s="451"/>
      <c r="L12" s="255"/>
      <c r="M12" s="253"/>
      <c r="N12" s="457">
        <v>2</v>
      </c>
      <c r="O12" s="510" t="s">
        <v>280</v>
      </c>
      <c r="P12" s="455">
        <v>15</v>
      </c>
      <c r="Q12" s="455">
        <v>15</v>
      </c>
      <c r="R12" s="455">
        <v>15</v>
      </c>
      <c r="S12" s="455">
        <v>15</v>
      </c>
      <c r="T12" s="455">
        <v>15</v>
      </c>
      <c r="U12" s="455">
        <v>15</v>
      </c>
      <c r="V12" s="455">
        <v>10</v>
      </c>
      <c r="W12" s="113">
        <f t="shared" si="1"/>
        <v>100</v>
      </c>
      <c r="X12" s="114" t="str">
        <f t="shared" si="0"/>
        <v>FUERTE</v>
      </c>
      <c r="Y12" s="511" t="s">
        <v>258</v>
      </c>
      <c r="Z12" s="115" t="str">
        <f t="shared" si="2"/>
        <v>FUERTE</v>
      </c>
      <c r="AA12" s="113" t="str">
        <f t="shared" si="3"/>
        <v>NO</v>
      </c>
      <c r="AB12" s="455"/>
      <c r="AC12" s="256"/>
      <c r="AD12" s="256"/>
      <c r="AE12" s="512"/>
      <c r="AF12" s="512"/>
      <c r="AG12" s="257"/>
      <c r="AH12" s="257"/>
      <c r="AI12" s="513"/>
      <c r="AJ12" s="513"/>
      <c r="AK12" s="255"/>
      <c r="AL12" s="253"/>
      <c r="AM12" s="515"/>
      <c r="AQ12" s="148"/>
      <c r="AR12" s="143"/>
      <c r="AS12" s="148"/>
      <c r="AT12" s="143"/>
      <c r="AU12" s="148"/>
      <c r="AV12" s="143"/>
      <c r="AW12" s="148"/>
      <c r="AX12" s="143"/>
      <c r="AY12" s="147"/>
      <c r="AZ12" s="143"/>
      <c r="BA12" s="143"/>
      <c r="BB12" s="147"/>
      <c r="BC12" s="148"/>
      <c r="BD12" s="148"/>
      <c r="BE12" s="143"/>
      <c r="BF12" s="143"/>
      <c r="BG12" s="147"/>
      <c r="BH12" s="148"/>
      <c r="BI12" s="148"/>
      <c r="BJ12" s="143"/>
      <c r="BK12" s="143"/>
      <c r="BL12" s="147"/>
      <c r="BM12" s="148"/>
      <c r="BN12" s="148"/>
      <c r="BO12" s="143"/>
      <c r="BP12" s="143"/>
      <c r="BQ12" s="147"/>
      <c r="BR12" s="148"/>
      <c r="BS12" s="148"/>
      <c r="BT12" s="171" t="s">
        <v>281</v>
      </c>
      <c r="BU12" s="143"/>
      <c r="BV12" s="143"/>
      <c r="BW12" s="143"/>
      <c r="BX12" s="148"/>
      <c r="BY12" s="143"/>
      <c r="BZ12" s="143"/>
      <c r="CA12" s="148"/>
      <c r="CB12" s="143"/>
      <c r="CC12" s="147"/>
      <c r="CD12" s="143"/>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row>
    <row r="13" spans="1:108" ht="21" customHeight="1" thickTop="1" thickBot="1" x14ac:dyDescent="0.25">
      <c r="A13" s="451"/>
      <c r="B13" s="452"/>
      <c r="C13" s="452"/>
      <c r="D13" s="453"/>
      <c r="E13" s="453"/>
      <c r="F13" s="452"/>
      <c r="G13" s="452"/>
      <c r="H13" s="452"/>
      <c r="I13" s="452"/>
      <c r="J13" s="451"/>
      <c r="K13" s="451"/>
      <c r="L13" s="255"/>
      <c r="M13" s="253"/>
      <c r="N13" s="457">
        <v>3</v>
      </c>
      <c r="O13" s="518"/>
      <c r="P13" s="455"/>
      <c r="Q13" s="455"/>
      <c r="R13" s="455"/>
      <c r="S13" s="455"/>
      <c r="T13" s="455"/>
      <c r="U13" s="455"/>
      <c r="V13" s="455"/>
      <c r="W13" s="113">
        <f t="shared" si="1"/>
        <v>0</v>
      </c>
      <c r="X13" s="114" t="str">
        <f t="shared" si="0"/>
        <v>DEBIL</v>
      </c>
      <c r="Y13" s="511"/>
      <c r="Z13" s="115" t="str">
        <f t="shared" si="2"/>
        <v/>
      </c>
      <c r="AA13" s="113" t="str">
        <f t="shared" si="3"/>
        <v>SI</v>
      </c>
      <c r="AB13" s="455"/>
      <c r="AC13" s="256"/>
      <c r="AD13" s="256"/>
      <c r="AE13" s="512"/>
      <c r="AF13" s="512"/>
      <c r="AG13" s="257"/>
      <c r="AH13" s="257"/>
      <c r="AI13" s="513"/>
      <c r="AJ13" s="513"/>
      <c r="AK13" s="255"/>
      <c r="AL13" s="253"/>
      <c r="AM13" s="515"/>
      <c r="AN13" s="455"/>
      <c r="AO13" s="457"/>
      <c r="AP13" s="456"/>
      <c r="AQ13" s="148"/>
      <c r="AR13" s="143"/>
      <c r="AS13" s="148"/>
      <c r="AT13" s="143"/>
      <c r="AU13" s="148"/>
      <c r="AV13" s="143"/>
      <c r="AW13" s="148"/>
      <c r="AX13" s="143"/>
      <c r="AY13" s="147"/>
      <c r="AZ13" s="143"/>
      <c r="BA13" s="143"/>
      <c r="BB13" s="147"/>
      <c r="BC13" s="148"/>
      <c r="BD13" s="148"/>
      <c r="BE13" s="143"/>
      <c r="BF13" s="143"/>
      <c r="BG13" s="147"/>
      <c r="BH13" s="148"/>
      <c r="BI13" s="148"/>
      <c r="BJ13" s="143"/>
      <c r="BK13" s="143"/>
      <c r="BL13" s="147"/>
      <c r="BM13" s="148"/>
      <c r="BN13" s="148"/>
      <c r="BO13" s="143"/>
      <c r="BP13" s="143"/>
      <c r="BQ13" s="147"/>
      <c r="BR13" s="148"/>
      <c r="BS13" s="148"/>
      <c r="BT13" s="148"/>
      <c r="BU13" s="143"/>
      <c r="BV13" s="143"/>
      <c r="BW13" s="143"/>
      <c r="BX13" s="148"/>
      <c r="BY13" s="143"/>
      <c r="BZ13" s="143"/>
      <c r="CA13" s="148"/>
      <c r="CB13" s="143"/>
      <c r="CC13" s="147"/>
      <c r="CD13" s="143"/>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row>
    <row r="14" spans="1:108" ht="21" customHeight="1" thickTop="1" thickBot="1" x14ac:dyDescent="0.25">
      <c r="A14" s="451"/>
      <c r="B14" s="452"/>
      <c r="C14" s="452"/>
      <c r="D14" s="453"/>
      <c r="E14" s="453"/>
      <c r="F14" s="452"/>
      <c r="G14" s="452"/>
      <c r="H14" s="452"/>
      <c r="I14" s="452"/>
      <c r="J14" s="451"/>
      <c r="K14" s="451"/>
      <c r="L14" s="255"/>
      <c r="M14" s="253"/>
      <c r="N14" s="457">
        <v>4</v>
      </c>
      <c r="O14" s="516"/>
      <c r="P14" s="455"/>
      <c r="Q14" s="455"/>
      <c r="R14" s="455"/>
      <c r="S14" s="455"/>
      <c r="T14" s="455"/>
      <c r="U14" s="455"/>
      <c r="V14" s="455"/>
      <c r="W14" s="113">
        <f t="shared" si="1"/>
        <v>0</v>
      </c>
      <c r="X14" s="114" t="str">
        <f t="shared" si="0"/>
        <v>DEBIL</v>
      </c>
      <c r="Y14" s="511"/>
      <c r="Z14" s="115" t="str">
        <f t="shared" si="2"/>
        <v/>
      </c>
      <c r="AA14" s="113" t="str">
        <f t="shared" si="3"/>
        <v>SI</v>
      </c>
      <c r="AB14" s="455"/>
      <c r="AC14" s="256"/>
      <c r="AD14" s="256"/>
      <c r="AE14" s="512"/>
      <c r="AF14" s="512"/>
      <c r="AG14" s="257"/>
      <c r="AH14" s="257"/>
      <c r="AI14" s="513"/>
      <c r="AJ14" s="513"/>
      <c r="AK14" s="255"/>
      <c r="AL14" s="253"/>
      <c r="AM14" s="515"/>
      <c r="AN14" s="455"/>
      <c r="AO14" s="457"/>
      <c r="AP14" s="456"/>
      <c r="AQ14" s="148"/>
      <c r="AR14" s="143"/>
      <c r="AS14" s="148"/>
      <c r="AT14" s="143"/>
      <c r="AU14" s="148"/>
      <c r="AV14" s="143"/>
      <c r="AW14" s="148"/>
      <c r="AX14" s="143"/>
      <c r="AY14" s="147"/>
      <c r="AZ14" s="143"/>
      <c r="BA14" s="143"/>
      <c r="BB14" s="147"/>
      <c r="BC14" s="148"/>
      <c r="BD14" s="148"/>
      <c r="BE14" s="143"/>
      <c r="BF14" s="143"/>
      <c r="BG14" s="147"/>
      <c r="BH14" s="148"/>
      <c r="BI14" s="148"/>
      <c r="BJ14" s="143"/>
      <c r="BK14" s="143"/>
      <c r="BL14" s="147"/>
      <c r="BM14" s="148"/>
      <c r="BN14" s="148"/>
      <c r="BO14" s="143"/>
      <c r="BP14" s="143"/>
      <c r="BQ14" s="147"/>
      <c r="BR14" s="148"/>
      <c r="BS14" s="148"/>
      <c r="BT14" s="148"/>
      <c r="BU14" s="143"/>
      <c r="BV14" s="143"/>
      <c r="BW14" s="143"/>
      <c r="BX14" s="148"/>
      <c r="BY14" s="143"/>
      <c r="BZ14" s="143"/>
      <c r="CA14" s="148"/>
      <c r="CB14" s="143"/>
      <c r="CC14" s="147"/>
      <c r="CD14" s="143"/>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row>
    <row r="15" spans="1:108" ht="21" customHeight="1" thickTop="1" thickBot="1" x14ac:dyDescent="0.25">
      <c r="A15" s="451"/>
      <c r="B15" s="452"/>
      <c r="C15" s="452"/>
      <c r="D15" s="453"/>
      <c r="E15" s="453"/>
      <c r="F15" s="452"/>
      <c r="G15" s="452"/>
      <c r="H15" s="452"/>
      <c r="I15" s="452"/>
      <c r="J15" s="451"/>
      <c r="K15" s="451"/>
      <c r="L15" s="255"/>
      <c r="M15" s="253"/>
      <c r="N15" s="457">
        <v>5</v>
      </c>
      <c r="O15" s="516"/>
      <c r="P15" s="455"/>
      <c r="Q15" s="455"/>
      <c r="R15" s="455"/>
      <c r="S15" s="455"/>
      <c r="T15" s="455"/>
      <c r="U15" s="455"/>
      <c r="V15" s="455"/>
      <c r="W15" s="113">
        <f t="shared" si="1"/>
        <v>0</v>
      </c>
      <c r="X15" s="114" t="str">
        <f t="shared" si="0"/>
        <v>DEBIL</v>
      </c>
      <c r="Y15" s="511"/>
      <c r="Z15" s="115" t="str">
        <f t="shared" si="2"/>
        <v/>
      </c>
      <c r="AA15" s="113" t="str">
        <f t="shared" si="3"/>
        <v>SI</v>
      </c>
      <c r="AB15" s="455"/>
      <c r="AC15" s="256"/>
      <c r="AD15" s="256"/>
      <c r="AE15" s="512"/>
      <c r="AF15" s="512"/>
      <c r="AG15" s="257"/>
      <c r="AH15" s="257"/>
      <c r="AI15" s="513"/>
      <c r="AJ15" s="513"/>
      <c r="AK15" s="255"/>
      <c r="AL15" s="253"/>
      <c r="AM15" s="515"/>
      <c r="AN15" s="455"/>
      <c r="AO15" s="457"/>
      <c r="AP15" s="456"/>
      <c r="AQ15" s="148"/>
      <c r="AR15" s="143"/>
      <c r="AS15" s="148"/>
      <c r="AT15" s="143"/>
      <c r="AU15" s="148"/>
      <c r="AV15" s="143"/>
      <c r="AW15" s="148"/>
      <c r="AX15" s="143"/>
      <c r="AY15" s="147"/>
      <c r="AZ15" s="143"/>
      <c r="BA15" s="143"/>
      <c r="BB15" s="147"/>
      <c r="BC15" s="148"/>
      <c r="BD15" s="148"/>
      <c r="BE15" s="143"/>
      <c r="BF15" s="143"/>
      <c r="BG15" s="147"/>
      <c r="BH15" s="148"/>
      <c r="BI15" s="148"/>
      <c r="BJ15" s="143"/>
      <c r="BK15" s="143"/>
      <c r="BL15" s="147"/>
      <c r="BM15" s="148"/>
      <c r="BN15" s="148"/>
      <c r="BO15" s="143"/>
      <c r="BP15" s="143"/>
      <c r="BQ15" s="147"/>
      <c r="BR15" s="148"/>
      <c r="BS15" s="148"/>
      <c r="BT15" s="148"/>
      <c r="BU15" s="143"/>
      <c r="BV15" s="143"/>
      <c r="BW15" s="143"/>
      <c r="BX15" s="148"/>
      <c r="BY15" s="143"/>
      <c r="BZ15" s="143"/>
      <c r="CA15" s="148"/>
      <c r="CB15" s="143"/>
      <c r="CC15" s="147"/>
      <c r="CD15" s="143"/>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row>
    <row r="16" spans="1:108" ht="21" customHeight="1" thickTop="1" thickBot="1" x14ac:dyDescent="0.25">
      <c r="A16" s="451"/>
      <c r="B16" s="452"/>
      <c r="C16" s="452"/>
      <c r="D16" s="453"/>
      <c r="E16" s="453"/>
      <c r="F16" s="452"/>
      <c r="G16" s="452"/>
      <c r="H16" s="452"/>
      <c r="I16" s="452"/>
      <c r="J16" s="451"/>
      <c r="K16" s="451"/>
      <c r="L16" s="255"/>
      <c r="M16" s="254"/>
      <c r="N16" s="457">
        <v>6</v>
      </c>
      <c r="O16" s="516"/>
      <c r="P16" s="455"/>
      <c r="Q16" s="455"/>
      <c r="R16" s="455"/>
      <c r="S16" s="455"/>
      <c r="T16" s="455"/>
      <c r="U16" s="455"/>
      <c r="V16" s="455"/>
      <c r="W16" s="113">
        <f t="shared" si="1"/>
        <v>0</v>
      </c>
      <c r="X16" s="114" t="str">
        <f t="shared" si="0"/>
        <v>DEBIL</v>
      </c>
      <c r="Y16" s="511"/>
      <c r="Z16" s="115" t="str">
        <f t="shared" si="2"/>
        <v/>
      </c>
      <c r="AA16" s="113" t="str">
        <f t="shared" si="3"/>
        <v>SI</v>
      </c>
      <c r="AB16" s="455"/>
      <c r="AC16" s="256"/>
      <c r="AD16" s="256"/>
      <c r="AE16" s="512"/>
      <c r="AF16" s="512"/>
      <c r="AG16" s="257"/>
      <c r="AH16" s="257"/>
      <c r="AI16" s="513"/>
      <c r="AJ16" s="513"/>
      <c r="AK16" s="255"/>
      <c r="AL16" s="254"/>
      <c r="AM16" s="517"/>
      <c r="AN16" s="455"/>
      <c r="AO16" s="457"/>
      <c r="AP16" s="456"/>
      <c r="AQ16" s="148"/>
      <c r="AR16" s="143"/>
      <c r="AS16" s="148"/>
      <c r="AT16" s="143"/>
      <c r="AU16" s="148"/>
      <c r="AV16" s="143"/>
      <c r="AW16" s="148"/>
      <c r="AX16" s="143"/>
      <c r="AY16" s="147"/>
      <c r="AZ16" s="143"/>
      <c r="BA16" s="143"/>
      <c r="BB16" s="147"/>
      <c r="BC16" s="148"/>
      <c r="BD16" s="148"/>
      <c r="BE16" s="143"/>
      <c r="BF16" s="143"/>
      <c r="BG16" s="147"/>
      <c r="BH16" s="148"/>
      <c r="BI16" s="148"/>
      <c r="BJ16" s="143"/>
      <c r="BK16" s="143"/>
      <c r="BL16" s="147"/>
      <c r="BM16" s="148"/>
      <c r="BN16" s="148"/>
      <c r="BO16" s="143"/>
      <c r="BP16" s="143"/>
      <c r="BQ16" s="147"/>
      <c r="BR16" s="148"/>
      <c r="BS16" s="148"/>
      <c r="BT16" s="148"/>
      <c r="BU16" s="143"/>
      <c r="BV16" s="143"/>
      <c r="BW16" s="143"/>
      <c r="BX16" s="148"/>
      <c r="BY16" s="143"/>
      <c r="BZ16" s="143"/>
      <c r="CA16" s="148"/>
      <c r="CB16" s="143"/>
      <c r="CC16" s="147"/>
      <c r="CD16" s="143"/>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row>
    <row r="17" spans="1:108" ht="21" customHeight="1" thickTop="1" thickBot="1" x14ac:dyDescent="0.25">
      <c r="A17" s="451"/>
      <c r="B17" s="452"/>
      <c r="C17" s="452"/>
      <c r="D17" s="452"/>
      <c r="E17" s="453"/>
      <c r="F17" s="452"/>
      <c r="G17" s="452"/>
      <c r="H17" s="452"/>
      <c r="I17" s="452"/>
      <c r="J17" s="451"/>
      <c r="K17" s="451"/>
      <c r="L17" s="255">
        <f>+(J17*K17)*4</f>
        <v>0</v>
      </c>
      <c r="M17" s="252" t="b">
        <f>IF(OR(AND(J17=3,K17=4),AND(J17=2,K17=5),AND(J17=2,K17=5),AND(L17=20),AND(L17&gt;=52,L17&lt;=100)),"ZONA RIESGO EXTREMA",IF(OR(AND(J17=5,K17=2),AND(J17=4,K17=3),AND(J17=1,K17=4),AND(L17=16),AND(L17&gt;=28,L17&lt;=48)),"ZONA RIESGO ALTA",IF(OR(AND(J17=1,K17=3),AND(J17=4,K17=1),AND(L17=24)),"ZONA RIESGO MODERADA",IF(AND(L17&gt;=4,L17&lt;=16),"ZONA RIESGO BAJA"))))</f>
        <v>0</v>
      </c>
      <c r="N17" s="457">
        <v>1</v>
      </c>
      <c r="O17" s="516"/>
      <c r="P17" s="455"/>
      <c r="Q17" s="455"/>
      <c r="R17" s="455"/>
      <c r="S17" s="455"/>
      <c r="T17" s="455"/>
      <c r="U17" s="455"/>
      <c r="V17" s="455"/>
      <c r="W17" s="113">
        <f t="shared" si="1"/>
        <v>0</v>
      </c>
      <c r="X17" s="114" t="str">
        <f t="shared" si="0"/>
        <v>DEBIL</v>
      </c>
      <c r="Y17" s="511"/>
      <c r="Z17" s="115" t="str">
        <f t="shared" si="2"/>
        <v/>
      </c>
      <c r="AA17" s="113" t="str">
        <f t="shared" si="3"/>
        <v>SI</v>
      </c>
      <c r="AB17" s="455"/>
      <c r="AC17" s="256">
        <f>IF(AND(W17&gt;0,SUM(W18:W22)=0),W17,IF(AND(SUM(W17:W18)&gt;0,SUM(W19:W22)=0),AVERAGE(W17:W18),IF(AND(SUM(W17:W19)&gt;0,SUM(W20:W22)=0),AVERAGE(W17:W19),IF(AND(SUM(W17:W20)&gt;0,SUM(W21:W22)=0),AVERAGE(W17:W20),IF(AND(SUM(W17:W21)&gt;0,W22=0),AVERAGE(W17:W21),AVERAGE(W17:W22))))))</f>
        <v>0</v>
      </c>
      <c r="AD17" s="256" t="str">
        <f>IF(AND(AC17&gt;=50,AC17&lt;=99),"MODERADO",IF(AND(AC17=100), "FUERTE",IF(AND(AC17&lt;50), "DEBIL")))</f>
        <v>DEBIL</v>
      </c>
      <c r="AE17" s="512"/>
      <c r="AF17" s="512"/>
      <c r="AG17" s="257" t="str">
        <f>IFERROR(_xlfn.IFS(AND(AD17="MODERADO",AE17="Directamente"),1,AND(AD17="FUERTE",AE17="Directamente"),2),"0")</f>
        <v>0</v>
      </c>
      <c r="AH17" s="257" t="str">
        <f>IFERROR(_xlfn.IFS(AND(AD17="MODERADO",AF17="Directamente"),1,AND(AD17="FUERTE",AF17="Directamente"),2,AND(AD17="FUERTE",AF17="Indirectamente"),1),"0")</f>
        <v>0</v>
      </c>
      <c r="AI17" s="513"/>
      <c r="AJ17" s="513"/>
      <c r="AK17" s="255">
        <f>+(AI17*AJ17)*4</f>
        <v>0</v>
      </c>
      <c r="AL17" s="252" t="b">
        <f>IF(OR(AND(AI17=3,AJ17=4),AND(AI17=2,AJ17=5),AND(AI17=2,AJ17=5),AND(AK17=20),AND(AK17&gt;=52,AK17&lt;=100)),"ZONA RIESGO EXTREMA",IF(OR(AND(AI17=5,AJ17=2),AND(AI17=4,AJ17=3),AND(AI17=1,AJ17=4),AND(AK17=16),AND(AK17&gt;=28,AK17&lt;=48)),"ZONA RIESGO ALTA",IF(OR(AND(AI17=1,AJ17=3),AND(AI17=4,AJ17=1),AND(AK17=24)),"ZONA RIESGO MODERADA",IF(AND(AK17&gt;=4,AK17&lt;=16),"ZONA RIESGO BAJA"))))</f>
        <v>0</v>
      </c>
      <c r="AM17" s="514"/>
      <c r="AN17" s="455"/>
      <c r="AO17" s="457"/>
      <c r="AP17" s="456"/>
      <c r="AQ17" s="148"/>
      <c r="AR17" s="143"/>
      <c r="AS17" s="148"/>
      <c r="AT17" s="143"/>
      <c r="AU17" s="148"/>
      <c r="AV17" s="143"/>
      <c r="AW17" s="148"/>
      <c r="AX17" s="143"/>
      <c r="AY17" s="147"/>
      <c r="AZ17" s="143"/>
      <c r="BA17" s="143"/>
      <c r="BB17" s="147"/>
      <c r="BC17" s="148"/>
      <c r="BD17" s="148"/>
      <c r="BE17" s="143"/>
      <c r="BF17" s="143"/>
      <c r="BG17" s="147"/>
      <c r="BH17" s="148"/>
      <c r="BI17" s="148"/>
      <c r="BJ17" s="143"/>
      <c r="BK17" s="143"/>
      <c r="BL17" s="147"/>
      <c r="BM17" s="148"/>
      <c r="BN17" s="148"/>
      <c r="BO17" s="143"/>
      <c r="BP17" s="143"/>
      <c r="BQ17" s="147"/>
      <c r="BR17" s="148"/>
      <c r="BS17" s="148"/>
      <c r="BT17" s="148"/>
      <c r="BU17" s="143"/>
      <c r="BV17" s="143"/>
      <c r="BW17" s="143"/>
      <c r="BX17" s="148"/>
      <c r="BY17" s="143"/>
      <c r="BZ17" s="143"/>
      <c r="CA17" s="148"/>
      <c r="CB17" s="143"/>
      <c r="CC17" s="147"/>
      <c r="CD17" s="143"/>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row>
    <row r="18" spans="1:108" ht="21" customHeight="1" thickTop="1" thickBot="1" x14ac:dyDescent="0.25">
      <c r="A18" s="451"/>
      <c r="B18" s="452"/>
      <c r="C18" s="452"/>
      <c r="D18" s="452"/>
      <c r="E18" s="453"/>
      <c r="F18" s="452"/>
      <c r="G18" s="452"/>
      <c r="H18" s="452"/>
      <c r="I18" s="452"/>
      <c r="J18" s="451"/>
      <c r="K18" s="451"/>
      <c r="L18" s="255"/>
      <c r="M18" s="253"/>
      <c r="N18" s="457">
        <v>2</v>
      </c>
      <c r="O18" s="516"/>
      <c r="P18" s="455"/>
      <c r="Q18" s="455"/>
      <c r="R18" s="455"/>
      <c r="S18" s="455"/>
      <c r="T18" s="455"/>
      <c r="U18" s="455"/>
      <c r="V18" s="455"/>
      <c r="W18" s="113">
        <f t="shared" si="1"/>
        <v>0</v>
      </c>
      <c r="X18" s="114" t="str">
        <f t="shared" si="0"/>
        <v>DEBIL</v>
      </c>
      <c r="Y18" s="511"/>
      <c r="Z18" s="115" t="str">
        <f t="shared" si="2"/>
        <v/>
      </c>
      <c r="AA18" s="113" t="str">
        <f t="shared" si="3"/>
        <v>SI</v>
      </c>
      <c r="AB18" s="455"/>
      <c r="AC18" s="256"/>
      <c r="AD18" s="256"/>
      <c r="AE18" s="512"/>
      <c r="AF18" s="512"/>
      <c r="AG18" s="257"/>
      <c r="AH18" s="257"/>
      <c r="AI18" s="513"/>
      <c r="AJ18" s="513"/>
      <c r="AK18" s="255"/>
      <c r="AL18" s="253"/>
      <c r="AM18" s="515"/>
      <c r="AN18" s="455"/>
      <c r="AO18" s="457"/>
      <c r="AP18" s="456"/>
      <c r="AQ18" s="148"/>
      <c r="AR18" s="143"/>
      <c r="AS18" s="148"/>
      <c r="AT18" s="143"/>
      <c r="AU18" s="148"/>
      <c r="AV18" s="143"/>
      <c r="AW18" s="148"/>
      <c r="AX18" s="143"/>
      <c r="AY18" s="147"/>
      <c r="AZ18" s="143"/>
      <c r="BA18" s="143"/>
      <c r="BB18" s="147"/>
      <c r="BC18" s="148"/>
      <c r="BD18" s="148"/>
      <c r="BE18" s="143"/>
      <c r="BF18" s="143"/>
      <c r="BG18" s="147"/>
      <c r="BH18" s="148"/>
      <c r="BI18" s="148"/>
      <c r="BJ18" s="143"/>
      <c r="BK18" s="143"/>
      <c r="BL18" s="147"/>
      <c r="BM18" s="148"/>
      <c r="BN18" s="148"/>
      <c r="BO18" s="143"/>
      <c r="BP18" s="143"/>
      <c r="BQ18" s="147"/>
      <c r="BR18" s="148"/>
      <c r="BS18" s="148"/>
      <c r="BT18" s="148"/>
      <c r="BU18" s="143"/>
      <c r="BV18" s="143"/>
      <c r="BW18" s="143"/>
      <c r="BX18" s="148"/>
      <c r="BY18" s="143"/>
      <c r="BZ18" s="143"/>
      <c r="CA18" s="148"/>
      <c r="CB18" s="143"/>
      <c r="CC18" s="147"/>
      <c r="CD18" s="143"/>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row>
    <row r="19" spans="1:108" ht="21" customHeight="1" thickTop="1" thickBot="1" x14ac:dyDescent="0.25">
      <c r="A19" s="451"/>
      <c r="B19" s="452"/>
      <c r="C19" s="452"/>
      <c r="D19" s="452"/>
      <c r="E19" s="453"/>
      <c r="F19" s="452"/>
      <c r="G19" s="452"/>
      <c r="H19" s="452"/>
      <c r="I19" s="452"/>
      <c r="J19" s="451"/>
      <c r="K19" s="451"/>
      <c r="L19" s="255"/>
      <c r="M19" s="253"/>
      <c r="N19" s="457">
        <v>3</v>
      </c>
      <c r="O19" s="518"/>
      <c r="P19" s="455"/>
      <c r="Q19" s="455"/>
      <c r="R19" s="455"/>
      <c r="S19" s="455"/>
      <c r="T19" s="455"/>
      <c r="U19" s="455"/>
      <c r="V19" s="455"/>
      <c r="W19" s="113">
        <f t="shared" si="1"/>
        <v>0</v>
      </c>
      <c r="X19" s="114" t="str">
        <f t="shared" si="0"/>
        <v>DEBIL</v>
      </c>
      <c r="Y19" s="511"/>
      <c r="Z19" s="115" t="str">
        <f t="shared" si="2"/>
        <v/>
      </c>
      <c r="AA19" s="113" t="str">
        <f t="shared" si="3"/>
        <v>SI</v>
      </c>
      <c r="AB19" s="455"/>
      <c r="AC19" s="256"/>
      <c r="AD19" s="256"/>
      <c r="AE19" s="512"/>
      <c r="AF19" s="512"/>
      <c r="AG19" s="257"/>
      <c r="AH19" s="257"/>
      <c r="AI19" s="513"/>
      <c r="AJ19" s="513"/>
      <c r="AK19" s="255"/>
      <c r="AL19" s="253"/>
      <c r="AM19" s="515"/>
      <c r="AN19" s="455"/>
      <c r="AO19" s="457"/>
      <c r="AP19" s="456"/>
      <c r="AQ19" s="148"/>
      <c r="AR19" s="143"/>
      <c r="AS19" s="148"/>
      <c r="AT19" s="143"/>
      <c r="AU19" s="148"/>
      <c r="AV19" s="143"/>
      <c r="AW19" s="148"/>
      <c r="AX19" s="143"/>
      <c r="AY19" s="147"/>
      <c r="AZ19" s="143"/>
      <c r="BA19" s="143"/>
      <c r="BB19" s="147"/>
      <c r="BC19" s="148"/>
      <c r="BD19" s="148"/>
      <c r="BE19" s="143"/>
      <c r="BF19" s="143"/>
      <c r="BG19" s="147"/>
      <c r="BH19" s="148"/>
      <c r="BI19" s="148"/>
      <c r="BJ19" s="143"/>
      <c r="BK19" s="143"/>
      <c r="BL19" s="147"/>
      <c r="BM19" s="148"/>
      <c r="BN19" s="148"/>
      <c r="BO19" s="143"/>
      <c r="BP19" s="143"/>
      <c r="BQ19" s="147"/>
      <c r="BR19" s="148"/>
      <c r="BS19" s="148"/>
      <c r="BT19" s="148"/>
      <c r="BU19" s="143"/>
      <c r="BV19" s="143"/>
      <c r="BW19" s="143"/>
      <c r="BX19" s="148"/>
      <c r="BY19" s="143"/>
      <c r="BZ19" s="143"/>
      <c r="CA19" s="148"/>
      <c r="CB19" s="143"/>
      <c r="CC19" s="147"/>
      <c r="CD19" s="143"/>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row>
    <row r="20" spans="1:108" ht="21" customHeight="1" thickTop="1" thickBot="1" x14ac:dyDescent="0.25">
      <c r="A20" s="451"/>
      <c r="B20" s="452"/>
      <c r="C20" s="452"/>
      <c r="D20" s="452"/>
      <c r="E20" s="453"/>
      <c r="F20" s="452"/>
      <c r="G20" s="452"/>
      <c r="H20" s="452"/>
      <c r="I20" s="452"/>
      <c r="J20" s="451"/>
      <c r="K20" s="451"/>
      <c r="L20" s="255"/>
      <c r="M20" s="253"/>
      <c r="N20" s="457">
        <v>4</v>
      </c>
      <c r="O20" s="516"/>
      <c r="P20" s="455"/>
      <c r="Q20" s="455"/>
      <c r="R20" s="455"/>
      <c r="S20" s="455"/>
      <c r="T20" s="455"/>
      <c r="U20" s="455"/>
      <c r="V20" s="455"/>
      <c r="W20" s="113">
        <f t="shared" si="1"/>
        <v>0</v>
      </c>
      <c r="X20" s="114" t="str">
        <f t="shared" si="0"/>
        <v>DEBIL</v>
      </c>
      <c r="Y20" s="511"/>
      <c r="Z20" s="115" t="str">
        <f t="shared" si="2"/>
        <v/>
      </c>
      <c r="AA20" s="113" t="str">
        <f t="shared" si="3"/>
        <v>SI</v>
      </c>
      <c r="AB20" s="455"/>
      <c r="AC20" s="256"/>
      <c r="AD20" s="256"/>
      <c r="AE20" s="512"/>
      <c r="AF20" s="512"/>
      <c r="AG20" s="257"/>
      <c r="AH20" s="257"/>
      <c r="AI20" s="513"/>
      <c r="AJ20" s="513"/>
      <c r="AK20" s="255"/>
      <c r="AL20" s="253"/>
      <c r="AM20" s="515"/>
      <c r="AN20" s="455"/>
      <c r="AO20" s="457"/>
      <c r="AP20" s="456"/>
      <c r="AQ20" s="148"/>
      <c r="AR20" s="143"/>
      <c r="AS20" s="148"/>
      <c r="AT20" s="143"/>
      <c r="AU20" s="148"/>
      <c r="AV20" s="143"/>
      <c r="AW20" s="148"/>
      <c r="AX20" s="143"/>
      <c r="AY20" s="147"/>
      <c r="AZ20" s="143"/>
      <c r="BA20" s="143"/>
      <c r="BB20" s="147"/>
      <c r="BC20" s="148"/>
      <c r="BD20" s="148"/>
      <c r="BE20" s="143"/>
      <c r="BF20" s="143"/>
      <c r="BG20" s="147"/>
      <c r="BH20" s="148"/>
      <c r="BI20" s="148"/>
      <c r="BJ20" s="143"/>
      <c r="BK20" s="143"/>
      <c r="BL20" s="147"/>
      <c r="BM20" s="148"/>
      <c r="BN20" s="148"/>
      <c r="BO20" s="143"/>
      <c r="BP20" s="143"/>
      <c r="BQ20" s="147"/>
      <c r="BR20" s="148"/>
      <c r="BS20" s="148"/>
      <c r="BT20" s="148"/>
      <c r="BU20" s="143"/>
      <c r="BV20" s="143"/>
      <c r="BW20" s="143"/>
      <c r="BX20" s="148"/>
      <c r="BY20" s="143"/>
      <c r="BZ20" s="143"/>
      <c r="CA20" s="148"/>
      <c r="CB20" s="143"/>
      <c r="CC20" s="147"/>
      <c r="CD20" s="143"/>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row>
    <row r="21" spans="1:108" ht="21" customHeight="1" thickTop="1" thickBot="1" x14ac:dyDescent="0.25">
      <c r="A21" s="451"/>
      <c r="B21" s="452"/>
      <c r="C21" s="452"/>
      <c r="D21" s="452"/>
      <c r="E21" s="453"/>
      <c r="F21" s="452"/>
      <c r="G21" s="452"/>
      <c r="H21" s="452"/>
      <c r="I21" s="452"/>
      <c r="J21" s="451"/>
      <c r="K21" s="451"/>
      <c r="L21" s="255"/>
      <c r="M21" s="253"/>
      <c r="N21" s="457">
        <v>5</v>
      </c>
      <c r="O21" s="516"/>
      <c r="P21" s="455"/>
      <c r="Q21" s="455"/>
      <c r="R21" s="455"/>
      <c r="S21" s="455"/>
      <c r="T21" s="455"/>
      <c r="U21" s="455"/>
      <c r="V21" s="455"/>
      <c r="W21" s="113">
        <f t="shared" si="1"/>
        <v>0</v>
      </c>
      <c r="X21" s="114" t="str">
        <f t="shared" si="0"/>
        <v>DEBIL</v>
      </c>
      <c r="Y21" s="511"/>
      <c r="Z21" s="115" t="str">
        <f t="shared" si="2"/>
        <v/>
      </c>
      <c r="AA21" s="113" t="str">
        <f t="shared" si="3"/>
        <v>SI</v>
      </c>
      <c r="AB21" s="455"/>
      <c r="AC21" s="256"/>
      <c r="AD21" s="256"/>
      <c r="AE21" s="512"/>
      <c r="AF21" s="512"/>
      <c r="AG21" s="257"/>
      <c r="AH21" s="257"/>
      <c r="AI21" s="513"/>
      <c r="AJ21" s="513"/>
      <c r="AK21" s="255"/>
      <c r="AL21" s="253"/>
      <c r="AM21" s="515"/>
      <c r="AN21" s="455"/>
      <c r="AO21" s="457"/>
      <c r="AP21" s="456"/>
      <c r="AQ21" s="148"/>
      <c r="AR21" s="143"/>
      <c r="AS21" s="148"/>
      <c r="AT21" s="143"/>
      <c r="AU21" s="148"/>
      <c r="AV21" s="143"/>
      <c r="AW21" s="148"/>
      <c r="AX21" s="143"/>
      <c r="AY21" s="147"/>
      <c r="AZ21" s="143"/>
      <c r="BA21" s="143"/>
      <c r="BB21" s="147"/>
      <c r="BC21" s="148"/>
      <c r="BD21" s="148"/>
      <c r="BE21" s="143"/>
      <c r="BF21" s="143"/>
      <c r="BG21" s="147"/>
      <c r="BH21" s="148"/>
      <c r="BI21" s="148"/>
      <c r="BJ21" s="143"/>
      <c r="BK21" s="143"/>
      <c r="BL21" s="147"/>
      <c r="BM21" s="148"/>
      <c r="BN21" s="148"/>
      <c r="BO21" s="143"/>
      <c r="BP21" s="143"/>
      <c r="BQ21" s="147"/>
      <c r="BR21" s="148"/>
      <c r="BS21" s="148"/>
      <c r="BT21" s="148"/>
      <c r="BU21" s="143"/>
      <c r="BV21" s="143"/>
      <c r="BW21" s="143"/>
      <c r="BX21" s="148"/>
      <c r="BY21" s="143"/>
      <c r="BZ21" s="143"/>
      <c r="CA21" s="148"/>
      <c r="CB21" s="143"/>
      <c r="CC21" s="147"/>
      <c r="CD21" s="143"/>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row>
    <row r="22" spans="1:108" ht="21" customHeight="1" thickTop="1" thickBot="1" x14ac:dyDescent="0.25">
      <c r="A22" s="451"/>
      <c r="B22" s="452"/>
      <c r="C22" s="452"/>
      <c r="D22" s="452"/>
      <c r="E22" s="453"/>
      <c r="F22" s="452"/>
      <c r="G22" s="452"/>
      <c r="H22" s="452"/>
      <c r="I22" s="452"/>
      <c r="J22" s="451"/>
      <c r="K22" s="451"/>
      <c r="L22" s="255"/>
      <c r="M22" s="254"/>
      <c r="N22" s="457">
        <v>6</v>
      </c>
      <c r="O22" s="516"/>
      <c r="P22" s="455"/>
      <c r="Q22" s="455"/>
      <c r="R22" s="455"/>
      <c r="S22" s="455"/>
      <c r="T22" s="455"/>
      <c r="U22" s="455"/>
      <c r="V22" s="455"/>
      <c r="W22" s="113">
        <f t="shared" si="1"/>
        <v>0</v>
      </c>
      <c r="X22" s="114" t="str">
        <f t="shared" si="0"/>
        <v>DEBIL</v>
      </c>
      <c r="Y22" s="511"/>
      <c r="Z22" s="115" t="str">
        <f t="shared" si="2"/>
        <v/>
      </c>
      <c r="AA22" s="113" t="str">
        <f t="shared" si="3"/>
        <v>SI</v>
      </c>
      <c r="AB22" s="455"/>
      <c r="AC22" s="256"/>
      <c r="AD22" s="256"/>
      <c r="AE22" s="512"/>
      <c r="AF22" s="512"/>
      <c r="AG22" s="257"/>
      <c r="AH22" s="257"/>
      <c r="AI22" s="513"/>
      <c r="AJ22" s="513"/>
      <c r="AK22" s="255"/>
      <c r="AL22" s="254"/>
      <c r="AM22" s="517"/>
      <c r="AN22" s="455"/>
      <c r="AO22" s="457"/>
      <c r="AP22" s="456"/>
      <c r="AQ22" s="148"/>
      <c r="AR22" s="143"/>
      <c r="AS22" s="148"/>
      <c r="AT22" s="143"/>
      <c r="AU22" s="148"/>
      <c r="AV22" s="143"/>
      <c r="AW22" s="148"/>
      <c r="AX22" s="143"/>
      <c r="AY22" s="147"/>
      <c r="AZ22" s="143"/>
      <c r="BA22" s="143"/>
      <c r="BB22" s="147"/>
      <c r="BC22" s="148"/>
      <c r="BD22" s="148"/>
      <c r="BE22" s="143"/>
      <c r="BF22" s="143"/>
      <c r="BG22" s="147"/>
      <c r="BH22" s="148"/>
      <c r="BI22" s="148"/>
      <c r="BJ22" s="143"/>
      <c r="BK22" s="143"/>
      <c r="BL22" s="147"/>
      <c r="BM22" s="148"/>
      <c r="BN22" s="148"/>
      <c r="BO22" s="143"/>
      <c r="BP22" s="143"/>
      <c r="BQ22" s="147"/>
      <c r="BR22" s="148"/>
      <c r="BS22" s="148"/>
      <c r="BT22" s="148"/>
      <c r="BU22" s="143"/>
      <c r="BV22" s="143"/>
      <c r="BW22" s="143"/>
      <c r="BX22" s="148"/>
      <c r="BY22" s="143"/>
      <c r="BZ22" s="143"/>
      <c r="CA22" s="148"/>
      <c r="CB22" s="143"/>
      <c r="CC22" s="147"/>
      <c r="CD22" s="143"/>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row>
    <row r="23" spans="1:108" ht="21" customHeight="1" thickTop="1" thickBot="1" x14ac:dyDescent="0.25">
      <c r="A23" s="451"/>
      <c r="B23" s="452"/>
      <c r="C23" s="452"/>
      <c r="D23" s="452"/>
      <c r="E23" s="453"/>
      <c r="F23" s="452"/>
      <c r="G23" s="452"/>
      <c r="H23" s="452"/>
      <c r="I23" s="452"/>
      <c r="J23" s="451"/>
      <c r="K23" s="451"/>
      <c r="L23" s="255">
        <f>+(J23*K23)*4</f>
        <v>0</v>
      </c>
      <c r="M23" s="252" t="b">
        <f>IF(OR(AND(J23=3,K23=4),AND(J23=2,K23=5),AND(J23=2,K23=5),AND(L23=20),AND(L23&gt;=52,L23&lt;=100)),"ZONA RIESGO EXTREMA",IF(OR(AND(J23=5,K23=2),AND(J23=4,K23=3),AND(J23=1,K23=4),AND(L23=16),AND(L23&gt;=28,L23&lt;=48)),"ZONA RIESGO ALTA",IF(OR(AND(J23=1,K23=3),AND(J23=4,K23=1),AND(L23=24)),"ZONA RIESGO MODERADA",IF(AND(L23&gt;=4,L23&lt;=16),"ZONA RIESGO BAJA"))))</f>
        <v>0</v>
      </c>
      <c r="N23" s="457">
        <v>1</v>
      </c>
      <c r="O23" s="516"/>
      <c r="P23" s="455"/>
      <c r="Q23" s="455"/>
      <c r="R23" s="455"/>
      <c r="S23" s="455"/>
      <c r="T23" s="455"/>
      <c r="U23" s="455"/>
      <c r="V23" s="455"/>
      <c r="W23" s="113">
        <f t="shared" si="1"/>
        <v>0</v>
      </c>
      <c r="X23" s="114" t="str">
        <f t="shared" si="0"/>
        <v>DEBIL</v>
      </c>
      <c r="Y23" s="511"/>
      <c r="Z23" s="115" t="str">
        <f t="shared" si="2"/>
        <v/>
      </c>
      <c r="AA23" s="113" t="str">
        <f t="shared" si="3"/>
        <v>SI</v>
      </c>
      <c r="AB23" s="455"/>
      <c r="AC23" s="256">
        <f>IF(AND(W23&gt;0,SUM(W24:W28)=0),W23,IF(AND(SUM(W23:W24)&gt;0,SUM(W25:W28)=0),AVERAGE(W23:W24),IF(AND(SUM(W23:W25)&gt;0,SUM(W26:W28)=0),AVERAGE(W23:W25),IF(AND(SUM(W23:W26)&gt;0,SUM(W27:W28)=0),AVERAGE(W23:W26),IF(AND(SUM(W23:W27)&gt;0,W28=0),AVERAGE(W23:W27),AVERAGE(W23:W28))))))</f>
        <v>0</v>
      </c>
      <c r="AD23" s="256" t="str">
        <f>IF(AND(AC23&gt;=50,AC23&lt;=99),"MODERADO",IF(AND(AC23=100), "FUERTE",IF(AND(AC23&lt;50), "DEBIL")))</f>
        <v>DEBIL</v>
      </c>
      <c r="AE23" s="512"/>
      <c r="AF23" s="512"/>
      <c r="AG23" s="257" t="str">
        <f>IFERROR(_xlfn.IFS(AND(AD23="MODERADO",AE23="Directamente"),1,AND(AD23="FUERTE",AE23="Directamente"),2),"0")</f>
        <v>0</v>
      </c>
      <c r="AH23" s="257" t="str">
        <f>IFERROR(_xlfn.IFS(AND(AD23="MODERADO",AF23="Directamente"),1,AND(AD23="FUERTE",AF23="Directamente"),2,AND(AD23="FUERTE",AF23="Indirectamente"),1),"0")</f>
        <v>0</v>
      </c>
      <c r="AI23" s="513"/>
      <c r="AJ23" s="513"/>
      <c r="AK23" s="255">
        <f>+(AI23*AJ23)*4</f>
        <v>0</v>
      </c>
      <c r="AL23" s="252" t="b">
        <f>IF(OR(AND(AI23=3,AJ23=4),AND(AI23=2,AJ23=5),AND(AI23=2,AJ23=5),AND(AK23=20),AND(AK23&gt;=52,AK23&lt;=100)),"ZONA RIESGO EXTREMA",IF(OR(AND(AI23=5,AJ23=2),AND(AI23=4,AJ23=3),AND(AI23=1,AJ23=4),AND(AK23=16),AND(AK23&gt;=28,AK23&lt;=48)),"ZONA RIESGO ALTA",IF(OR(AND(AI23=1,AJ23=3),AND(AI23=4,AJ23=1),AND(AK23=24)),"ZONA RIESGO MODERADA",IF(AND(AK23&gt;=4,AK23&lt;=16),"ZONA RIESGO BAJA"))))</f>
        <v>0</v>
      </c>
      <c r="AM23" s="514"/>
      <c r="AN23" s="455"/>
      <c r="AO23" s="457"/>
      <c r="AP23" s="456"/>
      <c r="AQ23" s="148"/>
      <c r="AR23" s="143"/>
      <c r="AS23" s="148"/>
      <c r="AT23" s="143"/>
      <c r="AU23" s="148"/>
      <c r="AV23" s="143"/>
      <c r="AW23" s="148"/>
      <c r="AX23" s="143"/>
      <c r="AY23" s="147"/>
      <c r="AZ23" s="143"/>
      <c r="BA23" s="143"/>
      <c r="BB23" s="147"/>
      <c r="BC23" s="148"/>
      <c r="BD23" s="148"/>
      <c r="BE23" s="143"/>
      <c r="BF23" s="143"/>
      <c r="BG23" s="147"/>
      <c r="BH23" s="148"/>
      <c r="BI23" s="148"/>
      <c r="BJ23" s="143"/>
      <c r="BK23" s="143"/>
      <c r="BL23" s="147"/>
      <c r="BM23" s="148"/>
      <c r="BN23" s="148"/>
      <c r="BO23" s="143"/>
      <c r="BP23" s="143"/>
      <c r="BQ23" s="147"/>
      <c r="BR23" s="148"/>
      <c r="BS23" s="148"/>
      <c r="BT23" s="148"/>
      <c r="BU23" s="143"/>
      <c r="BV23" s="143"/>
      <c r="BW23" s="143"/>
      <c r="BX23" s="148"/>
      <c r="BY23" s="143"/>
      <c r="BZ23" s="143"/>
      <c r="CA23" s="148"/>
      <c r="CB23" s="143"/>
      <c r="CC23" s="147"/>
      <c r="CD23" s="143"/>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row>
    <row r="24" spans="1:108" ht="21" customHeight="1" thickTop="1" thickBot="1" x14ac:dyDescent="0.25">
      <c r="A24" s="451"/>
      <c r="B24" s="452"/>
      <c r="C24" s="452"/>
      <c r="D24" s="452"/>
      <c r="E24" s="453"/>
      <c r="F24" s="452"/>
      <c r="G24" s="452"/>
      <c r="H24" s="452"/>
      <c r="I24" s="452"/>
      <c r="J24" s="451"/>
      <c r="K24" s="451"/>
      <c r="L24" s="255"/>
      <c r="M24" s="253"/>
      <c r="N24" s="457">
        <v>2</v>
      </c>
      <c r="O24" s="516"/>
      <c r="P24" s="455"/>
      <c r="Q24" s="455"/>
      <c r="R24" s="455"/>
      <c r="S24" s="455"/>
      <c r="T24" s="455"/>
      <c r="U24" s="455"/>
      <c r="V24" s="455"/>
      <c r="W24" s="113">
        <f t="shared" si="1"/>
        <v>0</v>
      </c>
      <c r="X24" s="114" t="str">
        <f t="shared" si="0"/>
        <v>DEBIL</v>
      </c>
      <c r="Y24" s="511"/>
      <c r="Z24" s="115" t="str">
        <f t="shared" si="2"/>
        <v/>
      </c>
      <c r="AA24" s="113" t="str">
        <f t="shared" si="3"/>
        <v>SI</v>
      </c>
      <c r="AB24" s="455"/>
      <c r="AC24" s="256"/>
      <c r="AD24" s="256"/>
      <c r="AE24" s="512"/>
      <c r="AF24" s="512"/>
      <c r="AG24" s="257"/>
      <c r="AH24" s="257"/>
      <c r="AI24" s="513"/>
      <c r="AJ24" s="513"/>
      <c r="AK24" s="255"/>
      <c r="AL24" s="253"/>
      <c r="AM24" s="515"/>
      <c r="AN24" s="455"/>
      <c r="AO24" s="457"/>
      <c r="AP24" s="456"/>
      <c r="AQ24" s="148"/>
      <c r="AR24" s="143"/>
      <c r="AS24" s="148"/>
      <c r="AT24" s="143"/>
      <c r="AU24" s="148"/>
      <c r="AV24" s="143"/>
      <c r="AW24" s="148"/>
      <c r="AX24" s="143"/>
      <c r="AY24" s="147"/>
      <c r="AZ24" s="143"/>
      <c r="BA24" s="143"/>
      <c r="BB24" s="147"/>
      <c r="BC24" s="148"/>
      <c r="BD24" s="148"/>
      <c r="BE24" s="143"/>
      <c r="BF24" s="143"/>
      <c r="BG24" s="147"/>
      <c r="BH24" s="148"/>
      <c r="BI24" s="148"/>
      <c r="BJ24" s="143"/>
      <c r="BK24" s="143"/>
      <c r="BL24" s="147"/>
      <c r="BM24" s="148"/>
      <c r="BN24" s="148"/>
      <c r="BO24" s="143"/>
      <c r="BP24" s="143"/>
      <c r="BQ24" s="147"/>
      <c r="BR24" s="148"/>
      <c r="BS24" s="148"/>
      <c r="BT24" s="148"/>
      <c r="BU24" s="143"/>
      <c r="BV24" s="143"/>
      <c r="BW24" s="143"/>
      <c r="BX24" s="148"/>
      <c r="BY24" s="143"/>
      <c r="BZ24" s="143"/>
      <c r="CA24" s="148"/>
      <c r="CB24" s="143"/>
      <c r="CC24" s="147"/>
      <c r="CD24" s="143"/>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row>
    <row r="25" spans="1:108" ht="21" customHeight="1" thickTop="1" thickBot="1" x14ac:dyDescent="0.25">
      <c r="A25" s="451"/>
      <c r="B25" s="452"/>
      <c r="C25" s="452"/>
      <c r="D25" s="452"/>
      <c r="E25" s="453"/>
      <c r="F25" s="452"/>
      <c r="G25" s="452"/>
      <c r="H25" s="452"/>
      <c r="I25" s="452"/>
      <c r="J25" s="451"/>
      <c r="K25" s="451"/>
      <c r="L25" s="255"/>
      <c r="M25" s="253"/>
      <c r="N25" s="457">
        <v>3</v>
      </c>
      <c r="O25" s="518"/>
      <c r="P25" s="455"/>
      <c r="Q25" s="455"/>
      <c r="R25" s="455"/>
      <c r="S25" s="455"/>
      <c r="T25" s="455"/>
      <c r="U25" s="455"/>
      <c r="V25" s="455"/>
      <c r="W25" s="113">
        <f t="shared" si="1"/>
        <v>0</v>
      </c>
      <c r="X25" s="114" t="str">
        <f t="shared" si="0"/>
        <v>DEBIL</v>
      </c>
      <c r="Y25" s="511"/>
      <c r="Z25" s="115" t="str">
        <f t="shared" si="2"/>
        <v/>
      </c>
      <c r="AA25" s="113" t="str">
        <f t="shared" si="3"/>
        <v>SI</v>
      </c>
      <c r="AB25" s="455"/>
      <c r="AC25" s="256"/>
      <c r="AD25" s="256"/>
      <c r="AE25" s="512"/>
      <c r="AF25" s="512"/>
      <c r="AG25" s="257"/>
      <c r="AH25" s="257"/>
      <c r="AI25" s="513"/>
      <c r="AJ25" s="513"/>
      <c r="AK25" s="255"/>
      <c r="AL25" s="253"/>
      <c r="AM25" s="515"/>
      <c r="AN25" s="455"/>
      <c r="AO25" s="457"/>
      <c r="AP25" s="456"/>
      <c r="AQ25" s="148"/>
      <c r="AR25" s="143"/>
      <c r="AS25" s="148"/>
      <c r="AT25" s="143"/>
      <c r="AU25" s="148"/>
      <c r="AV25" s="143"/>
      <c r="AW25" s="148"/>
      <c r="AX25" s="143"/>
      <c r="AY25" s="147"/>
      <c r="AZ25" s="143"/>
      <c r="BA25" s="143"/>
      <c r="BB25" s="147"/>
      <c r="BC25" s="148"/>
      <c r="BD25" s="148"/>
      <c r="BE25" s="143"/>
      <c r="BF25" s="143"/>
      <c r="BG25" s="147"/>
      <c r="BH25" s="148"/>
      <c r="BI25" s="148"/>
      <c r="BJ25" s="143"/>
      <c r="BK25" s="143"/>
      <c r="BL25" s="147"/>
      <c r="BM25" s="148"/>
      <c r="BN25" s="148"/>
      <c r="BO25" s="143"/>
      <c r="BP25" s="143"/>
      <c r="BQ25" s="147"/>
      <c r="BR25" s="148"/>
      <c r="BS25" s="148"/>
      <c r="BT25" s="148"/>
      <c r="BU25" s="143"/>
      <c r="BV25" s="143"/>
      <c r="BW25" s="143"/>
      <c r="BX25" s="148"/>
      <c r="BY25" s="143"/>
      <c r="BZ25" s="143"/>
      <c r="CA25" s="148"/>
      <c r="CB25" s="143"/>
      <c r="CC25" s="147"/>
      <c r="CD25" s="143"/>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row>
    <row r="26" spans="1:108" ht="21" customHeight="1" thickTop="1" thickBot="1" x14ac:dyDescent="0.25">
      <c r="A26" s="451"/>
      <c r="B26" s="452"/>
      <c r="C26" s="452"/>
      <c r="D26" s="452"/>
      <c r="E26" s="453"/>
      <c r="F26" s="452"/>
      <c r="G26" s="452"/>
      <c r="H26" s="452"/>
      <c r="I26" s="452"/>
      <c r="J26" s="451"/>
      <c r="K26" s="451"/>
      <c r="L26" s="255"/>
      <c r="M26" s="253"/>
      <c r="N26" s="457">
        <v>4</v>
      </c>
      <c r="O26" s="516"/>
      <c r="P26" s="455"/>
      <c r="Q26" s="455"/>
      <c r="R26" s="455"/>
      <c r="S26" s="455"/>
      <c r="T26" s="455"/>
      <c r="U26" s="455"/>
      <c r="V26" s="455"/>
      <c r="W26" s="113">
        <f t="shared" si="1"/>
        <v>0</v>
      </c>
      <c r="X26" s="114" t="str">
        <f t="shared" si="0"/>
        <v>DEBIL</v>
      </c>
      <c r="Y26" s="511"/>
      <c r="Z26" s="115" t="str">
        <f t="shared" si="2"/>
        <v/>
      </c>
      <c r="AA26" s="113" t="str">
        <f t="shared" si="3"/>
        <v>SI</v>
      </c>
      <c r="AB26" s="455"/>
      <c r="AC26" s="256"/>
      <c r="AD26" s="256"/>
      <c r="AE26" s="512"/>
      <c r="AF26" s="512"/>
      <c r="AG26" s="257"/>
      <c r="AH26" s="257"/>
      <c r="AI26" s="513"/>
      <c r="AJ26" s="513"/>
      <c r="AK26" s="255"/>
      <c r="AL26" s="253"/>
      <c r="AM26" s="515"/>
      <c r="AN26" s="455"/>
      <c r="AO26" s="457"/>
      <c r="AP26" s="456"/>
      <c r="AQ26" s="148"/>
      <c r="AR26" s="143"/>
      <c r="AS26" s="148"/>
      <c r="AT26" s="143"/>
      <c r="AU26" s="148"/>
      <c r="AV26" s="143"/>
      <c r="AW26" s="148"/>
      <c r="AX26" s="143"/>
      <c r="AY26" s="147"/>
      <c r="AZ26" s="143"/>
      <c r="BA26" s="143"/>
      <c r="BB26" s="147"/>
      <c r="BC26" s="148"/>
      <c r="BD26" s="148"/>
      <c r="BE26" s="143"/>
      <c r="BF26" s="143"/>
      <c r="BG26" s="147"/>
      <c r="BH26" s="148"/>
      <c r="BI26" s="148"/>
      <c r="BJ26" s="143"/>
      <c r="BK26" s="143"/>
      <c r="BL26" s="147"/>
      <c r="BM26" s="148"/>
      <c r="BN26" s="148"/>
      <c r="BO26" s="143"/>
      <c r="BP26" s="143"/>
      <c r="BQ26" s="147"/>
      <c r="BR26" s="148"/>
      <c r="BS26" s="148"/>
      <c r="BT26" s="148"/>
      <c r="BU26" s="143"/>
      <c r="BV26" s="143"/>
      <c r="BW26" s="143"/>
      <c r="BX26" s="148"/>
      <c r="BY26" s="143"/>
      <c r="BZ26" s="143"/>
      <c r="CA26" s="148"/>
      <c r="CB26" s="143"/>
      <c r="CC26" s="147"/>
      <c r="CD26" s="143"/>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row>
    <row r="27" spans="1:108" ht="21" customHeight="1" thickTop="1" thickBot="1" x14ac:dyDescent="0.25">
      <c r="A27" s="451"/>
      <c r="B27" s="452"/>
      <c r="C27" s="452"/>
      <c r="D27" s="452"/>
      <c r="E27" s="453"/>
      <c r="F27" s="452"/>
      <c r="G27" s="452"/>
      <c r="H27" s="452"/>
      <c r="I27" s="452"/>
      <c r="J27" s="451"/>
      <c r="K27" s="451"/>
      <c r="L27" s="255"/>
      <c r="M27" s="253"/>
      <c r="N27" s="457">
        <v>5</v>
      </c>
      <c r="O27" s="516"/>
      <c r="P27" s="455"/>
      <c r="Q27" s="455"/>
      <c r="R27" s="455"/>
      <c r="S27" s="455"/>
      <c r="T27" s="455"/>
      <c r="U27" s="455"/>
      <c r="V27" s="455"/>
      <c r="W27" s="113">
        <f t="shared" si="1"/>
        <v>0</v>
      </c>
      <c r="X27" s="114" t="str">
        <f t="shared" si="0"/>
        <v>DEBIL</v>
      </c>
      <c r="Y27" s="511"/>
      <c r="Z27" s="115" t="str">
        <f t="shared" si="2"/>
        <v/>
      </c>
      <c r="AA27" s="113" t="str">
        <f t="shared" si="3"/>
        <v>SI</v>
      </c>
      <c r="AB27" s="455"/>
      <c r="AC27" s="256"/>
      <c r="AD27" s="256"/>
      <c r="AE27" s="512"/>
      <c r="AF27" s="512"/>
      <c r="AG27" s="257"/>
      <c r="AH27" s="257"/>
      <c r="AI27" s="513"/>
      <c r="AJ27" s="513"/>
      <c r="AK27" s="255"/>
      <c r="AL27" s="253"/>
      <c r="AM27" s="515"/>
      <c r="AN27" s="455"/>
      <c r="AO27" s="457"/>
      <c r="AP27" s="456"/>
      <c r="AQ27" s="148"/>
      <c r="AR27" s="143"/>
      <c r="AS27" s="148"/>
      <c r="AT27" s="143"/>
      <c r="AU27" s="148"/>
      <c r="AV27" s="143"/>
      <c r="AW27" s="148"/>
      <c r="AX27" s="143"/>
      <c r="AY27" s="147"/>
      <c r="AZ27" s="143"/>
      <c r="BA27" s="143"/>
      <c r="BB27" s="147"/>
      <c r="BC27" s="148"/>
      <c r="BD27" s="148"/>
      <c r="BE27" s="143"/>
      <c r="BF27" s="143"/>
      <c r="BG27" s="147"/>
      <c r="BH27" s="148"/>
      <c r="BI27" s="148"/>
      <c r="BJ27" s="143"/>
      <c r="BK27" s="143"/>
      <c r="BL27" s="147"/>
      <c r="BM27" s="148"/>
      <c r="BN27" s="148"/>
      <c r="BO27" s="143"/>
      <c r="BP27" s="143"/>
      <c r="BQ27" s="147"/>
      <c r="BR27" s="148"/>
      <c r="BS27" s="148"/>
      <c r="BT27" s="148"/>
      <c r="BU27" s="143"/>
      <c r="BV27" s="143"/>
      <c r="BW27" s="143"/>
      <c r="BX27" s="148"/>
      <c r="BY27" s="143"/>
      <c r="BZ27" s="143"/>
      <c r="CA27" s="148"/>
      <c r="CB27" s="143"/>
      <c r="CC27" s="147"/>
      <c r="CD27" s="143"/>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row>
    <row r="28" spans="1:108" ht="21" customHeight="1" thickTop="1" thickBot="1" x14ac:dyDescent="0.25">
      <c r="A28" s="451"/>
      <c r="B28" s="452"/>
      <c r="C28" s="452"/>
      <c r="D28" s="452"/>
      <c r="E28" s="453"/>
      <c r="F28" s="452"/>
      <c r="G28" s="452"/>
      <c r="H28" s="452"/>
      <c r="I28" s="452"/>
      <c r="J28" s="451"/>
      <c r="K28" s="451"/>
      <c r="L28" s="255"/>
      <c r="M28" s="254"/>
      <c r="N28" s="457">
        <v>6</v>
      </c>
      <c r="O28" s="516"/>
      <c r="P28" s="455"/>
      <c r="Q28" s="455"/>
      <c r="R28" s="455"/>
      <c r="S28" s="455"/>
      <c r="T28" s="455"/>
      <c r="U28" s="455"/>
      <c r="V28" s="455"/>
      <c r="W28" s="113">
        <f t="shared" si="1"/>
        <v>0</v>
      </c>
      <c r="X28" s="114" t="str">
        <f t="shared" si="0"/>
        <v>DEBIL</v>
      </c>
      <c r="Y28" s="511"/>
      <c r="Z28" s="115" t="str">
        <f t="shared" si="2"/>
        <v/>
      </c>
      <c r="AA28" s="113" t="str">
        <f t="shared" si="3"/>
        <v>SI</v>
      </c>
      <c r="AB28" s="455"/>
      <c r="AC28" s="256"/>
      <c r="AD28" s="256"/>
      <c r="AE28" s="512"/>
      <c r="AF28" s="512"/>
      <c r="AG28" s="257"/>
      <c r="AH28" s="257"/>
      <c r="AI28" s="513"/>
      <c r="AJ28" s="513"/>
      <c r="AK28" s="255"/>
      <c r="AL28" s="254"/>
      <c r="AM28" s="517"/>
      <c r="AN28" s="455"/>
      <c r="AO28" s="457"/>
      <c r="AP28" s="456"/>
      <c r="AQ28" s="148"/>
      <c r="AR28" s="143"/>
      <c r="AS28" s="148"/>
      <c r="AT28" s="143"/>
      <c r="AU28" s="148"/>
      <c r="AV28" s="143"/>
      <c r="AW28" s="148"/>
      <c r="AX28" s="143"/>
      <c r="AY28" s="147"/>
      <c r="AZ28" s="143"/>
      <c r="BA28" s="143"/>
      <c r="BB28" s="147"/>
      <c r="BC28" s="148"/>
      <c r="BD28" s="148"/>
      <c r="BE28" s="143"/>
      <c r="BF28" s="143"/>
      <c r="BG28" s="147"/>
      <c r="BH28" s="148"/>
      <c r="BI28" s="148"/>
      <c r="BJ28" s="143"/>
      <c r="BK28" s="143"/>
      <c r="BL28" s="147"/>
      <c r="BM28" s="148"/>
      <c r="BN28" s="148"/>
      <c r="BO28" s="143"/>
      <c r="BP28" s="143"/>
      <c r="BQ28" s="147"/>
      <c r="BR28" s="148"/>
      <c r="BS28" s="148"/>
      <c r="BT28" s="148"/>
      <c r="BU28" s="143"/>
      <c r="BV28" s="143"/>
      <c r="BW28" s="143"/>
      <c r="BX28" s="148"/>
      <c r="BY28" s="143"/>
      <c r="BZ28" s="143"/>
      <c r="CA28" s="148"/>
      <c r="CB28" s="143"/>
      <c r="CC28" s="147"/>
      <c r="CD28" s="143"/>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row>
    <row r="29" spans="1:108" ht="21" customHeight="1" thickTop="1" thickBot="1" x14ac:dyDescent="0.25">
      <c r="A29" s="451"/>
      <c r="B29" s="452"/>
      <c r="C29" s="452"/>
      <c r="D29" s="452"/>
      <c r="E29" s="453"/>
      <c r="F29" s="452"/>
      <c r="G29" s="452"/>
      <c r="H29" s="452"/>
      <c r="I29" s="452"/>
      <c r="J29" s="451"/>
      <c r="K29" s="451"/>
      <c r="L29" s="255">
        <f>+(J29*K29)*4</f>
        <v>0</v>
      </c>
      <c r="M29" s="252" t="b">
        <f>IF(OR(AND(J29=3,K29=4),AND(J29=2,K29=5),AND(J29=2,K29=5),AND(L29=20),AND(L29&gt;=52,L29&lt;=100)),"ZONA RIESGO EXTREMA",IF(OR(AND(J29=5,K29=2),AND(J29=4,K29=3),AND(J29=1,K29=4),AND(L29=16),AND(L29&gt;=28,L29&lt;=48)),"ZONA RIESGO ALTA",IF(OR(AND(J29=1,K29=3),AND(J29=4,K29=1),AND(L29=24)),"ZONA RIESGO MODERADA",IF(AND(L29&gt;=4,L29&lt;=16),"ZONA RIESGO BAJA"))))</f>
        <v>0</v>
      </c>
      <c r="N29" s="457">
        <v>1</v>
      </c>
      <c r="O29" s="516"/>
      <c r="P29" s="455"/>
      <c r="Q29" s="455"/>
      <c r="R29" s="455"/>
      <c r="S29" s="455"/>
      <c r="T29" s="455"/>
      <c r="U29" s="455"/>
      <c r="V29" s="455"/>
      <c r="W29" s="113">
        <f t="shared" si="1"/>
        <v>0</v>
      </c>
      <c r="X29" s="114" t="str">
        <f t="shared" si="0"/>
        <v>DEBIL</v>
      </c>
      <c r="Y29" s="511"/>
      <c r="Z29" s="115" t="str">
        <f t="shared" si="2"/>
        <v/>
      </c>
      <c r="AA29" s="113" t="str">
        <f t="shared" si="3"/>
        <v>SI</v>
      </c>
      <c r="AB29" s="455"/>
      <c r="AC29" s="256">
        <f>IF(AND(W29&gt;0,SUM(W30:W34)=0),W29,IF(AND(SUM(W29:W30)&gt;0,SUM(W31:W34)=0),AVERAGE(W29:W30),IF(AND(SUM(W29:W31)&gt;0,SUM(W32:W34)=0),AVERAGE(W29:W31),IF(AND(SUM(W29:W32)&gt;0,SUM(W33:W34)=0),AVERAGE(W29:W32),IF(AND(SUM(W29:W33)&gt;0,W34=0),AVERAGE(W29:W33),AVERAGE(W29:W34))))))</f>
        <v>0</v>
      </c>
      <c r="AD29" s="256" t="str">
        <f>IF(AND(AC29&gt;=50,AC29&lt;=99),"MODERADO",IF(AND(AC29=100), "FUERTE",IF(AND(AC29&lt;50), "DEBIL")))</f>
        <v>DEBIL</v>
      </c>
      <c r="AE29" s="512"/>
      <c r="AF29" s="512"/>
      <c r="AG29" s="257" t="str">
        <f>IFERROR(_xlfn.IFS(AND(AD29="MODERADO",AE29="Directamente"),1,AND(AD29="FUERTE",AE29="Directamente"),2),"0")</f>
        <v>0</v>
      </c>
      <c r="AH29" s="257" t="str">
        <f>IFERROR(_xlfn.IFS(AND(AD29="MODERADO",AF29="Directamente"),1,AND(AD29="FUERTE",AF29="Directamente"),2,AND(AD29="FUERTE",AF29="Indirectamente"),1),"0")</f>
        <v>0</v>
      </c>
      <c r="AI29" s="513"/>
      <c r="AJ29" s="513"/>
      <c r="AK29" s="255">
        <f>+(AI29*AJ29)*4</f>
        <v>0</v>
      </c>
      <c r="AL29" s="252" t="b">
        <f>IF(OR(AND(AI29=3,AJ29=4),AND(AI29=2,AJ29=5),AND(AI29=2,AJ29=5),AND(AK29=20),AND(AK29&gt;=52,AK29&lt;=100)),"ZONA RIESGO EXTREMA",IF(OR(AND(AI29=5,AJ29=2),AND(AI29=4,AJ29=3),AND(AI29=1,AJ29=4),AND(AK29=16),AND(AK29&gt;=28,AK29&lt;=48)),"ZONA RIESGO ALTA",IF(OR(AND(AI29=1,AJ29=3),AND(AI29=4,AJ29=1),AND(AK29=24)),"ZONA RIESGO MODERADA",IF(AND(AK29&gt;=4,AK29&lt;=16),"ZONA RIESGO BAJA"))))</f>
        <v>0</v>
      </c>
      <c r="AM29" s="514"/>
      <c r="AN29" s="455"/>
      <c r="AO29" s="457"/>
      <c r="AP29" s="456"/>
      <c r="AQ29" s="148"/>
      <c r="AR29" s="143"/>
      <c r="AS29" s="148"/>
      <c r="AT29" s="143"/>
      <c r="AU29" s="148"/>
      <c r="AV29" s="143"/>
      <c r="AW29" s="148"/>
      <c r="AX29" s="143"/>
      <c r="AY29" s="147"/>
      <c r="AZ29" s="143"/>
      <c r="BA29" s="143"/>
      <c r="BB29" s="147"/>
      <c r="BC29" s="148"/>
      <c r="BD29" s="148"/>
      <c r="BE29" s="143"/>
      <c r="BF29" s="143"/>
      <c r="BG29" s="147"/>
      <c r="BH29" s="148"/>
      <c r="BI29" s="148"/>
      <c r="BJ29" s="143"/>
      <c r="BK29" s="143"/>
      <c r="BL29" s="147"/>
      <c r="BM29" s="148"/>
      <c r="BN29" s="148"/>
      <c r="BO29" s="143"/>
      <c r="BP29" s="143"/>
      <c r="BQ29" s="147"/>
      <c r="BR29" s="148"/>
      <c r="BS29" s="148"/>
      <c r="BT29" s="148"/>
      <c r="BU29" s="143"/>
      <c r="BV29" s="143"/>
      <c r="BW29" s="143"/>
      <c r="BX29" s="148"/>
      <c r="BY29" s="143"/>
      <c r="BZ29" s="143"/>
      <c r="CA29" s="148"/>
      <c r="CB29" s="143"/>
      <c r="CC29" s="147"/>
      <c r="CD29" s="143"/>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row>
    <row r="30" spans="1:108" ht="21" customHeight="1" thickTop="1" thickBot="1" x14ac:dyDescent="0.25">
      <c r="A30" s="451"/>
      <c r="B30" s="452"/>
      <c r="C30" s="452"/>
      <c r="D30" s="452"/>
      <c r="E30" s="453"/>
      <c r="F30" s="452"/>
      <c r="G30" s="452"/>
      <c r="H30" s="452"/>
      <c r="I30" s="452"/>
      <c r="J30" s="451"/>
      <c r="K30" s="451"/>
      <c r="L30" s="255"/>
      <c r="M30" s="253"/>
      <c r="N30" s="457">
        <v>2</v>
      </c>
      <c r="O30" s="516"/>
      <c r="P30" s="455"/>
      <c r="Q30" s="455"/>
      <c r="R30" s="455"/>
      <c r="S30" s="455"/>
      <c r="T30" s="455"/>
      <c r="U30" s="455"/>
      <c r="V30" s="455"/>
      <c r="W30" s="113">
        <f t="shared" si="1"/>
        <v>0</v>
      </c>
      <c r="X30" s="114" t="str">
        <f t="shared" si="0"/>
        <v>DEBIL</v>
      </c>
      <c r="Y30" s="511"/>
      <c r="Z30" s="115" t="str">
        <f t="shared" si="2"/>
        <v/>
      </c>
      <c r="AA30" s="113" t="str">
        <f t="shared" si="3"/>
        <v>SI</v>
      </c>
      <c r="AB30" s="455"/>
      <c r="AC30" s="256"/>
      <c r="AD30" s="256"/>
      <c r="AE30" s="512"/>
      <c r="AF30" s="512"/>
      <c r="AG30" s="257"/>
      <c r="AH30" s="257"/>
      <c r="AI30" s="513"/>
      <c r="AJ30" s="513"/>
      <c r="AK30" s="255"/>
      <c r="AL30" s="253"/>
      <c r="AM30" s="515"/>
      <c r="AN30" s="455"/>
      <c r="AO30" s="457"/>
      <c r="AP30" s="456"/>
      <c r="AQ30" s="148"/>
      <c r="AR30" s="143"/>
      <c r="AS30" s="148"/>
      <c r="AT30" s="143"/>
      <c r="AU30" s="148"/>
      <c r="AV30" s="143"/>
      <c r="AW30" s="148"/>
      <c r="AX30" s="143"/>
      <c r="AY30" s="147"/>
      <c r="AZ30" s="143"/>
      <c r="BA30" s="143"/>
      <c r="BB30" s="147"/>
      <c r="BC30" s="148"/>
      <c r="BD30" s="148"/>
      <c r="BE30" s="143"/>
      <c r="BF30" s="143"/>
      <c r="BG30" s="147"/>
      <c r="BH30" s="148"/>
      <c r="BI30" s="148"/>
      <c r="BJ30" s="143"/>
      <c r="BK30" s="143"/>
      <c r="BL30" s="147"/>
      <c r="BM30" s="148"/>
      <c r="BN30" s="148"/>
      <c r="BO30" s="143"/>
      <c r="BP30" s="143"/>
      <c r="BQ30" s="147"/>
      <c r="BR30" s="148"/>
      <c r="BS30" s="148"/>
      <c r="BT30" s="148"/>
      <c r="BU30" s="143"/>
      <c r="BV30" s="143"/>
      <c r="BW30" s="143"/>
      <c r="BX30" s="148"/>
      <c r="BY30" s="143"/>
      <c r="BZ30" s="143"/>
      <c r="CA30" s="148"/>
      <c r="CB30" s="143"/>
      <c r="CC30" s="147"/>
      <c r="CD30" s="143"/>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row>
    <row r="31" spans="1:108" ht="21" customHeight="1" thickTop="1" thickBot="1" x14ac:dyDescent="0.25">
      <c r="A31" s="451"/>
      <c r="B31" s="452"/>
      <c r="C31" s="452"/>
      <c r="D31" s="452"/>
      <c r="E31" s="453"/>
      <c r="F31" s="452"/>
      <c r="G31" s="452"/>
      <c r="H31" s="452"/>
      <c r="I31" s="452"/>
      <c r="J31" s="451"/>
      <c r="K31" s="451"/>
      <c r="L31" s="255"/>
      <c r="M31" s="253"/>
      <c r="N31" s="457">
        <v>3</v>
      </c>
      <c r="O31" s="518"/>
      <c r="P31" s="455"/>
      <c r="Q31" s="455"/>
      <c r="R31" s="455"/>
      <c r="S31" s="455"/>
      <c r="T31" s="455"/>
      <c r="U31" s="455"/>
      <c r="V31" s="455"/>
      <c r="W31" s="113">
        <f t="shared" si="1"/>
        <v>0</v>
      </c>
      <c r="X31" s="114" t="str">
        <f t="shared" si="0"/>
        <v>DEBIL</v>
      </c>
      <c r="Y31" s="511"/>
      <c r="Z31" s="115" t="str">
        <f t="shared" si="2"/>
        <v/>
      </c>
      <c r="AA31" s="113" t="str">
        <f t="shared" si="3"/>
        <v>SI</v>
      </c>
      <c r="AB31" s="455"/>
      <c r="AC31" s="256"/>
      <c r="AD31" s="256"/>
      <c r="AE31" s="512"/>
      <c r="AF31" s="512"/>
      <c r="AG31" s="257"/>
      <c r="AH31" s="257"/>
      <c r="AI31" s="513"/>
      <c r="AJ31" s="513"/>
      <c r="AK31" s="255"/>
      <c r="AL31" s="253"/>
      <c r="AM31" s="515"/>
      <c r="AN31" s="455"/>
      <c r="AO31" s="457"/>
      <c r="AP31" s="456"/>
      <c r="AQ31" s="148"/>
      <c r="AR31" s="143"/>
      <c r="AS31" s="148"/>
      <c r="AT31" s="143"/>
      <c r="AU31" s="148"/>
      <c r="AV31" s="143"/>
      <c r="AW31" s="148"/>
      <c r="AX31" s="143"/>
      <c r="AY31" s="147"/>
      <c r="AZ31" s="143"/>
      <c r="BA31" s="143"/>
      <c r="BB31" s="147"/>
      <c r="BC31" s="148"/>
      <c r="BD31" s="148"/>
      <c r="BE31" s="143"/>
      <c r="BF31" s="143"/>
      <c r="BG31" s="147"/>
      <c r="BH31" s="148"/>
      <c r="BI31" s="148"/>
      <c r="BJ31" s="143"/>
      <c r="BK31" s="143"/>
      <c r="BL31" s="147"/>
      <c r="BM31" s="148"/>
      <c r="BN31" s="148"/>
      <c r="BO31" s="143"/>
      <c r="BP31" s="143"/>
      <c r="BQ31" s="147"/>
      <c r="BR31" s="148"/>
      <c r="BS31" s="148"/>
      <c r="BT31" s="148"/>
      <c r="BU31" s="143"/>
      <c r="BV31" s="143"/>
      <c r="BW31" s="143"/>
      <c r="BX31" s="148"/>
      <c r="BY31" s="143"/>
      <c r="BZ31" s="143"/>
      <c r="CA31" s="148"/>
      <c r="CB31" s="143"/>
      <c r="CC31" s="147"/>
      <c r="CD31" s="143"/>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row>
    <row r="32" spans="1:108" ht="21" customHeight="1" thickTop="1" thickBot="1" x14ac:dyDescent="0.25">
      <c r="A32" s="451"/>
      <c r="B32" s="452"/>
      <c r="C32" s="452"/>
      <c r="D32" s="452"/>
      <c r="E32" s="453"/>
      <c r="F32" s="452"/>
      <c r="G32" s="452"/>
      <c r="H32" s="452"/>
      <c r="I32" s="452"/>
      <c r="J32" s="451"/>
      <c r="K32" s="451"/>
      <c r="L32" s="255"/>
      <c r="M32" s="253"/>
      <c r="N32" s="457">
        <v>4</v>
      </c>
      <c r="O32" s="516"/>
      <c r="P32" s="455"/>
      <c r="Q32" s="455"/>
      <c r="R32" s="455"/>
      <c r="S32" s="455"/>
      <c r="T32" s="455"/>
      <c r="U32" s="455"/>
      <c r="V32" s="455"/>
      <c r="W32" s="113">
        <f t="shared" si="1"/>
        <v>0</v>
      </c>
      <c r="X32" s="114" t="str">
        <f t="shared" si="0"/>
        <v>DEBIL</v>
      </c>
      <c r="Y32" s="511"/>
      <c r="Z32" s="115" t="str">
        <f t="shared" si="2"/>
        <v/>
      </c>
      <c r="AA32" s="113" t="str">
        <f t="shared" si="3"/>
        <v>SI</v>
      </c>
      <c r="AB32" s="455"/>
      <c r="AC32" s="256"/>
      <c r="AD32" s="256"/>
      <c r="AE32" s="512"/>
      <c r="AF32" s="512"/>
      <c r="AG32" s="257"/>
      <c r="AH32" s="257"/>
      <c r="AI32" s="513"/>
      <c r="AJ32" s="513"/>
      <c r="AK32" s="255"/>
      <c r="AL32" s="253"/>
      <c r="AM32" s="515"/>
      <c r="AN32" s="455"/>
      <c r="AO32" s="457"/>
      <c r="AP32" s="456"/>
      <c r="AQ32" s="148"/>
      <c r="AR32" s="143"/>
      <c r="AS32" s="148"/>
      <c r="AT32" s="143"/>
      <c r="AU32" s="148"/>
      <c r="AV32" s="143"/>
      <c r="AW32" s="148"/>
      <c r="AX32" s="143"/>
      <c r="AY32" s="147"/>
      <c r="AZ32" s="143"/>
      <c r="BA32" s="143"/>
      <c r="BB32" s="147"/>
      <c r="BC32" s="148"/>
      <c r="BD32" s="148"/>
      <c r="BE32" s="143"/>
      <c r="BF32" s="143"/>
      <c r="BG32" s="147"/>
      <c r="BH32" s="148"/>
      <c r="BI32" s="148"/>
      <c r="BJ32" s="143"/>
      <c r="BK32" s="143"/>
      <c r="BL32" s="147"/>
      <c r="BM32" s="148"/>
      <c r="BN32" s="148"/>
      <c r="BO32" s="143"/>
      <c r="BP32" s="143"/>
      <c r="BQ32" s="147"/>
      <c r="BR32" s="148"/>
      <c r="BS32" s="148"/>
      <c r="BT32" s="148"/>
      <c r="BU32" s="143"/>
      <c r="BV32" s="143"/>
      <c r="BW32" s="143"/>
      <c r="BX32" s="148"/>
      <c r="BY32" s="143"/>
      <c r="BZ32" s="143"/>
      <c r="CA32" s="148"/>
      <c r="CB32" s="143"/>
      <c r="CC32" s="147"/>
      <c r="CD32" s="143"/>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row>
    <row r="33" spans="1:108" ht="21" customHeight="1" thickTop="1" thickBot="1" x14ac:dyDescent="0.25">
      <c r="A33" s="451"/>
      <c r="B33" s="452"/>
      <c r="C33" s="452"/>
      <c r="D33" s="452"/>
      <c r="E33" s="453"/>
      <c r="F33" s="452"/>
      <c r="G33" s="452"/>
      <c r="H33" s="452"/>
      <c r="I33" s="452"/>
      <c r="J33" s="451"/>
      <c r="K33" s="451"/>
      <c r="L33" s="255"/>
      <c r="M33" s="253"/>
      <c r="N33" s="457">
        <v>5</v>
      </c>
      <c r="O33" s="516"/>
      <c r="P33" s="455"/>
      <c r="Q33" s="455"/>
      <c r="R33" s="455"/>
      <c r="S33" s="455"/>
      <c r="T33" s="455"/>
      <c r="U33" s="455"/>
      <c r="V33" s="455"/>
      <c r="W33" s="113">
        <f t="shared" si="1"/>
        <v>0</v>
      </c>
      <c r="X33" s="114" t="str">
        <f t="shared" si="0"/>
        <v>DEBIL</v>
      </c>
      <c r="Y33" s="511"/>
      <c r="Z33" s="115" t="str">
        <f t="shared" si="2"/>
        <v/>
      </c>
      <c r="AA33" s="113" t="str">
        <f t="shared" si="3"/>
        <v>SI</v>
      </c>
      <c r="AB33" s="455"/>
      <c r="AC33" s="256"/>
      <c r="AD33" s="256"/>
      <c r="AE33" s="512"/>
      <c r="AF33" s="512"/>
      <c r="AG33" s="257"/>
      <c r="AH33" s="257"/>
      <c r="AI33" s="513"/>
      <c r="AJ33" s="513"/>
      <c r="AK33" s="255"/>
      <c r="AL33" s="253"/>
      <c r="AM33" s="515"/>
      <c r="AN33" s="455"/>
      <c r="AO33" s="457"/>
      <c r="AP33" s="456"/>
      <c r="AQ33" s="148"/>
      <c r="AR33" s="143"/>
      <c r="AS33" s="148"/>
      <c r="AT33" s="143"/>
      <c r="AU33" s="148"/>
      <c r="AV33" s="143"/>
      <c r="AW33" s="148"/>
      <c r="AX33" s="143"/>
      <c r="AY33" s="147"/>
      <c r="AZ33" s="143"/>
      <c r="BA33" s="143"/>
      <c r="BB33" s="147"/>
      <c r="BC33" s="148"/>
      <c r="BD33" s="148"/>
      <c r="BE33" s="143"/>
      <c r="BF33" s="143"/>
      <c r="BG33" s="147"/>
      <c r="BH33" s="148"/>
      <c r="BI33" s="148"/>
      <c r="BJ33" s="143"/>
      <c r="BK33" s="143"/>
      <c r="BL33" s="147"/>
      <c r="BM33" s="148"/>
      <c r="BN33" s="148"/>
      <c r="BO33" s="143"/>
      <c r="BP33" s="143"/>
      <c r="BQ33" s="147"/>
      <c r="BR33" s="148"/>
      <c r="BS33" s="148"/>
      <c r="BT33" s="148"/>
      <c r="BU33" s="143"/>
      <c r="BV33" s="143"/>
      <c r="BW33" s="143"/>
      <c r="BX33" s="148"/>
      <c r="BY33" s="143"/>
      <c r="BZ33" s="143"/>
      <c r="CA33" s="148"/>
      <c r="CB33" s="143"/>
      <c r="CC33" s="147"/>
      <c r="CD33" s="143"/>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row>
    <row r="34" spans="1:108" ht="21" customHeight="1" thickTop="1" thickBot="1" x14ac:dyDescent="0.25">
      <c r="A34" s="451"/>
      <c r="B34" s="452"/>
      <c r="C34" s="452"/>
      <c r="D34" s="452"/>
      <c r="E34" s="453"/>
      <c r="F34" s="452"/>
      <c r="G34" s="452"/>
      <c r="H34" s="452"/>
      <c r="I34" s="452"/>
      <c r="J34" s="451"/>
      <c r="K34" s="451"/>
      <c r="L34" s="255"/>
      <c r="M34" s="254"/>
      <c r="N34" s="457">
        <v>6</v>
      </c>
      <c r="O34" s="516"/>
      <c r="P34" s="455"/>
      <c r="Q34" s="455"/>
      <c r="R34" s="455"/>
      <c r="S34" s="455"/>
      <c r="T34" s="455"/>
      <c r="U34" s="455"/>
      <c r="V34" s="455"/>
      <c r="W34" s="113">
        <f t="shared" si="1"/>
        <v>0</v>
      </c>
      <c r="X34" s="114" t="str">
        <f t="shared" si="0"/>
        <v>DEBIL</v>
      </c>
      <c r="Y34" s="511"/>
      <c r="Z34" s="115" t="str">
        <f t="shared" si="2"/>
        <v/>
      </c>
      <c r="AA34" s="113" t="str">
        <f t="shared" si="3"/>
        <v>SI</v>
      </c>
      <c r="AB34" s="455"/>
      <c r="AC34" s="256"/>
      <c r="AD34" s="256"/>
      <c r="AE34" s="512"/>
      <c r="AF34" s="512"/>
      <c r="AG34" s="257"/>
      <c r="AH34" s="257"/>
      <c r="AI34" s="513"/>
      <c r="AJ34" s="513"/>
      <c r="AK34" s="255"/>
      <c r="AL34" s="254"/>
      <c r="AM34" s="517"/>
      <c r="AN34" s="455"/>
      <c r="AO34" s="457"/>
      <c r="AP34" s="456"/>
      <c r="AQ34" s="148"/>
      <c r="AR34" s="143"/>
      <c r="AS34" s="148"/>
      <c r="AT34" s="143"/>
      <c r="AU34" s="148"/>
      <c r="AV34" s="143"/>
      <c r="AW34" s="148"/>
      <c r="AX34" s="143"/>
      <c r="AY34" s="147"/>
      <c r="AZ34" s="143"/>
      <c r="BA34" s="143"/>
      <c r="BB34" s="147"/>
      <c r="BC34" s="148"/>
      <c r="BD34" s="148"/>
      <c r="BE34" s="143"/>
      <c r="BF34" s="143"/>
      <c r="BG34" s="147"/>
      <c r="BH34" s="148"/>
      <c r="BI34" s="148"/>
      <c r="BJ34" s="143"/>
      <c r="BK34" s="143"/>
      <c r="BL34" s="147"/>
      <c r="BM34" s="148"/>
      <c r="BN34" s="148"/>
      <c r="BO34" s="143"/>
      <c r="BP34" s="143"/>
      <c r="BQ34" s="147"/>
      <c r="BR34" s="148"/>
      <c r="BS34" s="148"/>
      <c r="BT34" s="148"/>
      <c r="BU34" s="143"/>
      <c r="BV34" s="143"/>
      <c r="BW34" s="143"/>
      <c r="BX34" s="148"/>
      <c r="BY34" s="143"/>
      <c r="BZ34" s="143"/>
      <c r="CA34" s="148"/>
      <c r="CB34" s="143"/>
      <c r="CC34" s="147"/>
      <c r="CD34" s="143"/>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row>
    <row r="35" spans="1:108" ht="21" customHeight="1" thickTop="1" thickBot="1" x14ac:dyDescent="0.25">
      <c r="A35" s="451"/>
      <c r="B35" s="452"/>
      <c r="C35" s="452"/>
      <c r="D35" s="452"/>
      <c r="E35" s="453"/>
      <c r="F35" s="452"/>
      <c r="G35" s="452"/>
      <c r="H35" s="452"/>
      <c r="I35" s="452"/>
      <c r="J35" s="451"/>
      <c r="K35" s="451"/>
      <c r="L35" s="255">
        <f>+(J35*K35)*4</f>
        <v>0</v>
      </c>
      <c r="M35" s="252" t="b">
        <f>IF(OR(AND(J35=3,K35=4),AND(J35=2,K35=5),AND(J35=2,K35=5),AND(L35=20),AND(L35&gt;=52,L35&lt;=100)),"ZONA RIESGO EXTREMA",IF(OR(AND(J35=5,K35=2),AND(J35=4,K35=3),AND(J35=1,K35=4),AND(L35=16),AND(L35&gt;=28,L35&lt;=48)),"ZONA RIESGO ALTA",IF(OR(AND(J35=1,K35=3),AND(J35=4,K35=1),AND(L35=24)),"ZONA RIESGO MODERADA",IF(AND(L35&gt;=4,L35&lt;=16),"ZONA RIESGO BAJA"))))</f>
        <v>0</v>
      </c>
      <c r="N35" s="457">
        <v>1</v>
      </c>
      <c r="O35" s="516"/>
      <c r="P35" s="455"/>
      <c r="Q35" s="455"/>
      <c r="R35" s="455"/>
      <c r="S35" s="455"/>
      <c r="T35" s="455"/>
      <c r="U35" s="455"/>
      <c r="V35" s="455"/>
      <c r="W35" s="113">
        <f t="shared" si="1"/>
        <v>0</v>
      </c>
      <c r="X35" s="114" t="str">
        <f t="shared" si="0"/>
        <v>DEBIL</v>
      </c>
      <c r="Y35" s="511"/>
      <c r="Z35" s="115" t="str">
        <f t="shared" si="2"/>
        <v/>
      </c>
      <c r="AA35" s="113" t="str">
        <f t="shared" si="3"/>
        <v>SI</v>
      </c>
      <c r="AB35" s="455"/>
      <c r="AC35" s="256">
        <f>IF(AND(W35&gt;0,SUM(W36:W40)=0),W35,IF(AND(SUM(W35:W36)&gt;0,SUM(W37:W40)=0),AVERAGE(W35:W36),IF(AND(SUM(W35:W37)&gt;0,SUM(W38:W40)=0),AVERAGE(W35:W37),IF(AND(SUM(W35:W38)&gt;0,SUM(W39:W40)=0),AVERAGE(W35:W38),IF(AND(SUM(W35:W39)&gt;0,W40=0),AVERAGE(W35:W39),AVERAGE(W35:W40))))))</f>
        <v>0</v>
      </c>
      <c r="AD35" s="256" t="str">
        <f>IF(AND(AC35&gt;=50,AC35&lt;=99),"MODERADO",IF(AND(AC35=100), "FUERTE",IF(AND(AC35&lt;50), "DEBIL")))</f>
        <v>DEBIL</v>
      </c>
      <c r="AE35" s="512"/>
      <c r="AF35" s="512"/>
      <c r="AG35" s="257" t="str">
        <f>IFERROR(_xlfn.IFS(AND(AD35="MODERADO",AE35="Directamente"),1,AND(AD35="FUERTE",AE35="Directamente"),2),"0")</f>
        <v>0</v>
      </c>
      <c r="AH35" s="257" t="str">
        <f>IFERROR(_xlfn.IFS(AND(AD35="MODERADO",AF35="Directamente"),1,AND(AD35="FUERTE",AF35="Directamente"),2,AND(AD35="FUERTE",AF35="Indirectamente"),1),"0")</f>
        <v>0</v>
      </c>
      <c r="AI35" s="513"/>
      <c r="AJ35" s="513"/>
      <c r="AK35" s="255">
        <f>+(AI35*AJ35)*4</f>
        <v>0</v>
      </c>
      <c r="AL35" s="252" t="b">
        <f>IF(OR(AND(AI35=3,AJ35=4),AND(AI35=2,AJ35=5),AND(AI35=2,AJ35=5),AND(AK35=20),AND(AK35&gt;=52,AK35&lt;=100)),"ZONA RIESGO EXTREMA",IF(OR(AND(AI35=5,AJ35=2),AND(AI35=4,AJ35=3),AND(AI35=1,AJ35=4),AND(AK35=16),AND(AK35&gt;=28,AK35&lt;=48)),"ZONA RIESGO ALTA",IF(OR(AND(AI35=1,AJ35=3),AND(AI35=4,AJ35=1),AND(AK35=24)),"ZONA RIESGO MODERADA",IF(AND(AK35&gt;=4,AK35&lt;=16),"ZONA RIESGO BAJA"))))</f>
        <v>0</v>
      </c>
      <c r="AM35" s="514"/>
      <c r="AN35" s="455"/>
      <c r="AO35" s="457"/>
      <c r="AP35" s="456"/>
      <c r="AQ35" s="148"/>
      <c r="AR35" s="143"/>
      <c r="AS35" s="148"/>
      <c r="AT35" s="143"/>
      <c r="AU35" s="148"/>
      <c r="AV35" s="143"/>
      <c r="AW35" s="148"/>
      <c r="AX35" s="143"/>
      <c r="AY35" s="147"/>
      <c r="AZ35" s="143"/>
      <c r="BA35" s="143"/>
      <c r="BB35" s="147"/>
      <c r="BC35" s="148"/>
      <c r="BD35" s="148"/>
      <c r="BE35" s="143"/>
      <c r="BF35" s="143"/>
      <c r="BG35" s="147"/>
      <c r="BH35" s="148"/>
      <c r="BI35" s="148"/>
      <c r="BJ35" s="143"/>
      <c r="BK35" s="143"/>
      <c r="BL35" s="147"/>
      <c r="BM35" s="148"/>
      <c r="BN35" s="148"/>
      <c r="BO35" s="143"/>
      <c r="BP35" s="143"/>
      <c r="BQ35" s="147"/>
      <c r="BR35" s="148"/>
      <c r="BS35" s="148"/>
      <c r="BT35" s="148"/>
      <c r="BU35" s="143"/>
      <c r="BV35" s="143"/>
      <c r="BW35" s="143"/>
      <c r="BX35" s="148"/>
      <c r="BY35" s="143"/>
      <c r="BZ35" s="143"/>
      <c r="CA35" s="148"/>
      <c r="CB35" s="143"/>
      <c r="CC35" s="147"/>
      <c r="CD35" s="143"/>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row>
    <row r="36" spans="1:108" ht="21" customHeight="1" thickTop="1" thickBot="1" x14ac:dyDescent="0.25">
      <c r="A36" s="451"/>
      <c r="B36" s="452"/>
      <c r="C36" s="452"/>
      <c r="D36" s="452"/>
      <c r="E36" s="453"/>
      <c r="F36" s="452"/>
      <c r="G36" s="452"/>
      <c r="H36" s="452"/>
      <c r="I36" s="452"/>
      <c r="J36" s="451"/>
      <c r="K36" s="451"/>
      <c r="L36" s="255"/>
      <c r="M36" s="253"/>
      <c r="N36" s="457">
        <v>2</v>
      </c>
      <c r="O36" s="516"/>
      <c r="P36" s="455"/>
      <c r="Q36" s="455"/>
      <c r="R36" s="455"/>
      <c r="S36" s="455"/>
      <c r="T36" s="455"/>
      <c r="U36" s="455"/>
      <c r="V36" s="455"/>
      <c r="W36" s="113">
        <f t="shared" si="1"/>
        <v>0</v>
      </c>
      <c r="X36" s="114" t="str">
        <f t="shared" si="0"/>
        <v>DEBIL</v>
      </c>
      <c r="Y36" s="511"/>
      <c r="Z36" s="115" t="str">
        <f t="shared" si="2"/>
        <v/>
      </c>
      <c r="AA36" s="113" t="str">
        <f t="shared" si="3"/>
        <v>SI</v>
      </c>
      <c r="AB36" s="455"/>
      <c r="AC36" s="256"/>
      <c r="AD36" s="256"/>
      <c r="AE36" s="512"/>
      <c r="AF36" s="512"/>
      <c r="AG36" s="257"/>
      <c r="AH36" s="257"/>
      <c r="AI36" s="513"/>
      <c r="AJ36" s="513"/>
      <c r="AK36" s="255"/>
      <c r="AL36" s="253"/>
      <c r="AM36" s="515"/>
      <c r="AN36" s="455"/>
      <c r="AO36" s="457"/>
      <c r="AP36" s="456"/>
      <c r="AQ36" s="148"/>
      <c r="AR36" s="143"/>
      <c r="AS36" s="148"/>
      <c r="AT36" s="143"/>
      <c r="AU36" s="148"/>
      <c r="AV36" s="143"/>
      <c r="AW36" s="148"/>
      <c r="AX36" s="143"/>
      <c r="AY36" s="147"/>
      <c r="AZ36" s="143"/>
      <c r="BA36" s="143"/>
      <c r="BB36" s="147"/>
      <c r="BC36" s="148"/>
      <c r="BD36" s="148"/>
      <c r="BE36" s="143"/>
      <c r="BF36" s="143"/>
      <c r="BG36" s="147"/>
      <c r="BH36" s="148"/>
      <c r="BI36" s="148"/>
      <c r="BJ36" s="143"/>
      <c r="BK36" s="143"/>
      <c r="BL36" s="147"/>
      <c r="BM36" s="148"/>
      <c r="BN36" s="148"/>
      <c r="BO36" s="143"/>
      <c r="BP36" s="143"/>
      <c r="BQ36" s="147"/>
      <c r="BR36" s="148"/>
      <c r="BS36" s="148"/>
      <c r="BT36" s="148"/>
      <c r="BU36" s="143"/>
      <c r="BV36" s="143"/>
      <c r="BW36" s="143"/>
      <c r="BX36" s="148"/>
      <c r="BY36" s="143"/>
      <c r="BZ36" s="143"/>
      <c r="CA36" s="148"/>
      <c r="CB36" s="143"/>
      <c r="CC36" s="147"/>
      <c r="CD36" s="143"/>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row>
    <row r="37" spans="1:108" ht="21" customHeight="1" thickTop="1" thickBot="1" x14ac:dyDescent="0.25">
      <c r="A37" s="451"/>
      <c r="B37" s="452"/>
      <c r="C37" s="452"/>
      <c r="D37" s="452"/>
      <c r="E37" s="453"/>
      <c r="F37" s="452"/>
      <c r="G37" s="452"/>
      <c r="H37" s="452"/>
      <c r="I37" s="452"/>
      <c r="J37" s="451"/>
      <c r="K37" s="451"/>
      <c r="L37" s="255"/>
      <c r="M37" s="253"/>
      <c r="N37" s="457">
        <v>3</v>
      </c>
      <c r="O37" s="518"/>
      <c r="P37" s="455"/>
      <c r="Q37" s="455"/>
      <c r="R37" s="455"/>
      <c r="S37" s="455"/>
      <c r="T37" s="455"/>
      <c r="U37" s="455"/>
      <c r="V37" s="455"/>
      <c r="W37" s="113">
        <f t="shared" si="1"/>
        <v>0</v>
      </c>
      <c r="X37" s="114" t="str">
        <f t="shared" si="0"/>
        <v>DEBIL</v>
      </c>
      <c r="Y37" s="511"/>
      <c r="Z37" s="115" t="str">
        <f t="shared" si="2"/>
        <v/>
      </c>
      <c r="AA37" s="113" t="str">
        <f t="shared" si="3"/>
        <v>SI</v>
      </c>
      <c r="AB37" s="455"/>
      <c r="AC37" s="256"/>
      <c r="AD37" s="256"/>
      <c r="AE37" s="512"/>
      <c r="AF37" s="512"/>
      <c r="AG37" s="257"/>
      <c r="AH37" s="257"/>
      <c r="AI37" s="513"/>
      <c r="AJ37" s="513"/>
      <c r="AK37" s="255"/>
      <c r="AL37" s="253"/>
      <c r="AM37" s="515"/>
      <c r="AN37" s="455"/>
      <c r="AO37" s="457"/>
      <c r="AP37" s="456"/>
      <c r="AQ37" s="148"/>
      <c r="AR37" s="143"/>
      <c r="AS37" s="148"/>
      <c r="AT37" s="143"/>
      <c r="AU37" s="148"/>
      <c r="AV37" s="143"/>
      <c r="AW37" s="148"/>
      <c r="AX37" s="143"/>
      <c r="AY37" s="147"/>
      <c r="AZ37" s="143"/>
      <c r="BA37" s="143"/>
      <c r="BB37" s="147"/>
      <c r="BC37" s="148"/>
      <c r="BD37" s="148"/>
      <c r="BE37" s="143"/>
      <c r="BF37" s="143"/>
      <c r="BG37" s="147"/>
      <c r="BH37" s="148"/>
      <c r="BI37" s="148"/>
      <c r="BJ37" s="143"/>
      <c r="BK37" s="143"/>
      <c r="BL37" s="147"/>
      <c r="BM37" s="148"/>
      <c r="BN37" s="148"/>
      <c r="BO37" s="143"/>
      <c r="BP37" s="143"/>
      <c r="BQ37" s="147"/>
      <c r="BR37" s="148"/>
      <c r="BS37" s="148"/>
      <c r="BT37" s="148"/>
      <c r="BU37" s="143"/>
      <c r="BV37" s="143"/>
      <c r="BW37" s="143"/>
      <c r="BX37" s="148"/>
      <c r="BY37" s="143"/>
      <c r="BZ37" s="143"/>
      <c r="CA37" s="148"/>
      <c r="CB37" s="143"/>
      <c r="CC37" s="147"/>
      <c r="CD37" s="143"/>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row>
    <row r="38" spans="1:108" ht="21" customHeight="1" thickTop="1" thickBot="1" x14ac:dyDescent="0.25">
      <c r="A38" s="451"/>
      <c r="B38" s="452"/>
      <c r="C38" s="452"/>
      <c r="D38" s="452"/>
      <c r="E38" s="453"/>
      <c r="F38" s="452"/>
      <c r="G38" s="452"/>
      <c r="H38" s="452"/>
      <c r="I38" s="452"/>
      <c r="J38" s="451"/>
      <c r="K38" s="451"/>
      <c r="L38" s="255"/>
      <c r="M38" s="253"/>
      <c r="N38" s="457">
        <v>4</v>
      </c>
      <c r="O38" s="516"/>
      <c r="P38" s="455"/>
      <c r="Q38" s="455"/>
      <c r="R38" s="455"/>
      <c r="S38" s="455"/>
      <c r="T38" s="455"/>
      <c r="U38" s="455"/>
      <c r="V38" s="455"/>
      <c r="W38" s="113">
        <f t="shared" si="1"/>
        <v>0</v>
      </c>
      <c r="X38" s="114" t="str">
        <f t="shared" si="0"/>
        <v>DEBIL</v>
      </c>
      <c r="Y38" s="511"/>
      <c r="Z38" s="115" t="str">
        <f t="shared" si="2"/>
        <v/>
      </c>
      <c r="AA38" s="113" t="str">
        <f t="shared" si="3"/>
        <v>SI</v>
      </c>
      <c r="AB38" s="455"/>
      <c r="AC38" s="256"/>
      <c r="AD38" s="256"/>
      <c r="AE38" s="512"/>
      <c r="AF38" s="512"/>
      <c r="AG38" s="257"/>
      <c r="AH38" s="257"/>
      <c r="AI38" s="513"/>
      <c r="AJ38" s="513"/>
      <c r="AK38" s="255"/>
      <c r="AL38" s="253"/>
      <c r="AM38" s="515"/>
      <c r="AN38" s="455"/>
      <c r="AO38" s="457"/>
      <c r="AP38" s="456"/>
      <c r="AQ38" s="148"/>
      <c r="AR38" s="143"/>
      <c r="AS38" s="148"/>
      <c r="AT38" s="143"/>
      <c r="AU38" s="148"/>
      <c r="AV38" s="143"/>
      <c r="AW38" s="148"/>
      <c r="AX38" s="143"/>
      <c r="AY38" s="147"/>
      <c r="AZ38" s="143"/>
      <c r="BA38" s="143"/>
      <c r="BB38" s="147"/>
      <c r="BC38" s="148"/>
      <c r="BD38" s="148"/>
      <c r="BE38" s="143"/>
      <c r="BF38" s="143"/>
      <c r="BG38" s="147"/>
      <c r="BH38" s="148"/>
      <c r="BI38" s="148"/>
      <c r="BJ38" s="143"/>
      <c r="BK38" s="143"/>
      <c r="BL38" s="147"/>
      <c r="BM38" s="148"/>
      <c r="BN38" s="148"/>
      <c r="BO38" s="143"/>
      <c r="BP38" s="143"/>
      <c r="BQ38" s="147"/>
      <c r="BR38" s="148"/>
      <c r="BS38" s="148"/>
      <c r="BT38" s="148"/>
      <c r="BU38" s="143"/>
      <c r="BV38" s="143"/>
      <c r="BW38" s="143"/>
      <c r="BX38" s="148"/>
      <c r="BY38" s="143"/>
      <c r="BZ38" s="143"/>
      <c r="CA38" s="148"/>
      <c r="CB38" s="143"/>
      <c r="CC38" s="147"/>
      <c r="CD38" s="143"/>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row>
    <row r="39" spans="1:108" ht="21" customHeight="1" thickTop="1" thickBot="1" x14ac:dyDescent="0.25">
      <c r="A39" s="451"/>
      <c r="B39" s="452"/>
      <c r="C39" s="452"/>
      <c r="D39" s="452"/>
      <c r="E39" s="453"/>
      <c r="F39" s="452"/>
      <c r="G39" s="452"/>
      <c r="H39" s="452"/>
      <c r="I39" s="452"/>
      <c r="J39" s="451"/>
      <c r="K39" s="451"/>
      <c r="L39" s="255"/>
      <c r="M39" s="253"/>
      <c r="N39" s="457">
        <v>5</v>
      </c>
      <c r="O39" s="516"/>
      <c r="P39" s="455"/>
      <c r="Q39" s="455"/>
      <c r="R39" s="455"/>
      <c r="S39" s="455"/>
      <c r="T39" s="455"/>
      <c r="U39" s="455"/>
      <c r="V39" s="455"/>
      <c r="W39" s="113">
        <f t="shared" si="1"/>
        <v>0</v>
      </c>
      <c r="X39" s="114" t="str">
        <f t="shared" si="0"/>
        <v>DEBIL</v>
      </c>
      <c r="Y39" s="511"/>
      <c r="Z39" s="115" t="str">
        <f t="shared" si="2"/>
        <v/>
      </c>
      <c r="AA39" s="113" t="str">
        <f t="shared" si="3"/>
        <v>SI</v>
      </c>
      <c r="AB39" s="455"/>
      <c r="AC39" s="256"/>
      <c r="AD39" s="256"/>
      <c r="AE39" s="512"/>
      <c r="AF39" s="512"/>
      <c r="AG39" s="257"/>
      <c r="AH39" s="257"/>
      <c r="AI39" s="513"/>
      <c r="AJ39" s="513"/>
      <c r="AK39" s="255"/>
      <c r="AL39" s="253"/>
      <c r="AM39" s="515"/>
      <c r="AN39" s="455"/>
      <c r="AO39" s="457"/>
      <c r="AP39" s="456"/>
      <c r="AQ39" s="148"/>
      <c r="AR39" s="143"/>
      <c r="AS39" s="148"/>
      <c r="AT39" s="143"/>
      <c r="AU39" s="148"/>
      <c r="AV39" s="143"/>
      <c r="AW39" s="148"/>
      <c r="AX39" s="143"/>
      <c r="AY39" s="147"/>
      <c r="AZ39" s="143"/>
      <c r="BA39" s="143"/>
      <c r="BB39" s="147"/>
      <c r="BC39" s="148"/>
      <c r="BD39" s="148"/>
      <c r="BE39" s="143"/>
      <c r="BF39" s="143"/>
      <c r="BG39" s="147"/>
      <c r="BH39" s="148"/>
      <c r="BI39" s="148"/>
      <c r="BJ39" s="143"/>
      <c r="BK39" s="143"/>
      <c r="BL39" s="147"/>
      <c r="BM39" s="148"/>
      <c r="BN39" s="148"/>
      <c r="BO39" s="143"/>
      <c r="BP39" s="143"/>
      <c r="BQ39" s="147"/>
      <c r="BR39" s="148"/>
      <c r="BS39" s="148"/>
      <c r="BT39" s="148"/>
      <c r="BU39" s="143"/>
      <c r="BV39" s="143"/>
      <c r="BW39" s="143"/>
      <c r="BX39" s="148"/>
      <c r="BY39" s="143"/>
      <c r="BZ39" s="143"/>
      <c r="CA39" s="148"/>
      <c r="CB39" s="143"/>
      <c r="CC39" s="147"/>
      <c r="CD39" s="143"/>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row>
    <row r="40" spans="1:108" ht="21" customHeight="1" thickTop="1" thickBot="1" x14ac:dyDescent="0.25">
      <c r="A40" s="451"/>
      <c r="B40" s="452"/>
      <c r="C40" s="452"/>
      <c r="D40" s="452"/>
      <c r="E40" s="453"/>
      <c r="F40" s="452"/>
      <c r="G40" s="452"/>
      <c r="H40" s="452"/>
      <c r="I40" s="452"/>
      <c r="J40" s="451"/>
      <c r="K40" s="451"/>
      <c r="L40" s="255"/>
      <c r="M40" s="254"/>
      <c r="N40" s="457">
        <v>6</v>
      </c>
      <c r="O40" s="516"/>
      <c r="P40" s="455"/>
      <c r="Q40" s="455"/>
      <c r="R40" s="455"/>
      <c r="S40" s="455"/>
      <c r="T40" s="455"/>
      <c r="U40" s="455"/>
      <c r="V40" s="455"/>
      <c r="W40" s="113">
        <f t="shared" si="1"/>
        <v>0</v>
      </c>
      <c r="X40" s="114" t="str">
        <f t="shared" si="0"/>
        <v>DEBIL</v>
      </c>
      <c r="Y40" s="511"/>
      <c r="Z40" s="115" t="str">
        <f t="shared" si="2"/>
        <v/>
      </c>
      <c r="AA40" s="113" t="str">
        <f t="shared" si="3"/>
        <v>SI</v>
      </c>
      <c r="AB40" s="455"/>
      <c r="AC40" s="256"/>
      <c r="AD40" s="256"/>
      <c r="AE40" s="512"/>
      <c r="AF40" s="512"/>
      <c r="AG40" s="257"/>
      <c r="AH40" s="257"/>
      <c r="AI40" s="513"/>
      <c r="AJ40" s="513"/>
      <c r="AK40" s="255"/>
      <c r="AL40" s="254"/>
      <c r="AM40" s="517"/>
      <c r="AN40" s="455"/>
      <c r="AO40" s="457"/>
      <c r="AP40" s="456"/>
      <c r="AQ40" s="148"/>
      <c r="AR40" s="143"/>
      <c r="AS40" s="148"/>
      <c r="AT40" s="143"/>
      <c r="AU40" s="148"/>
      <c r="AV40" s="143"/>
      <c r="AW40" s="148"/>
      <c r="AX40" s="143"/>
      <c r="AY40" s="147"/>
      <c r="AZ40" s="143"/>
      <c r="BA40" s="143"/>
      <c r="BB40" s="147"/>
      <c r="BC40" s="148"/>
      <c r="BD40" s="148"/>
      <c r="BE40" s="143"/>
      <c r="BF40" s="143"/>
      <c r="BG40" s="147"/>
      <c r="BH40" s="148"/>
      <c r="BI40" s="148"/>
      <c r="BJ40" s="143"/>
      <c r="BK40" s="143"/>
      <c r="BL40" s="147"/>
      <c r="BM40" s="148"/>
      <c r="BN40" s="148"/>
      <c r="BO40" s="143"/>
      <c r="BP40" s="143"/>
      <c r="BQ40" s="147"/>
      <c r="BR40" s="148"/>
      <c r="BS40" s="148"/>
      <c r="BT40" s="148"/>
      <c r="BU40" s="143"/>
      <c r="BV40" s="143"/>
      <c r="BW40" s="143"/>
      <c r="BX40" s="148"/>
      <c r="BY40" s="143"/>
      <c r="BZ40" s="143"/>
      <c r="CA40" s="148"/>
      <c r="CB40" s="143"/>
      <c r="CC40" s="147"/>
      <c r="CD40" s="143"/>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row>
    <row r="41" spans="1:108" ht="21" customHeight="1" thickTop="1" thickBot="1" x14ac:dyDescent="0.25">
      <c r="A41" s="451"/>
      <c r="B41" s="452"/>
      <c r="C41" s="452"/>
      <c r="D41" s="452"/>
      <c r="E41" s="453"/>
      <c r="F41" s="452"/>
      <c r="G41" s="452"/>
      <c r="H41" s="452"/>
      <c r="I41" s="452"/>
      <c r="J41" s="451"/>
      <c r="K41" s="451"/>
      <c r="L41" s="255">
        <f>+(J41*K41)*4</f>
        <v>0</v>
      </c>
      <c r="M41" s="252" t="b">
        <f>IF(OR(AND(J41=3,K41=4),AND(J41=2,K41=5),AND(J41=2,K41=5),AND(L41=20),AND(L41&gt;=52,L41&lt;=100)),"ZONA RIESGO EXTREMA",IF(OR(AND(J41=5,K41=2),AND(J41=4,K41=3),AND(J41=1,K41=4),AND(L41=16),AND(L41&gt;=28,L41&lt;=48)),"ZONA RIESGO ALTA",IF(OR(AND(J41=1,K41=3),AND(J41=4,K41=1),AND(L41=24)),"ZONA RIESGO MODERADA",IF(AND(L41&gt;=4,L41&lt;=16),"ZONA RIESGO BAJA"))))</f>
        <v>0</v>
      </c>
      <c r="N41" s="457">
        <v>1</v>
      </c>
      <c r="O41" s="516"/>
      <c r="P41" s="455"/>
      <c r="Q41" s="455"/>
      <c r="R41" s="455"/>
      <c r="S41" s="455"/>
      <c r="T41" s="455"/>
      <c r="U41" s="455"/>
      <c r="V41" s="455"/>
      <c r="W41" s="113">
        <f t="shared" si="1"/>
        <v>0</v>
      </c>
      <c r="X41" s="114" t="str">
        <f t="shared" si="0"/>
        <v>DEBIL</v>
      </c>
      <c r="Y41" s="511"/>
      <c r="Z41" s="115" t="str">
        <f t="shared" si="2"/>
        <v/>
      </c>
      <c r="AA41" s="113" t="str">
        <f t="shared" si="3"/>
        <v>SI</v>
      </c>
      <c r="AB41" s="455"/>
      <c r="AC41" s="256">
        <f>IF(AND(W41&gt;0,SUM(W42:W46)=0),W41,IF(AND(SUM(W41:W42)&gt;0,SUM(W43:W46)=0),AVERAGE(W41:W42),IF(AND(SUM(W41:W43)&gt;0,SUM(W44:W46)=0),AVERAGE(W41:W43),IF(AND(SUM(W41:W44)&gt;0,SUM(W45:W46)=0),AVERAGE(W41:W44),IF(AND(SUM(W41:W45)&gt;0,W46=0),AVERAGE(W41:W45),AVERAGE(W41:W46))))))</f>
        <v>0</v>
      </c>
      <c r="AD41" s="256" t="str">
        <f>IF(AND(AC41&gt;=50,AC41&lt;=99),"MODERADO",IF(AND(AC41=100), "FUERTE",IF(AND(AC41&lt;50), "DEBIL")))</f>
        <v>DEBIL</v>
      </c>
      <c r="AE41" s="512"/>
      <c r="AF41" s="512"/>
      <c r="AG41" s="257" t="str">
        <f>IFERROR(_xlfn.IFS(AND(AD41="MODERADO",AE41="Directamente"),1,AND(AD41="FUERTE",AE41="Directamente"),2),"0")</f>
        <v>0</v>
      </c>
      <c r="AH41" s="257" t="str">
        <f>IFERROR(_xlfn.IFS(AND(AD41="MODERADO",AF41="Directamente"),1,AND(AD41="FUERTE",AF41="Directamente"),2,AND(AD41="FUERTE",AF41="Indirectamente"),1),"0")</f>
        <v>0</v>
      </c>
      <c r="AI41" s="513"/>
      <c r="AJ41" s="513"/>
      <c r="AK41" s="255">
        <f>+(AI41*AJ41)*4</f>
        <v>0</v>
      </c>
      <c r="AL41" s="252" t="b">
        <f>IF(OR(AND(AI41=3,AJ41=4),AND(AI41=2,AJ41=5),AND(AI41=2,AJ41=5),AND(AK41=20),AND(AK41&gt;=52,AK41&lt;=100)),"ZONA RIESGO EXTREMA",IF(OR(AND(AI41=5,AJ41=2),AND(AI41=4,AJ41=3),AND(AI41=1,AJ41=4),AND(AK41=16),AND(AK41&gt;=28,AK41&lt;=48)),"ZONA RIESGO ALTA",IF(OR(AND(AI41=1,AJ41=3),AND(AI41=4,AJ41=1),AND(AK41=24)),"ZONA RIESGO MODERADA",IF(AND(AK41&gt;=4,AK41&lt;=16),"ZONA RIESGO BAJA"))))</f>
        <v>0</v>
      </c>
      <c r="AM41" s="514"/>
      <c r="AN41" s="455"/>
      <c r="AO41" s="457"/>
      <c r="AP41" s="456"/>
      <c r="AQ41" s="148"/>
      <c r="AR41" s="143"/>
      <c r="AS41" s="148"/>
      <c r="AT41" s="143"/>
      <c r="AU41" s="148"/>
      <c r="AV41" s="143"/>
      <c r="AW41" s="148"/>
      <c r="AX41" s="143"/>
      <c r="AY41" s="147"/>
      <c r="AZ41" s="143"/>
      <c r="BA41" s="143"/>
      <c r="BB41" s="147"/>
      <c r="BC41" s="148"/>
      <c r="BD41" s="148"/>
      <c r="BE41" s="143"/>
      <c r="BF41" s="143"/>
      <c r="BG41" s="147"/>
      <c r="BH41" s="148"/>
      <c r="BI41" s="148"/>
      <c r="BJ41" s="143"/>
      <c r="BK41" s="143"/>
      <c r="BL41" s="147"/>
      <c r="BM41" s="148"/>
      <c r="BN41" s="148"/>
      <c r="BO41" s="143"/>
      <c r="BP41" s="143"/>
      <c r="BQ41" s="147"/>
      <c r="BR41" s="148"/>
      <c r="BS41" s="148"/>
      <c r="BT41" s="148"/>
      <c r="BU41" s="143"/>
      <c r="BV41" s="143"/>
      <c r="BW41" s="143"/>
      <c r="BX41" s="148"/>
      <c r="BY41" s="143"/>
      <c r="BZ41" s="143"/>
      <c r="CA41" s="148"/>
      <c r="CB41" s="143"/>
      <c r="CC41" s="147"/>
      <c r="CD41" s="143"/>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row>
    <row r="42" spans="1:108" ht="21" customHeight="1" thickTop="1" thickBot="1" x14ac:dyDescent="0.25">
      <c r="A42" s="451"/>
      <c r="B42" s="452"/>
      <c r="C42" s="452"/>
      <c r="D42" s="452"/>
      <c r="E42" s="453"/>
      <c r="F42" s="452"/>
      <c r="G42" s="452"/>
      <c r="H42" s="452"/>
      <c r="I42" s="452"/>
      <c r="J42" s="451"/>
      <c r="K42" s="451"/>
      <c r="L42" s="255"/>
      <c r="M42" s="253"/>
      <c r="N42" s="457">
        <v>2</v>
      </c>
      <c r="O42" s="516"/>
      <c r="P42" s="455"/>
      <c r="Q42" s="455"/>
      <c r="R42" s="455"/>
      <c r="S42" s="455"/>
      <c r="T42" s="455"/>
      <c r="U42" s="455"/>
      <c r="V42" s="455"/>
      <c r="W42" s="113">
        <f t="shared" si="1"/>
        <v>0</v>
      </c>
      <c r="X42" s="114" t="str">
        <f t="shared" si="0"/>
        <v>DEBIL</v>
      </c>
      <c r="Y42" s="511"/>
      <c r="Z42" s="115" t="str">
        <f t="shared" si="2"/>
        <v/>
      </c>
      <c r="AA42" s="113" t="str">
        <f t="shared" si="3"/>
        <v>SI</v>
      </c>
      <c r="AB42" s="455"/>
      <c r="AC42" s="256"/>
      <c r="AD42" s="256"/>
      <c r="AE42" s="512"/>
      <c r="AF42" s="512"/>
      <c r="AG42" s="257"/>
      <c r="AH42" s="257"/>
      <c r="AI42" s="513"/>
      <c r="AJ42" s="513"/>
      <c r="AK42" s="255"/>
      <c r="AL42" s="253"/>
      <c r="AM42" s="515"/>
      <c r="AN42" s="455"/>
      <c r="AO42" s="457"/>
      <c r="AP42" s="456"/>
      <c r="AQ42" s="148"/>
      <c r="AR42" s="143"/>
      <c r="AS42" s="148"/>
      <c r="AT42" s="143"/>
      <c r="AU42" s="148"/>
      <c r="AV42" s="143"/>
      <c r="AW42" s="148"/>
      <c r="AX42" s="143"/>
      <c r="AY42" s="147"/>
      <c r="AZ42" s="143"/>
      <c r="BA42" s="143"/>
      <c r="BB42" s="147"/>
      <c r="BC42" s="148"/>
      <c r="BD42" s="148"/>
      <c r="BE42" s="143"/>
      <c r="BF42" s="143"/>
      <c r="BG42" s="147"/>
      <c r="BH42" s="148"/>
      <c r="BI42" s="148"/>
      <c r="BJ42" s="143"/>
      <c r="BK42" s="143"/>
      <c r="BL42" s="147"/>
      <c r="BM42" s="148"/>
      <c r="BN42" s="148"/>
      <c r="BO42" s="143"/>
      <c r="BP42" s="143"/>
      <c r="BQ42" s="147"/>
      <c r="BR42" s="148"/>
      <c r="BS42" s="148"/>
      <c r="BT42" s="148"/>
      <c r="BU42" s="143"/>
      <c r="BV42" s="143"/>
      <c r="BW42" s="143"/>
      <c r="BX42" s="148"/>
      <c r="BY42" s="143"/>
      <c r="BZ42" s="143"/>
      <c r="CA42" s="148"/>
      <c r="CB42" s="143"/>
      <c r="CC42" s="147"/>
      <c r="CD42" s="143"/>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row>
    <row r="43" spans="1:108" ht="21" customHeight="1" thickTop="1" thickBot="1" x14ac:dyDescent="0.25">
      <c r="A43" s="451"/>
      <c r="B43" s="452"/>
      <c r="C43" s="452"/>
      <c r="D43" s="452"/>
      <c r="E43" s="453"/>
      <c r="F43" s="452"/>
      <c r="G43" s="452"/>
      <c r="H43" s="452"/>
      <c r="I43" s="452"/>
      <c r="J43" s="451"/>
      <c r="K43" s="451"/>
      <c r="L43" s="255"/>
      <c r="M43" s="253"/>
      <c r="N43" s="457">
        <v>3</v>
      </c>
      <c r="O43" s="518"/>
      <c r="P43" s="455"/>
      <c r="Q43" s="455"/>
      <c r="R43" s="455"/>
      <c r="S43" s="455"/>
      <c r="T43" s="455"/>
      <c r="U43" s="455"/>
      <c r="V43" s="455"/>
      <c r="W43" s="113">
        <f t="shared" si="1"/>
        <v>0</v>
      </c>
      <c r="X43" s="114" t="str">
        <f t="shared" si="0"/>
        <v>DEBIL</v>
      </c>
      <c r="Y43" s="511"/>
      <c r="Z43" s="115" t="str">
        <f t="shared" si="2"/>
        <v/>
      </c>
      <c r="AA43" s="113" t="str">
        <f t="shared" si="3"/>
        <v>SI</v>
      </c>
      <c r="AB43" s="455"/>
      <c r="AC43" s="256"/>
      <c r="AD43" s="256"/>
      <c r="AE43" s="512"/>
      <c r="AF43" s="512"/>
      <c r="AG43" s="257"/>
      <c r="AH43" s="257"/>
      <c r="AI43" s="513"/>
      <c r="AJ43" s="513"/>
      <c r="AK43" s="255"/>
      <c r="AL43" s="253"/>
      <c r="AM43" s="515"/>
      <c r="AN43" s="455"/>
      <c r="AO43" s="457"/>
      <c r="AP43" s="456"/>
      <c r="AQ43" s="148"/>
      <c r="AR43" s="143"/>
      <c r="AS43" s="148"/>
      <c r="AT43" s="143"/>
      <c r="AU43" s="148"/>
      <c r="AV43" s="143"/>
      <c r="AW43" s="148"/>
      <c r="AX43" s="143"/>
      <c r="AY43" s="147"/>
      <c r="AZ43" s="143"/>
      <c r="BA43" s="143"/>
      <c r="BB43" s="147"/>
      <c r="BC43" s="148"/>
      <c r="BD43" s="148"/>
      <c r="BE43" s="143"/>
      <c r="BF43" s="143"/>
      <c r="BG43" s="147"/>
      <c r="BH43" s="148"/>
      <c r="BI43" s="148"/>
      <c r="BJ43" s="143"/>
      <c r="BK43" s="143"/>
      <c r="BL43" s="147"/>
      <c r="BM43" s="148"/>
      <c r="BN43" s="148"/>
      <c r="BO43" s="143"/>
      <c r="BP43" s="143"/>
      <c r="BQ43" s="147"/>
      <c r="BR43" s="148"/>
      <c r="BS43" s="148"/>
      <c r="BT43" s="148"/>
      <c r="BU43" s="143"/>
      <c r="BV43" s="143"/>
      <c r="BW43" s="143"/>
      <c r="BX43" s="148"/>
      <c r="BY43" s="143"/>
      <c r="BZ43" s="143"/>
      <c r="CA43" s="148"/>
      <c r="CB43" s="143"/>
      <c r="CC43" s="147"/>
      <c r="CD43" s="143"/>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row>
    <row r="44" spans="1:108" ht="21" customHeight="1" thickTop="1" thickBot="1" x14ac:dyDescent="0.25">
      <c r="A44" s="451"/>
      <c r="B44" s="452"/>
      <c r="C44" s="452"/>
      <c r="D44" s="452"/>
      <c r="E44" s="453"/>
      <c r="F44" s="452"/>
      <c r="G44" s="452"/>
      <c r="H44" s="452"/>
      <c r="I44" s="452"/>
      <c r="J44" s="451"/>
      <c r="K44" s="451"/>
      <c r="L44" s="255"/>
      <c r="M44" s="253"/>
      <c r="N44" s="457">
        <v>4</v>
      </c>
      <c r="O44" s="516"/>
      <c r="P44" s="455"/>
      <c r="Q44" s="455"/>
      <c r="R44" s="455"/>
      <c r="S44" s="455"/>
      <c r="T44" s="455"/>
      <c r="U44" s="455"/>
      <c r="V44" s="455"/>
      <c r="W44" s="113">
        <f t="shared" si="1"/>
        <v>0</v>
      </c>
      <c r="X44" s="114" t="str">
        <f t="shared" si="0"/>
        <v>DEBIL</v>
      </c>
      <c r="Y44" s="511"/>
      <c r="Z44" s="115" t="str">
        <f t="shared" si="2"/>
        <v/>
      </c>
      <c r="AA44" s="113" t="str">
        <f t="shared" si="3"/>
        <v>SI</v>
      </c>
      <c r="AB44" s="455"/>
      <c r="AC44" s="256"/>
      <c r="AD44" s="256"/>
      <c r="AE44" s="512"/>
      <c r="AF44" s="512"/>
      <c r="AG44" s="257"/>
      <c r="AH44" s="257"/>
      <c r="AI44" s="513"/>
      <c r="AJ44" s="513"/>
      <c r="AK44" s="255"/>
      <c r="AL44" s="253"/>
      <c r="AM44" s="515"/>
      <c r="AN44" s="455"/>
      <c r="AO44" s="457"/>
      <c r="AP44" s="456"/>
      <c r="AQ44" s="148"/>
      <c r="AR44" s="143"/>
      <c r="AS44" s="148"/>
      <c r="AT44" s="143"/>
      <c r="AU44" s="148"/>
      <c r="AV44" s="143"/>
      <c r="AW44" s="148"/>
      <c r="AX44" s="143"/>
      <c r="AY44" s="147"/>
      <c r="AZ44" s="143"/>
      <c r="BA44" s="143"/>
      <c r="BB44" s="147"/>
      <c r="BC44" s="148"/>
      <c r="BD44" s="148"/>
      <c r="BE44" s="143"/>
      <c r="BF44" s="143"/>
      <c r="BG44" s="147"/>
      <c r="BH44" s="148"/>
      <c r="BI44" s="148"/>
      <c r="BJ44" s="143"/>
      <c r="BK44" s="143"/>
      <c r="BL44" s="147"/>
      <c r="BM44" s="148"/>
      <c r="BN44" s="148"/>
      <c r="BO44" s="143"/>
      <c r="BP44" s="143"/>
      <c r="BQ44" s="147"/>
      <c r="BR44" s="148"/>
      <c r="BS44" s="148"/>
      <c r="BT44" s="148"/>
      <c r="BU44" s="143"/>
      <c r="BV44" s="143"/>
      <c r="BW44" s="143"/>
      <c r="BX44" s="148"/>
      <c r="BY44" s="143"/>
      <c r="BZ44" s="143"/>
      <c r="CA44" s="148"/>
      <c r="CB44" s="143"/>
      <c r="CC44" s="147"/>
      <c r="CD44" s="143"/>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row>
    <row r="45" spans="1:108" ht="21" customHeight="1" thickTop="1" thickBot="1" x14ac:dyDescent="0.25">
      <c r="A45" s="451"/>
      <c r="B45" s="452"/>
      <c r="C45" s="452"/>
      <c r="D45" s="452"/>
      <c r="E45" s="453"/>
      <c r="F45" s="452"/>
      <c r="G45" s="452"/>
      <c r="H45" s="452"/>
      <c r="I45" s="452"/>
      <c r="J45" s="451"/>
      <c r="K45" s="451"/>
      <c r="L45" s="255"/>
      <c r="M45" s="253"/>
      <c r="N45" s="457">
        <v>5</v>
      </c>
      <c r="O45" s="516"/>
      <c r="P45" s="455"/>
      <c r="Q45" s="455"/>
      <c r="R45" s="455"/>
      <c r="S45" s="455"/>
      <c r="T45" s="455"/>
      <c r="U45" s="455"/>
      <c r="V45" s="455"/>
      <c r="W45" s="113">
        <f t="shared" si="1"/>
        <v>0</v>
      </c>
      <c r="X45" s="114" t="str">
        <f t="shared" si="0"/>
        <v>DEBIL</v>
      </c>
      <c r="Y45" s="511"/>
      <c r="Z45" s="115" t="str">
        <f t="shared" si="2"/>
        <v/>
      </c>
      <c r="AA45" s="113" t="str">
        <f t="shared" si="3"/>
        <v>SI</v>
      </c>
      <c r="AB45" s="455"/>
      <c r="AC45" s="256"/>
      <c r="AD45" s="256"/>
      <c r="AE45" s="512"/>
      <c r="AF45" s="512"/>
      <c r="AG45" s="257"/>
      <c r="AH45" s="257"/>
      <c r="AI45" s="513"/>
      <c r="AJ45" s="513"/>
      <c r="AK45" s="255"/>
      <c r="AL45" s="253"/>
      <c r="AM45" s="515"/>
      <c r="AN45" s="455"/>
      <c r="AO45" s="457"/>
      <c r="AP45" s="456"/>
      <c r="AQ45" s="148"/>
      <c r="AR45" s="143"/>
      <c r="AS45" s="148"/>
      <c r="AT45" s="143"/>
      <c r="AU45" s="148"/>
      <c r="AV45" s="143"/>
      <c r="AW45" s="148"/>
      <c r="AX45" s="143"/>
      <c r="AY45" s="147"/>
      <c r="AZ45" s="143"/>
      <c r="BA45" s="143"/>
      <c r="BB45" s="147"/>
      <c r="BC45" s="148"/>
      <c r="BD45" s="148"/>
      <c r="BE45" s="143"/>
      <c r="BF45" s="143"/>
      <c r="BG45" s="147"/>
      <c r="BH45" s="148"/>
      <c r="BI45" s="148"/>
      <c r="BJ45" s="143"/>
      <c r="BK45" s="143"/>
      <c r="BL45" s="147"/>
      <c r="BM45" s="148"/>
      <c r="BN45" s="148"/>
      <c r="BO45" s="143"/>
      <c r="BP45" s="143"/>
      <c r="BQ45" s="147"/>
      <c r="BR45" s="148"/>
      <c r="BS45" s="148"/>
      <c r="BT45" s="148"/>
      <c r="BU45" s="143"/>
      <c r="BV45" s="143"/>
      <c r="BW45" s="143"/>
      <c r="BX45" s="148"/>
      <c r="BY45" s="143"/>
      <c r="BZ45" s="143"/>
      <c r="CA45" s="148"/>
      <c r="CB45" s="143"/>
      <c r="CC45" s="147"/>
      <c r="CD45" s="143"/>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row>
    <row r="46" spans="1:108" ht="21" customHeight="1" thickTop="1" thickBot="1" x14ac:dyDescent="0.25">
      <c r="A46" s="451"/>
      <c r="B46" s="452"/>
      <c r="C46" s="452"/>
      <c r="D46" s="452"/>
      <c r="E46" s="453"/>
      <c r="F46" s="452"/>
      <c r="G46" s="452"/>
      <c r="H46" s="452"/>
      <c r="I46" s="452"/>
      <c r="J46" s="451"/>
      <c r="K46" s="451"/>
      <c r="L46" s="255"/>
      <c r="M46" s="254"/>
      <c r="N46" s="457">
        <v>6</v>
      </c>
      <c r="O46" s="516"/>
      <c r="P46" s="455"/>
      <c r="Q46" s="455"/>
      <c r="R46" s="455"/>
      <c r="S46" s="455"/>
      <c r="T46" s="455"/>
      <c r="U46" s="455"/>
      <c r="V46" s="455"/>
      <c r="W46" s="113">
        <f t="shared" si="1"/>
        <v>0</v>
      </c>
      <c r="X46" s="114" t="str">
        <f t="shared" si="0"/>
        <v>DEBIL</v>
      </c>
      <c r="Y46" s="511"/>
      <c r="Z46" s="115" t="str">
        <f t="shared" si="2"/>
        <v/>
      </c>
      <c r="AA46" s="113" t="str">
        <f t="shared" si="3"/>
        <v>SI</v>
      </c>
      <c r="AB46" s="455"/>
      <c r="AC46" s="256"/>
      <c r="AD46" s="256"/>
      <c r="AE46" s="512"/>
      <c r="AF46" s="512"/>
      <c r="AG46" s="257"/>
      <c r="AH46" s="257"/>
      <c r="AI46" s="513"/>
      <c r="AJ46" s="513"/>
      <c r="AK46" s="255"/>
      <c r="AL46" s="254"/>
      <c r="AM46" s="517"/>
      <c r="AN46" s="455"/>
      <c r="AO46" s="457"/>
      <c r="AP46" s="456"/>
      <c r="AQ46" s="148"/>
      <c r="AR46" s="143"/>
      <c r="AS46" s="148"/>
      <c r="AT46" s="143"/>
      <c r="AU46" s="148"/>
      <c r="AV46" s="143"/>
      <c r="AW46" s="148"/>
      <c r="AX46" s="143"/>
      <c r="AY46" s="147"/>
      <c r="AZ46" s="143"/>
      <c r="BA46" s="143"/>
      <c r="BB46" s="147"/>
      <c r="BC46" s="148"/>
      <c r="BD46" s="148"/>
      <c r="BE46" s="143"/>
      <c r="BF46" s="143"/>
      <c r="BG46" s="147"/>
      <c r="BH46" s="148"/>
      <c r="BI46" s="148"/>
      <c r="BJ46" s="143"/>
      <c r="BK46" s="143"/>
      <c r="BL46" s="147"/>
      <c r="BM46" s="148"/>
      <c r="BN46" s="148"/>
      <c r="BO46" s="143"/>
      <c r="BP46" s="143"/>
      <c r="BQ46" s="147"/>
      <c r="BR46" s="148"/>
      <c r="BS46" s="148"/>
      <c r="BT46" s="148"/>
      <c r="BU46" s="143"/>
      <c r="BV46" s="143"/>
      <c r="BW46" s="143"/>
      <c r="BX46" s="148"/>
      <c r="BY46" s="143"/>
      <c r="BZ46" s="143"/>
      <c r="CA46" s="148"/>
      <c r="CB46" s="143"/>
      <c r="CC46" s="147"/>
      <c r="CD46" s="143"/>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row>
    <row r="47" spans="1:108" ht="21" customHeight="1" thickTop="1" thickBot="1" x14ac:dyDescent="0.25">
      <c r="A47" s="451"/>
      <c r="B47" s="452"/>
      <c r="C47" s="452"/>
      <c r="D47" s="452"/>
      <c r="E47" s="453"/>
      <c r="F47" s="452"/>
      <c r="G47" s="452"/>
      <c r="H47" s="452"/>
      <c r="I47" s="452"/>
      <c r="J47" s="451"/>
      <c r="K47" s="451"/>
      <c r="L47" s="255">
        <f>+(J47*K47)*4</f>
        <v>0</v>
      </c>
      <c r="M47" s="252" t="b">
        <f>IF(OR(AND(J47=3,K47=4),AND(J47=2,K47=5),AND(J47=2,K47=5),AND(L47=20),AND(L47&gt;=52,L47&lt;=100)),"ZONA RIESGO EXTREMA",IF(OR(AND(J47=5,K47=2),AND(J47=4,K47=3),AND(J47=1,K47=4),AND(L47=16),AND(L47&gt;=28,L47&lt;=48)),"ZONA RIESGO ALTA",IF(OR(AND(J47=1,K47=3),AND(J47=4,K47=1),AND(L47=24)),"ZONA RIESGO MODERADA",IF(AND(L47&gt;=4,L47&lt;=16),"ZONA RIESGO BAJA"))))</f>
        <v>0</v>
      </c>
      <c r="N47" s="457">
        <v>1</v>
      </c>
      <c r="O47" s="516"/>
      <c r="P47" s="455"/>
      <c r="Q47" s="455"/>
      <c r="R47" s="455"/>
      <c r="S47" s="455"/>
      <c r="T47" s="455"/>
      <c r="U47" s="455"/>
      <c r="V47" s="455"/>
      <c r="W47" s="113">
        <f t="shared" si="1"/>
        <v>0</v>
      </c>
      <c r="X47" s="114" t="str">
        <f t="shared" si="0"/>
        <v>DEBIL</v>
      </c>
      <c r="Y47" s="511"/>
      <c r="Z47" s="115" t="str">
        <f t="shared" si="2"/>
        <v/>
      </c>
      <c r="AA47" s="113" t="str">
        <f t="shared" si="3"/>
        <v>SI</v>
      </c>
      <c r="AB47" s="455"/>
      <c r="AC47" s="256">
        <f>IF(AND(W47&gt;0,SUM(W48:W52)=0),W47,IF(AND(SUM(W47:W48)&gt;0,SUM(W49:W52)=0),AVERAGE(W47:W48),IF(AND(SUM(W47:W49)&gt;0,SUM(W50:W52)=0),AVERAGE(W47:W49),IF(AND(SUM(W47:W50)&gt;0,SUM(W51:W52)=0),AVERAGE(W47:W50),IF(AND(SUM(W47:W51)&gt;0,W52=0),AVERAGE(W47:W51),AVERAGE(W47:W52))))))</f>
        <v>0</v>
      </c>
      <c r="AD47" s="256" t="str">
        <f>IF(AND(AC47&gt;=50,AC47&lt;=99),"MODERADO",IF(AND(AC47=100), "FUERTE",IF(AND(AC47&lt;50), "DEBIL")))</f>
        <v>DEBIL</v>
      </c>
      <c r="AE47" s="512"/>
      <c r="AF47" s="512"/>
      <c r="AG47" s="257" t="str">
        <f>IFERROR(_xlfn.IFS(AND(AD47="MODERADO",AE47="Directamente"),1,AND(AD47="FUERTE",AE47="Directamente"),2),"0")</f>
        <v>0</v>
      </c>
      <c r="AH47" s="257" t="str">
        <f>IFERROR(_xlfn.IFS(AND(AD47="MODERADO",AF47="Directamente"),1,AND(AD47="FUERTE",AF47="Directamente"),2,AND(AD47="FUERTE",AF47="Indirectamente"),1),"0")</f>
        <v>0</v>
      </c>
      <c r="AI47" s="513"/>
      <c r="AJ47" s="513"/>
      <c r="AK47" s="255">
        <f>+(AI47*AJ47)*4</f>
        <v>0</v>
      </c>
      <c r="AL47" s="252" t="b">
        <f>IF(OR(AND(AI47=3,AJ47=4),AND(AI47=2,AJ47=5),AND(AI47=2,AJ47=5),AND(AK47=20),AND(AK47&gt;=52,AK47&lt;=100)),"ZONA RIESGO EXTREMA",IF(OR(AND(AI47=5,AJ47=2),AND(AI47=4,AJ47=3),AND(AI47=1,AJ47=4),AND(AK47=16),AND(AK47&gt;=28,AK47&lt;=48)),"ZONA RIESGO ALTA",IF(OR(AND(AI47=1,AJ47=3),AND(AI47=4,AJ47=1),AND(AK47=24)),"ZONA RIESGO MODERADA",IF(AND(AK47&gt;=4,AK47&lt;=16),"ZONA RIESGO BAJA"))))</f>
        <v>0</v>
      </c>
      <c r="AM47" s="514"/>
      <c r="AN47" s="455"/>
      <c r="AO47" s="457"/>
      <c r="AP47" s="456"/>
      <c r="AQ47" s="148"/>
      <c r="AR47" s="143"/>
      <c r="AS47" s="148"/>
      <c r="AT47" s="143"/>
      <c r="AU47" s="148"/>
      <c r="AV47" s="143"/>
      <c r="AW47" s="148"/>
      <c r="AX47" s="143"/>
      <c r="AY47" s="147"/>
      <c r="AZ47" s="143"/>
      <c r="BA47" s="143"/>
      <c r="BB47" s="147"/>
      <c r="BC47" s="148"/>
      <c r="BD47" s="148"/>
      <c r="BE47" s="143"/>
      <c r="BF47" s="143"/>
      <c r="BG47" s="147"/>
      <c r="BH47" s="148"/>
      <c r="BI47" s="148"/>
      <c r="BJ47" s="143"/>
      <c r="BK47" s="143"/>
      <c r="BL47" s="147"/>
      <c r="BM47" s="148"/>
      <c r="BN47" s="148"/>
      <c r="BO47" s="143"/>
      <c r="BP47" s="143"/>
      <c r="BQ47" s="147"/>
      <c r="BR47" s="148"/>
      <c r="BS47" s="148"/>
      <c r="BT47" s="148"/>
      <c r="BU47" s="143"/>
      <c r="BV47" s="143"/>
      <c r="BW47" s="143"/>
      <c r="BX47" s="148"/>
      <c r="BY47" s="143"/>
      <c r="BZ47" s="143"/>
      <c r="CA47" s="148"/>
      <c r="CB47" s="143"/>
      <c r="CC47" s="147"/>
      <c r="CD47" s="143"/>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row>
    <row r="48" spans="1:108" ht="21" customHeight="1" thickTop="1" thickBot="1" x14ac:dyDescent="0.25">
      <c r="A48" s="451"/>
      <c r="B48" s="452"/>
      <c r="C48" s="452"/>
      <c r="D48" s="452"/>
      <c r="E48" s="453"/>
      <c r="F48" s="452"/>
      <c r="G48" s="452"/>
      <c r="H48" s="452"/>
      <c r="I48" s="452"/>
      <c r="J48" s="451"/>
      <c r="K48" s="451"/>
      <c r="L48" s="255"/>
      <c r="M48" s="253"/>
      <c r="N48" s="457">
        <v>2</v>
      </c>
      <c r="O48" s="516"/>
      <c r="P48" s="455"/>
      <c r="Q48" s="455"/>
      <c r="R48" s="455"/>
      <c r="S48" s="455"/>
      <c r="T48" s="455"/>
      <c r="U48" s="455"/>
      <c r="V48" s="455"/>
      <c r="W48" s="113">
        <f t="shared" si="1"/>
        <v>0</v>
      </c>
      <c r="X48" s="114" t="str">
        <f t="shared" si="0"/>
        <v>DEBIL</v>
      </c>
      <c r="Y48" s="511"/>
      <c r="Z48" s="115" t="str">
        <f t="shared" si="2"/>
        <v/>
      </c>
      <c r="AA48" s="113" t="str">
        <f t="shared" si="3"/>
        <v>SI</v>
      </c>
      <c r="AB48" s="455"/>
      <c r="AC48" s="256"/>
      <c r="AD48" s="256"/>
      <c r="AE48" s="512"/>
      <c r="AF48" s="512"/>
      <c r="AG48" s="257"/>
      <c r="AH48" s="257"/>
      <c r="AI48" s="513"/>
      <c r="AJ48" s="513"/>
      <c r="AK48" s="255"/>
      <c r="AL48" s="253"/>
      <c r="AM48" s="515"/>
      <c r="AN48" s="455"/>
      <c r="AO48" s="457"/>
      <c r="AP48" s="456"/>
      <c r="AQ48" s="148"/>
      <c r="AR48" s="143"/>
      <c r="AS48" s="148"/>
      <c r="AT48" s="143"/>
      <c r="AU48" s="148"/>
      <c r="AV48" s="143"/>
      <c r="AW48" s="148"/>
      <c r="AX48" s="143"/>
      <c r="AY48" s="147"/>
      <c r="AZ48" s="143"/>
      <c r="BA48" s="143"/>
      <c r="BB48" s="147"/>
      <c r="BC48" s="148"/>
      <c r="BD48" s="148"/>
      <c r="BE48" s="143"/>
      <c r="BF48" s="143"/>
      <c r="BG48" s="147"/>
      <c r="BH48" s="148"/>
      <c r="BI48" s="148"/>
      <c r="BJ48" s="143"/>
      <c r="BK48" s="143"/>
      <c r="BL48" s="147"/>
      <c r="BM48" s="148"/>
      <c r="BN48" s="148"/>
      <c r="BO48" s="143"/>
      <c r="BP48" s="143"/>
      <c r="BQ48" s="147"/>
      <c r="BR48" s="148"/>
      <c r="BS48" s="148"/>
      <c r="BT48" s="148"/>
      <c r="BU48" s="143"/>
      <c r="BV48" s="143"/>
      <c r="BW48" s="143"/>
      <c r="BX48" s="148"/>
      <c r="BY48" s="143"/>
      <c r="BZ48" s="143"/>
      <c r="CA48" s="148"/>
      <c r="CB48" s="143"/>
      <c r="CC48" s="147"/>
      <c r="CD48" s="143"/>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row>
    <row r="49" spans="1:108" ht="21" customHeight="1" thickTop="1" thickBot="1" x14ac:dyDescent="0.25">
      <c r="A49" s="451"/>
      <c r="B49" s="452"/>
      <c r="C49" s="452"/>
      <c r="D49" s="452"/>
      <c r="E49" s="453"/>
      <c r="F49" s="452"/>
      <c r="G49" s="452"/>
      <c r="H49" s="452"/>
      <c r="I49" s="452"/>
      <c r="J49" s="451"/>
      <c r="K49" s="451"/>
      <c r="L49" s="255"/>
      <c r="M49" s="253"/>
      <c r="N49" s="457">
        <v>3</v>
      </c>
      <c r="O49" s="518"/>
      <c r="P49" s="455"/>
      <c r="Q49" s="455"/>
      <c r="R49" s="455"/>
      <c r="S49" s="455"/>
      <c r="T49" s="455"/>
      <c r="U49" s="455"/>
      <c r="V49" s="455"/>
      <c r="W49" s="113">
        <f t="shared" si="1"/>
        <v>0</v>
      </c>
      <c r="X49" s="114" t="str">
        <f t="shared" si="0"/>
        <v>DEBIL</v>
      </c>
      <c r="Y49" s="511"/>
      <c r="Z49" s="115" t="str">
        <f t="shared" si="2"/>
        <v/>
      </c>
      <c r="AA49" s="113" t="str">
        <f t="shared" si="3"/>
        <v>SI</v>
      </c>
      <c r="AB49" s="455"/>
      <c r="AC49" s="256"/>
      <c r="AD49" s="256"/>
      <c r="AE49" s="512"/>
      <c r="AF49" s="512"/>
      <c r="AG49" s="257"/>
      <c r="AH49" s="257"/>
      <c r="AI49" s="513"/>
      <c r="AJ49" s="513"/>
      <c r="AK49" s="255"/>
      <c r="AL49" s="253"/>
      <c r="AM49" s="515"/>
      <c r="AN49" s="455"/>
      <c r="AO49" s="457"/>
      <c r="AP49" s="456"/>
      <c r="AQ49" s="148"/>
      <c r="AR49" s="143"/>
      <c r="AS49" s="148"/>
      <c r="AT49" s="143"/>
      <c r="AU49" s="148"/>
      <c r="AV49" s="143"/>
      <c r="AW49" s="148"/>
      <c r="AX49" s="143"/>
      <c r="AY49" s="147"/>
      <c r="AZ49" s="143"/>
      <c r="BA49" s="143"/>
      <c r="BB49" s="147"/>
      <c r="BC49" s="148"/>
      <c r="BD49" s="148"/>
      <c r="BE49" s="143"/>
      <c r="BF49" s="143"/>
      <c r="BG49" s="147"/>
      <c r="BH49" s="148"/>
      <c r="BI49" s="148"/>
      <c r="BJ49" s="143"/>
      <c r="BK49" s="143"/>
      <c r="BL49" s="147"/>
      <c r="BM49" s="148"/>
      <c r="BN49" s="148"/>
      <c r="BO49" s="143"/>
      <c r="BP49" s="143"/>
      <c r="BQ49" s="147"/>
      <c r="BR49" s="148"/>
      <c r="BS49" s="148"/>
      <c r="BT49" s="148"/>
      <c r="BU49" s="143"/>
      <c r="BV49" s="143"/>
      <c r="BW49" s="143"/>
      <c r="BX49" s="148"/>
      <c r="BY49" s="143"/>
      <c r="BZ49" s="143"/>
      <c r="CA49" s="148"/>
      <c r="CB49" s="143"/>
      <c r="CC49" s="147"/>
      <c r="CD49" s="143"/>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row>
    <row r="50" spans="1:108" ht="21" customHeight="1" thickTop="1" thickBot="1" x14ac:dyDescent="0.25">
      <c r="A50" s="451"/>
      <c r="B50" s="452"/>
      <c r="C50" s="452"/>
      <c r="D50" s="452"/>
      <c r="E50" s="453"/>
      <c r="F50" s="452"/>
      <c r="G50" s="452"/>
      <c r="H50" s="452"/>
      <c r="I50" s="452"/>
      <c r="J50" s="451"/>
      <c r="K50" s="451"/>
      <c r="L50" s="255"/>
      <c r="M50" s="253"/>
      <c r="N50" s="457">
        <v>4</v>
      </c>
      <c r="O50" s="516"/>
      <c r="P50" s="455"/>
      <c r="Q50" s="455"/>
      <c r="R50" s="455"/>
      <c r="S50" s="455"/>
      <c r="T50" s="455"/>
      <c r="U50" s="455"/>
      <c r="V50" s="455"/>
      <c r="W50" s="113">
        <f t="shared" si="1"/>
        <v>0</v>
      </c>
      <c r="X50" s="114" t="str">
        <f t="shared" si="0"/>
        <v>DEBIL</v>
      </c>
      <c r="Y50" s="511"/>
      <c r="Z50" s="115" t="str">
        <f t="shared" si="2"/>
        <v/>
      </c>
      <c r="AA50" s="113" t="str">
        <f t="shared" si="3"/>
        <v>SI</v>
      </c>
      <c r="AB50" s="455"/>
      <c r="AC50" s="256"/>
      <c r="AD50" s="256"/>
      <c r="AE50" s="512"/>
      <c r="AF50" s="512"/>
      <c r="AG50" s="257"/>
      <c r="AH50" s="257"/>
      <c r="AI50" s="513"/>
      <c r="AJ50" s="513"/>
      <c r="AK50" s="255"/>
      <c r="AL50" s="253"/>
      <c r="AM50" s="515"/>
      <c r="AN50" s="455"/>
      <c r="AO50" s="457"/>
      <c r="AP50" s="456"/>
      <c r="AQ50" s="148"/>
      <c r="AR50" s="143"/>
      <c r="AS50" s="148"/>
      <c r="AT50" s="143"/>
      <c r="AU50" s="148"/>
      <c r="AV50" s="143"/>
      <c r="AW50" s="148"/>
      <c r="AX50" s="143"/>
      <c r="AY50" s="147"/>
      <c r="AZ50" s="143"/>
      <c r="BA50" s="143"/>
      <c r="BB50" s="147"/>
      <c r="BC50" s="148"/>
      <c r="BD50" s="148"/>
      <c r="BE50" s="143"/>
      <c r="BF50" s="143"/>
      <c r="BG50" s="147"/>
      <c r="BH50" s="148"/>
      <c r="BI50" s="148"/>
      <c r="BJ50" s="143"/>
      <c r="BK50" s="143"/>
      <c r="BL50" s="147"/>
      <c r="BM50" s="148"/>
      <c r="BN50" s="148"/>
      <c r="BO50" s="143"/>
      <c r="BP50" s="143"/>
      <c r="BQ50" s="147"/>
      <c r="BR50" s="148"/>
      <c r="BS50" s="148"/>
      <c r="BT50" s="148"/>
      <c r="BU50" s="143"/>
      <c r="BV50" s="143"/>
      <c r="BW50" s="143"/>
      <c r="BX50" s="148"/>
      <c r="BY50" s="143"/>
      <c r="BZ50" s="143"/>
      <c r="CA50" s="148"/>
      <c r="CB50" s="143"/>
      <c r="CC50" s="147"/>
      <c r="CD50" s="143"/>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row>
    <row r="51" spans="1:108" ht="21" customHeight="1" thickTop="1" thickBot="1" x14ac:dyDescent="0.25">
      <c r="A51" s="451"/>
      <c r="B51" s="452"/>
      <c r="C51" s="452"/>
      <c r="D51" s="452"/>
      <c r="E51" s="453"/>
      <c r="F51" s="452"/>
      <c r="G51" s="452"/>
      <c r="H51" s="452"/>
      <c r="I51" s="452"/>
      <c r="J51" s="451"/>
      <c r="K51" s="451"/>
      <c r="L51" s="255"/>
      <c r="M51" s="253"/>
      <c r="N51" s="457">
        <v>5</v>
      </c>
      <c r="O51" s="516"/>
      <c r="P51" s="455"/>
      <c r="Q51" s="455"/>
      <c r="R51" s="455"/>
      <c r="S51" s="455"/>
      <c r="T51" s="455"/>
      <c r="U51" s="455"/>
      <c r="V51" s="455"/>
      <c r="W51" s="113">
        <f t="shared" si="1"/>
        <v>0</v>
      </c>
      <c r="X51" s="114" t="str">
        <f t="shared" si="0"/>
        <v>DEBIL</v>
      </c>
      <c r="Y51" s="511"/>
      <c r="Z51" s="115" t="str">
        <f t="shared" si="2"/>
        <v/>
      </c>
      <c r="AA51" s="113" t="str">
        <f t="shared" si="3"/>
        <v>SI</v>
      </c>
      <c r="AB51" s="455"/>
      <c r="AC51" s="256"/>
      <c r="AD51" s="256"/>
      <c r="AE51" s="512"/>
      <c r="AF51" s="512"/>
      <c r="AG51" s="257"/>
      <c r="AH51" s="257"/>
      <c r="AI51" s="513"/>
      <c r="AJ51" s="513"/>
      <c r="AK51" s="255"/>
      <c r="AL51" s="253"/>
      <c r="AM51" s="515"/>
      <c r="AN51" s="455"/>
      <c r="AO51" s="457"/>
      <c r="AP51" s="456"/>
      <c r="AQ51" s="148"/>
      <c r="AR51" s="143"/>
      <c r="AS51" s="148"/>
      <c r="AT51" s="143"/>
      <c r="AU51" s="148"/>
      <c r="AV51" s="143"/>
      <c r="AW51" s="148"/>
      <c r="AX51" s="143"/>
      <c r="AY51" s="147"/>
      <c r="AZ51" s="143"/>
      <c r="BA51" s="143"/>
      <c r="BB51" s="147"/>
      <c r="BC51" s="148"/>
      <c r="BD51" s="148"/>
      <c r="BE51" s="143"/>
      <c r="BF51" s="143"/>
      <c r="BG51" s="147"/>
      <c r="BH51" s="148"/>
      <c r="BI51" s="148"/>
      <c r="BJ51" s="143"/>
      <c r="BK51" s="143"/>
      <c r="BL51" s="147"/>
      <c r="BM51" s="148"/>
      <c r="BN51" s="148"/>
      <c r="BO51" s="143"/>
      <c r="BP51" s="143"/>
      <c r="BQ51" s="147"/>
      <c r="BR51" s="148"/>
      <c r="BS51" s="148"/>
      <c r="BT51" s="148"/>
      <c r="BU51" s="143"/>
      <c r="BV51" s="143"/>
      <c r="BW51" s="143"/>
      <c r="BX51" s="148"/>
      <c r="BY51" s="143"/>
      <c r="BZ51" s="143"/>
      <c r="CA51" s="148"/>
      <c r="CB51" s="143"/>
      <c r="CC51" s="147"/>
      <c r="CD51" s="143"/>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row>
    <row r="52" spans="1:108" ht="21" customHeight="1" thickTop="1" thickBot="1" x14ac:dyDescent="0.25">
      <c r="A52" s="451"/>
      <c r="B52" s="452"/>
      <c r="C52" s="452"/>
      <c r="D52" s="452"/>
      <c r="E52" s="453"/>
      <c r="F52" s="452"/>
      <c r="G52" s="452"/>
      <c r="H52" s="452"/>
      <c r="I52" s="452"/>
      <c r="J52" s="451"/>
      <c r="K52" s="451"/>
      <c r="L52" s="255"/>
      <c r="M52" s="254"/>
      <c r="N52" s="457">
        <v>6</v>
      </c>
      <c r="O52" s="516"/>
      <c r="P52" s="455"/>
      <c r="Q52" s="455"/>
      <c r="R52" s="455"/>
      <c r="S52" s="455"/>
      <c r="T52" s="455"/>
      <c r="U52" s="455"/>
      <c r="V52" s="455"/>
      <c r="W52" s="113">
        <f t="shared" si="1"/>
        <v>0</v>
      </c>
      <c r="X52" s="114" t="str">
        <f t="shared" si="0"/>
        <v>DEBIL</v>
      </c>
      <c r="Y52" s="511"/>
      <c r="Z52" s="115" t="str">
        <f t="shared" si="2"/>
        <v/>
      </c>
      <c r="AA52" s="113" t="str">
        <f t="shared" si="3"/>
        <v>SI</v>
      </c>
      <c r="AB52" s="455"/>
      <c r="AC52" s="256"/>
      <c r="AD52" s="256"/>
      <c r="AE52" s="512"/>
      <c r="AF52" s="512"/>
      <c r="AG52" s="257"/>
      <c r="AH52" s="257"/>
      <c r="AI52" s="513"/>
      <c r="AJ52" s="513"/>
      <c r="AK52" s="255"/>
      <c r="AL52" s="254"/>
      <c r="AM52" s="517"/>
      <c r="AN52" s="455"/>
      <c r="AO52" s="457"/>
      <c r="AP52" s="456"/>
      <c r="AQ52" s="148"/>
      <c r="AR52" s="143"/>
      <c r="AS52" s="148"/>
      <c r="AT52" s="143"/>
      <c r="AU52" s="148"/>
      <c r="AV52" s="143"/>
      <c r="AW52" s="148"/>
      <c r="AX52" s="143"/>
      <c r="AY52" s="147"/>
      <c r="AZ52" s="143"/>
      <c r="BA52" s="143"/>
      <c r="BB52" s="147"/>
      <c r="BC52" s="148"/>
      <c r="BD52" s="148"/>
      <c r="BE52" s="143"/>
      <c r="BF52" s="143"/>
      <c r="BG52" s="147"/>
      <c r="BH52" s="148"/>
      <c r="BI52" s="148"/>
      <c r="BJ52" s="143"/>
      <c r="BK52" s="143"/>
      <c r="BL52" s="147"/>
      <c r="BM52" s="148"/>
      <c r="BN52" s="148"/>
      <c r="BO52" s="143"/>
      <c r="BP52" s="143"/>
      <c r="BQ52" s="147"/>
      <c r="BR52" s="148"/>
      <c r="BS52" s="148"/>
      <c r="BT52" s="148"/>
      <c r="BU52" s="143"/>
      <c r="BV52" s="143"/>
      <c r="BW52" s="143"/>
      <c r="BX52" s="148"/>
      <c r="BY52" s="143"/>
      <c r="BZ52" s="143"/>
      <c r="CA52" s="148"/>
      <c r="CB52" s="143"/>
      <c r="CC52" s="147"/>
      <c r="CD52" s="143"/>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row>
    <row r="53" spans="1:108" ht="21" customHeight="1" thickTop="1" thickBot="1" x14ac:dyDescent="0.25">
      <c r="A53" s="451"/>
      <c r="B53" s="452"/>
      <c r="C53" s="452"/>
      <c r="D53" s="452"/>
      <c r="E53" s="453"/>
      <c r="F53" s="452"/>
      <c r="G53" s="452"/>
      <c r="H53" s="452"/>
      <c r="I53" s="452"/>
      <c r="J53" s="451"/>
      <c r="K53" s="451"/>
      <c r="L53" s="255">
        <f>+(J53*K53)*4</f>
        <v>0</v>
      </c>
      <c r="M53" s="252" t="b">
        <f>IF(OR(AND(J53=3,K53=4),AND(J53=2,K53=5),AND(J53=2,K53=5),AND(L53=20),AND(L53&gt;=52,L53&lt;=100)),"ZONA RIESGO EXTREMA",IF(OR(AND(J53=5,K53=2),AND(J53=4,K53=3),AND(J53=1,K53=4),AND(L53=16),AND(L53&gt;=28,L53&lt;=48)),"ZONA RIESGO ALTA",IF(OR(AND(J53=1,K53=3),AND(J53=4,K53=1),AND(L53=24)),"ZONA RIESGO MODERADA",IF(AND(L53&gt;=4,L53&lt;=16),"ZONA RIESGO BAJA"))))</f>
        <v>0</v>
      </c>
      <c r="N53" s="457">
        <v>1</v>
      </c>
      <c r="O53" s="516"/>
      <c r="P53" s="455"/>
      <c r="Q53" s="455"/>
      <c r="R53" s="455"/>
      <c r="S53" s="455"/>
      <c r="T53" s="455"/>
      <c r="U53" s="455"/>
      <c r="V53" s="455"/>
      <c r="W53" s="113">
        <f t="shared" si="1"/>
        <v>0</v>
      </c>
      <c r="X53" s="114" t="str">
        <f t="shared" si="0"/>
        <v>DEBIL</v>
      </c>
      <c r="Y53" s="511"/>
      <c r="Z53" s="115" t="str">
        <f t="shared" si="2"/>
        <v/>
      </c>
      <c r="AA53" s="113" t="str">
        <f t="shared" si="3"/>
        <v>SI</v>
      </c>
      <c r="AB53" s="455"/>
      <c r="AC53" s="256">
        <f>IF(AND(W53&gt;0,SUM(W54:W58)=0),W53,IF(AND(SUM(W53:W54)&gt;0,SUM(W55:W58)=0),AVERAGE(W53:W54),IF(AND(SUM(W53:W55)&gt;0,SUM(W56:W58)=0),AVERAGE(W53:W55),IF(AND(SUM(W53:W56)&gt;0,SUM(W57:W58)=0),AVERAGE(W53:W56),IF(AND(SUM(W53:W57)&gt;0,W58=0),AVERAGE(W53:W57),AVERAGE(W53:W58))))))</f>
        <v>0</v>
      </c>
      <c r="AD53" s="256" t="str">
        <f>IF(AND(AC53&gt;=50,AC53&lt;=99),"MODERADO",IF(AND(AC53=100), "FUERTE",IF(AND(AC53&lt;50), "DEBIL")))</f>
        <v>DEBIL</v>
      </c>
      <c r="AE53" s="512"/>
      <c r="AF53" s="512"/>
      <c r="AG53" s="257" t="str">
        <f>IFERROR(_xlfn.IFS(AND(AD53="MODERADO",AE53="Directamente"),1,AND(AD53="FUERTE",AE53="Directamente"),2),"0")</f>
        <v>0</v>
      </c>
      <c r="AH53" s="257" t="str">
        <f>IFERROR(_xlfn.IFS(AND(AD53="MODERADO",AF53="Directamente"),1,AND(AD53="FUERTE",AF53="Directamente"),2,AND(AD53="FUERTE",AF53="Indirectamente"),1),"0")</f>
        <v>0</v>
      </c>
      <c r="AI53" s="513"/>
      <c r="AJ53" s="513"/>
      <c r="AK53" s="255">
        <f>+(AI53*AJ53)*4</f>
        <v>0</v>
      </c>
      <c r="AL53" s="252" t="b">
        <f>IF(OR(AND(AI53=3,AJ53=4),AND(AI53=2,AJ53=5),AND(AI53=2,AJ53=5),AND(AK53=20),AND(AK53&gt;=52,AK53&lt;=100)),"ZONA RIESGO EXTREMA",IF(OR(AND(AI53=5,AJ53=2),AND(AI53=4,AJ53=3),AND(AI53=1,AJ53=4),AND(AK53=16),AND(AK53&gt;=28,AK53&lt;=48)),"ZONA RIESGO ALTA",IF(OR(AND(AI53=1,AJ53=3),AND(AI53=4,AJ53=1),AND(AK53=24)),"ZONA RIESGO MODERADA",IF(AND(AK53&gt;=4,AK53&lt;=16),"ZONA RIESGO BAJA"))))</f>
        <v>0</v>
      </c>
      <c r="AM53" s="514"/>
      <c r="AN53" s="455"/>
      <c r="AO53" s="457"/>
      <c r="AP53" s="456"/>
      <c r="AQ53" s="148"/>
      <c r="AR53" s="143"/>
      <c r="AS53" s="148"/>
      <c r="AT53" s="143"/>
      <c r="AU53" s="148"/>
      <c r="AV53" s="143"/>
      <c r="AW53" s="148"/>
      <c r="AX53" s="143"/>
      <c r="AY53" s="147"/>
      <c r="AZ53" s="143"/>
      <c r="BA53" s="143"/>
      <c r="BB53" s="147"/>
      <c r="BC53" s="148"/>
      <c r="BD53" s="148"/>
      <c r="BE53" s="143"/>
      <c r="BF53" s="143"/>
      <c r="BG53" s="147"/>
      <c r="BH53" s="148"/>
      <c r="BI53" s="148"/>
      <c r="BJ53" s="143"/>
      <c r="BK53" s="143"/>
      <c r="BL53" s="147"/>
      <c r="BM53" s="148"/>
      <c r="BN53" s="148"/>
      <c r="BO53" s="143"/>
      <c r="BP53" s="143"/>
      <c r="BQ53" s="147"/>
      <c r="BR53" s="148"/>
      <c r="BS53" s="148"/>
      <c r="BT53" s="148"/>
      <c r="BU53" s="143"/>
      <c r="BV53" s="143"/>
      <c r="BW53" s="143"/>
      <c r="BX53" s="148"/>
      <c r="BY53" s="143"/>
      <c r="BZ53" s="143"/>
      <c r="CA53" s="148"/>
      <c r="CB53" s="143"/>
      <c r="CC53" s="147"/>
      <c r="CD53" s="143"/>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row>
    <row r="54" spans="1:108" ht="21" customHeight="1" thickTop="1" thickBot="1" x14ac:dyDescent="0.25">
      <c r="A54" s="451"/>
      <c r="B54" s="452"/>
      <c r="C54" s="452"/>
      <c r="D54" s="452"/>
      <c r="E54" s="453"/>
      <c r="F54" s="452"/>
      <c r="G54" s="452"/>
      <c r="H54" s="452"/>
      <c r="I54" s="452"/>
      <c r="J54" s="451"/>
      <c r="K54" s="451"/>
      <c r="L54" s="255"/>
      <c r="M54" s="253"/>
      <c r="N54" s="457">
        <v>2</v>
      </c>
      <c r="O54" s="516"/>
      <c r="P54" s="455"/>
      <c r="Q54" s="455"/>
      <c r="R54" s="455"/>
      <c r="S54" s="455"/>
      <c r="T54" s="455"/>
      <c r="U54" s="455"/>
      <c r="V54" s="455"/>
      <c r="W54" s="113">
        <f t="shared" si="1"/>
        <v>0</v>
      </c>
      <c r="X54" s="114" t="str">
        <f t="shared" si="0"/>
        <v>DEBIL</v>
      </c>
      <c r="Y54" s="511"/>
      <c r="Z54" s="115" t="str">
        <f t="shared" si="2"/>
        <v/>
      </c>
      <c r="AA54" s="113" t="str">
        <f t="shared" si="3"/>
        <v>SI</v>
      </c>
      <c r="AB54" s="455"/>
      <c r="AC54" s="256"/>
      <c r="AD54" s="256"/>
      <c r="AE54" s="512"/>
      <c r="AF54" s="512"/>
      <c r="AG54" s="257"/>
      <c r="AH54" s="257"/>
      <c r="AI54" s="513"/>
      <c r="AJ54" s="513"/>
      <c r="AK54" s="255"/>
      <c r="AL54" s="253"/>
      <c r="AM54" s="515"/>
      <c r="AN54" s="455"/>
      <c r="AO54" s="457"/>
      <c r="AP54" s="456"/>
      <c r="AQ54" s="148"/>
      <c r="AR54" s="143"/>
      <c r="AS54" s="148"/>
      <c r="AT54" s="143"/>
      <c r="AU54" s="148"/>
      <c r="AV54" s="143"/>
      <c r="AW54" s="148"/>
      <c r="AX54" s="143"/>
      <c r="AY54" s="147"/>
      <c r="AZ54" s="143"/>
      <c r="BA54" s="143"/>
      <c r="BB54" s="147"/>
      <c r="BC54" s="148"/>
      <c r="BD54" s="148"/>
      <c r="BE54" s="143"/>
      <c r="BF54" s="143"/>
      <c r="BG54" s="147"/>
      <c r="BH54" s="148"/>
      <c r="BI54" s="148"/>
      <c r="BJ54" s="143"/>
      <c r="BK54" s="143"/>
      <c r="BL54" s="147"/>
      <c r="BM54" s="148"/>
      <c r="BN54" s="148"/>
      <c r="BO54" s="143"/>
      <c r="BP54" s="143"/>
      <c r="BQ54" s="147"/>
      <c r="BR54" s="148"/>
      <c r="BS54" s="148"/>
      <c r="BT54" s="148"/>
      <c r="BU54" s="143"/>
      <c r="BV54" s="143"/>
      <c r="BW54" s="143"/>
      <c r="BX54" s="148"/>
      <c r="BY54" s="143"/>
      <c r="BZ54" s="143"/>
      <c r="CA54" s="148"/>
      <c r="CB54" s="143"/>
      <c r="CC54" s="147"/>
      <c r="CD54" s="143"/>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row>
    <row r="55" spans="1:108" ht="21" customHeight="1" thickTop="1" thickBot="1" x14ac:dyDescent="0.25">
      <c r="A55" s="451"/>
      <c r="B55" s="452"/>
      <c r="C55" s="452"/>
      <c r="D55" s="452"/>
      <c r="E55" s="453"/>
      <c r="F55" s="452"/>
      <c r="G55" s="452"/>
      <c r="H55" s="452"/>
      <c r="I55" s="452"/>
      <c r="J55" s="451"/>
      <c r="K55" s="451"/>
      <c r="L55" s="255"/>
      <c r="M55" s="253"/>
      <c r="N55" s="457">
        <v>3</v>
      </c>
      <c r="O55" s="518"/>
      <c r="P55" s="455"/>
      <c r="Q55" s="455"/>
      <c r="R55" s="455"/>
      <c r="S55" s="455"/>
      <c r="T55" s="455"/>
      <c r="U55" s="455"/>
      <c r="V55" s="455"/>
      <c r="W55" s="113">
        <f t="shared" si="1"/>
        <v>0</v>
      </c>
      <c r="X55" s="114" t="str">
        <f t="shared" si="0"/>
        <v>DEBIL</v>
      </c>
      <c r="Y55" s="511"/>
      <c r="Z55" s="115" t="str">
        <f t="shared" si="2"/>
        <v/>
      </c>
      <c r="AA55" s="113" t="str">
        <f t="shared" si="3"/>
        <v>SI</v>
      </c>
      <c r="AB55" s="455"/>
      <c r="AC55" s="256"/>
      <c r="AD55" s="256"/>
      <c r="AE55" s="512"/>
      <c r="AF55" s="512"/>
      <c r="AG55" s="257"/>
      <c r="AH55" s="257"/>
      <c r="AI55" s="513"/>
      <c r="AJ55" s="513"/>
      <c r="AK55" s="255"/>
      <c r="AL55" s="253"/>
      <c r="AM55" s="515"/>
      <c r="AN55" s="455"/>
      <c r="AO55" s="457"/>
      <c r="AP55" s="456"/>
      <c r="AQ55" s="148"/>
      <c r="AR55" s="143"/>
      <c r="AS55" s="148"/>
      <c r="AT55" s="143"/>
      <c r="AU55" s="148"/>
      <c r="AV55" s="143"/>
      <c r="AW55" s="148"/>
      <c r="AX55" s="143"/>
      <c r="AY55" s="147"/>
      <c r="AZ55" s="143"/>
      <c r="BA55" s="143"/>
      <c r="BB55" s="147"/>
      <c r="BC55" s="148"/>
      <c r="BD55" s="148"/>
      <c r="BE55" s="143"/>
      <c r="BF55" s="143"/>
      <c r="BG55" s="147"/>
      <c r="BH55" s="148"/>
      <c r="BI55" s="148"/>
      <c r="BJ55" s="143"/>
      <c r="BK55" s="143"/>
      <c r="BL55" s="147"/>
      <c r="BM55" s="148"/>
      <c r="BN55" s="148"/>
      <c r="BO55" s="143"/>
      <c r="BP55" s="143"/>
      <c r="BQ55" s="147"/>
      <c r="BR55" s="148"/>
      <c r="BS55" s="148"/>
      <c r="BT55" s="148"/>
      <c r="BU55" s="143"/>
      <c r="BV55" s="143"/>
      <c r="BW55" s="143"/>
      <c r="BX55" s="148"/>
      <c r="BY55" s="143"/>
      <c r="BZ55" s="143"/>
      <c r="CA55" s="148"/>
      <c r="CB55" s="143"/>
      <c r="CC55" s="147"/>
      <c r="CD55" s="143"/>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row>
    <row r="56" spans="1:108" ht="21" customHeight="1" thickTop="1" thickBot="1" x14ac:dyDescent="0.25">
      <c r="A56" s="451"/>
      <c r="B56" s="452"/>
      <c r="C56" s="452"/>
      <c r="D56" s="452"/>
      <c r="E56" s="453"/>
      <c r="F56" s="452"/>
      <c r="G56" s="452"/>
      <c r="H56" s="452"/>
      <c r="I56" s="452"/>
      <c r="J56" s="451"/>
      <c r="K56" s="451"/>
      <c r="L56" s="255"/>
      <c r="M56" s="253"/>
      <c r="N56" s="457">
        <v>4</v>
      </c>
      <c r="O56" s="516"/>
      <c r="P56" s="455"/>
      <c r="Q56" s="455"/>
      <c r="R56" s="455"/>
      <c r="S56" s="455"/>
      <c r="T56" s="455"/>
      <c r="U56" s="455"/>
      <c r="V56" s="455"/>
      <c r="W56" s="113">
        <f t="shared" si="1"/>
        <v>0</v>
      </c>
      <c r="X56" s="114" t="str">
        <f t="shared" si="0"/>
        <v>DEBIL</v>
      </c>
      <c r="Y56" s="511"/>
      <c r="Z56" s="115" t="str">
        <f t="shared" si="2"/>
        <v/>
      </c>
      <c r="AA56" s="113" t="str">
        <f t="shared" si="3"/>
        <v>SI</v>
      </c>
      <c r="AB56" s="455"/>
      <c r="AC56" s="256"/>
      <c r="AD56" s="256"/>
      <c r="AE56" s="512"/>
      <c r="AF56" s="512"/>
      <c r="AG56" s="257"/>
      <c r="AH56" s="257"/>
      <c r="AI56" s="513"/>
      <c r="AJ56" s="513"/>
      <c r="AK56" s="255"/>
      <c r="AL56" s="253"/>
      <c r="AM56" s="515"/>
      <c r="AN56" s="455"/>
      <c r="AO56" s="457"/>
      <c r="AP56" s="456"/>
      <c r="AQ56" s="148"/>
      <c r="AR56" s="143"/>
      <c r="AS56" s="148"/>
      <c r="AT56" s="143"/>
      <c r="AU56" s="148"/>
      <c r="AV56" s="143"/>
      <c r="AW56" s="148"/>
      <c r="AX56" s="143"/>
      <c r="AY56" s="147"/>
      <c r="AZ56" s="143"/>
      <c r="BA56" s="143"/>
      <c r="BB56" s="147"/>
      <c r="BC56" s="148"/>
      <c r="BD56" s="148"/>
      <c r="BE56" s="143"/>
      <c r="BF56" s="143"/>
      <c r="BG56" s="147"/>
      <c r="BH56" s="148"/>
      <c r="BI56" s="148"/>
      <c r="BJ56" s="143"/>
      <c r="BK56" s="143"/>
      <c r="BL56" s="147"/>
      <c r="BM56" s="148"/>
      <c r="BN56" s="148"/>
      <c r="BO56" s="143"/>
      <c r="BP56" s="143"/>
      <c r="BQ56" s="147"/>
      <c r="BR56" s="148"/>
      <c r="BS56" s="148"/>
      <c r="BT56" s="148"/>
      <c r="BU56" s="143"/>
      <c r="BV56" s="143"/>
      <c r="BW56" s="143"/>
      <c r="BX56" s="148"/>
      <c r="BY56" s="143"/>
      <c r="BZ56" s="143"/>
      <c r="CA56" s="148"/>
      <c r="CB56" s="143"/>
      <c r="CC56" s="147"/>
      <c r="CD56" s="143"/>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row>
    <row r="57" spans="1:108" ht="21" customHeight="1" thickTop="1" thickBot="1" x14ac:dyDescent="0.25">
      <c r="A57" s="451"/>
      <c r="B57" s="452"/>
      <c r="C57" s="452"/>
      <c r="D57" s="452"/>
      <c r="E57" s="453"/>
      <c r="F57" s="452"/>
      <c r="G57" s="452"/>
      <c r="H57" s="452"/>
      <c r="I57" s="452"/>
      <c r="J57" s="451"/>
      <c r="K57" s="451"/>
      <c r="L57" s="255"/>
      <c r="M57" s="253"/>
      <c r="N57" s="457">
        <v>5</v>
      </c>
      <c r="O57" s="516"/>
      <c r="P57" s="455"/>
      <c r="Q57" s="455"/>
      <c r="R57" s="455"/>
      <c r="S57" s="455"/>
      <c r="T57" s="455"/>
      <c r="U57" s="455"/>
      <c r="V57" s="455"/>
      <c r="W57" s="113">
        <f t="shared" si="1"/>
        <v>0</v>
      </c>
      <c r="X57" s="114" t="str">
        <f t="shared" si="0"/>
        <v>DEBIL</v>
      </c>
      <c r="Y57" s="511"/>
      <c r="Z57" s="115" t="str">
        <f t="shared" si="2"/>
        <v/>
      </c>
      <c r="AA57" s="113" t="str">
        <f t="shared" si="3"/>
        <v>SI</v>
      </c>
      <c r="AB57" s="455"/>
      <c r="AC57" s="256"/>
      <c r="AD57" s="256"/>
      <c r="AE57" s="512"/>
      <c r="AF57" s="512"/>
      <c r="AG57" s="257"/>
      <c r="AH57" s="257"/>
      <c r="AI57" s="513"/>
      <c r="AJ57" s="513"/>
      <c r="AK57" s="255"/>
      <c r="AL57" s="253"/>
      <c r="AM57" s="515"/>
      <c r="AN57" s="455"/>
      <c r="AO57" s="457"/>
      <c r="AP57" s="456"/>
      <c r="AQ57" s="148"/>
      <c r="AR57" s="143"/>
      <c r="AS57" s="148"/>
      <c r="AT57" s="143"/>
      <c r="AU57" s="148"/>
      <c r="AV57" s="143"/>
      <c r="AW57" s="148"/>
      <c r="AX57" s="143"/>
      <c r="AY57" s="147"/>
      <c r="AZ57" s="143"/>
      <c r="BA57" s="143"/>
      <c r="BB57" s="147"/>
      <c r="BC57" s="148"/>
      <c r="BD57" s="148"/>
      <c r="BE57" s="143"/>
      <c r="BF57" s="143"/>
      <c r="BG57" s="147"/>
      <c r="BH57" s="148"/>
      <c r="BI57" s="148"/>
      <c r="BJ57" s="143"/>
      <c r="BK57" s="143"/>
      <c r="BL57" s="147"/>
      <c r="BM57" s="148"/>
      <c r="BN57" s="148"/>
      <c r="BO57" s="143"/>
      <c r="BP57" s="143"/>
      <c r="BQ57" s="147"/>
      <c r="BR57" s="148"/>
      <c r="BS57" s="148"/>
      <c r="BT57" s="148"/>
      <c r="BU57" s="143"/>
      <c r="BV57" s="143"/>
      <c r="BW57" s="143"/>
      <c r="BX57" s="148"/>
      <c r="BY57" s="143"/>
      <c r="BZ57" s="143"/>
      <c r="CA57" s="148"/>
      <c r="CB57" s="143"/>
      <c r="CC57" s="147"/>
      <c r="CD57" s="143"/>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row>
    <row r="58" spans="1:108" ht="21" customHeight="1" thickTop="1" thickBot="1" x14ac:dyDescent="0.25">
      <c r="A58" s="451"/>
      <c r="B58" s="452"/>
      <c r="C58" s="452"/>
      <c r="D58" s="452"/>
      <c r="E58" s="453"/>
      <c r="F58" s="452"/>
      <c r="G58" s="452"/>
      <c r="H58" s="452"/>
      <c r="I58" s="452"/>
      <c r="J58" s="451"/>
      <c r="K58" s="451"/>
      <c r="L58" s="255"/>
      <c r="M58" s="254"/>
      <c r="N58" s="457">
        <v>6</v>
      </c>
      <c r="O58" s="516"/>
      <c r="P58" s="455"/>
      <c r="Q58" s="455"/>
      <c r="R58" s="455"/>
      <c r="S58" s="455"/>
      <c r="T58" s="455"/>
      <c r="U58" s="455"/>
      <c r="V58" s="455"/>
      <c r="W58" s="113">
        <f t="shared" si="1"/>
        <v>0</v>
      </c>
      <c r="X58" s="114" t="str">
        <f t="shared" si="0"/>
        <v>DEBIL</v>
      </c>
      <c r="Y58" s="511"/>
      <c r="Z58" s="115" t="str">
        <f t="shared" si="2"/>
        <v/>
      </c>
      <c r="AA58" s="113" t="str">
        <f t="shared" si="3"/>
        <v>SI</v>
      </c>
      <c r="AB58" s="455"/>
      <c r="AC58" s="256"/>
      <c r="AD58" s="256"/>
      <c r="AE58" s="512"/>
      <c r="AF58" s="512"/>
      <c r="AG58" s="257"/>
      <c r="AH58" s="257"/>
      <c r="AI58" s="513"/>
      <c r="AJ58" s="513"/>
      <c r="AK58" s="255"/>
      <c r="AL58" s="254"/>
      <c r="AM58" s="517"/>
      <c r="AN58" s="455"/>
      <c r="AO58" s="457"/>
      <c r="AP58" s="456"/>
      <c r="AQ58" s="148"/>
      <c r="AR58" s="143"/>
      <c r="AS58" s="148"/>
      <c r="AT58" s="143"/>
      <c r="AU58" s="148"/>
      <c r="AV58" s="143"/>
      <c r="AW58" s="148"/>
      <c r="AX58" s="143"/>
      <c r="AY58" s="147"/>
      <c r="AZ58" s="143"/>
      <c r="BA58" s="143"/>
      <c r="BB58" s="147"/>
      <c r="BC58" s="148"/>
      <c r="BD58" s="148"/>
      <c r="BE58" s="143"/>
      <c r="BF58" s="143"/>
      <c r="BG58" s="147"/>
      <c r="BH58" s="148"/>
      <c r="BI58" s="148"/>
      <c r="BJ58" s="143"/>
      <c r="BK58" s="143"/>
      <c r="BL58" s="147"/>
      <c r="BM58" s="148"/>
      <c r="BN58" s="148"/>
      <c r="BO58" s="143"/>
      <c r="BP58" s="143"/>
      <c r="BQ58" s="147"/>
      <c r="BR58" s="148"/>
      <c r="BS58" s="148"/>
      <c r="BT58" s="148"/>
      <c r="BU58" s="143"/>
      <c r="BV58" s="143"/>
      <c r="BW58" s="143"/>
      <c r="BX58" s="148"/>
      <c r="BY58" s="143"/>
      <c r="BZ58" s="143"/>
      <c r="CA58" s="148"/>
      <c r="CB58" s="143"/>
      <c r="CC58" s="147"/>
      <c r="CD58" s="143"/>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row>
    <row r="59" spans="1:108" ht="21" customHeight="1" thickTop="1" thickBot="1" x14ac:dyDescent="0.25">
      <c r="A59" s="451"/>
      <c r="B59" s="452"/>
      <c r="C59" s="452"/>
      <c r="D59" s="452"/>
      <c r="E59" s="453"/>
      <c r="F59" s="452"/>
      <c r="G59" s="452"/>
      <c r="H59" s="452"/>
      <c r="I59" s="452"/>
      <c r="J59" s="451"/>
      <c r="K59" s="451"/>
      <c r="L59" s="255">
        <f>+(J59*K59)*4</f>
        <v>0</v>
      </c>
      <c r="M59" s="252" t="b">
        <f>IF(OR(AND(J59=3,K59=4),AND(J59=2,K59=5),AND(J59=2,K59=5),AND(L59=20),AND(L59&gt;=52,L59&lt;=100)),"ZONA RIESGO EXTREMA",IF(OR(AND(J59=5,K59=2),AND(J59=4,K59=3),AND(J59=1,K59=4),AND(L59=16),AND(L59&gt;=28,L59&lt;=48)),"ZONA RIESGO ALTA",IF(OR(AND(J59=1,K59=3),AND(J59=4,K59=1),AND(L59=24)),"ZONA RIESGO MODERADA",IF(AND(L59&gt;=4,L59&lt;=16),"ZONA RIESGO BAJA"))))</f>
        <v>0</v>
      </c>
      <c r="N59" s="457">
        <v>1</v>
      </c>
      <c r="O59" s="516"/>
      <c r="P59" s="455"/>
      <c r="Q59" s="455"/>
      <c r="R59" s="455"/>
      <c r="S59" s="455"/>
      <c r="T59" s="455"/>
      <c r="U59" s="455"/>
      <c r="V59" s="455"/>
      <c r="W59" s="113">
        <f t="shared" si="1"/>
        <v>0</v>
      </c>
      <c r="X59" s="114" t="str">
        <f t="shared" si="0"/>
        <v>DEBIL</v>
      </c>
      <c r="Y59" s="511"/>
      <c r="Z59" s="115" t="str">
        <f t="shared" si="2"/>
        <v/>
      </c>
      <c r="AA59" s="113" t="str">
        <f t="shared" si="3"/>
        <v>SI</v>
      </c>
      <c r="AB59" s="455"/>
      <c r="AC59" s="256">
        <f>IF(AND(W59&gt;0,SUM(W60:W64)=0),W59,IF(AND(SUM(W59:W60)&gt;0,SUM(W61:W64)=0),AVERAGE(W59:W60),IF(AND(SUM(W59:W61)&gt;0,SUM(W62:W64)=0),AVERAGE(W59:W61),IF(AND(SUM(W59:W62)&gt;0,SUM(W63:W64)=0),AVERAGE(W59:W62),IF(AND(SUM(W59:W63)&gt;0,W64=0),AVERAGE(W59:W63),AVERAGE(W59:W64))))))</f>
        <v>0</v>
      </c>
      <c r="AD59" s="256" t="str">
        <f>IF(AND(AC59&gt;=50,AC59&lt;=99),"MODERADO",IF(AND(AC59=100), "FUERTE",IF(AND(AC59&lt;50), "DEBIL")))</f>
        <v>DEBIL</v>
      </c>
      <c r="AE59" s="512"/>
      <c r="AF59" s="512"/>
      <c r="AG59" s="257" t="str">
        <f>IFERROR(_xlfn.IFS(AND(AD59="MODERADO",AE59="Directamente"),1,AND(AD59="FUERTE",AE59="Directamente"),2),"0")</f>
        <v>0</v>
      </c>
      <c r="AH59" s="257" t="str">
        <f>IFERROR(_xlfn.IFS(AND(AD59="MODERADO",AF59="Directamente"),1,AND(AD59="FUERTE",AF59="Directamente"),2,AND(AD59="FUERTE",AF59="Indirectamente"),1),"0")</f>
        <v>0</v>
      </c>
      <c r="AI59" s="513"/>
      <c r="AJ59" s="513"/>
      <c r="AK59" s="255">
        <f>+(AI59*AJ59)*4</f>
        <v>0</v>
      </c>
      <c r="AL59" s="252" t="b">
        <f>IF(OR(AND(AI59=3,AJ59=4),AND(AI59=2,AJ59=5),AND(AI59=2,AJ59=5),AND(AK59=20),AND(AK59&gt;=52,AK59&lt;=100)),"ZONA RIESGO EXTREMA",IF(OR(AND(AI59=5,AJ59=2),AND(AI59=4,AJ59=3),AND(AI59=1,AJ59=4),AND(AK59=16),AND(AK59&gt;=28,AK59&lt;=48)),"ZONA RIESGO ALTA",IF(OR(AND(AI59=1,AJ59=3),AND(AI59=4,AJ59=1),AND(AK59=24)),"ZONA RIESGO MODERADA",IF(AND(AK59&gt;=4,AK59&lt;=16),"ZONA RIESGO BAJA"))))</f>
        <v>0</v>
      </c>
      <c r="AM59" s="514"/>
      <c r="AN59" s="455"/>
      <c r="AO59" s="457"/>
      <c r="AP59" s="456"/>
      <c r="AQ59" s="148"/>
      <c r="AR59" s="143"/>
      <c r="AS59" s="148"/>
      <c r="AT59" s="143"/>
      <c r="AU59" s="148"/>
      <c r="AV59" s="143"/>
      <c r="AW59" s="148"/>
      <c r="AX59" s="143"/>
      <c r="AY59" s="147"/>
      <c r="AZ59" s="143"/>
      <c r="BA59" s="143"/>
      <c r="BB59" s="147"/>
      <c r="BC59" s="148"/>
      <c r="BD59" s="148"/>
      <c r="BE59" s="143"/>
      <c r="BF59" s="143"/>
      <c r="BG59" s="147"/>
      <c r="BH59" s="148"/>
      <c r="BI59" s="148"/>
      <c r="BJ59" s="143"/>
      <c r="BK59" s="143"/>
      <c r="BL59" s="147"/>
      <c r="BM59" s="148"/>
      <c r="BN59" s="148"/>
      <c r="BO59" s="143"/>
      <c r="BP59" s="143"/>
      <c r="BQ59" s="147"/>
      <c r="BR59" s="148"/>
      <c r="BS59" s="148"/>
      <c r="BT59" s="148"/>
      <c r="BU59" s="143"/>
      <c r="BV59" s="143"/>
      <c r="BW59" s="143"/>
      <c r="BX59" s="148"/>
      <c r="BY59" s="143"/>
      <c r="BZ59" s="143"/>
      <c r="CA59" s="148"/>
      <c r="CB59" s="143"/>
      <c r="CC59" s="147"/>
      <c r="CD59" s="143"/>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row>
    <row r="60" spans="1:108" ht="21" customHeight="1" thickTop="1" thickBot="1" x14ac:dyDescent="0.25">
      <c r="A60" s="451"/>
      <c r="B60" s="452"/>
      <c r="C60" s="452"/>
      <c r="D60" s="452"/>
      <c r="E60" s="453"/>
      <c r="F60" s="452"/>
      <c r="G60" s="452"/>
      <c r="H60" s="452"/>
      <c r="I60" s="452"/>
      <c r="J60" s="451"/>
      <c r="K60" s="451"/>
      <c r="L60" s="255"/>
      <c r="M60" s="253"/>
      <c r="N60" s="457">
        <v>2</v>
      </c>
      <c r="O60" s="516"/>
      <c r="P60" s="455"/>
      <c r="Q60" s="455"/>
      <c r="R60" s="455"/>
      <c r="S60" s="455"/>
      <c r="T60" s="455"/>
      <c r="U60" s="455"/>
      <c r="V60" s="455"/>
      <c r="W60" s="113">
        <f t="shared" si="1"/>
        <v>0</v>
      </c>
      <c r="X60" s="114" t="str">
        <f t="shared" si="0"/>
        <v>DEBIL</v>
      </c>
      <c r="Y60" s="511"/>
      <c r="Z60" s="115" t="str">
        <f t="shared" si="2"/>
        <v/>
      </c>
      <c r="AA60" s="113" t="str">
        <f t="shared" si="3"/>
        <v>SI</v>
      </c>
      <c r="AB60" s="455"/>
      <c r="AC60" s="256"/>
      <c r="AD60" s="256"/>
      <c r="AE60" s="512"/>
      <c r="AF60" s="512"/>
      <c r="AG60" s="257"/>
      <c r="AH60" s="257"/>
      <c r="AI60" s="513"/>
      <c r="AJ60" s="513"/>
      <c r="AK60" s="255"/>
      <c r="AL60" s="253"/>
      <c r="AM60" s="515"/>
      <c r="AN60" s="455"/>
      <c r="AO60" s="457"/>
      <c r="AP60" s="456"/>
      <c r="AQ60" s="148"/>
      <c r="AR60" s="143"/>
      <c r="AS60" s="148"/>
      <c r="AT60" s="143"/>
      <c r="AU60" s="148"/>
      <c r="AV60" s="143"/>
      <c r="AW60" s="148"/>
      <c r="AX60" s="143"/>
      <c r="AY60" s="147"/>
      <c r="AZ60" s="143"/>
      <c r="BA60" s="143"/>
      <c r="BB60" s="147"/>
      <c r="BC60" s="148"/>
      <c r="BD60" s="148"/>
      <c r="BE60" s="143"/>
      <c r="BF60" s="143"/>
      <c r="BG60" s="147"/>
      <c r="BH60" s="148"/>
      <c r="BI60" s="148"/>
      <c r="BJ60" s="143"/>
      <c r="BK60" s="143"/>
      <c r="BL60" s="147"/>
      <c r="BM60" s="148"/>
      <c r="BN60" s="148"/>
      <c r="BO60" s="143"/>
      <c r="BP60" s="143"/>
      <c r="BQ60" s="147"/>
      <c r="BR60" s="148"/>
      <c r="BS60" s="148"/>
      <c r="BT60" s="148"/>
      <c r="BU60" s="143"/>
      <c r="BV60" s="143"/>
      <c r="BW60" s="143"/>
      <c r="BX60" s="148"/>
      <c r="BY60" s="143"/>
      <c r="BZ60" s="143"/>
      <c r="CA60" s="148"/>
      <c r="CB60" s="143"/>
      <c r="CC60" s="147"/>
      <c r="CD60" s="143"/>
    </row>
    <row r="61" spans="1:108" ht="21" customHeight="1" thickTop="1" thickBot="1" x14ac:dyDescent="0.25">
      <c r="A61" s="451"/>
      <c r="B61" s="452"/>
      <c r="C61" s="452"/>
      <c r="D61" s="452"/>
      <c r="E61" s="453"/>
      <c r="F61" s="452"/>
      <c r="G61" s="452"/>
      <c r="H61" s="452"/>
      <c r="I61" s="452"/>
      <c r="J61" s="451"/>
      <c r="K61" s="451"/>
      <c r="L61" s="255"/>
      <c r="M61" s="253"/>
      <c r="N61" s="457">
        <v>3</v>
      </c>
      <c r="O61" s="518"/>
      <c r="P61" s="455"/>
      <c r="Q61" s="455"/>
      <c r="R61" s="455"/>
      <c r="S61" s="455"/>
      <c r="T61" s="455"/>
      <c r="U61" s="455"/>
      <c r="V61" s="455"/>
      <c r="W61" s="113">
        <f t="shared" si="1"/>
        <v>0</v>
      </c>
      <c r="X61" s="114" t="str">
        <f t="shared" si="0"/>
        <v>DEBIL</v>
      </c>
      <c r="Y61" s="511"/>
      <c r="Z61" s="115" t="str">
        <f t="shared" si="2"/>
        <v/>
      </c>
      <c r="AA61" s="113" t="str">
        <f t="shared" si="3"/>
        <v>SI</v>
      </c>
      <c r="AB61" s="455"/>
      <c r="AC61" s="256"/>
      <c r="AD61" s="256"/>
      <c r="AE61" s="512"/>
      <c r="AF61" s="512"/>
      <c r="AG61" s="257"/>
      <c r="AH61" s="257"/>
      <c r="AI61" s="513"/>
      <c r="AJ61" s="513"/>
      <c r="AK61" s="255"/>
      <c r="AL61" s="253"/>
      <c r="AM61" s="515"/>
      <c r="AN61" s="455"/>
      <c r="AO61" s="457"/>
      <c r="AP61" s="456"/>
      <c r="AQ61" s="148"/>
      <c r="AR61" s="143"/>
      <c r="AS61" s="148"/>
      <c r="AT61" s="143"/>
      <c r="AU61" s="148"/>
      <c r="AV61" s="143"/>
      <c r="AW61" s="148"/>
      <c r="AX61" s="143"/>
      <c r="AY61" s="147"/>
      <c r="AZ61" s="143"/>
      <c r="BA61" s="143"/>
      <c r="BB61" s="147"/>
      <c r="BC61" s="148"/>
      <c r="BD61" s="148"/>
      <c r="BE61" s="143"/>
      <c r="BF61" s="143"/>
      <c r="BG61" s="147"/>
      <c r="BH61" s="148"/>
      <c r="BI61" s="148"/>
      <c r="BJ61" s="143"/>
      <c r="BK61" s="143"/>
      <c r="BL61" s="147"/>
      <c r="BM61" s="148"/>
      <c r="BN61" s="148"/>
      <c r="BO61" s="143"/>
      <c r="BP61" s="143"/>
      <c r="BQ61" s="147"/>
      <c r="BR61" s="148"/>
      <c r="BS61" s="148"/>
      <c r="BT61" s="148"/>
      <c r="BU61" s="143"/>
      <c r="BV61" s="143"/>
      <c r="BW61" s="143"/>
      <c r="BX61" s="148"/>
      <c r="BY61" s="143"/>
      <c r="BZ61" s="143"/>
      <c r="CA61" s="148"/>
      <c r="CB61" s="143"/>
      <c r="CC61" s="147"/>
      <c r="CD61" s="143"/>
    </row>
    <row r="62" spans="1:108" ht="21" customHeight="1" thickTop="1" thickBot="1" x14ac:dyDescent="0.25">
      <c r="A62" s="451"/>
      <c r="B62" s="452"/>
      <c r="C62" s="452"/>
      <c r="D62" s="452"/>
      <c r="E62" s="453"/>
      <c r="F62" s="452"/>
      <c r="G62" s="452"/>
      <c r="H62" s="452"/>
      <c r="I62" s="452"/>
      <c r="J62" s="451"/>
      <c r="K62" s="451"/>
      <c r="L62" s="255"/>
      <c r="M62" s="253"/>
      <c r="N62" s="457">
        <v>4</v>
      </c>
      <c r="O62" s="516"/>
      <c r="P62" s="455"/>
      <c r="Q62" s="455"/>
      <c r="R62" s="455"/>
      <c r="S62" s="455"/>
      <c r="T62" s="455"/>
      <c r="U62" s="455"/>
      <c r="V62" s="455"/>
      <c r="W62" s="113">
        <f t="shared" si="1"/>
        <v>0</v>
      </c>
      <c r="X62" s="114" t="str">
        <f t="shared" si="0"/>
        <v>DEBIL</v>
      </c>
      <c r="Y62" s="511"/>
      <c r="Z62" s="115" t="str">
        <f t="shared" si="2"/>
        <v/>
      </c>
      <c r="AA62" s="113" t="str">
        <f t="shared" si="3"/>
        <v>SI</v>
      </c>
      <c r="AB62" s="455"/>
      <c r="AC62" s="256"/>
      <c r="AD62" s="256"/>
      <c r="AE62" s="512"/>
      <c r="AF62" s="512"/>
      <c r="AG62" s="257"/>
      <c r="AH62" s="257"/>
      <c r="AI62" s="513"/>
      <c r="AJ62" s="513"/>
      <c r="AK62" s="255"/>
      <c r="AL62" s="253"/>
      <c r="AM62" s="515"/>
      <c r="AN62" s="455"/>
      <c r="AO62" s="457"/>
      <c r="AP62" s="456"/>
      <c r="AQ62" s="148"/>
      <c r="AR62" s="143"/>
      <c r="AS62" s="148"/>
      <c r="AT62" s="143"/>
      <c r="AU62" s="148"/>
      <c r="AV62" s="143"/>
      <c r="AW62" s="148"/>
      <c r="AX62" s="143"/>
      <c r="AY62" s="147"/>
      <c r="AZ62" s="143"/>
      <c r="BA62" s="143"/>
      <c r="BB62" s="147"/>
      <c r="BC62" s="148"/>
      <c r="BD62" s="148"/>
      <c r="BE62" s="143"/>
      <c r="BF62" s="143"/>
      <c r="BG62" s="147"/>
      <c r="BH62" s="148"/>
      <c r="BI62" s="148"/>
      <c r="BJ62" s="143"/>
      <c r="BK62" s="143"/>
      <c r="BL62" s="147"/>
      <c r="BM62" s="148"/>
      <c r="BN62" s="148"/>
      <c r="BO62" s="143"/>
      <c r="BP62" s="143"/>
      <c r="BQ62" s="147"/>
      <c r="BR62" s="148"/>
      <c r="BS62" s="148"/>
      <c r="BT62" s="148"/>
      <c r="BU62" s="143"/>
      <c r="BV62" s="143"/>
      <c r="BW62" s="143"/>
      <c r="BX62" s="148"/>
      <c r="BY62" s="143"/>
      <c r="BZ62" s="143"/>
      <c r="CA62" s="148"/>
      <c r="CB62" s="143"/>
      <c r="CC62" s="147"/>
      <c r="CD62" s="143"/>
    </row>
    <row r="63" spans="1:108" ht="21" customHeight="1" thickTop="1" thickBot="1" x14ac:dyDescent="0.25">
      <c r="A63" s="451"/>
      <c r="B63" s="452"/>
      <c r="C63" s="452"/>
      <c r="D63" s="452"/>
      <c r="E63" s="453"/>
      <c r="F63" s="452"/>
      <c r="G63" s="452"/>
      <c r="H63" s="452"/>
      <c r="I63" s="452"/>
      <c r="J63" s="451"/>
      <c r="K63" s="451"/>
      <c r="L63" s="255"/>
      <c r="M63" s="253"/>
      <c r="N63" s="457">
        <v>5</v>
      </c>
      <c r="O63" s="516"/>
      <c r="P63" s="455"/>
      <c r="Q63" s="455"/>
      <c r="R63" s="455"/>
      <c r="S63" s="455"/>
      <c r="T63" s="455"/>
      <c r="U63" s="455"/>
      <c r="V63" s="455"/>
      <c r="W63" s="113">
        <f t="shared" si="1"/>
        <v>0</v>
      </c>
      <c r="X63" s="114" t="str">
        <f t="shared" si="0"/>
        <v>DEBIL</v>
      </c>
      <c r="Y63" s="511"/>
      <c r="Z63" s="115" t="str">
        <f t="shared" si="2"/>
        <v/>
      </c>
      <c r="AA63" s="113" t="str">
        <f t="shared" si="3"/>
        <v>SI</v>
      </c>
      <c r="AB63" s="455"/>
      <c r="AC63" s="256"/>
      <c r="AD63" s="256"/>
      <c r="AE63" s="512"/>
      <c r="AF63" s="512"/>
      <c r="AG63" s="257"/>
      <c r="AH63" s="257"/>
      <c r="AI63" s="513"/>
      <c r="AJ63" s="513"/>
      <c r="AK63" s="255"/>
      <c r="AL63" s="253"/>
      <c r="AM63" s="515"/>
      <c r="AN63" s="455"/>
      <c r="AO63" s="457"/>
      <c r="AP63" s="456"/>
      <c r="AQ63" s="148"/>
      <c r="AR63" s="143"/>
      <c r="AS63" s="148"/>
      <c r="AT63" s="143"/>
      <c r="AU63" s="148"/>
      <c r="AV63" s="143"/>
      <c r="AW63" s="148"/>
      <c r="AX63" s="143"/>
      <c r="AY63" s="147"/>
      <c r="AZ63" s="143"/>
      <c r="BA63" s="143"/>
      <c r="BB63" s="147"/>
      <c r="BC63" s="148"/>
      <c r="BD63" s="148"/>
      <c r="BE63" s="143"/>
      <c r="BF63" s="143"/>
      <c r="BG63" s="147"/>
      <c r="BH63" s="148"/>
      <c r="BI63" s="148"/>
      <c r="BJ63" s="143"/>
      <c r="BK63" s="143"/>
      <c r="BL63" s="147"/>
      <c r="BM63" s="148"/>
      <c r="BN63" s="148"/>
      <c r="BO63" s="143"/>
      <c r="BP63" s="143"/>
      <c r="BQ63" s="147"/>
      <c r="BR63" s="148"/>
      <c r="BS63" s="148"/>
      <c r="BT63" s="148"/>
      <c r="BU63" s="143"/>
      <c r="BV63" s="143"/>
      <c r="BW63" s="143"/>
      <c r="BX63" s="148"/>
      <c r="BY63" s="143"/>
      <c r="BZ63" s="143"/>
      <c r="CA63" s="148"/>
      <c r="CB63" s="143"/>
      <c r="CC63" s="147"/>
      <c r="CD63" s="143"/>
    </row>
    <row r="64" spans="1:108" ht="21" customHeight="1" thickTop="1" thickBot="1" x14ac:dyDescent="0.25">
      <c r="A64" s="451"/>
      <c r="B64" s="452"/>
      <c r="C64" s="452"/>
      <c r="D64" s="452"/>
      <c r="E64" s="453"/>
      <c r="F64" s="452"/>
      <c r="G64" s="452"/>
      <c r="H64" s="452"/>
      <c r="I64" s="452"/>
      <c r="J64" s="451"/>
      <c r="K64" s="451"/>
      <c r="L64" s="255"/>
      <c r="M64" s="254"/>
      <c r="N64" s="457">
        <v>6</v>
      </c>
      <c r="O64" s="516"/>
      <c r="P64" s="455"/>
      <c r="Q64" s="455"/>
      <c r="R64" s="455"/>
      <c r="S64" s="455"/>
      <c r="T64" s="455"/>
      <c r="U64" s="455"/>
      <c r="V64" s="455"/>
      <c r="W64" s="113">
        <f t="shared" si="1"/>
        <v>0</v>
      </c>
      <c r="X64" s="114" t="str">
        <f t="shared" si="0"/>
        <v>DEBIL</v>
      </c>
      <c r="Y64" s="511"/>
      <c r="Z64" s="115" t="str">
        <f t="shared" si="2"/>
        <v/>
      </c>
      <c r="AA64" s="113" t="str">
        <f t="shared" si="3"/>
        <v>SI</v>
      </c>
      <c r="AB64" s="455"/>
      <c r="AC64" s="256"/>
      <c r="AD64" s="256"/>
      <c r="AE64" s="512"/>
      <c r="AF64" s="512"/>
      <c r="AG64" s="257"/>
      <c r="AH64" s="257"/>
      <c r="AI64" s="513"/>
      <c r="AJ64" s="513"/>
      <c r="AK64" s="255"/>
      <c r="AL64" s="254"/>
      <c r="AM64" s="517"/>
      <c r="AN64" s="455"/>
      <c r="AO64" s="457"/>
      <c r="AP64" s="456"/>
      <c r="AQ64" s="148"/>
      <c r="AR64" s="143"/>
      <c r="AS64" s="148"/>
      <c r="AT64" s="143"/>
      <c r="AU64" s="148"/>
      <c r="AV64" s="143"/>
      <c r="AW64" s="148"/>
      <c r="AX64" s="143"/>
      <c r="AY64" s="147"/>
      <c r="AZ64" s="143"/>
      <c r="BA64" s="143"/>
      <c r="BB64" s="147"/>
      <c r="BC64" s="148"/>
      <c r="BD64" s="148"/>
      <c r="BE64" s="143"/>
      <c r="BF64" s="143"/>
      <c r="BG64" s="147"/>
      <c r="BH64" s="148"/>
      <c r="BI64" s="148"/>
      <c r="BJ64" s="143"/>
      <c r="BK64" s="143"/>
      <c r="BL64" s="147"/>
      <c r="BM64" s="148"/>
      <c r="BN64" s="148"/>
      <c r="BO64" s="143"/>
      <c r="BP64" s="143"/>
      <c r="BQ64" s="147"/>
      <c r="BR64" s="148"/>
      <c r="BS64" s="148"/>
      <c r="BT64" s="148"/>
      <c r="BU64" s="143"/>
      <c r="BV64" s="143"/>
      <c r="BW64" s="143"/>
      <c r="BX64" s="148"/>
      <c r="BY64" s="143"/>
      <c r="BZ64" s="143"/>
      <c r="CA64" s="148"/>
      <c r="CB64" s="143"/>
      <c r="CC64" s="147"/>
      <c r="CD64" s="143"/>
    </row>
    <row r="65" ht="21" customHeight="1" thickTop="1" x14ac:dyDescent="0.2"/>
  </sheetData>
  <sheetProtection algorithmName="SHA-512" hashValue="w28yVgsBGJ82IBfHbeh5CEbiotBKptDypzxh77k9r+paInQrEDS9098lzs5v5TCHoZr55WL4BWOwuDpn3pk3rw==" saltValue="aKP4Le47l8Hgfo4ijNr9EQ==" spinCount="100000" sheet="1" objects="1" scenarios="1" formatCells="0" formatColumns="0" formatRows="0"/>
  <mergeCells count="333">
    <mergeCell ref="AN2:AY2"/>
    <mergeCell ref="AZ2:BD2"/>
    <mergeCell ref="BE2:BI2"/>
    <mergeCell ref="W3:W4"/>
    <mergeCell ref="Z3:Z4"/>
    <mergeCell ref="AA3:AA4"/>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J3:J4"/>
    <mergeCell ref="K3:K4"/>
    <mergeCell ref="AH5:AH10"/>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J17:J22"/>
    <mergeCell ref="K17:K22"/>
    <mergeCell ref="A17:A22"/>
    <mergeCell ref="B17:B22"/>
    <mergeCell ref="C17:C22"/>
    <mergeCell ref="D17:D22"/>
    <mergeCell ref="F17:F22"/>
    <mergeCell ref="G17:G22"/>
    <mergeCell ref="L17:L22"/>
    <mergeCell ref="H17:H22"/>
    <mergeCell ref="E17:E22"/>
    <mergeCell ref="I17:I22"/>
    <mergeCell ref="K29:K34"/>
    <mergeCell ref="A29:A34"/>
    <mergeCell ref="B29:B34"/>
    <mergeCell ref="C29:C34"/>
    <mergeCell ref="D29:D34"/>
    <mergeCell ref="F29:F34"/>
    <mergeCell ref="G29:G34"/>
    <mergeCell ref="G23:G28"/>
    <mergeCell ref="H23:H28"/>
    <mergeCell ref="E23:E28"/>
    <mergeCell ref="I23:I28"/>
    <mergeCell ref="J23:J28"/>
    <mergeCell ref="K23:K28"/>
    <mergeCell ref="A23:A28"/>
    <mergeCell ref="B23:B28"/>
    <mergeCell ref="C23:C28"/>
    <mergeCell ref="D23:D28"/>
    <mergeCell ref="F23:F28"/>
    <mergeCell ref="H29:H34"/>
    <mergeCell ref="E29:E34"/>
    <mergeCell ref="I29:I34"/>
    <mergeCell ref="J29:J34"/>
    <mergeCell ref="A41:A46"/>
    <mergeCell ref="B41:B46"/>
    <mergeCell ref="C41:C46"/>
    <mergeCell ref="D41:D46"/>
    <mergeCell ref="F41:F46"/>
    <mergeCell ref="G41:G46"/>
    <mergeCell ref="G35:G40"/>
    <mergeCell ref="H35:H40"/>
    <mergeCell ref="E35:E40"/>
    <mergeCell ref="A35:A40"/>
    <mergeCell ref="B35:B40"/>
    <mergeCell ref="C35:C40"/>
    <mergeCell ref="D35:D40"/>
    <mergeCell ref="F35:F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D53:D58"/>
    <mergeCell ref="F53:F58"/>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J35:J40"/>
    <mergeCell ref="K35:K40"/>
    <mergeCell ref="AF35:AF40"/>
    <mergeCell ref="AE41:AE46"/>
    <mergeCell ref="AF41:AF46"/>
    <mergeCell ref="AF47:AF52"/>
    <mergeCell ref="AH11:AH16"/>
    <mergeCell ref="AH17:AH22"/>
    <mergeCell ref="AH23:AH28"/>
    <mergeCell ref="AH29:AH34"/>
    <mergeCell ref="AH35:AH40"/>
    <mergeCell ref="AH41:AH46"/>
    <mergeCell ref="AH47:AH52"/>
    <mergeCell ref="AG35:AG40"/>
    <mergeCell ref="AG41:AG46"/>
    <mergeCell ref="AG47:AG52"/>
    <mergeCell ref="L53:L58"/>
    <mergeCell ref="L59:L64"/>
    <mergeCell ref="M59:M64"/>
    <mergeCell ref="M35:M40"/>
    <mergeCell ref="M41:M46"/>
    <mergeCell ref="M47:M52"/>
    <mergeCell ref="M53:M58"/>
    <mergeCell ref="M11:M16"/>
    <mergeCell ref="M17:M22"/>
    <mergeCell ref="M23:M28"/>
    <mergeCell ref="M29:M34"/>
    <mergeCell ref="L23:L28"/>
    <mergeCell ref="L29:L34"/>
    <mergeCell ref="L35:L40"/>
    <mergeCell ref="L41:L46"/>
    <mergeCell ref="L47:L52"/>
    <mergeCell ref="L11:L16"/>
    <mergeCell ref="AG53:AG58"/>
    <mergeCell ref="AG59:AG64"/>
    <mergeCell ref="AC53:AC58"/>
    <mergeCell ref="AC59:AC64"/>
    <mergeCell ref="AD11:AD16"/>
    <mergeCell ref="AE11:AE16"/>
    <mergeCell ref="AF11:AF16"/>
    <mergeCell ref="AD17:AD22"/>
    <mergeCell ref="AE17:AE22"/>
    <mergeCell ref="AF17:AF22"/>
    <mergeCell ref="AD23:AD28"/>
    <mergeCell ref="AE23:AE28"/>
    <mergeCell ref="AD41:AD46"/>
    <mergeCell ref="AC35:AC40"/>
    <mergeCell ref="AC41:AC46"/>
    <mergeCell ref="AC47:AC52"/>
    <mergeCell ref="AD47:AD52"/>
    <mergeCell ref="AE47:AE52"/>
    <mergeCell ref="AD53:AD58"/>
    <mergeCell ref="AE53:AE58"/>
    <mergeCell ref="AF53:AF58"/>
    <mergeCell ref="AD59:AD64"/>
    <mergeCell ref="AE59:AE64"/>
    <mergeCell ref="AF59:AF64"/>
    <mergeCell ref="AK53:AK58"/>
    <mergeCell ref="AL53:AL58"/>
    <mergeCell ref="AL3:AL4"/>
    <mergeCell ref="AK5:AK10"/>
    <mergeCell ref="AL5:AL10"/>
    <mergeCell ref="AK11:AK16"/>
    <mergeCell ref="AL11:AL16"/>
    <mergeCell ref="AK17:AK22"/>
    <mergeCell ref="AL17:AL22"/>
    <mergeCell ref="AK23:AK28"/>
    <mergeCell ref="AL23:AL28"/>
    <mergeCell ref="AK59:AK64"/>
    <mergeCell ref="AL59:AL64"/>
    <mergeCell ref="J2:M2"/>
    <mergeCell ref="N2:AH2"/>
    <mergeCell ref="AI2:AL2"/>
    <mergeCell ref="AM5:AM10"/>
    <mergeCell ref="BX2:BZ2"/>
    <mergeCell ref="BX3:BX4"/>
    <mergeCell ref="BY3:BY4"/>
    <mergeCell ref="BZ3:BZ4"/>
    <mergeCell ref="AM11:AM16"/>
    <mergeCell ref="AM17:AM22"/>
    <mergeCell ref="AM23:AM28"/>
    <mergeCell ref="AM29:AM34"/>
    <mergeCell ref="AM35:AM40"/>
    <mergeCell ref="AM41:AM46"/>
    <mergeCell ref="AM47:AM52"/>
    <mergeCell ref="AM53:AM58"/>
    <mergeCell ref="AM59:AM64"/>
    <mergeCell ref="AG11:AG16"/>
    <mergeCell ref="AG17:AG22"/>
    <mergeCell ref="AG23:AG28"/>
    <mergeCell ref="AG29:AG34"/>
    <mergeCell ref="AK29:AK34"/>
    <mergeCell ref="AJ53:AJ58"/>
    <mergeCell ref="AJ59:AJ64"/>
    <mergeCell ref="AH53:AH58"/>
    <mergeCell ref="AH59:AH64"/>
    <mergeCell ref="AI11:AI16"/>
    <mergeCell ref="AI17:AI22"/>
    <mergeCell ref="AI23:AI28"/>
    <mergeCell ref="AI29:AI34"/>
    <mergeCell ref="AI35:AI40"/>
    <mergeCell ref="AI41:AI46"/>
    <mergeCell ref="AI47:AI52"/>
    <mergeCell ref="AI53:AI58"/>
    <mergeCell ref="AI59:AI64"/>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 ref="AF23:AF28"/>
    <mergeCell ref="AD29:AD34"/>
    <mergeCell ref="AE29:AE34"/>
    <mergeCell ref="AF29:AF34"/>
    <mergeCell ref="AD35:AD40"/>
    <mergeCell ref="AE35:AE40"/>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Q3:BQ4"/>
    <mergeCell ref="BR3:BR4"/>
  </mergeCells>
  <conditionalFormatting sqref="M5 M11 M17 M23 M29 M35 M41 M47 M53 M59">
    <cfRule type="cellIs" dxfId="289" priority="32" stopIfTrue="1" operator="equal">
      <formula>"Muy Alta"</formula>
    </cfRule>
    <cfRule type="containsText" dxfId="288" priority="33" operator="containsText" text="ZONA RIESGO ALTA">
      <formula>NOT(ISERROR(SEARCH("ZONA RIESGO ALTA",M5)))</formula>
    </cfRule>
    <cfRule type="containsText" dxfId="287" priority="34" operator="containsText" text="ZONA RIESGO MODERADA">
      <formula>NOT(ISERROR(SEARCH("ZONA RIESGO MODERADA",M5)))</formula>
    </cfRule>
    <cfRule type="containsText" dxfId="286" priority="35" operator="containsText" text="ZONA RIESGO BAJA">
      <formula>NOT(ISERROR(SEARCH("ZONA RIESGO BAJA",M5)))</formula>
    </cfRule>
    <cfRule type="cellIs" dxfId="285" priority="36" operator="equal">
      <formula>"Muy Baja"</formula>
    </cfRule>
  </conditionalFormatting>
  <conditionalFormatting sqref="M5:M64">
    <cfRule type="containsText" dxfId="284" priority="31" operator="containsText" text="ZONA RIESGO EXTREMA">
      <formula>NOT(ISERROR(SEARCH("ZONA RIESGO EXTREMA",M5)))</formula>
    </cfRule>
  </conditionalFormatting>
  <conditionalFormatting sqref="X5:X64">
    <cfRule type="containsText" dxfId="283" priority="28" operator="containsText" text="DEBIL">
      <formula>NOT(ISERROR(SEARCH("DEBIL",X5)))</formula>
    </cfRule>
    <cfRule type="containsText" dxfId="282" priority="29" operator="containsText" text="MODERADO">
      <formula>NOT(ISERROR(SEARCH("MODERADO",X5)))</formula>
    </cfRule>
    <cfRule type="containsText" dxfId="281" priority="30" operator="containsText" text="FUERTE">
      <formula>NOT(ISERROR(SEARCH("FUERTE",X5)))</formula>
    </cfRule>
  </conditionalFormatting>
  <conditionalFormatting sqref="AC5 AC11 AC17 AC23 AC41 AC59 AC29 AC47 AC35 AC53">
    <cfRule type="containsText" dxfId="280" priority="25" operator="containsText" text="DEBIL">
      <formula>NOT(ISERROR(SEARCH("DEBIL",AC5)))</formula>
    </cfRule>
    <cfRule type="containsText" dxfId="279" priority="26" operator="containsText" text="MODERADO">
      <formula>NOT(ISERROR(SEARCH("MODERADO",AC5)))</formula>
    </cfRule>
    <cfRule type="containsText" dxfId="278" priority="27" operator="containsText" text="FUERTE">
      <formula>NOT(ISERROR(SEARCH("FUERTE",AC5)))</formula>
    </cfRule>
  </conditionalFormatting>
  <conditionalFormatting sqref="AI5 AI11 AI17 AI23 AI29 AI35 AI41 AI47 AI53 AI59">
    <cfRule type="containsText" dxfId="277" priority="20" operator="containsText" text="casi seguro">
      <formula>NOT(ISERROR(SEARCH("casi seguro",AI5)))</formula>
    </cfRule>
    <cfRule type="containsText" dxfId="276" priority="21" operator="containsText" text="PROBABLE">
      <formula>NOT(ISERROR(SEARCH("PROBABLE",AI5)))</formula>
    </cfRule>
    <cfRule type="containsText" dxfId="275" priority="22" operator="containsText" text="posible">
      <formula>NOT(ISERROR(SEARCH("posible",AI5)))</formula>
    </cfRule>
    <cfRule type="containsText" dxfId="274" priority="23" operator="containsText" text="Improbable">
      <formula>NOT(ISERROR(SEARCH("Improbable",AI5)))</formula>
    </cfRule>
    <cfRule type="containsText" dxfId="273" priority="24" operator="containsText" text="Rara vez">
      <formula>NOT(ISERROR(SEARCH("Rara vez",AI5)))</formula>
    </cfRule>
  </conditionalFormatting>
  <conditionalFormatting sqref="AD5 AD11 AD17 AD23 AD41 AD59 AD29 AD47 AD35 AD53">
    <cfRule type="containsText" dxfId="272" priority="17" operator="containsText" text="DEBIL">
      <formula>NOT(ISERROR(SEARCH("DEBIL",AD5)))</formula>
    </cfRule>
    <cfRule type="containsText" dxfId="271" priority="18" operator="containsText" text="MODERADO">
      <formula>NOT(ISERROR(SEARCH("MODERADO",AD5)))</formula>
    </cfRule>
    <cfRule type="containsText" dxfId="270" priority="19" operator="containsText" text="FUERTE">
      <formula>NOT(ISERROR(SEARCH("FUERTE",AD5)))</formula>
    </cfRule>
  </conditionalFormatting>
  <conditionalFormatting sqref="AL5 AL11 AL17 AL23 AL29 AL35 AL41 AL47 AL53 AL59">
    <cfRule type="cellIs" dxfId="269" priority="12" stopIfTrue="1" operator="equal">
      <formula>"Muy Alta"</formula>
    </cfRule>
    <cfRule type="containsText" dxfId="268" priority="13" operator="containsText" text="ZONA RIESGO ALTA">
      <formula>NOT(ISERROR(SEARCH("ZONA RIESGO ALTA",AL5)))</formula>
    </cfRule>
    <cfRule type="containsText" dxfId="267" priority="14" operator="containsText" text="ZONA RIESGO MODERADA">
      <formula>NOT(ISERROR(SEARCH("ZONA RIESGO MODERADA",AL5)))</formula>
    </cfRule>
    <cfRule type="containsText" dxfId="266" priority="15" operator="containsText" text="ZONA RIESGO BAJA">
      <formula>NOT(ISERROR(SEARCH("ZONA RIESGO BAJA",AL5)))</formula>
    </cfRule>
    <cfRule type="cellIs" dxfId="265" priority="16" operator="equal">
      <formula>"Muy Baja"</formula>
    </cfRule>
  </conditionalFormatting>
  <conditionalFormatting sqref="AL5:AL64">
    <cfRule type="containsText" dxfId="264" priority="11" operator="containsText" text="ZONA RIESGO EXTREMA">
      <formula>NOT(ISERROR(SEARCH("ZONA RIESGO EXTREMA",AL5)))</formula>
    </cfRule>
  </conditionalFormatting>
  <conditionalFormatting sqref="AJ5 AJ11 AJ17 AJ23 AJ29 AJ35 AJ41 AJ47 AJ53 AJ59">
    <cfRule type="containsText" dxfId="263" priority="1" operator="containsText" text="casi seguro">
      <formula>NOT(ISERROR(SEARCH("casi seguro",AJ5)))</formula>
    </cfRule>
    <cfRule type="containsText" dxfId="262" priority="2" operator="containsText" text="PROBABLE">
      <formula>NOT(ISERROR(SEARCH("PROBABLE",AJ5)))</formula>
    </cfRule>
    <cfRule type="containsText" dxfId="261" priority="3" operator="containsText" text="posible">
      <formula>NOT(ISERROR(SEARCH("posible",AJ5)))</formula>
    </cfRule>
    <cfRule type="containsText" dxfId="260" priority="4" operator="containsText" text="Improbable">
      <formula>NOT(ISERROR(SEARCH("Improbable",AJ5)))</formula>
    </cfRule>
    <cfRule type="containsText" dxfId="259" priority="5" operator="containsText" text="Rara vez">
      <formula>NOT(ISERROR(SEARCH("Rara vez",AJ5)))</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64" xr:uid="{CDA47DC9-BEE1-4BF6-B501-57E6A4035779}"/>
  </dataValidations>
  <pageMargins left="0.70866141732283472" right="0.70866141732283472" top="0.74803149606299213" bottom="0.74803149606299213" header="0.31496062992125984" footer="0.31496062992125984"/>
  <pageSetup paperSize="9" scale="23"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37" operator="containsText" id="{EBBD3A34-DCCE-4BF4-83CB-C07B092AB35A}">
            <xm:f>NOT(ISERROR(SEARCH(#REF!,AI5)))</xm:f>
            <xm:f>#REF!</xm:f>
            <x14:dxf>
              <fill>
                <gradientFill degree="180">
                  <stop position="0">
                    <color rgb="FF008744"/>
                  </stop>
                  <stop position="1">
                    <color theme="0"/>
                  </stop>
                </gradientFill>
              </fill>
            </x14:dxf>
          </x14:cfRule>
          <x14:cfRule type="containsText" priority="38" operator="containsText" id="{3B55109B-5D44-4A41-A2AB-38AD6F1B46FC}">
            <xm:f>NOT(ISERROR(SEARCH(#REF!,AI5)))</xm:f>
            <xm:f>#REF!</xm:f>
            <x14:dxf>
              <fill>
                <gradientFill degree="180">
                  <stop position="0">
                    <color rgb="FF008744"/>
                  </stop>
                  <stop position="1">
                    <color theme="0"/>
                  </stop>
                </gradientFill>
              </fill>
            </x14:dxf>
          </x14:cfRule>
          <x14:cfRule type="containsText" priority="39" operator="containsText" id="{A0DCF7A7-016D-4DFC-9E2E-055DD5B2BA28}">
            <xm:f>NOT(ISERROR(SEARCH(#REF!,AI5)))</xm:f>
            <xm:f>#REF!</xm:f>
            <x14:dxf>
              <fill>
                <gradientFill degree="180">
                  <stop position="0">
                    <color rgb="FF008744"/>
                  </stop>
                  <stop position="1">
                    <color rgb="FFFFFFFF"/>
                  </stop>
                </gradientFill>
              </fill>
            </x14:dxf>
          </x14:cfRule>
          <x14:cfRule type="containsText" priority="40" operator="containsText" id="{FB4ECCE1-DC6A-4C93-9560-D10FA9669175}">
            <xm:f>NOT(ISERROR(SEARCH(#REF!,AI5)))</xm:f>
            <xm:f>#REF!</xm:f>
            <x14:dxf>
              <fill>
                <gradientFill>
                  <stop position="0">
                    <color theme="0"/>
                  </stop>
                  <stop position="1">
                    <color rgb="FFFFFF00"/>
                  </stop>
                </gradientFill>
              </fill>
            </x14:dxf>
          </x14:cfRule>
          <x14:cfRule type="containsText" priority="41" operator="containsText" id="{33278D51-8B45-427C-B999-486B2DC7D348}">
            <xm:f>NOT(ISERROR(SEARCH(#REF!,AI5)))</xm:f>
            <xm:f>#REF!</xm:f>
            <x14:dxf>
              <fill>
                <gradientFill degree="180">
                  <stop position="0">
                    <color rgb="FFFFA700"/>
                  </stop>
                  <stop position="1">
                    <color theme="0"/>
                  </stop>
                </gradientFill>
              </fill>
            </x14:dxf>
          </x14:cfRule>
          <xm:sqref>AI5 AI11 AI17 AI23 AI29 AI35 AI41 AI47 AI53 AI59</xm:sqref>
        </x14:conditionalFormatting>
        <x14:conditionalFormatting xmlns:xm="http://schemas.microsoft.com/office/excel/2006/main">
          <x14:cfRule type="containsText" priority="6" operator="containsText" id="{AD203612-25EC-4686-BFE9-6479FC2C2B07}">
            <xm:f>NOT(ISERROR(SEARCH(#REF!,AJ5)))</xm:f>
            <xm:f>#REF!</xm:f>
            <x14:dxf>
              <fill>
                <gradientFill degree="180">
                  <stop position="0">
                    <color rgb="FF008744"/>
                  </stop>
                  <stop position="1">
                    <color theme="0"/>
                  </stop>
                </gradientFill>
              </fill>
            </x14:dxf>
          </x14:cfRule>
          <x14:cfRule type="containsText" priority="7" operator="containsText" id="{9B93CB95-00B9-461A-A6F2-AAD7248D1CF4}">
            <xm:f>NOT(ISERROR(SEARCH(#REF!,AJ5)))</xm:f>
            <xm:f>#REF!</xm:f>
            <x14:dxf>
              <fill>
                <gradientFill degree="180">
                  <stop position="0">
                    <color rgb="FF008744"/>
                  </stop>
                  <stop position="1">
                    <color theme="0"/>
                  </stop>
                </gradientFill>
              </fill>
            </x14:dxf>
          </x14:cfRule>
          <x14:cfRule type="containsText" priority="8" operator="containsText" id="{DA000740-0671-441C-928E-6090D22BF798}">
            <xm:f>NOT(ISERROR(SEARCH(#REF!,AJ5)))</xm:f>
            <xm:f>#REF!</xm:f>
            <x14:dxf>
              <fill>
                <gradientFill degree="180">
                  <stop position="0">
                    <color rgb="FF008744"/>
                  </stop>
                  <stop position="1">
                    <color rgb="FFFFFFFF"/>
                  </stop>
                </gradientFill>
              </fill>
            </x14:dxf>
          </x14:cfRule>
          <x14:cfRule type="containsText" priority="9" operator="containsText" id="{4967739F-55D5-41FA-8786-9A66FF772A44}">
            <xm:f>NOT(ISERROR(SEARCH(#REF!,AJ5)))</xm:f>
            <xm:f>#REF!</xm:f>
            <x14:dxf>
              <fill>
                <gradientFill>
                  <stop position="0">
                    <color theme="0"/>
                  </stop>
                  <stop position="1">
                    <color rgb="FFFFFF00"/>
                  </stop>
                </gradientFill>
              </fill>
            </x14:dxf>
          </x14:cfRule>
          <x14:cfRule type="containsText" priority="10" operator="containsText" id="{415CE5F9-37B2-4B45-A599-4D477427DE99}">
            <xm:f>NOT(ISERROR(SEARCH(#REF!,AJ5)))</xm:f>
            <xm:f>#REF!</xm:f>
            <x14:dxf>
              <fill>
                <gradientFill degree="180">
                  <stop position="0">
                    <color rgb="FFFFA700"/>
                  </stop>
                  <stop position="1">
                    <color theme="0"/>
                  </stop>
                </gradientFill>
              </fill>
            </x14:dxf>
          </x14:cfRule>
          <xm:sqref>AJ5 AJ11 AJ17 AJ23 AJ29 AJ35 AJ41 AJ47 AJ53 AJ59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Hoja1!$A$26:$A$39</xm:f>
          </x14:formula1>
          <xm:sqref>B5:B64</xm:sqref>
        </x14:dataValidation>
        <x14:dataValidation type="list" allowBlank="1" showInputMessage="1" showErrorMessage="1" xr:uid="{92ED92C5-324C-402B-A60A-04BC3C806C94}">
          <x14:formula1>
            <xm:f>Hoja1!$B$26:$B$39</xm:f>
          </x14:formula1>
          <xm:sqref>C5:C64</xm:sqref>
        </x14:dataValidation>
        <x14:dataValidation type="list" allowBlank="1" showInputMessage="1" showErrorMessage="1" xr:uid="{86723610-28F4-4075-BDFA-0099D43FD7A1}">
          <x14:formula1>
            <xm:f>'Opciones Tratamiento'!$E$2:$E$4</xm:f>
          </x14:formula1>
          <xm:sqref>F5:F64</xm:sqref>
        </x14:dataValidation>
        <x14:dataValidation type="list" allowBlank="1" showInputMessage="1" showErrorMessage="1" xr:uid="{18AFC08B-4FD0-406A-8C6D-23CFC049DF41}">
          <x14:formula1>
            <xm:f>'Opciones Tratamiento'!$B$24:$B$27</xm:f>
          </x14:formula1>
          <xm:sqref>I5:I64</xm:sqref>
        </x14:dataValidation>
        <x14:dataValidation type="list" allowBlank="1" showInputMessage="1" showErrorMessage="1" xr:uid="{BF5E8BFD-9A2A-417A-B1BF-4B2B6935D014}">
          <x14:formula1>
            <xm:f>Hoja1!$A$43:$A$47</xm:f>
          </x14:formula1>
          <xm:sqref>J5:J64 AI5:AI64</xm:sqref>
        </x14:dataValidation>
        <x14:dataValidation type="list" allowBlank="1" showInputMessage="1" showErrorMessage="1" xr:uid="{2A266D6D-7963-480F-BFC1-27A7A2B60A4D}">
          <x14:formula1>
            <xm:f>Hoja1!$B$45:$B$47</xm:f>
          </x14:formula1>
          <xm:sqref>K5:K64 AJ5:AJ64</xm:sqref>
        </x14:dataValidation>
        <x14:dataValidation type="list" allowBlank="1" showInputMessage="1" showErrorMessage="1" xr:uid="{2E8ACB5A-7C52-4D35-A316-B7B729C30508}">
          <x14:formula1>
            <xm:f>Hoja1!$A$52:$A$54</xm:f>
          </x14:formula1>
          <xm:sqref>P5:P64</xm:sqref>
        </x14:dataValidation>
        <x14:dataValidation type="list" allowBlank="1" showInputMessage="1" showErrorMessage="1" xr:uid="{FDEB5476-AA0C-486C-988A-1D939D97F111}">
          <x14:formula1>
            <xm:f>Hoja1!$B$52:$B$53</xm:f>
          </x14:formula1>
          <xm:sqref>Q5:U64</xm:sqref>
        </x14:dataValidation>
        <x14:dataValidation type="list" allowBlank="1" showInputMessage="1" showErrorMessage="1" xr:uid="{CDA8CDAB-6774-401C-AC21-6C4D2DDA430C}">
          <x14:formula1>
            <xm:f>Hoja1!$C$52:$C$54</xm:f>
          </x14:formula1>
          <xm:sqref>V5:V64</xm:sqref>
        </x14:dataValidation>
        <x14:dataValidation type="list" allowBlank="1" showInputMessage="1" showErrorMessage="1" xr:uid="{8333B0D8-328B-400E-A02A-56512965B7F4}">
          <x14:formula1>
            <xm:f>Hoja1!$A$56:$A$58</xm:f>
          </x14:formula1>
          <xm:sqref>Y5:Y64</xm:sqref>
        </x14:dataValidation>
        <x14:dataValidation type="list" allowBlank="1" showInputMessage="1" showErrorMessage="1" xr:uid="{08F858F7-A64D-45DD-B769-7EFC66C44FEA}">
          <x14:formula1>
            <xm:f>Hoja1!$B$60:$B$62</xm:f>
          </x14:formula1>
          <xm:sqref>AE5:AF64</xm:sqref>
        </x14:dataValidation>
        <x14:dataValidation type="list" allowBlank="1" showInputMessage="1" showErrorMessage="1" xr:uid="{966999B3-FCAD-4A72-AAE8-B03A2C1CD78A}">
          <x14:formula1>
            <xm:f>Hoja1!$A$64:$A$66</xm:f>
          </x14:formula1>
          <xm:sqref>AM5:AM64</xm:sqref>
        </x14:dataValidation>
        <x14:dataValidation type="list" allowBlank="1" showInputMessage="1" showErrorMessage="1" xr:uid="{076F224C-E017-4ECB-95BA-84FF5D2A5920}">
          <x14:formula1>
            <xm:f>'Opciones Tratamiento'!$B$20:$B$22</xm:f>
          </x14:formula1>
          <xm:sqref>AY5:AY64</xm:sqref>
        </x14:dataValidation>
        <x14:dataValidation type="list" allowBlank="1" showInputMessage="1" showErrorMessage="1" xr:uid="{839850E5-79EC-4688-B708-D770704F85D2}">
          <x14:formula1>
            <xm:f>Hoja1!$A$23:$A$24</xm:f>
          </x14:formula1>
          <xm:sqref>BD5:BD64 BI5:BI64 BN5:BN64 BS5:BS64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64"/>
  <sheetViews>
    <sheetView zoomScale="80" zoomScaleNormal="80" zoomScaleSheetLayoutView="10" zoomScalePageLayoutView="55" workbookViewId="0">
      <selection activeCell="C5" sqref="C5:C10"/>
    </sheetView>
  </sheetViews>
  <sheetFormatPr baseColWidth="10" defaultColWidth="11.42578125" defaultRowHeight="33" customHeight="1" x14ac:dyDescent="0.25"/>
  <cols>
    <col min="1" max="1" width="4" style="490" bestFit="1" customWidth="1"/>
    <col min="2" max="4" width="18.7109375" style="491" customWidth="1"/>
    <col min="5" max="5" width="32.42578125" style="492" customWidth="1"/>
    <col min="6" max="7" width="18.7109375" style="491" customWidth="1"/>
    <col min="8" max="8" width="14.140625" style="490" customWidth="1"/>
    <col min="9" max="9" width="23.140625" style="490" customWidth="1"/>
    <col min="10" max="10" width="18.85546875" style="490" customWidth="1"/>
    <col min="11" max="11" width="19" style="493" customWidth="1"/>
    <col min="12" max="12" width="32.42578125" style="492" customWidth="1"/>
    <col min="13" max="13" width="17.85546875" style="492" customWidth="1"/>
    <col min="14" max="14" width="18.85546875" style="492" customWidth="1"/>
    <col min="15" max="15" width="6.28515625" style="492" bestFit="1" customWidth="1"/>
    <col min="16" max="16" width="38.85546875" style="492" customWidth="1"/>
    <col min="17" max="17" width="19.85546875" style="492" customWidth="1"/>
    <col min="18" max="18" width="17.5703125" style="492" customWidth="1"/>
    <col min="19" max="19" width="6.28515625" style="492" bestFit="1" customWidth="1"/>
    <col min="20" max="20" width="16" style="492" customWidth="1"/>
    <col min="21" max="21" width="5.85546875" style="492" customWidth="1"/>
    <col min="22" max="22" width="31" style="492" customWidth="1"/>
    <col min="23" max="23" width="15.140625" style="492" bestFit="1" customWidth="1"/>
    <col min="24" max="24" width="15.140625" style="492" customWidth="1"/>
    <col min="25" max="25" width="21" style="492" customWidth="1"/>
    <col min="26" max="26" width="19.28515625" style="492" customWidth="1"/>
    <col min="27" max="27" width="28.42578125" style="492" customWidth="1"/>
    <col min="28" max="28" width="6.85546875" style="492" customWidth="1"/>
    <col min="29" max="29" width="5" style="492" customWidth="1"/>
    <col min="30" max="30" width="5.5703125" style="492" customWidth="1"/>
    <col min="31" max="31" width="7.140625" style="492" customWidth="1"/>
    <col min="32" max="32" width="6.7109375" style="492" customWidth="1"/>
    <col min="33" max="33" width="7.5703125" style="492" customWidth="1"/>
    <col min="34" max="34" width="8.140625" style="492" customWidth="1"/>
    <col min="35" max="35" width="8.7109375" style="492" customWidth="1"/>
    <col min="36" max="36" width="10.42578125" style="492" customWidth="1"/>
    <col min="37" max="37" width="9.28515625" style="492" customWidth="1"/>
    <col min="38" max="38" width="9.140625" style="492" customWidth="1"/>
    <col min="39" max="39" width="8.42578125" style="492" customWidth="1"/>
    <col min="40" max="40" width="7.28515625" style="492" customWidth="1"/>
    <col min="41" max="41" width="23" style="492" customWidth="1"/>
    <col min="42" max="42" width="18.85546875" style="492" customWidth="1"/>
    <col min="43" max="43" width="22.140625" style="492" customWidth="1"/>
    <col min="44" max="44" width="20.5703125" style="150" customWidth="1"/>
    <col min="45" max="45" width="18.5703125" style="150" customWidth="1"/>
    <col min="46" max="46" width="20.5703125" style="150" customWidth="1"/>
    <col min="47" max="47" width="18.5703125" style="150" customWidth="1"/>
    <col min="48" max="48" width="20.5703125" style="150" customWidth="1"/>
    <col min="49" max="49" width="18.5703125" style="150" customWidth="1"/>
    <col min="50" max="50" width="20.5703125" style="150" customWidth="1"/>
    <col min="51" max="51" width="18.5703125" style="150" customWidth="1"/>
    <col min="52" max="52" width="21" style="150" customWidth="1"/>
    <col min="53" max="54" width="23" style="150" customWidth="1"/>
    <col min="55" max="55" width="18.85546875" style="150" customWidth="1"/>
    <col min="56" max="56" width="16.85546875" style="150" customWidth="1"/>
    <col min="57" max="57" width="19.5703125" style="150" customWidth="1"/>
    <col min="58" max="59" width="23" style="150" customWidth="1"/>
    <col min="60" max="60" width="18.85546875" style="150" customWidth="1"/>
    <col min="61" max="61" width="16.85546875" style="150" customWidth="1"/>
    <col min="62" max="62" width="19.5703125" style="150" customWidth="1"/>
    <col min="63" max="64" width="23" style="150" customWidth="1"/>
    <col min="65" max="65" width="18.85546875" style="150" customWidth="1"/>
    <col min="66" max="66" width="16.85546875" style="150" customWidth="1"/>
    <col min="67" max="67" width="19.5703125" style="150" customWidth="1"/>
    <col min="68" max="69" width="23" style="150" customWidth="1"/>
    <col min="70" max="70" width="18.85546875" style="150" customWidth="1"/>
    <col min="71" max="71" width="16.85546875" style="150" customWidth="1"/>
    <col min="72" max="72" width="19.5703125" style="150" customWidth="1"/>
    <col min="73" max="73" width="20.5703125" style="150" customWidth="1"/>
    <col min="74" max="75" width="23" style="150" customWidth="1"/>
    <col min="76" max="76" width="18.5703125" style="150" customWidth="1"/>
    <col min="77" max="77" width="20.5703125" style="150" customWidth="1"/>
    <col min="78" max="78" width="23" style="150" customWidth="1"/>
    <col min="79" max="79" width="18.5703125" style="150" customWidth="1"/>
    <col min="80" max="80" width="20.5703125" style="150" customWidth="1"/>
    <col min="81" max="81" width="23" style="150" customWidth="1"/>
    <col min="82" max="82" width="18.85546875" style="150" customWidth="1"/>
    <col min="83" max="83" width="18.5703125" style="150" customWidth="1"/>
    <col min="84" max="16384" width="11.42578125" style="150"/>
  </cols>
  <sheetData>
    <row r="1" spans="1:109" ht="33" customHeight="1" x14ac:dyDescent="0.25">
      <c r="A1" s="458"/>
      <c r="B1" s="459"/>
      <c r="C1" s="459"/>
      <c r="D1" s="459"/>
      <c r="E1" s="460"/>
      <c r="F1" s="459"/>
      <c r="G1" s="459"/>
      <c r="H1" s="461"/>
      <c r="I1" s="461"/>
      <c r="J1" s="461"/>
      <c r="K1" s="462"/>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row>
    <row r="2" spans="1:109" ht="33" customHeight="1" x14ac:dyDescent="0.25">
      <c r="A2" s="463" t="s">
        <v>145</v>
      </c>
      <c r="B2" s="464"/>
      <c r="C2" s="464"/>
      <c r="D2" s="464"/>
      <c r="E2" s="464"/>
      <c r="F2" s="464"/>
      <c r="G2" s="464"/>
      <c r="H2" s="464"/>
      <c r="I2" s="464"/>
      <c r="J2" s="464"/>
      <c r="K2" s="464"/>
      <c r="L2" s="465"/>
      <c r="M2" s="463" t="s">
        <v>146</v>
      </c>
      <c r="N2" s="464"/>
      <c r="O2" s="464"/>
      <c r="P2" s="464"/>
      <c r="Q2" s="464"/>
      <c r="R2" s="464"/>
      <c r="S2" s="464"/>
      <c r="T2" s="465"/>
      <c r="U2" s="466" t="s">
        <v>147</v>
      </c>
      <c r="V2" s="466"/>
      <c r="W2" s="466"/>
      <c r="X2" s="466"/>
      <c r="Y2" s="466"/>
      <c r="Z2" s="466"/>
      <c r="AA2" s="466"/>
      <c r="AB2" s="466"/>
      <c r="AC2" s="466"/>
      <c r="AD2" s="466"/>
      <c r="AE2" s="466"/>
      <c r="AF2" s="466"/>
      <c r="AG2" s="466"/>
      <c r="AH2" s="466" t="s">
        <v>148</v>
      </c>
      <c r="AI2" s="466"/>
      <c r="AJ2" s="466"/>
      <c r="AK2" s="466"/>
      <c r="AL2" s="466"/>
      <c r="AM2" s="466"/>
      <c r="AN2" s="466"/>
      <c r="AO2" s="264" t="s">
        <v>149</v>
      </c>
      <c r="AP2" s="264"/>
      <c r="AQ2" s="264"/>
      <c r="AR2" s="264"/>
      <c r="AS2" s="264"/>
      <c r="AT2" s="264"/>
      <c r="AU2" s="264"/>
      <c r="AV2" s="264"/>
      <c r="AW2" s="264"/>
      <c r="AX2" s="264"/>
      <c r="AY2" s="264"/>
      <c r="AZ2" s="264"/>
      <c r="BA2" s="265" t="s">
        <v>150</v>
      </c>
      <c r="BB2" s="265"/>
      <c r="BC2" s="265"/>
      <c r="BD2" s="265"/>
      <c r="BE2" s="265"/>
      <c r="BF2" s="265" t="s">
        <v>151</v>
      </c>
      <c r="BG2" s="265"/>
      <c r="BH2" s="265"/>
      <c r="BI2" s="265"/>
      <c r="BJ2" s="265"/>
      <c r="BK2" s="265" t="s">
        <v>152</v>
      </c>
      <c r="BL2" s="265"/>
      <c r="BM2" s="265"/>
      <c r="BN2" s="265"/>
      <c r="BO2" s="265"/>
      <c r="BP2" s="265" t="s">
        <v>153</v>
      </c>
      <c r="BQ2" s="265"/>
      <c r="BR2" s="265"/>
      <c r="BS2" s="265"/>
      <c r="BT2" s="265"/>
      <c r="BU2" s="273" t="s">
        <v>154</v>
      </c>
      <c r="BV2" s="273"/>
      <c r="BW2" s="273"/>
      <c r="BX2" s="273"/>
      <c r="BY2" s="274" t="s">
        <v>155</v>
      </c>
      <c r="BZ2" s="274"/>
      <c r="CA2" s="274"/>
      <c r="CB2" s="270" t="s">
        <v>156</v>
      </c>
      <c r="CC2" s="271"/>
      <c r="CD2" s="271"/>
      <c r="CE2" s="272"/>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row>
    <row r="3" spans="1:109" ht="33" customHeight="1" x14ac:dyDescent="0.25">
      <c r="A3" s="467" t="s">
        <v>157</v>
      </c>
      <c r="B3" s="468" t="s">
        <v>7</v>
      </c>
      <c r="C3" s="468" t="s">
        <v>9</v>
      </c>
      <c r="D3" s="468" t="s">
        <v>11</v>
      </c>
      <c r="E3" s="466" t="s">
        <v>21</v>
      </c>
      <c r="F3" s="468" t="s">
        <v>282</v>
      </c>
      <c r="G3" s="468" t="s">
        <v>283</v>
      </c>
      <c r="H3" s="466" t="s">
        <v>15</v>
      </c>
      <c r="I3" s="466" t="s">
        <v>284</v>
      </c>
      <c r="J3" s="466" t="s">
        <v>285</v>
      </c>
      <c r="K3" s="468" t="s">
        <v>23</v>
      </c>
      <c r="L3" s="466" t="s">
        <v>286</v>
      </c>
      <c r="M3" s="468" t="s">
        <v>160</v>
      </c>
      <c r="N3" s="468" t="s">
        <v>161</v>
      </c>
      <c r="O3" s="466" t="s">
        <v>162</v>
      </c>
      <c r="P3" s="468" t="s">
        <v>163</v>
      </c>
      <c r="Q3" s="468" t="s">
        <v>164</v>
      </c>
      <c r="R3" s="468" t="s">
        <v>165</v>
      </c>
      <c r="S3" s="466" t="s">
        <v>162</v>
      </c>
      <c r="T3" s="468" t="s">
        <v>29</v>
      </c>
      <c r="U3" s="469" t="s">
        <v>166</v>
      </c>
      <c r="V3" s="468" t="s">
        <v>31</v>
      </c>
      <c r="W3" s="468" t="s">
        <v>33</v>
      </c>
      <c r="X3" s="470" t="s">
        <v>167</v>
      </c>
      <c r="Y3" s="471"/>
      <c r="Z3" s="471"/>
      <c r="AA3" s="472"/>
      <c r="AB3" s="468" t="s">
        <v>168</v>
      </c>
      <c r="AC3" s="468"/>
      <c r="AD3" s="468"/>
      <c r="AE3" s="468"/>
      <c r="AF3" s="468"/>
      <c r="AG3" s="468"/>
      <c r="AH3" s="469" t="s">
        <v>169</v>
      </c>
      <c r="AI3" s="469" t="s">
        <v>170</v>
      </c>
      <c r="AJ3" s="469" t="s">
        <v>162</v>
      </c>
      <c r="AK3" s="469" t="s">
        <v>171</v>
      </c>
      <c r="AL3" s="469" t="s">
        <v>162</v>
      </c>
      <c r="AM3" s="469" t="s">
        <v>172</v>
      </c>
      <c r="AN3" s="469" t="s">
        <v>49</v>
      </c>
      <c r="AO3" s="494" t="s">
        <v>173</v>
      </c>
      <c r="AP3" s="494" t="s">
        <v>174</v>
      </c>
      <c r="AQ3" s="494" t="s">
        <v>175</v>
      </c>
      <c r="AR3" s="266" t="s">
        <v>176</v>
      </c>
      <c r="AS3" s="266" t="s">
        <v>177</v>
      </c>
      <c r="AT3" s="266" t="s">
        <v>176</v>
      </c>
      <c r="AU3" s="267" t="s">
        <v>178</v>
      </c>
      <c r="AV3" s="266" t="s">
        <v>176</v>
      </c>
      <c r="AW3" s="266" t="s">
        <v>179</v>
      </c>
      <c r="AX3" s="266" t="s">
        <v>176</v>
      </c>
      <c r="AY3" s="267" t="s">
        <v>180</v>
      </c>
      <c r="AZ3" s="266" t="s">
        <v>53</v>
      </c>
      <c r="BA3" s="269" t="s">
        <v>181</v>
      </c>
      <c r="BB3" s="269" t="s">
        <v>182</v>
      </c>
      <c r="BC3" s="269" t="s">
        <v>174</v>
      </c>
      <c r="BD3" s="269" t="s">
        <v>183</v>
      </c>
      <c r="BE3" s="269" t="s">
        <v>184</v>
      </c>
      <c r="BF3" s="269" t="s">
        <v>181</v>
      </c>
      <c r="BG3" s="269" t="s">
        <v>182</v>
      </c>
      <c r="BH3" s="269" t="s">
        <v>174</v>
      </c>
      <c r="BI3" s="269" t="s">
        <v>183</v>
      </c>
      <c r="BJ3" s="269" t="s">
        <v>184</v>
      </c>
      <c r="BK3" s="269" t="s">
        <v>181</v>
      </c>
      <c r="BL3" s="269" t="s">
        <v>182</v>
      </c>
      <c r="BM3" s="269" t="s">
        <v>174</v>
      </c>
      <c r="BN3" s="269" t="s">
        <v>183</v>
      </c>
      <c r="BO3" s="269" t="s">
        <v>184</v>
      </c>
      <c r="BP3" s="269" t="s">
        <v>181</v>
      </c>
      <c r="BQ3" s="269" t="s">
        <v>182</v>
      </c>
      <c r="BR3" s="269" t="s">
        <v>174</v>
      </c>
      <c r="BS3" s="269" t="s">
        <v>183</v>
      </c>
      <c r="BT3" s="269" t="s">
        <v>184</v>
      </c>
      <c r="BU3" s="276" t="s">
        <v>186</v>
      </c>
      <c r="BV3" s="276" t="s">
        <v>251</v>
      </c>
      <c r="BW3" s="276" t="s">
        <v>187</v>
      </c>
      <c r="BX3" s="276" t="s">
        <v>182</v>
      </c>
      <c r="BY3" s="277" t="s">
        <v>176</v>
      </c>
      <c r="BZ3" s="277" t="s">
        <v>188</v>
      </c>
      <c r="CA3" s="277" t="s">
        <v>189</v>
      </c>
      <c r="CB3" s="275" t="s">
        <v>190</v>
      </c>
      <c r="CC3" s="275" t="s">
        <v>191</v>
      </c>
      <c r="CD3" s="275" t="s">
        <v>192</v>
      </c>
      <c r="CE3" s="275" t="s">
        <v>193</v>
      </c>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row>
    <row r="4" spans="1:109" s="152" customFormat="1" ht="99.75" customHeight="1" x14ac:dyDescent="0.25">
      <c r="A4" s="467"/>
      <c r="B4" s="468"/>
      <c r="C4" s="468"/>
      <c r="D4" s="468"/>
      <c r="E4" s="466"/>
      <c r="F4" s="468"/>
      <c r="G4" s="468"/>
      <c r="H4" s="466"/>
      <c r="I4" s="466"/>
      <c r="J4" s="466"/>
      <c r="K4" s="468"/>
      <c r="L4" s="466"/>
      <c r="M4" s="468"/>
      <c r="N4" s="468"/>
      <c r="O4" s="466"/>
      <c r="P4" s="468"/>
      <c r="Q4" s="468"/>
      <c r="R4" s="466"/>
      <c r="S4" s="466"/>
      <c r="T4" s="468"/>
      <c r="U4" s="469"/>
      <c r="V4" s="468"/>
      <c r="W4" s="468"/>
      <c r="X4" s="473" t="s">
        <v>287</v>
      </c>
      <c r="Y4" s="473" t="s">
        <v>195</v>
      </c>
      <c r="Z4" s="473" t="s">
        <v>196</v>
      </c>
      <c r="AA4" s="473" t="s">
        <v>197</v>
      </c>
      <c r="AB4" s="474" t="s">
        <v>70</v>
      </c>
      <c r="AC4" s="474" t="s">
        <v>198</v>
      </c>
      <c r="AD4" s="474" t="s">
        <v>199</v>
      </c>
      <c r="AE4" s="474" t="s">
        <v>200</v>
      </c>
      <c r="AF4" s="474" t="s">
        <v>201</v>
      </c>
      <c r="AG4" s="474" t="s">
        <v>183</v>
      </c>
      <c r="AH4" s="469"/>
      <c r="AI4" s="469"/>
      <c r="AJ4" s="469"/>
      <c r="AK4" s="469"/>
      <c r="AL4" s="469"/>
      <c r="AM4" s="469"/>
      <c r="AN4" s="469"/>
      <c r="AO4" s="494"/>
      <c r="AP4" s="494"/>
      <c r="AQ4" s="494"/>
      <c r="AR4" s="266"/>
      <c r="AS4" s="266"/>
      <c r="AT4" s="266"/>
      <c r="AU4" s="268"/>
      <c r="AV4" s="266"/>
      <c r="AW4" s="266"/>
      <c r="AX4" s="266"/>
      <c r="AY4" s="268"/>
      <c r="AZ4" s="266"/>
      <c r="BA4" s="269"/>
      <c r="BB4" s="269"/>
      <c r="BC4" s="269"/>
      <c r="BD4" s="269"/>
      <c r="BE4" s="269"/>
      <c r="BF4" s="269"/>
      <c r="BG4" s="269"/>
      <c r="BH4" s="269"/>
      <c r="BI4" s="269"/>
      <c r="BJ4" s="269"/>
      <c r="BK4" s="269"/>
      <c r="BL4" s="269"/>
      <c r="BM4" s="269"/>
      <c r="BN4" s="269"/>
      <c r="BO4" s="269"/>
      <c r="BP4" s="269"/>
      <c r="BQ4" s="269"/>
      <c r="BR4" s="269"/>
      <c r="BS4" s="269"/>
      <c r="BT4" s="269"/>
      <c r="BU4" s="276"/>
      <c r="BV4" s="276"/>
      <c r="BW4" s="276"/>
      <c r="BX4" s="276"/>
      <c r="BY4" s="277"/>
      <c r="BZ4" s="277"/>
      <c r="CA4" s="277"/>
      <c r="CB4" s="275"/>
      <c r="CC4" s="275"/>
      <c r="CD4" s="275"/>
      <c r="CE4" s="275"/>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row>
    <row r="5" spans="1:109" s="161" customFormat="1" ht="90.75" customHeight="1" x14ac:dyDescent="0.25">
      <c r="A5" s="475">
        <v>1</v>
      </c>
      <c r="B5" s="476" t="s">
        <v>73</v>
      </c>
      <c r="C5" s="476" t="s">
        <v>202</v>
      </c>
      <c r="D5" s="477" t="s">
        <v>272</v>
      </c>
      <c r="E5" s="477" t="s">
        <v>288</v>
      </c>
      <c r="F5" s="476" t="s">
        <v>289</v>
      </c>
      <c r="G5" s="476" t="s">
        <v>290</v>
      </c>
      <c r="H5" s="476" t="s">
        <v>291</v>
      </c>
      <c r="I5" s="478" t="s">
        <v>292</v>
      </c>
      <c r="J5" s="478" t="s">
        <v>293</v>
      </c>
      <c r="K5" s="476" t="s">
        <v>294</v>
      </c>
      <c r="L5" s="477" t="s">
        <v>295</v>
      </c>
      <c r="M5" s="475">
        <v>1825</v>
      </c>
      <c r="N5" s="279" t="str">
        <f>IF(M5&lt;=0,"",IF(M5&lt;=2,"Muy Baja",IF(M5&lt;=24,"Baja",IF(M5&lt;=500,"Media",IF(M5&lt;=5000,"Alta","Muy Alta")))))</f>
        <v>Alta</v>
      </c>
      <c r="O5" s="278">
        <f>IF(N5="","",IF(N5="Muy Baja",0.2,IF(N5="Baja",0.4,IF(N5="Media",0.6,IF(N5="Alta",0.8,IF(N5="Muy Alta",1,))))))</f>
        <v>0.8</v>
      </c>
      <c r="P5" s="479" t="s">
        <v>209</v>
      </c>
      <c r="Q5" s="278" t="str">
        <f>IF(NOT(ISERROR(MATCH(P5,'Tabla Impacto'!$B$221:$B$223,0))),'Tabla Impacto'!$F$223&amp;"Por favor no seleccionar los criterios de impacto(Afectación Económica o presupuestal y Pérdida Reputacional)",P5)</f>
        <v xml:space="preserve">     El riesgo afecta la imagen de la entidad con algunos usuarios de relevancia frente al logro de los objetivos</v>
      </c>
      <c r="R5" s="279" t="str">
        <f>IF(OR(Q5='Tabla Impacto'!$C$11,Q5='Tabla Impacto'!$D$11),"Leve",IF(OR(Q5='Tabla Impacto'!$C$12,Q5='Tabla Impacto'!$D$12),"Menor",IF(OR(Q5='Tabla Impacto'!$C$13,Q5='Tabla Impacto'!$D$13),"Moderado",IF(OR(Q5='Tabla Impacto'!$C$14,Q5='Tabla Impacto'!$D$14),"Mayor",IF(OR(Q5='Tabla Impacto'!$C$15,Q5='Tabla Impacto'!$D$15),"Catastrófico","")))))</f>
        <v>Moderado</v>
      </c>
      <c r="S5" s="278">
        <f>IF(R5="","",IF(R5="Leve",0.2,IF(R5="Menor",0.4,IF(R5="Moderado",0.6,IF(R5="Mayor",0.8,IF(R5="Catastrófico",1,))))))</f>
        <v>0.6</v>
      </c>
      <c r="T5" s="280" t="str">
        <f>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Alto</v>
      </c>
      <c r="U5" s="480">
        <v>1</v>
      </c>
      <c r="V5" s="481" t="s">
        <v>296</v>
      </c>
      <c r="W5" s="155" t="str">
        <f t="shared" ref="W5:W36" si="0">IF(OR(AB5="Preventivo",AB5="Detectivo"),"Probabilidad",IF(AB5="Correctivo","Impacto",""))</f>
        <v>Probabilidad</v>
      </c>
      <c r="X5" s="155" t="s">
        <v>211</v>
      </c>
      <c r="Y5" s="155" t="s">
        <v>212</v>
      </c>
      <c r="Z5" s="155" t="s">
        <v>211</v>
      </c>
      <c r="AA5" s="155" t="s">
        <v>211</v>
      </c>
      <c r="AB5" s="482" t="s">
        <v>213</v>
      </c>
      <c r="AC5" s="482" t="s">
        <v>297</v>
      </c>
      <c r="AD5" s="156" t="str">
        <f t="shared" ref="AD5" si="1">IF(AND(AB5="Preventivo",AC5="Automático"),"50%",IF(AND(AB5="Preventivo",AC5="Manual"),"40%",IF(AND(AB5="Detectivo",AC5="Automático"),"40%",IF(AND(AB5="Detectivo",AC5="Manual"),"30%",IF(AND(AB5="Correctivo",AC5="Automático"),"35%",IF(AND(AB5="Correctivo",AC5="Manual"),"25%",""))))))</f>
        <v>50%</v>
      </c>
      <c r="AE5" s="482" t="s">
        <v>215</v>
      </c>
      <c r="AF5" s="482" t="s">
        <v>216</v>
      </c>
      <c r="AG5" s="482" t="s">
        <v>217</v>
      </c>
      <c r="AH5" s="157">
        <f>IFERROR(IF(W5="Probabilidad",(O5-(+O5*AD5)),IF(W5="Impacto",O5,"")),"")</f>
        <v>0.4</v>
      </c>
      <c r="AI5" s="158" t="str">
        <f>IFERROR(IF(AH5="","",IF(AH5&lt;=0.2,"Muy Baja",IF(AH5&lt;=0.4,"Baja",IF(AH5&lt;=0.6,"Media",IF(AH5&lt;=0.8,"Alta","Muy Alta"))))),"")</f>
        <v>Baja</v>
      </c>
      <c r="AJ5" s="156">
        <f t="shared" ref="AJ5" si="2">+AH5</f>
        <v>0.4</v>
      </c>
      <c r="AK5" s="158" t="str">
        <f>IFERROR(IF(AL5="","",IF(AL5&lt;=0.2,"Leve",IF(AL5&lt;=0.4,"Menor",IF(AL5&lt;=0.6,"Moderado",IF(AL5&lt;=0.8,"Mayor","Catastrófico"))))),"")</f>
        <v>Moderado</v>
      </c>
      <c r="AL5" s="156">
        <f>IFERROR(IF(W5="Impacto",(S5-(+S5*AD5)),IF(W5="Probabilidad",S5,"")),"")</f>
        <v>0.6</v>
      </c>
      <c r="AM5" s="159" t="str">
        <f t="shared" ref="AM5" si="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Moderado</v>
      </c>
      <c r="AN5" s="483"/>
      <c r="AO5" s="478" t="s">
        <v>298</v>
      </c>
      <c r="AP5" s="495" t="s">
        <v>220</v>
      </c>
      <c r="AQ5" s="496">
        <v>45291</v>
      </c>
      <c r="AR5" s="160"/>
      <c r="AS5" s="154"/>
      <c r="AT5" s="160"/>
      <c r="AU5" s="154"/>
      <c r="AV5" s="160"/>
      <c r="AW5" s="154"/>
      <c r="AX5" s="160"/>
      <c r="AY5" s="154"/>
      <c r="AZ5" s="153"/>
      <c r="BA5" s="154"/>
      <c r="BB5" s="154"/>
      <c r="BC5" s="153"/>
      <c r="BD5" s="160"/>
      <c r="BE5" s="160"/>
      <c r="BF5" s="154"/>
      <c r="BG5" s="154"/>
      <c r="BH5" s="153"/>
      <c r="BI5" s="160"/>
      <c r="BJ5" s="160"/>
      <c r="BK5" s="154"/>
      <c r="BL5" s="154"/>
      <c r="BM5" s="153"/>
      <c r="BN5" s="160"/>
      <c r="BO5" s="160"/>
      <c r="BP5" s="154"/>
      <c r="BQ5" s="154"/>
      <c r="BR5" s="153"/>
      <c r="BS5" s="160"/>
      <c r="BT5" s="160"/>
      <c r="BV5" s="154" t="s">
        <v>299</v>
      </c>
      <c r="BW5" s="154"/>
      <c r="BX5" s="154"/>
      <c r="BY5" s="160"/>
      <c r="BZ5" s="154"/>
      <c r="CA5" s="154"/>
      <c r="CB5" s="160"/>
      <c r="CC5" s="154"/>
      <c r="CD5" s="153"/>
      <c r="CE5" s="154"/>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row>
    <row r="6" spans="1:109" ht="83.25" customHeight="1" x14ac:dyDescent="0.25">
      <c r="A6" s="475"/>
      <c r="B6" s="476"/>
      <c r="C6" s="476"/>
      <c r="D6" s="477"/>
      <c r="E6" s="477"/>
      <c r="F6" s="476"/>
      <c r="G6" s="476"/>
      <c r="H6" s="476"/>
      <c r="I6" s="478"/>
      <c r="J6" s="478"/>
      <c r="K6" s="476"/>
      <c r="L6" s="477"/>
      <c r="M6" s="475"/>
      <c r="N6" s="279"/>
      <c r="O6" s="278"/>
      <c r="P6" s="479"/>
      <c r="Q6" s="278">
        <f>IF(NOT(ISERROR(MATCH(P6,_xlfn.ANCHORARRAY(E17),0))),O19&amp;"Por favor no seleccionar los criterios de impacto",P6)</f>
        <v>0</v>
      </c>
      <c r="R6" s="279"/>
      <c r="S6" s="278"/>
      <c r="T6" s="280"/>
      <c r="U6" s="480">
        <v>2</v>
      </c>
      <c r="V6" s="481"/>
      <c r="W6" s="155" t="str">
        <f t="shared" si="0"/>
        <v/>
      </c>
      <c r="X6" s="155"/>
      <c r="Y6" s="155"/>
      <c r="Z6" s="155"/>
      <c r="AA6" s="155"/>
      <c r="AB6" s="482"/>
      <c r="AC6" s="482"/>
      <c r="AD6" s="156" t="str">
        <f t="shared" ref="AD6:AD64" si="4">IF(AND(AB6="Preventivo",AC6="Automático"),"50%",IF(AND(AB6="Preventivo",AC6="Manual"),"40%",IF(AND(AB6="Detectivo",AC6="Automático"),"40%",IF(AND(AB6="Detectivo",AC6="Manual"),"30%",IF(AND(AB6="Correctivo",AC6="Automático"),"35%",IF(AND(AB6="Correctivo",AC6="Manual"),"25%",""))))))</f>
        <v/>
      </c>
      <c r="AE6" s="482"/>
      <c r="AF6" s="482"/>
      <c r="AG6" s="482"/>
      <c r="AH6" s="157" t="str">
        <f>IFERROR(IF(AND(W5="Probabilidad",W6="Probabilidad"),(AJ5-(+AJ5*AD6)),IF(W6="Probabilidad",(O5-(+O5*AD6)),IF(W6="Impacto",AJ5,""))),"")</f>
        <v/>
      </c>
      <c r="AI6" s="158" t="str">
        <f t="shared" ref="AI6:AI64" si="5">IFERROR(IF(AH6="","",IF(AH6&lt;=0.2,"Muy Baja",IF(AH6&lt;=0.4,"Baja",IF(AH6&lt;=0.6,"Media",IF(AH6&lt;=0.8,"Alta","Muy Alta"))))),"")</f>
        <v/>
      </c>
      <c r="AJ6" s="156" t="str">
        <f t="shared" ref="AJ6:AJ36" si="6">+AH6</f>
        <v/>
      </c>
      <c r="AK6" s="158" t="str">
        <f t="shared" ref="AK6:AK64" si="7">IFERROR(IF(AL6="","",IF(AL6&lt;=0.2,"Leve",IF(AL6&lt;=0.4,"Menor",IF(AL6&lt;=0.6,"Moderado",IF(AL6&lt;=0.8,"Mayor","Catastrófico"))))),"")</f>
        <v/>
      </c>
      <c r="AL6" s="156" t="str">
        <f>IFERROR(IF(AND(W5="Impacto",W6="Impacto"),(AL5-(+AL5*AD6)),IF(W6="Impacto",($S$5-(+$S$5*AD6)),IF(W6="Probabilidad",AL5,""))),"")</f>
        <v/>
      </c>
      <c r="AM6" s="159" t="str">
        <f t="shared" ref="AM6:AM36" si="8">IFERROR(IF(OR(AND(AI6="Muy Baja",AK6="Leve"),AND(AI6="Muy Baja",AK6="Menor"),AND(AI6="Baja",AK6="Leve")),"Bajo",IF(OR(AND(AI6="Muy baja",AK6="Moderado"),AND(AI6="Baja",AK6="Menor"),AND(AI6="Baja",AK6="Moderado"),AND(AI6="Media",AK6="Leve"),AND(AI6="Media",AK6="Menor"),AND(AI6="Media",AK6="Moderado"),AND(AI6="Alta",AK6="Leve"),AND(AI6="Alta",AK6="Menor")),"Moderado",IF(OR(AND(AI6="Muy Baja",AK6="Mayor"),AND(AI6="Baja",AK6="Mayor"),AND(AI6="Media",AK6="Mayor"),AND(AI6="Alta",AK6="Moderado"),AND(AI6="Alta",AK6="Mayor"),AND(AI6="Muy Alta",AK6="Leve"),AND(AI6="Muy Alta",AK6="Menor"),AND(AI6="Muy Alta",AK6="Moderado"),AND(AI6="Muy Alta",AK6="Mayor")),"Alto",IF(OR(AND(AI6="Muy Baja",AK6="Catastrófico"),AND(AI6="Baja",AK6="Catastrófico"),AND(AI6="Media",AK6="Catastrófico"),AND(AI6="Alta",AK6="Catastrófico"),AND(AI6="Muy Alta",AK6="Catastrófico")),"Extremo","")))),"")</f>
        <v/>
      </c>
      <c r="AN6" s="484"/>
      <c r="AO6" s="478"/>
      <c r="AP6" s="480"/>
      <c r="AQ6" s="497"/>
      <c r="AR6" s="160"/>
      <c r="AS6" s="154"/>
      <c r="AT6" s="160"/>
      <c r="AU6" s="154"/>
      <c r="AV6" s="160"/>
      <c r="AW6" s="154"/>
      <c r="AX6" s="160"/>
      <c r="AY6" s="154"/>
      <c r="AZ6" s="153"/>
      <c r="BA6" s="154"/>
      <c r="BB6" s="154"/>
      <c r="BC6" s="153"/>
      <c r="BD6" s="160"/>
      <c r="BE6" s="160"/>
      <c r="BF6" s="154"/>
      <c r="BG6" s="154"/>
      <c r="BH6" s="153"/>
      <c r="BI6" s="160"/>
      <c r="BJ6" s="160"/>
      <c r="BK6" s="154"/>
      <c r="BL6" s="154"/>
      <c r="BM6" s="153"/>
      <c r="BN6" s="160"/>
      <c r="BO6" s="160"/>
      <c r="BP6" s="154"/>
      <c r="BQ6" s="154"/>
      <c r="BR6" s="153"/>
      <c r="BS6" s="160"/>
      <c r="BT6" s="160"/>
      <c r="BV6" s="154" t="s">
        <v>300</v>
      </c>
      <c r="BW6" s="154"/>
      <c r="BX6" s="154"/>
      <c r="BY6" s="160"/>
      <c r="BZ6" s="154"/>
      <c r="CA6" s="154"/>
      <c r="CB6" s="160"/>
      <c r="CC6" s="154"/>
      <c r="CD6" s="153"/>
      <c r="CE6" s="154"/>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row>
    <row r="7" spans="1:109" ht="15.75" customHeight="1" x14ac:dyDescent="0.25">
      <c r="A7" s="475"/>
      <c r="B7" s="476"/>
      <c r="C7" s="476"/>
      <c r="D7" s="477"/>
      <c r="E7" s="477"/>
      <c r="F7" s="476"/>
      <c r="G7" s="476"/>
      <c r="H7" s="476"/>
      <c r="I7" s="478"/>
      <c r="J7" s="478"/>
      <c r="K7" s="476"/>
      <c r="L7" s="477"/>
      <c r="M7" s="475"/>
      <c r="N7" s="279"/>
      <c r="O7" s="278"/>
      <c r="P7" s="479"/>
      <c r="Q7" s="278">
        <f>IF(NOT(ISERROR(MATCH(P7,_xlfn.ANCHORARRAY(E18),0))),O20&amp;"Por favor no seleccionar los criterios de impacto",P7)</f>
        <v>0</v>
      </c>
      <c r="R7" s="279"/>
      <c r="S7" s="278"/>
      <c r="T7" s="280"/>
      <c r="U7" s="480">
        <v>3</v>
      </c>
      <c r="V7" s="485"/>
      <c r="W7" s="155" t="str">
        <f t="shared" si="0"/>
        <v/>
      </c>
      <c r="X7" s="155"/>
      <c r="Y7" s="155"/>
      <c r="Z7" s="155"/>
      <c r="AA7" s="155"/>
      <c r="AB7" s="482"/>
      <c r="AC7" s="482"/>
      <c r="AD7" s="156" t="str">
        <f t="shared" si="4"/>
        <v/>
      </c>
      <c r="AE7" s="482"/>
      <c r="AF7" s="482"/>
      <c r="AG7" s="482"/>
      <c r="AH7" s="157" t="str">
        <f>IFERROR(IF(AND(W6="Probabilidad",W7="Probabilidad"),(AJ6-(+AJ6*AD7)),IF(AND(W6="Impacto",W7="Probabilidad"),(AJ5-(+AJ5*AD7)),IF(W7="Impacto",AJ6,""))),"")</f>
        <v/>
      </c>
      <c r="AI7" s="158" t="str">
        <f t="shared" si="5"/>
        <v/>
      </c>
      <c r="AJ7" s="156" t="str">
        <f t="shared" si="6"/>
        <v/>
      </c>
      <c r="AK7" s="158" t="str">
        <f t="shared" si="7"/>
        <v/>
      </c>
      <c r="AL7" s="156" t="str">
        <f>IFERROR(IF(AND(W6="Impacto",W7="Impacto"),(AL6-(+AL6*AD7)),IF(AND(W6="Probabilidad",W7="Impacto"),(AL5-(+AL5*AD7)),IF(W7="Probabilidad",AL6,""))),"")</f>
        <v/>
      </c>
      <c r="AM7" s="159" t="str">
        <f t="shared" si="8"/>
        <v/>
      </c>
      <c r="AN7" s="484"/>
      <c r="AO7" s="478"/>
      <c r="AP7" s="480"/>
      <c r="AQ7" s="497"/>
      <c r="AR7" s="160"/>
      <c r="AS7" s="154"/>
      <c r="AT7" s="160"/>
      <c r="AU7" s="154"/>
      <c r="AV7" s="160"/>
      <c r="AW7" s="154"/>
      <c r="AX7" s="160"/>
      <c r="AY7" s="154"/>
      <c r="AZ7" s="153"/>
      <c r="BA7" s="154"/>
      <c r="BB7" s="154"/>
      <c r="BC7" s="153"/>
      <c r="BD7" s="160"/>
      <c r="BE7" s="160"/>
      <c r="BF7" s="154"/>
      <c r="BG7" s="154"/>
      <c r="BH7" s="153"/>
      <c r="BI7" s="160"/>
      <c r="BJ7" s="160"/>
      <c r="BK7" s="154"/>
      <c r="BL7" s="154"/>
      <c r="BM7" s="153"/>
      <c r="BN7" s="160"/>
      <c r="BO7" s="160"/>
      <c r="BP7" s="154"/>
      <c r="BQ7" s="154"/>
      <c r="BR7" s="153"/>
      <c r="BS7" s="160"/>
      <c r="BT7" s="160"/>
      <c r="BU7" s="160"/>
      <c r="BV7" s="154"/>
      <c r="BW7" s="154"/>
      <c r="BX7" s="154"/>
      <c r="BY7" s="160"/>
      <c r="BZ7" s="154"/>
      <c r="CA7" s="154"/>
      <c r="CB7" s="160"/>
      <c r="CC7" s="154"/>
      <c r="CD7" s="153"/>
      <c r="CE7" s="154"/>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row>
    <row r="8" spans="1:109" ht="15.75" customHeight="1" x14ac:dyDescent="0.25">
      <c r="A8" s="475"/>
      <c r="B8" s="476"/>
      <c r="C8" s="476"/>
      <c r="D8" s="477"/>
      <c r="E8" s="477"/>
      <c r="F8" s="476"/>
      <c r="G8" s="476"/>
      <c r="H8" s="476"/>
      <c r="I8" s="478"/>
      <c r="J8" s="478"/>
      <c r="K8" s="476"/>
      <c r="L8" s="477"/>
      <c r="M8" s="475"/>
      <c r="N8" s="279"/>
      <c r="O8" s="278"/>
      <c r="P8" s="479"/>
      <c r="Q8" s="278">
        <f>IF(NOT(ISERROR(MATCH(P8,_xlfn.ANCHORARRAY(E19),0))),O21&amp;"Por favor no seleccionar los criterios de impacto",P8)</f>
        <v>0</v>
      </c>
      <c r="R8" s="279"/>
      <c r="S8" s="278"/>
      <c r="T8" s="280"/>
      <c r="U8" s="480">
        <v>4</v>
      </c>
      <c r="V8" s="481"/>
      <c r="W8" s="155" t="str">
        <f t="shared" si="0"/>
        <v/>
      </c>
      <c r="X8" s="155"/>
      <c r="Y8" s="155"/>
      <c r="Z8" s="155"/>
      <c r="AA8" s="155"/>
      <c r="AB8" s="482"/>
      <c r="AC8" s="482"/>
      <c r="AD8" s="156" t="str">
        <f t="shared" si="4"/>
        <v/>
      </c>
      <c r="AE8" s="482"/>
      <c r="AF8" s="482"/>
      <c r="AG8" s="482"/>
      <c r="AH8" s="157" t="str">
        <f>IFERROR(IF(AND(W7="Probabilidad",W8="Probabilidad"),(AJ7-(+AJ7*AD8)),IF(AND(W7="Impacto",W8="Probabilidad"),(AJ6-(+AJ6*AD8)),IF(W8="Impacto",AJ7,""))),"")</f>
        <v/>
      </c>
      <c r="AI8" s="158" t="str">
        <f t="shared" si="5"/>
        <v/>
      </c>
      <c r="AJ8" s="156" t="str">
        <f t="shared" si="6"/>
        <v/>
      </c>
      <c r="AK8" s="158" t="str">
        <f t="shared" si="7"/>
        <v/>
      </c>
      <c r="AL8" s="156" t="str">
        <f>IFERROR(IF(AND(W7="Impacto",W8="Impacto"),(AL7-(+AL7*AD8)),IF(AND(W7="Probabilidad",W8="Impacto"),(AL6-(+AL6*AD8)),IF(W8="Probabilidad",AL7,""))),"")</f>
        <v/>
      </c>
      <c r="AM8" s="159" t="str">
        <f t="shared" si="8"/>
        <v/>
      </c>
      <c r="AN8" s="484"/>
      <c r="AO8" s="478"/>
      <c r="AP8" s="480"/>
      <c r="AQ8" s="497"/>
      <c r="AR8" s="160"/>
      <c r="AS8" s="154"/>
      <c r="AT8" s="160"/>
      <c r="AU8" s="154"/>
      <c r="AV8" s="160"/>
      <c r="AW8" s="154"/>
      <c r="AX8" s="160"/>
      <c r="AY8" s="154"/>
      <c r="AZ8" s="153"/>
      <c r="BA8" s="154"/>
      <c r="BB8" s="154"/>
      <c r="BC8" s="153"/>
      <c r="BD8" s="160"/>
      <c r="BE8" s="160"/>
      <c r="BF8" s="154"/>
      <c r="BG8" s="154"/>
      <c r="BH8" s="153"/>
      <c r="BI8" s="160"/>
      <c r="BJ8" s="160"/>
      <c r="BK8" s="154"/>
      <c r="BL8" s="154"/>
      <c r="BM8" s="153"/>
      <c r="BN8" s="160"/>
      <c r="BO8" s="160"/>
      <c r="BP8" s="154"/>
      <c r="BQ8" s="154"/>
      <c r="BR8" s="153"/>
      <c r="BS8" s="160"/>
      <c r="BT8" s="160"/>
      <c r="BU8" s="160"/>
      <c r="BV8" s="154"/>
      <c r="BW8" s="154"/>
      <c r="BX8" s="154"/>
      <c r="BY8" s="160"/>
      <c r="BZ8" s="154"/>
      <c r="CA8" s="154"/>
      <c r="CB8" s="160"/>
      <c r="CC8" s="154"/>
      <c r="CD8" s="153"/>
      <c r="CE8" s="154"/>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row>
    <row r="9" spans="1:109" ht="15.75" customHeight="1" x14ac:dyDescent="0.25">
      <c r="A9" s="475"/>
      <c r="B9" s="476"/>
      <c r="C9" s="476"/>
      <c r="D9" s="477"/>
      <c r="E9" s="477"/>
      <c r="F9" s="476"/>
      <c r="G9" s="476"/>
      <c r="H9" s="476"/>
      <c r="I9" s="478"/>
      <c r="J9" s="478"/>
      <c r="K9" s="476"/>
      <c r="L9" s="477"/>
      <c r="M9" s="475"/>
      <c r="N9" s="279"/>
      <c r="O9" s="278"/>
      <c r="P9" s="479"/>
      <c r="Q9" s="278">
        <f>IF(NOT(ISERROR(MATCH(P9,_xlfn.ANCHORARRAY(E20),0))),O22&amp;"Por favor no seleccionar los criterios de impacto",P9)</f>
        <v>0</v>
      </c>
      <c r="R9" s="279"/>
      <c r="S9" s="278"/>
      <c r="T9" s="280"/>
      <c r="U9" s="480">
        <v>5</v>
      </c>
      <c r="V9" s="481"/>
      <c r="W9" s="155" t="str">
        <f t="shared" si="0"/>
        <v/>
      </c>
      <c r="X9" s="155"/>
      <c r="Y9" s="155"/>
      <c r="Z9" s="155"/>
      <c r="AA9" s="155"/>
      <c r="AB9" s="482"/>
      <c r="AC9" s="482"/>
      <c r="AD9" s="156" t="str">
        <f t="shared" si="4"/>
        <v/>
      </c>
      <c r="AE9" s="482"/>
      <c r="AF9" s="482"/>
      <c r="AG9" s="482"/>
      <c r="AH9" s="157" t="str">
        <f>IFERROR(IF(AND(W8="Probabilidad",W9="Probabilidad"),(AJ8-(+AJ8*AD9)),IF(AND(W8="Impacto",W9="Probabilidad"),(AJ7-(+AJ7*AD9)),IF(W9="Impacto",AJ8,""))),"")</f>
        <v/>
      </c>
      <c r="AI9" s="158" t="str">
        <f t="shared" si="5"/>
        <v/>
      </c>
      <c r="AJ9" s="156" t="str">
        <f t="shared" si="6"/>
        <v/>
      </c>
      <c r="AK9" s="158" t="str">
        <f t="shared" si="7"/>
        <v/>
      </c>
      <c r="AL9" s="156" t="str">
        <f>IFERROR(IF(AND(W8="Impacto",W9="Impacto"),(AL8-(+AL8*AD9)),IF(AND(W8="Probabilidad",W9="Impacto"),(AL7-(+AL7*AD9)),IF(W9="Probabilidad",AL8,""))),"")</f>
        <v/>
      </c>
      <c r="AM9" s="159" t="str">
        <f t="shared" si="8"/>
        <v/>
      </c>
      <c r="AN9" s="484"/>
      <c r="AO9" s="478"/>
      <c r="AP9" s="480"/>
      <c r="AQ9" s="497"/>
      <c r="AR9" s="160"/>
      <c r="AS9" s="154"/>
      <c r="AT9" s="160"/>
      <c r="AU9" s="154"/>
      <c r="AV9" s="160"/>
      <c r="AW9" s="154"/>
      <c r="AX9" s="160"/>
      <c r="AY9" s="154"/>
      <c r="AZ9" s="153"/>
      <c r="BA9" s="154"/>
      <c r="BB9" s="154"/>
      <c r="BC9" s="153"/>
      <c r="BD9" s="160"/>
      <c r="BE9" s="160"/>
      <c r="BF9" s="154"/>
      <c r="BG9" s="154"/>
      <c r="BH9" s="153"/>
      <c r="BI9" s="160"/>
      <c r="BJ9" s="160"/>
      <c r="BK9" s="154"/>
      <c r="BL9" s="154"/>
      <c r="BM9" s="153"/>
      <c r="BN9" s="160"/>
      <c r="BO9" s="160"/>
      <c r="BP9" s="154"/>
      <c r="BQ9" s="154"/>
      <c r="BR9" s="153"/>
      <c r="BS9" s="160"/>
      <c r="BT9" s="160"/>
      <c r="BU9" s="160"/>
      <c r="BV9" s="154"/>
      <c r="BW9" s="154"/>
      <c r="BX9" s="154"/>
      <c r="BY9" s="160"/>
      <c r="BZ9" s="154"/>
      <c r="CA9" s="154"/>
      <c r="CB9" s="160"/>
      <c r="CC9" s="154"/>
      <c r="CD9" s="153"/>
      <c r="CE9" s="154"/>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row>
    <row r="10" spans="1:109" ht="136.5" customHeight="1" x14ac:dyDescent="0.25">
      <c r="A10" s="475"/>
      <c r="B10" s="476"/>
      <c r="C10" s="476"/>
      <c r="D10" s="477"/>
      <c r="E10" s="477"/>
      <c r="F10" s="476"/>
      <c r="G10" s="476"/>
      <c r="H10" s="476"/>
      <c r="I10" s="478"/>
      <c r="J10" s="478"/>
      <c r="K10" s="476"/>
      <c r="L10" s="477"/>
      <c r="M10" s="475"/>
      <c r="N10" s="279"/>
      <c r="O10" s="278"/>
      <c r="P10" s="479"/>
      <c r="Q10" s="278">
        <f>IF(NOT(ISERROR(MATCH(P10,_xlfn.ANCHORARRAY(E21),0))),O23&amp;"Por favor no seleccionar los criterios de impacto",P10)</f>
        <v>0</v>
      </c>
      <c r="R10" s="279"/>
      <c r="S10" s="278"/>
      <c r="T10" s="280"/>
      <c r="U10" s="480">
        <v>6</v>
      </c>
      <c r="V10" s="481"/>
      <c r="W10" s="155" t="str">
        <f t="shared" si="0"/>
        <v/>
      </c>
      <c r="X10" s="155"/>
      <c r="Y10" s="155"/>
      <c r="Z10" s="155"/>
      <c r="AA10" s="155"/>
      <c r="AB10" s="482"/>
      <c r="AC10" s="482"/>
      <c r="AD10" s="156" t="str">
        <f t="shared" si="4"/>
        <v/>
      </c>
      <c r="AE10" s="482"/>
      <c r="AF10" s="482"/>
      <c r="AG10" s="482"/>
      <c r="AH10" s="157" t="str">
        <f>IFERROR(IF(AND(W9="Probabilidad",W10="Probabilidad"),(AJ9-(+AJ9*AD10)),IF(AND(W9="Impacto",W10="Probabilidad"),(AJ8-(+AJ8*AD10)),IF(W10="Impacto",AJ9,""))),"")</f>
        <v/>
      </c>
      <c r="AI10" s="158" t="str">
        <f t="shared" si="5"/>
        <v/>
      </c>
      <c r="AJ10" s="156" t="str">
        <f t="shared" si="6"/>
        <v/>
      </c>
      <c r="AK10" s="158" t="str">
        <f t="shared" si="7"/>
        <v/>
      </c>
      <c r="AL10" s="156" t="str">
        <f>IFERROR(IF(AND(W9="Impacto",W10="Impacto"),(AL9-(+AL9*AD10)),IF(AND(W9="Probabilidad",W10="Impacto"),(AL8-(+AL8*AD10)),IF(W10="Probabilidad",AL9,""))),"")</f>
        <v/>
      </c>
      <c r="AM10" s="159" t="str">
        <f t="shared" si="8"/>
        <v/>
      </c>
      <c r="AN10" s="486"/>
      <c r="AO10" s="478"/>
      <c r="AP10" s="480"/>
      <c r="AQ10" s="497"/>
      <c r="AR10" s="160"/>
      <c r="AS10" s="154"/>
      <c r="AT10" s="160"/>
      <c r="AU10" s="154"/>
      <c r="AV10" s="160"/>
      <c r="AW10" s="154"/>
      <c r="AX10" s="160"/>
      <c r="AY10" s="154"/>
      <c r="AZ10" s="153"/>
      <c r="BA10" s="154"/>
      <c r="BB10" s="154"/>
      <c r="BC10" s="153"/>
      <c r="BD10" s="160"/>
      <c r="BE10" s="160"/>
      <c r="BF10" s="154"/>
      <c r="BG10" s="154"/>
      <c r="BH10" s="153"/>
      <c r="BI10" s="160"/>
      <c r="BJ10" s="160"/>
      <c r="BK10" s="154"/>
      <c r="BL10" s="154"/>
      <c r="BM10" s="153"/>
      <c r="BN10" s="160"/>
      <c r="BO10" s="160"/>
      <c r="BP10" s="154"/>
      <c r="BQ10" s="154"/>
      <c r="BR10" s="153"/>
      <c r="BS10" s="160"/>
      <c r="BT10" s="160"/>
      <c r="BU10" s="160"/>
      <c r="BV10" s="154"/>
      <c r="BW10" s="154"/>
      <c r="BX10" s="154"/>
      <c r="BY10" s="160"/>
      <c r="BZ10" s="154"/>
      <c r="CA10" s="154"/>
      <c r="CB10" s="160"/>
      <c r="CC10" s="154"/>
      <c r="CD10" s="153"/>
      <c r="CE10" s="154"/>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row>
    <row r="11" spans="1:109" ht="15.75" customHeight="1" x14ac:dyDescent="0.25">
      <c r="A11" s="475">
        <v>2</v>
      </c>
      <c r="B11" s="476"/>
      <c r="C11" s="476"/>
      <c r="D11" s="476"/>
      <c r="E11" s="477"/>
      <c r="F11" s="476"/>
      <c r="G11" s="476"/>
      <c r="H11" s="476"/>
      <c r="I11" s="478"/>
      <c r="J11" s="478"/>
      <c r="K11" s="476"/>
      <c r="L11" s="477"/>
      <c r="M11" s="475"/>
      <c r="N11" s="279" t="str">
        <f>IF(M11&lt;=0,"",IF(M11&lt;=2,"Muy Baja",IF(M11&lt;=24,"Baja",IF(M11&lt;=500,"Media",IF(M11&lt;=5000,"Alta","Muy Alta")))))</f>
        <v/>
      </c>
      <c r="O11" s="278" t="str">
        <f>IF(N11="","",IF(N11="Muy Baja",0.2,IF(N11="Baja",0.4,IF(N11="Media",0.6,IF(N11="Alta",0.8,IF(N11="Muy Alta",1,))))))</f>
        <v/>
      </c>
      <c r="P11" s="479"/>
      <c r="Q11" s="278">
        <f>IF(NOT(ISERROR(MATCH(P11,'Tabla Impacto'!$B$221:$B$223,0))),'Tabla Impacto'!$F$223&amp;"Por favor no seleccionar los criterios de impacto(Afectación Económica o presupuestal y Pérdida Reputacional)",P11)</f>
        <v>0</v>
      </c>
      <c r="R11" s="279" t="str">
        <f>IF(OR(Q11='Tabla Impacto'!$C$11,Q11='Tabla Impacto'!$D$11),"Leve",IF(OR(Q11='Tabla Impacto'!$C$12,Q11='Tabla Impacto'!$D$12),"Menor",IF(OR(Q11='Tabla Impacto'!$C$13,Q11='Tabla Impacto'!$D$13),"Moderado",IF(OR(Q11='Tabla Impacto'!$C$14,Q11='Tabla Impacto'!$D$14),"Mayor",IF(OR(Q11='Tabla Impacto'!$C$15,Q11='Tabla Impacto'!$D$15),"Catastrófico","")))))</f>
        <v/>
      </c>
      <c r="S11" s="278" t="str">
        <f>IF(R11="","",IF(R11="Leve",0.2,IF(R11="Menor",0.4,IF(R11="Moderado",0.6,IF(R11="Mayor",0.8,IF(R11="Catastrófico",1,))))))</f>
        <v/>
      </c>
      <c r="T11" s="280" t="str">
        <f>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
      </c>
      <c r="U11" s="480">
        <v>1</v>
      </c>
      <c r="V11" s="481"/>
      <c r="W11" s="155" t="str">
        <f t="shared" si="0"/>
        <v/>
      </c>
      <c r="X11" s="155"/>
      <c r="Y11" s="155"/>
      <c r="Z11" s="155"/>
      <c r="AA11" s="155"/>
      <c r="AB11" s="482"/>
      <c r="AC11" s="482"/>
      <c r="AD11" s="156" t="str">
        <f t="shared" si="4"/>
        <v/>
      </c>
      <c r="AE11" s="482"/>
      <c r="AF11" s="482"/>
      <c r="AG11" s="482"/>
      <c r="AH11" s="163" t="str">
        <f>IFERROR(IF(W11="Probabilidad",(O11-(+O11*AD11)),IF(W11="Impacto",O11,"")),"")</f>
        <v/>
      </c>
      <c r="AI11" s="158" t="str">
        <f>IFERROR(IF(AH11="","",IF(AH11&lt;=0.2,"Muy Baja",IF(AH11&lt;=0.4,"Baja",IF(AH11&lt;=0.6,"Media",IF(AH11&lt;=0.8,"Alta","Muy Alta"))))),"")</f>
        <v/>
      </c>
      <c r="AJ11" s="156" t="str">
        <f t="shared" si="6"/>
        <v/>
      </c>
      <c r="AK11" s="158" t="str">
        <f>IFERROR(IF(AL11="","",IF(AL11&lt;=0.2,"Leve",IF(AL11&lt;=0.4,"Menor",IF(AL11&lt;=0.6,"Moderado",IF(AL11&lt;=0.8,"Mayor","Catastrófico"))))),"")</f>
        <v/>
      </c>
      <c r="AL11" s="156" t="str">
        <f>IFERROR(IF(W11="Impacto",(S11-(+S11*AD11)),IF(W11="Probabilidad",S11,"")),"")</f>
        <v/>
      </c>
      <c r="AM11" s="159" t="str">
        <f t="shared" si="8"/>
        <v/>
      </c>
      <c r="AN11" s="487"/>
      <c r="AO11" s="478"/>
      <c r="AP11" s="480"/>
      <c r="AQ11" s="497"/>
      <c r="AR11" s="160"/>
      <c r="AS11" s="154"/>
      <c r="AT11" s="160"/>
      <c r="AU11" s="154"/>
      <c r="AV11" s="160"/>
      <c r="AW11" s="154"/>
      <c r="AX11" s="160"/>
      <c r="AY11" s="154"/>
      <c r="AZ11" s="153"/>
      <c r="BA11" s="154"/>
      <c r="BB11" s="154"/>
      <c r="BC11" s="153"/>
      <c r="BD11" s="160"/>
      <c r="BE11" s="160"/>
      <c r="BF11" s="154"/>
      <c r="BG11" s="154"/>
      <c r="BH11" s="153"/>
      <c r="BI11" s="160"/>
      <c r="BJ11" s="160"/>
      <c r="BK11" s="154"/>
      <c r="BL11" s="154"/>
      <c r="BM11" s="153"/>
      <c r="BN11" s="160"/>
      <c r="BO11" s="160"/>
      <c r="BP11" s="154"/>
      <c r="BQ11" s="154"/>
      <c r="BR11" s="153"/>
      <c r="BS11" s="160"/>
      <c r="BT11" s="160"/>
      <c r="BU11" s="160"/>
      <c r="BV11" s="154"/>
      <c r="BW11" s="154"/>
      <c r="BX11" s="154"/>
      <c r="BY11" s="160"/>
      <c r="BZ11" s="154"/>
      <c r="CA11" s="154"/>
      <c r="CB11" s="160"/>
      <c r="CC11" s="154"/>
      <c r="CD11" s="153"/>
      <c r="CE11" s="154"/>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row>
    <row r="12" spans="1:109" ht="15.75" customHeight="1" x14ac:dyDescent="0.25">
      <c r="A12" s="475"/>
      <c r="B12" s="476"/>
      <c r="C12" s="476"/>
      <c r="D12" s="476"/>
      <c r="E12" s="477"/>
      <c r="F12" s="476"/>
      <c r="G12" s="476"/>
      <c r="H12" s="476"/>
      <c r="I12" s="478"/>
      <c r="J12" s="478"/>
      <c r="K12" s="476"/>
      <c r="L12" s="477"/>
      <c r="M12" s="475"/>
      <c r="N12" s="279"/>
      <c r="O12" s="278"/>
      <c r="P12" s="479"/>
      <c r="Q12" s="278">
        <f t="shared" ref="Q12:Q16" si="9">IF(NOT(ISERROR(MATCH(P12,_xlfn.ANCHORARRAY(E23),0))),O25&amp;"Por favor no seleccionar los criterios de impacto",P12)</f>
        <v>0</v>
      </c>
      <c r="R12" s="279"/>
      <c r="S12" s="278"/>
      <c r="T12" s="280"/>
      <c r="U12" s="480">
        <v>2</v>
      </c>
      <c r="V12" s="481"/>
      <c r="W12" s="155" t="str">
        <f t="shared" si="0"/>
        <v/>
      </c>
      <c r="X12" s="155"/>
      <c r="Y12" s="155"/>
      <c r="Z12" s="155"/>
      <c r="AA12" s="155"/>
      <c r="AB12" s="482"/>
      <c r="AC12" s="482"/>
      <c r="AD12" s="156" t="str">
        <f t="shared" si="4"/>
        <v/>
      </c>
      <c r="AE12" s="482"/>
      <c r="AF12" s="482"/>
      <c r="AG12" s="482"/>
      <c r="AH12" s="163" t="str">
        <f>IFERROR(IF(AND(W11="Probabilidad",W12="Probabilidad"),(AJ11-(+AJ11*AD12)),IF(W12="Probabilidad",(O11-(+O11*AD12)),IF(W12="Impacto",AJ11,""))),"")</f>
        <v/>
      </c>
      <c r="AI12" s="158" t="str">
        <f t="shared" si="5"/>
        <v/>
      </c>
      <c r="AJ12" s="156" t="str">
        <f t="shared" si="6"/>
        <v/>
      </c>
      <c r="AK12" s="158" t="str">
        <f t="shared" si="7"/>
        <v/>
      </c>
      <c r="AL12" s="156" t="str">
        <f>IFERROR(IF(AND(W11="Impacto",W12="Impacto"),(AL5-(+AL5*AD12)),IF(W12="Impacto",($S$11-(+$S$11*AD12)),IF(W12="Probabilidad",AL5,""))),"")</f>
        <v/>
      </c>
      <c r="AM12" s="159" t="str">
        <f t="shared" si="8"/>
        <v/>
      </c>
      <c r="AN12" s="488"/>
      <c r="AO12" s="478"/>
      <c r="AP12" s="480"/>
      <c r="AQ12" s="497"/>
      <c r="AR12" s="160"/>
      <c r="AS12" s="154"/>
      <c r="AT12" s="160"/>
      <c r="AU12" s="154"/>
      <c r="AV12" s="160"/>
      <c r="AW12" s="154"/>
      <c r="AX12" s="160"/>
      <c r="AY12" s="154"/>
      <c r="AZ12" s="153"/>
      <c r="BA12" s="154"/>
      <c r="BB12" s="154"/>
      <c r="BC12" s="153"/>
      <c r="BD12" s="160"/>
      <c r="BE12" s="160"/>
      <c r="BF12" s="154"/>
      <c r="BG12" s="154"/>
      <c r="BH12" s="153"/>
      <c r="BI12" s="160"/>
      <c r="BJ12" s="160"/>
      <c r="BK12" s="154"/>
      <c r="BL12" s="154"/>
      <c r="BM12" s="153"/>
      <c r="BN12" s="160"/>
      <c r="BO12" s="160"/>
      <c r="BP12" s="154"/>
      <c r="BQ12" s="154"/>
      <c r="BR12" s="153"/>
      <c r="BS12" s="160"/>
      <c r="BT12" s="160"/>
      <c r="BU12" s="160"/>
      <c r="BV12" s="154"/>
      <c r="BW12" s="154"/>
      <c r="BX12" s="154"/>
      <c r="BY12" s="160"/>
      <c r="BZ12" s="154"/>
      <c r="CA12" s="154"/>
      <c r="CB12" s="160"/>
      <c r="CC12" s="154"/>
      <c r="CD12" s="153"/>
      <c r="CE12" s="154"/>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row>
    <row r="13" spans="1:109" ht="15.75" customHeight="1" x14ac:dyDescent="0.25">
      <c r="A13" s="475"/>
      <c r="B13" s="476"/>
      <c r="C13" s="476"/>
      <c r="D13" s="476"/>
      <c r="E13" s="477"/>
      <c r="F13" s="476"/>
      <c r="G13" s="476"/>
      <c r="H13" s="476"/>
      <c r="I13" s="478"/>
      <c r="J13" s="478"/>
      <c r="K13" s="476"/>
      <c r="L13" s="477"/>
      <c r="M13" s="475"/>
      <c r="N13" s="279"/>
      <c r="O13" s="278"/>
      <c r="P13" s="479"/>
      <c r="Q13" s="278">
        <f t="shared" si="9"/>
        <v>0</v>
      </c>
      <c r="R13" s="279"/>
      <c r="S13" s="278"/>
      <c r="T13" s="280"/>
      <c r="U13" s="480">
        <v>3</v>
      </c>
      <c r="V13" s="485"/>
      <c r="W13" s="155" t="str">
        <f t="shared" si="0"/>
        <v/>
      </c>
      <c r="X13" s="155"/>
      <c r="Y13" s="155"/>
      <c r="Z13" s="155"/>
      <c r="AA13" s="155"/>
      <c r="AB13" s="482"/>
      <c r="AC13" s="482"/>
      <c r="AD13" s="156" t="str">
        <f t="shared" si="4"/>
        <v/>
      </c>
      <c r="AE13" s="482"/>
      <c r="AF13" s="482"/>
      <c r="AG13" s="482"/>
      <c r="AH13" s="163" t="str">
        <f>IFERROR(IF(AND(W12="Probabilidad",W13="Probabilidad"),(AJ12-(+AJ12*AD13)),IF(AND(W12="Impacto",W13="Probabilidad"),(AJ11-(+AJ11*AD13)),IF(W13="Impacto",AJ12,""))),"")</f>
        <v/>
      </c>
      <c r="AI13" s="158" t="str">
        <f t="shared" si="5"/>
        <v/>
      </c>
      <c r="AJ13" s="156" t="str">
        <f t="shared" si="6"/>
        <v/>
      </c>
      <c r="AK13" s="158" t="str">
        <f t="shared" si="7"/>
        <v/>
      </c>
      <c r="AL13" s="156" t="str">
        <f>IFERROR(IF(AND(W12="Impacto",W13="Impacto"),(AL12-(+AL12*AD13)),IF(AND(W12="Probabilidad",W13="Impacto"),(AL11-(+AL11*AD13)),IF(W13="Probabilidad",AL12,""))),"")</f>
        <v/>
      </c>
      <c r="AM13" s="159" t="str">
        <f t="shared" si="8"/>
        <v/>
      </c>
      <c r="AN13" s="488"/>
      <c r="AO13" s="478"/>
      <c r="AP13" s="480"/>
      <c r="AQ13" s="497"/>
      <c r="AR13" s="160"/>
      <c r="AS13" s="154"/>
      <c r="AT13" s="160"/>
      <c r="AU13" s="154"/>
      <c r="AV13" s="160"/>
      <c r="AW13" s="154"/>
      <c r="AX13" s="160"/>
      <c r="AY13" s="154"/>
      <c r="AZ13" s="153"/>
      <c r="BA13" s="154"/>
      <c r="BB13" s="154"/>
      <c r="BC13" s="153"/>
      <c r="BD13" s="160"/>
      <c r="BE13" s="160"/>
      <c r="BF13" s="154"/>
      <c r="BG13" s="154"/>
      <c r="BH13" s="153"/>
      <c r="BI13" s="160"/>
      <c r="BJ13" s="160"/>
      <c r="BK13" s="154"/>
      <c r="BL13" s="154"/>
      <c r="BM13" s="153"/>
      <c r="BN13" s="160"/>
      <c r="BO13" s="160"/>
      <c r="BP13" s="154"/>
      <c r="BQ13" s="154"/>
      <c r="BR13" s="153"/>
      <c r="BS13" s="160"/>
      <c r="BT13" s="160"/>
      <c r="BU13" s="160"/>
      <c r="BV13" s="154"/>
      <c r="BW13" s="154"/>
      <c r="BX13" s="154"/>
      <c r="BY13" s="160"/>
      <c r="BZ13" s="154"/>
      <c r="CA13" s="154"/>
      <c r="CB13" s="160"/>
      <c r="CC13" s="154"/>
      <c r="CD13" s="153"/>
      <c r="CE13" s="154"/>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row>
    <row r="14" spans="1:109" ht="15.75" customHeight="1" x14ac:dyDescent="0.25">
      <c r="A14" s="475"/>
      <c r="B14" s="476"/>
      <c r="C14" s="476"/>
      <c r="D14" s="476"/>
      <c r="E14" s="477"/>
      <c r="F14" s="476"/>
      <c r="G14" s="476"/>
      <c r="H14" s="476"/>
      <c r="I14" s="478"/>
      <c r="J14" s="478"/>
      <c r="K14" s="476"/>
      <c r="L14" s="477"/>
      <c r="M14" s="475"/>
      <c r="N14" s="279"/>
      <c r="O14" s="278"/>
      <c r="P14" s="479"/>
      <c r="Q14" s="278">
        <f t="shared" si="9"/>
        <v>0</v>
      </c>
      <c r="R14" s="279"/>
      <c r="S14" s="278"/>
      <c r="T14" s="280"/>
      <c r="U14" s="480">
        <v>4</v>
      </c>
      <c r="V14" s="481"/>
      <c r="W14" s="155" t="str">
        <f t="shared" si="0"/>
        <v/>
      </c>
      <c r="X14" s="155"/>
      <c r="Y14" s="155"/>
      <c r="Z14" s="155"/>
      <c r="AA14" s="155"/>
      <c r="AB14" s="482"/>
      <c r="AC14" s="482"/>
      <c r="AD14" s="156" t="str">
        <f t="shared" si="4"/>
        <v/>
      </c>
      <c r="AE14" s="482"/>
      <c r="AF14" s="482"/>
      <c r="AG14" s="482"/>
      <c r="AH14" s="163" t="str">
        <f>IFERROR(IF(AND(W13="Probabilidad",W14="Probabilidad"),(AJ13-(+AJ13*AD14)),IF(AND(W13="Impacto",W14="Probabilidad"),(AJ12-(+AJ12*AD14)),IF(W14="Impacto",AJ13,""))),"")</f>
        <v/>
      </c>
      <c r="AI14" s="158" t="str">
        <f t="shared" si="5"/>
        <v/>
      </c>
      <c r="AJ14" s="156" t="str">
        <f t="shared" si="6"/>
        <v/>
      </c>
      <c r="AK14" s="158" t="str">
        <f t="shared" si="7"/>
        <v/>
      </c>
      <c r="AL14" s="156" t="str">
        <f>IFERROR(IF(AND(W13="Impacto",W14="Impacto"),(AL13-(+AL13*AD14)),IF(AND(W13="Probabilidad",W14="Impacto"),(AL12-(+AL12*AD14)),IF(W14="Probabilidad",AL13,""))),"")</f>
        <v/>
      </c>
      <c r="AM14" s="159" t="str">
        <f t="shared" si="8"/>
        <v/>
      </c>
      <c r="AN14" s="488"/>
      <c r="AO14" s="478"/>
      <c r="AP14" s="480"/>
      <c r="AQ14" s="497"/>
      <c r="AR14" s="160"/>
      <c r="AS14" s="154"/>
      <c r="AT14" s="160"/>
      <c r="AU14" s="154"/>
      <c r="AV14" s="160"/>
      <c r="AW14" s="154"/>
      <c r="AX14" s="160"/>
      <c r="AY14" s="154"/>
      <c r="AZ14" s="153"/>
      <c r="BA14" s="154"/>
      <c r="BB14" s="154"/>
      <c r="BC14" s="153"/>
      <c r="BD14" s="160"/>
      <c r="BE14" s="160"/>
      <c r="BF14" s="154"/>
      <c r="BG14" s="154"/>
      <c r="BH14" s="153"/>
      <c r="BI14" s="160"/>
      <c r="BJ14" s="160"/>
      <c r="BK14" s="154"/>
      <c r="BL14" s="154"/>
      <c r="BM14" s="153"/>
      <c r="BN14" s="160"/>
      <c r="BO14" s="160"/>
      <c r="BP14" s="154"/>
      <c r="BQ14" s="154"/>
      <c r="BR14" s="153"/>
      <c r="BS14" s="160"/>
      <c r="BT14" s="160"/>
      <c r="BU14" s="160"/>
      <c r="BV14" s="154"/>
      <c r="BW14" s="154"/>
      <c r="BX14" s="154"/>
      <c r="BY14" s="160"/>
      <c r="BZ14" s="154"/>
      <c r="CA14" s="154"/>
      <c r="CB14" s="160"/>
      <c r="CC14" s="154"/>
      <c r="CD14" s="153"/>
      <c r="CE14" s="154"/>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row>
    <row r="15" spans="1:109" ht="15.75" customHeight="1" x14ac:dyDescent="0.25">
      <c r="A15" s="475"/>
      <c r="B15" s="476"/>
      <c r="C15" s="476"/>
      <c r="D15" s="476"/>
      <c r="E15" s="477"/>
      <c r="F15" s="476"/>
      <c r="G15" s="476"/>
      <c r="H15" s="476"/>
      <c r="I15" s="478"/>
      <c r="J15" s="478"/>
      <c r="K15" s="476"/>
      <c r="L15" s="477"/>
      <c r="M15" s="475"/>
      <c r="N15" s="279"/>
      <c r="O15" s="278"/>
      <c r="P15" s="479"/>
      <c r="Q15" s="278">
        <f t="shared" si="9"/>
        <v>0</v>
      </c>
      <c r="R15" s="279"/>
      <c r="S15" s="278"/>
      <c r="T15" s="280"/>
      <c r="U15" s="480">
        <v>5</v>
      </c>
      <c r="V15" s="481"/>
      <c r="W15" s="155" t="str">
        <f t="shared" si="0"/>
        <v/>
      </c>
      <c r="X15" s="155"/>
      <c r="Y15" s="155"/>
      <c r="Z15" s="155"/>
      <c r="AA15" s="155"/>
      <c r="AB15" s="482"/>
      <c r="AC15" s="482"/>
      <c r="AD15" s="156" t="str">
        <f t="shared" si="4"/>
        <v/>
      </c>
      <c r="AE15" s="482"/>
      <c r="AF15" s="482"/>
      <c r="AG15" s="482"/>
      <c r="AH15" s="163" t="str">
        <f>IFERROR(IF(AND(W14="Probabilidad",W15="Probabilidad"),(AJ14-(+AJ14*AD15)),IF(AND(W14="Impacto",W15="Probabilidad"),(AJ13-(+AJ13*AD15)),IF(W15="Impacto",AJ14,""))),"")</f>
        <v/>
      </c>
      <c r="AI15" s="158" t="str">
        <f t="shared" si="5"/>
        <v/>
      </c>
      <c r="AJ15" s="156" t="str">
        <f t="shared" si="6"/>
        <v/>
      </c>
      <c r="AK15" s="158" t="str">
        <f t="shared" si="7"/>
        <v/>
      </c>
      <c r="AL15" s="156" t="str">
        <f>IFERROR(IF(AND(W14="Impacto",W15="Impacto"),(AL14-(+AL14*AD15)),IF(AND(W14="Probabilidad",W15="Impacto"),(AL13-(+AL13*AD15)),IF(W15="Probabilidad",AL14,""))),"")</f>
        <v/>
      </c>
      <c r="AM15" s="159" t="str">
        <f t="shared" si="8"/>
        <v/>
      </c>
      <c r="AN15" s="488"/>
      <c r="AO15" s="478"/>
      <c r="AP15" s="480"/>
      <c r="AQ15" s="497"/>
      <c r="AR15" s="160"/>
      <c r="AS15" s="154"/>
      <c r="AT15" s="160"/>
      <c r="AU15" s="154"/>
      <c r="AV15" s="160"/>
      <c r="AW15" s="154"/>
      <c r="AX15" s="160"/>
      <c r="AY15" s="154"/>
      <c r="AZ15" s="153"/>
      <c r="BA15" s="154"/>
      <c r="BB15" s="154"/>
      <c r="BC15" s="153"/>
      <c r="BD15" s="160"/>
      <c r="BE15" s="160"/>
      <c r="BF15" s="154"/>
      <c r="BG15" s="154"/>
      <c r="BH15" s="153"/>
      <c r="BI15" s="160"/>
      <c r="BJ15" s="160"/>
      <c r="BK15" s="154"/>
      <c r="BL15" s="154"/>
      <c r="BM15" s="153"/>
      <c r="BN15" s="160"/>
      <c r="BO15" s="160"/>
      <c r="BP15" s="154"/>
      <c r="BQ15" s="154"/>
      <c r="BR15" s="153"/>
      <c r="BS15" s="160"/>
      <c r="BT15" s="160"/>
      <c r="BU15" s="160"/>
      <c r="BV15" s="154"/>
      <c r="BW15" s="154"/>
      <c r="BX15" s="154"/>
      <c r="BY15" s="160"/>
      <c r="BZ15" s="154"/>
      <c r="CA15" s="154"/>
      <c r="CB15" s="160"/>
      <c r="CC15" s="154"/>
      <c r="CD15" s="153"/>
      <c r="CE15" s="154"/>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row>
    <row r="16" spans="1:109" ht="15.75" customHeight="1" x14ac:dyDescent="0.25">
      <c r="A16" s="475"/>
      <c r="B16" s="476"/>
      <c r="C16" s="476"/>
      <c r="D16" s="476"/>
      <c r="E16" s="477"/>
      <c r="F16" s="476"/>
      <c r="G16" s="476"/>
      <c r="H16" s="476"/>
      <c r="I16" s="478"/>
      <c r="J16" s="478"/>
      <c r="K16" s="476"/>
      <c r="L16" s="477"/>
      <c r="M16" s="475"/>
      <c r="N16" s="279"/>
      <c r="O16" s="278"/>
      <c r="P16" s="479"/>
      <c r="Q16" s="278">
        <f t="shared" si="9"/>
        <v>0</v>
      </c>
      <c r="R16" s="279"/>
      <c r="S16" s="278"/>
      <c r="T16" s="280"/>
      <c r="U16" s="480">
        <v>6</v>
      </c>
      <c r="V16" s="481"/>
      <c r="W16" s="155" t="str">
        <f t="shared" si="0"/>
        <v/>
      </c>
      <c r="X16" s="155"/>
      <c r="Y16" s="155"/>
      <c r="Z16" s="155"/>
      <c r="AA16" s="155"/>
      <c r="AB16" s="482"/>
      <c r="AC16" s="482"/>
      <c r="AD16" s="156" t="str">
        <f t="shared" si="4"/>
        <v/>
      </c>
      <c r="AE16" s="482"/>
      <c r="AF16" s="482"/>
      <c r="AG16" s="482"/>
      <c r="AH16" s="163" t="str">
        <f>IFERROR(IF(AND(W15="Probabilidad",W16="Probabilidad"),(AJ15-(+AJ15*AD16)),IF(AND(W15="Impacto",W16="Probabilidad"),(AJ14-(+AJ14*AD16)),IF(W16="Impacto",AJ15,""))),"")</f>
        <v/>
      </c>
      <c r="AI16" s="158" t="str">
        <f t="shared" si="5"/>
        <v/>
      </c>
      <c r="AJ16" s="156" t="str">
        <f t="shared" si="6"/>
        <v/>
      </c>
      <c r="AK16" s="158" t="str">
        <f t="shared" si="7"/>
        <v/>
      </c>
      <c r="AL16" s="156" t="str">
        <f>IFERROR(IF(AND(W15="Impacto",W16="Impacto"),(AL15-(+AL15*AD16)),IF(AND(W15="Probabilidad",W16="Impacto"),(AL14-(+AL14*AD16)),IF(W16="Probabilidad",AL15,""))),"")</f>
        <v/>
      </c>
      <c r="AM16" s="159" t="str">
        <f t="shared" si="8"/>
        <v/>
      </c>
      <c r="AN16" s="489"/>
      <c r="AO16" s="478"/>
      <c r="AP16" s="480"/>
      <c r="AQ16" s="497"/>
      <c r="AR16" s="160"/>
      <c r="AS16" s="154"/>
      <c r="AT16" s="160"/>
      <c r="AU16" s="154"/>
      <c r="AV16" s="160"/>
      <c r="AW16" s="154"/>
      <c r="AX16" s="160"/>
      <c r="AY16" s="154"/>
      <c r="AZ16" s="153"/>
      <c r="BA16" s="154"/>
      <c r="BB16" s="154"/>
      <c r="BC16" s="153"/>
      <c r="BD16" s="160"/>
      <c r="BE16" s="160"/>
      <c r="BF16" s="154"/>
      <c r="BG16" s="154"/>
      <c r="BH16" s="153"/>
      <c r="BI16" s="160"/>
      <c r="BJ16" s="160"/>
      <c r="BK16" s="154"/>
      <c r="BL16" s="154"/>
      <c r="BM16" s="153"/>
      <c r="BN16" s="160"/>
      <c r="BO16" s="160"/>
      <c r="BP16" s="154"/>
      <c r="BQ16" s="154"/>
      <c r="BR16" s="153"/>
      <c r="BS16" s="160"/>
      <c r="BT16" s="160"/>
      <c r="BU16" s="160"/>
      <c r="BV16" s="154"/>
      <c r="BW16" s="154"/>
      <c r="BX16" s="154"/>
      <c r="BY16" s="160"/>
      <c r="BZ16" s="154"/>
      <c r="CA16" s="154"/>
      <c r="CB16" s="160"/>
      <c r="CC16" s="154"/>
      <c r="CD16" s="153"/>
      <c r="CE16" s="154"/>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row>
    <row r="17" spans="1:109" ht="15.75" customHeight="1" x14ac:dyDescent="0.25">
      <c r="A17" s="475">
        <v>3</v>
      </c>
      <c r="B17" s="476"/>
      <c r="C17" s="476"/>
      <c r="D17" s="476"/>
      <c r="E17" s="477"/>
      <c r="F17" s="476"/>
      <c r="G17" s="476"/>
      <c r="H17" s="476"/>
      <c r="I17" s="478"/>
      <c r="J17" s="478"/>
      <c r="K17" s="476"/>
      <c r="L17" s="477"/>
      <c r="M17" s="475"/>
      <c r="N17" s="279" t="str">
        <f>IF(M17&lt;=0,"",IF(M17&lt;=2,"Muy Baja",IF(M17&lt;=24,"Baja",IF(M17&lt;=500,"Media",IF(M17&lt;=5000,"Alta","Muy Alta")))))</f>
        <v/>
      </c>
      <c r="O17" s="278" t="str">
        <f>IF(N17="","",IF(N17="Muy Baja",0.2,IF(N17="Baja",0.4,IF(N17="Media",0.6,IF(N17="Alta",0.8,IF(N17="Muy Alta",1,))))))</f>
        <v/>
      </c>
      <c r="P17" s="479"/>
      <c r="Q17" s="278">
        <f>IF(NOT(ISERROR(MATCH(P17,'Tabla Impacto'!$B$221:$B$223,0))),'Tabla Impacto'!$F$223&amp;"Por favor no seleccionar los criterios de impacto(Afectación Económica o presupuestal y Pérdida Reputacional)",P17)</f>
        <v>0</v>
      </c>
      <c r="R17" s="279" t="str">
        <f>IF(OR(Q17='Tabla Impacto'!$C$11,Q17='Tabla Impacto'!$D$11),"Leve",IF(OR(Q17='Tabla Impacto'!$C$12,Q17='Tabla Impacto'!$D$12),"Menor",IF(OR(Q17='Tabla Impacto'!$C$13,Q17='Tabla Impacto'!$D$13),"Moderado",IF(OR(Q17='Tabla Impacto'!$C$14,Q17='Tabla Impacto'!$D$14),"Mayor",IF(OR(Q17='Tabla Impacto'!$C$15,Q17='Tabla Impacto'!$D$15),"Catastrófico","")))))</f>
        <v/>
      </c>
      <c r="S17" s="278" t="str">
        <f>IF(R17="","",IF(R17="Leve",0.2,IF(R17="Menor",0.4,IF(R17="Moderado",0.6,IF(R17="Mayor",0.8,IF(R17="Catastrófico",1,))))))</f>
        <v/>
      </c>
      <c r="T17" s="280" t="str">
        <f>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
      </c>
      <c r="U17" s="480">
        <v>1</v>
      </c>
      <c r="V17" s="481"/>
      <c r="W17" s="155" t="str">
        <f t="shared" si="0"/>
        <v/>
      </c>
      <c r="X17" s="155"/>
      <c r="Y17" s="155"/>
      <c r="Z17" s="155"/>
      <c r="AA17" s="155"/>
      <c r="AB17" s="482"/>
      <c r="AC17" s="482"/>
      <c r="AD17" s="156" t="str">
        <f t="shared" si="4"/>
        <v/>
      </c>
      <c r="AE17" s="482"/>
      <c r="AF17" s="482"/>
      <c r="AG17" s="482"/>
      <c r="AH17" s="163" t="str">
        <f>IFERROR(IF(W17="Probabilidad",(O17-(+O17*AD17)),IF(W17="Impacto",O17,"")),"")</f>
        <v/>
      </c>
      <c r="AI17" s="158" t="str">
        <f>IFERROR(IF(AH17="","",IF(AH17&lt;=0.2,"Muy Baja",IF(AH17&lt;=0.4,"Baja",IF(AH17&lt;=0.6,"Media",IF(AH17&lt;=0.8,"Alta","Muy Alta"))))),"")</f>
        <v/>
      </c>
      <c r="AJ17" s="156" t="str">
        <f t="shared" si="6"/>
        <v/>
      </c>
      <c r="AK17" s="158" t="str">
        <f>IFERROR(IF(AL17="","",IF(AL17&lt;=0.2,"Leve",IF(AL17&lt;=0.4,"Menor",IF(AL17&lt;=0.6,"Moderado",IF(AL17&lt;=0.8,"Mayor","Catastrófico"))))),"")</f>
        <v/>
      </c>
      <c r="AL17" s="156" t="str">
        <f>IFERROR(IF(W17="Impacto",(S17-(+S17*AD17)),IF(W17="Probabilidad",S17,"")),"")</f>
        <v/>
      </c>
      <c r="AM17" s="159" t="str">
        <f t="shared" si="8"/>
        <v/>
      </c>
      <c r="AN17" s="487"/>
      <c r="AO17" s="478"/>
      <c r="AP17" s="480"/>
      <c r="AQ17" s="497"/>
      <c r="AR17" s="160"/>
      <c r="AS17" s="154"/>
      <c r="AT17" s="160"/>
      <c r="AU17" s="154"/>
      <c r="AV17" s="160"/>
      <c r="AW17" s="154"/>
      <c r="AX17" s="160"/>
      <c r="AY17" s="154"/>
      <c r="AZ17" s="153"/>
      <c r="BA17" s="154"/>
      <c r="BB17" s="154"/>
      <c r="BC17" s="153"/>
      <c r="BD17" s="160"/>
      <c r="BE17" s="160"/>
      <c r="BF17" s="154"/>
      <c r="BG17" s="154"/>
      <c r="BH17" s="153"/>
      <c r="BI17" s="160"/>
      <c r="BJ17" s="160"/>
      <c r="BK17" s="154"/>
      <c r="BL17" s="154"/>
      <c r="BM17" s="153"/>
      <c r="BN17" s="160"/>
      <c r="BO17" s="160"/>
      <c r="BP17" s="154"/>
      <c r="BQ17" s="154"/>
      <c r="BR17" s="153"/>
      <c r="BS17" s="160"/>
      <c r="BT17" s="160"/>
      <c r="BU17" s="160"/>
      <c r="BV17" s="154"/>
      <c r="BW17" s="154"/>
      <c r="BX17" s="154"/>
      <c r="BY17" s="160"/>
      <c r="BZ17" s="154"/>
      <c r="CA17" s="154"/>
      <c r="CB17" s="160"/>
      <c r="CC17" s="154"/>
      <c r="CD17" s="153"/>
      <c r="CE17" s="154"/>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row>
    <row r="18" spans="1:109" ht="15.75" customHeight="1" x14ac:dyDescent="0.25">
      <c r="A18" s="475"/>
      <c r="B18" s="476"/>
      <c r="C18" s="476"/>
      <c r="D18" s="476"/>
      <c r="E18" s="477"/>
      <c r="F18" s="476"/>
      <c r="G18" s="476"/>
      <c r="H18" s="476"/>
      <c r="I18" s="478"/>
      <c r="J18" s="478"/>
      <c r="K18" s="476"/>
      <c r="L18" s="477"/>
      <c r="M18" s="475"/>
      <c r="N18" s="279"/>
      <c r="O18" s="278"/>
      <c r="P18" s="479"/>
      <c r="Q18" s="278">
        <f t="shared" ref="Q18:Q22" si="10">IF(NOT(ISERROR(MATCH(P18,_xlfn.ANCHORARRAY(E29),0))),O31&amp;"Por favor no seleccionar los criterios de impacto",P18)</f>
        <v>0</v>
      </c>
      <c r="R18" s="279"/>
      <c r="S18" s="278"/>
      <c r="T18" s="280"/>
      <c r="U18" s="480">
        <v>2</v>
      </c>
      <c r="V18" s="481"/>
      <c r="W18" s="155" t="str">
        <f t="shared" si="0"/>
        <v/>
      </c>
      <c r="X18" s="155"/>
      <c r="Y18" s="155"/>
      <c r="Z18" s="155"/>
      <c r="AA18" s="155"/>
      <c r="AB18" s="482"/>
      <c r="AC18" s="482"/>
      <c r="AD18" s="156" t="str">
        <f t="shared" si="4"/>
        <v/>
      </c>
      <c r="AE18" s="482"/>
      <c r="AF18" s="482"/>
      <c r="AG18" s="482"/>
      <c r="AH18" s="163" t="str">
        <f>IFERROR(IF(AND(W17="Probabilidad",W18="Probabilidad"),(AJ17-(+AJ17*AD18)),IF(W18="Probabilidad",(O17-(+O17*AD18)),IF(W18="Impacto",AJ17,""))),"")</f>
        <v/>
      </c>
      <c r="AI18" s="158" t="str">
        <f t="shared" si="5"/>
        <v/>
      </c>
      <c r="AJ18" s="156" t="str">
        <f t="shared" si="6"/>
        <v/>
      </c>
      <c r="AK18" s="158" t="str">
        <f t="shared" si="7"/>
        <v/>
      </c>
      <c r="AL18" s="156" t="str">
        <f>IFERROR(IF(AND(W17="Impacto",W18="Impacto"),(AL11-(+AL11*AD18)),IF(W18="Impacto",($S$17-(+$S$17*AD18)),IF(W18="Probabilidad",AL11,""))),"")</f>
        <v/>
      </c>
      <c r="AM18" s="159" t="str">
        <f t="shared" si="8"/>
        <v/>
      </c>
      <c r="AN18" s="488"/>
      <c r="AO18" s="478"/>
      <c r="AP18" s="480"/>
      <c r="AQ18" s="497"/>
      <c r="AR18" s="160"/>
      <c r="AS18" s="154"/>
      <c r="AT18" s="160"/>
      <c r="AU18" s="154"/>
      <c r="AV18" s="160"/>
      <c r="AW18" s="154"/>
      <c r="AX18" s="160"/>
      <c r="AY18" s="154"/>
      <c r="AZ18" s="153"/>
      <c r="BA18" s="154"/>
      <c r="BB18" s="154"/>
      <c r="BC18" s="153"/>
      <c r="BD18" s="160"/>
      <c r="BE18" s="160"/>
      <c r="BF18" s="154"/>
      <c r="BG18" s="154"/>
      <c r="BH18" s="153"/>
      <c r="BI18" s="160"/>
      <c r="BJ18" s="160"/>
      <c r="BK18" s="154"/>
      <c r="BL18" s="154"/>
      <c r="BM18" s="153"/>
      <c r="BN18" s="160"/>
      <c r="BO18" s="160"/>
      <c r="BP18" s="154"/>
      <c r="BQ18" s="154"/>
      <c r="BR18" s="153"/>
      <c r="BS18" s="160"/>
      <c r="BT18" s="160"/>
      <c r="BU18" s="160"/>
      <c r="BV18" s="154"/>
      <c r="BW18" s="154"/>
      <c r="BX18" s="154"/>
      <c r="BY18" s="160"/>
      <c r="BZ18" s="154"/>
      <c r="CA18" s="154"/>
      <c r="CB18" s="160"/>
      <c r="CC18" s="154"/>
      <c r="CD18" s="153"/>
      <c r="CE18" s="154"/>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row>
    <row r="19" spans="1:109" ht="15.75" customHeight="1" x14ac:dyDescent="0.25">
      <c r="A19" s="475"/>
      <c r="B19" s="476"/>
      <c r="C19" s="476"/>
      <c r="D19" s="476"/>
      <c r="E19" s="477"/>
      <c r="F19" s="476"/>
      <c r="G19" s="476"/>
      <c r="H19" s="476"/>
      <c r="I19" s="478"/>
      <c r="J19" s="478"/>
      <c r="K19" s="476"/>
      <c r="L19" s="477"/>
      <c r="M19" s="475"/>
      <c r="N19" s="279"/>
      <c r="O19" s="278"/>
      <c r="P19" s="479"/>
      <c r="Q19" s="278">
        <f t="shared" si="10"/>
        <v>0</v>
      </c>
      <c r="R19" s="279"/>
      <c r="S19" s="278"/>
      <c r="T19" s="280"/>
      <c r="U19" s="480">
        <v>3</v>
      </c>
      <c r="V19" s="485"/>
      <c r="W19" s="155" t="str">
        <f t="shared" si="0"/>
        <v/>
      </c>
      <c r="X19" s="155"/>
      <c r="Y19" s="155"/>
      <c r="Z19" s="155"/>
      <c r="AA19" s="155"/>
      <c r="AB19" s="482"/>
      <c r="AC19" s="482"/>
      <c r="AD19" s="156" t="str">
        <f t="shared" si="4"/>
        <v/>
      </c>
      <c r="AE19" s="482"/>
      <c r="AF19" s="482"/>
      <c r="AG19" s="482"/>
      <c r="AH19" s="163" t="str">
        <f>IFERROR(IF(AND(W18="Probabilidad",W19="Probabilidad"),(AJ18-(+AJ18*AD19)),IF(AND(W18="Impacto",W19="Probabilidad"),(AJ17-(+AJ17*AD19)),IF(W19="Impacto",AJ18,""))),"")</f>
        <v/>
      </c>
      <c r="AI19" s="158" t="str">
        <f t="shared" si="5"/>
        <v/>
      </c>
      <c r="AJ19" s="156" t="str">
        <f t="shared" si="6"/>
        <v/>
      </c>
      <c r="AK19" s="158" t="str">
        <f t="shared" si="7"/>
        <v/>
      </c>
      <c r="AL19" s="156" t="str">
        <f>IFERROR(IF(AND(W18="Impacto",W19="Impacto"),(AL18-(+AL18*AD19)),IF(AND(W18="Probabilidad",W19="Impacto"),(AL17-(+AL17*AD19)),IF(W19="Probabilidad",AL18,""))),"")</f>
        <v/>
      </c>
      <c r="AM19" s="159" t="str">
        <f t="shared" si="8"/>
        <v/>
      </c>
      <c r="AN19" s="488"/>
      <c r="AO19" s="478"/>
      <c r="AP19" s="480"/>
      <c r="AQ19" s="497"/>
      <c r="AR19" s="160"/>
      <c r="AS19" s="154"/>
      <c r="AT19" s="160"/>
      <c r="AU19" s="154"/>
      <c r="AV19" s="160"/>
      <c r="AW19" s="154"/>
      <c r="AX19" s="160"/>
      <c r="AY19" s="154"/>
      <c r="AZ19" s="153"/>
      <c r="BA19" s="154"/>
      <c r="BB19" s="154"/>
      <c r="BC19" s="153"/>
      <c r="BD19" s="160"/>
      <c r="BE19" s="160"/>
      <c r="BF19" s="154"/>
      <c r="BG19" s="154"/>
      <c r="BH19" s="153"/>
      <c r="BI19" s="160"/>
      <c r="BJ19" s="160"/>
      <c r="BK19" s="154"/>
      <c r="BL19" s="154"/>
      <c r="BM19" s="153"/>
      <c r="BN19" s="160"/>
      <c r="BO19" s="160"/>
      <c r="BP19" s="154"/>
      <c r="BQ19" s="154"/>
      <c r="BR19" s="153"/>
      <c r="BS19" s="160"/>
      <c r="BT19" s="160"/>
      <c r="BU19" s="160"/>
      <c r="BV19" s="154"/>
      <c r="BW19" s="154"/>
      <c r="BX19" s="154"/>
      <c r="BY19" s="160"/>
      <c r="BZ19" s="154"/>
      <c r="CA19" s="154"/>
      <c r="CB19" s="160"/>
      <c r="CC19" s="154"/>
      <c r="CD19" s="153"/>
      <c r="CE19" s="154"/>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row>
    <row r="20" spans="1:109" ht="15.75" customHeight="1" x14ac:dyDescent="0.25">
      <c r="A20" s="475"/>
      <c r="B20" s="476"/>
      <c r="C20" s="476"/>
      <c r="D20" s="476"/>
      <c r="E20" s="477"/>
      <c r="F20" s="476"/>
      <c r="G20" s="476"/>
      <c r="H20" s="476"/>
      <c r="I20" s="478"/>
      <c r="J20" s="478"/>
      <c r="K20" s="476"/>
      <c r="L20" s="477"/>
      <c r="M20" s="475"/>
      <c r="N20" s="279"/>
      <c r="O20" s="278"/>
      <c r="P20" s="479"/>
      <c r="Q20" s="278">
        <f t="shared" si="10"/>
        <v>0</v>
      </c>
      <c r="R20" s="279"/>
      <c r="S20" s="278"/>
      <c r="T20" s="280"/>
      <c r="U20" s="480">
        <v>4</v>
      </c>
      <c r="V20" s="481"/>
      <c r="W20" s="155" t="str">
        <f t="shared" si="0"/>
        <v/>
      </c>
      <c r="X20" s="155"/>
      <c r="Y20" s="155"/>
      <c r="Z20" s="155"/>
      <c r="AA20" s="155"/>
      <c r="AB20" s="482"/>
      <c r="AC20" s="482"/>
      <c r="AD20" s="156" t="str">
        <f t="shared" si="4"/>
        <v/>
      </c>
      <c r="AE20" s="482"/>
      <c r="AF20" s="482"/>
      <c r="AG20" s="482"/>
      <c r="AH20" s="163" t="str">
        <f>IFERROR(IF(AND(W19="Probabilidad",W20="Probabilidad"),(AJ19-(+AJ19*AD20)),IF(AND(W19="Impacto",W20="Probabilidad"),(AJ18-(+AJ18*AD20)),IF(W20="Impacto",AJ19,""))),"")</f>
        <v/>
      </c>
      <c r="AI20" s="158" t="str">
        <f t="shared" si="5"/>
        <v/>
      </c>
      <c r="AJ20" s="156" t="str">
        <f t="shared" si="6"/>
        <v/>
      </c>
      <c r="AK20" s="158" t="str">
        <f t="shared" si="7"/>
        <v/>
      </c>
      <c r="AL20" s="156" t="str">
        <f>IFERROR(IF(AND(W19="Impacto",W20="Impacto"),(AL19-(+AL19*AD20)),IF(AND(W19="Probabilidad",W20="Impacto"),(AL18-(+AL18*AD20)),IF(W20="Probabilidad",AL19,""))),"")</f>
        <v/>
      </c>
      <c r="AM20" s="159" t="str">
        <f t="shared" si="8"/>
        <v/>
      </c>
      <c r="AN20" s="488"/>
      <c r="AO20" s="478"/>
      <c r="AP20" s="480"/>
      <c r="AQ20" s="497"/>
      <c r="AR20" s="160"/>
      <c r="AS20" s="154"/>
      <c r="AT20" s="160"/>
      <c r="AU20" s="154"/>
      <c r="AV20" s="160"/>
      <c r="AW20" s="154"/>
      <c r="AX20" s="160"/>
      <c r="AY20" s="154"/>
      <c r="AZ20" s="153"/>
      <c r="BA20" s="154"/>
      <c r="BB20" s="154"/>
      <c r="BC20" s="153"/>
      <c r="BD20" s="160"/>
      <c r="BE20" s="160"/>
      <c r="BF20" s="154"/>
      <c r="BG20" s="154"/>
      <c r="BH20" s="153"/>
      <c r="BI20" s="160"/>
      <c r="BJ20" s="160"/>
      <c r="BK20" s="154"/>
      <c r="BL20" s="154"/>
      <c r="BM20" s="153"/>
      <c r="BN20" s="160"/>
      <c r="BO20" s="160"/>
      <c r="BP20" s="154"/>
      <c r="BQ20" s="154"/>
      <c r="BR20" s="153"/>
      <c r="BS20" s="160"/>
      <c r="BT20" s="160"/>
      <c r="BU20" s="160"/>
      <c r="BV20" s="154"/>
      <c r="BW20" s="154"/>
      <c r="BX20" s="154"/>
      <c r="BY20" s="160"/>
      <c r="BZ20" s="154"/>
      <c r="CA20" s="154"/>
      <c r="CB20" s="160"/>
      <c r="CC20" s="154"/>
      <c r="CD20" s="153"/>
      <c r="CE20" s="154"/>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row>
    <row r="21" spans="1:109" ht="15.75" customHeight="1" x14ac:dyDescent="0.25">
      <c r="A21" s="475"/>
      <c r="B21" s="476"/>
      <c r="C21" s="476"/>
      <c r="D21" s="476"/>
      <c r="E21" s="477"/>
      <c r="F21" s="476"/>
      <c r="G21" s="476"/>
      <c r="H21" s="476"/>
      <c r="I21" s="478"/>
      <c r="J21" s="478"/>
      <c r="K21" s="476"/>
      <c r="L21" s="477"/>
      <c r="M21" s="475"/>
      <c r="N21" s="279"/>
      <c r="O21" s="278"/>
      <c r="P21" s="479"/>
      <c r="Q21" s="278">
        <f t="shared" si="10"/>
        <v>0</v>
      </c>
      <c r="R21" s="279"/>
      <c r="S21" s="278"/>
      <c r="T21" s="280"/>
      <c r="U21" s="480">
        <v>5</v>
      </c>
      <c r="V21" s="481"/>
      <c r="W21" s="155" t="str">
        <f t="shared" si="0"/>
        <v/>
      </c>
      <c r="X21" s="155"/>
      <c r="Y21" s="155"/>
      <c r="Z21" s="155"/>
      <c r="AA21" s="155"/>
      <c r="AB21" s="482"/>
      <c r="AC21" s="482"/>
      <c r="AD21" s="156" t="str">
        <f t="shared" si="4"/>
        <v/>
      </c>
      <c r="AE21" s="482"/>
      <c r="AF21" s="482"/>
      <c r="AG21" s="482"/>
      <c r="AH21" s="163" t="str">
        <f>IFERROR(IF(AND(W20="Probabilidad",W21="Probabilidad"),(AJ20-(+AJ20*AD21)),IF(AND(W20="Impacto",W21="Probabilidad"),(AJ19-(+AJ19*AD21)),IF(W21="Impacto",AJ20,""))),"")</f>
        <v/>
      </c>
      <c r="AI21" s="158" t="str">
        <f t="shared" si="5"/>
        <v/>
      </c>
      <c r="AJ21" s="156" t="str">
        <f t="shared" si="6"/>
        <v/>
      </c>
      <c r="AK21" s="158" t="str">
        <f t="shared" si="7"/>
        <v/>
      </c>
      <c r="AL21" s="156" t="str">
        <f>IFERROR(IF(AND(W20="Impacto",W21="Impacto"),(AL20-(+AL20*AD21)),IF(AND(W20="Probabilidad",W21="Impacto"),(AL19-(+AL19*AD21)),IF(W21="Probabilidad",AL20,""))),"")</f>
        <v/>
      </c>
      <c r="AM21" s="159" t="str">
        <f t="shared" si="8"/>
        <v/>
      </c>
      <c r="AN21" s="488"/>
      <c r="AO21" s="478"/>
      <c r="AP21" s="480"/>
      <c r="AQ21" s="497"/>
      <c r="AR21" s="160"/>
      <c r="AS21" s="154"/>
      <c r="AT21" s="160"/>
      <c r="AU21" s="154"/>
      <c r="AV21" s="160"/>
      <c r="AW21" s="154"/>
      <c r="AX21" s="160"/>
      <c r="AY21" s="154"/>
      <c r="AZ21" s="153"/>
      <c r="BA21" s="154"/>
      <c r="BB21" s="154"/>
      <c r="BC21" s="153"/>
      <c r="BD21" s="160"/>
      <c r="BE21" s="160"/>
      <c r="BF21" s="154"/>
      <c r="BG21" s="154"/>
      <c r="BH21" s="153"/>
      <c r="BI21" s="160"/>
      <c r="BJ21" s="160"/>
      <c r="BK21" s="154"/>
      <c r="BL21" s="154"/>
      <c r="BM21" s="153"/>
      <c r="BN21" s="160"/>
      <c r="BO21" s="160"/>
      <c r="BP21" s="154"/>
      <c r="BQ21" s="154"/>
      <c r="BR21" s="153"/>
      <c r="BS21" s="160"/>
      <c r="BT21" s="160"/>
      <c r="BU21" s="160"/>
      <c r="BV21" s="154"/>
      <c r="BW21" s="154"/>
      <c r="BX21" s="154"/>
      <c r="BY21" s="160"/>
      <c r="BZ21" s="154"/>
      <c r="CA21" s="154"/>
      <c r="CB21" s="160"/>
      <c r="CC21" s="154"/>
      <c r="CD21" s="153"/>
      <c r="CE21" s="154"/>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row>
    <row r="22" spans="1:109" ht="15.75" customHeight="1" x14ac:dyDescent="0.25">
      <c r="A22" s="475"/>
      <c r="B22" s="476"/>
      <c r="C22" s="476"/>
      <c r="D22" s="476"/>
      <c r="E22" s="477"/>
      <c r="F22" s="476"/>
      <c r="G22" s="476"/>
      <c r="H22" s="476"/>
      <c r="I22" s="478"/>
      <c r="J22" s="478"/>
      <c r="K22" s="476"/>
      <c r="L22" s="477"/>
      <c r="M22" s="475"/>
      <c r="N22" s="279"/>
      <c r="O22" s="278"/>
      <c r="P22" s="479"/>
      <c r="Q22" s="278">
        <f t="shared" si="10"/>
        <v>0</v>
      </c>
      <c r="R22" s="279"/>
      <c r="S22" s="278"/>
      <c r="T22" s="280"/>
      <c r="U22" s="480">
        <v>6</v>
      </c>
      <c r="V22" s="481"/>
      <c r="W22" s="155" t="str">
        <f t="shared" si="0"/>
        <v/>
      </c>
      <c r="X22" s="155"/>
      <c r="Y22" s="155"/>
      <c r="Z22" s="155"/>
      <c r="AA22" s="155"/>
      <c r="AB22" s="482"/>
      <c r="AC22" s="482"/>
      <c r="AD22" s="156" t="str">
        <f t="shared" si="4"/>
        <v/>
      </c>
      <c r="AE22" s="482"/>
      <c r="AF22" s="482"/>
      <c r="AG22" s="482"/>
      <c r="AH22" s="163" t="str">
        <f>IFERROR(IF(AND(W21="Probabilidad",W22="Probabilidad"),(AJ21-(+AJ21*AD22)),IF(AND(W21="Impacto",W22="Probabilidad"),(AJ20-(+AJ20*AD22)),IF(W22="Impacto",AJ21,""))),"")</f>
        <v/>
      </c>
      <c r="AI22" s="158" t="str">
        <f t="shared" si="5"/>
        <v/>
      </c>
      <c r="AJ22" s="156" t="str">
        <f t="shared" si="6"/>
        <v/>
      </c>
      <c r="AK22" s="158" t="str">
        <f t="shared" si="7"/>
        <v/>
      </c>
      <c r="AL22" s="156" t="str">
        <f>IFERROR(IF(AND(W21="Impacto",W22="Impacto"),(AL21-(+AL21*AD22)),IF(AND(W21="Probabilidad",W22="Impacto"),(AL20-(+AL20*AD22)),IF(W22="Probabilidad",AL21,""))),"")</f>
        <v/>
      </c>
      <c r="AM22" s="159" t="str">
        <f t="shared" si="8"/>
        <v/>
      </c>
      <c r="AN22" s="489"/>
      <c r="AO22" s="478"/>
      <c r="AP22" s="480"/>
      <c r="AQ22" s="497"/>
      <c r="AR22" s="160"/>
      <c r="AS22" s="154"/>
      <c r="AT22" s="160"/>
      <c r="AU22" s="154"/>
      <c r="AV22" s="160"/>
      <c r="AW22" s="154"/>
      <c r="AX22" s="160"/>
      <c r="AY22" s="154"/>
      <c r="AZ22" s="153"/>
      <c r="BA22" s="154"/>
      <c r="BB22" s="154"/>
      <c r="BC22" s="153"/>
      <c r="BD22" s="160"/>
      <c r="BE22" s="160"/>
      <c r="BF22" s="154"/>
      <c r="BG22" s="154"/>
      <c r="BH22" s="153"/>
      <c r="BI22" s="160"/>
      <c r="BJ22" s="160"/>
      <c r="BK22" s="154"/>
      <c r="BL22" s="154"/>
      <c r="BM22" s="153"/>
      <c r="BN22" s="160"/>
      <c r="BO22" s="160"/>
      <c r="BP22" s="154"/>
      <c r="BQ22" s="154"/>
      <c r="BR22" s="153"/>
      <c r="BS22" s="160"/>
      <c r="BT22" s="160"/>
      <c r="BU22" s="160"/>
      <c r="BV22" s="154"/>
      <c r="BW22" s="154"/>
      <c r="BX22" s="154"/>
      <c r="BY22" s="160"/>
      <c r="BZ22" s="154"/>
      <c r="CA22" s="154"/>
      <c r="CB22" s="160"/>
      <c r="CC22" s="154"/>
      <c r="CD22" s="153"/>
      <c r="CE22" s="154"/>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row>
    <row r="23" spans="1:109" ht="15.75" customHeight="1" x14ac:dyDescent="0.25">
      <c r="A23" s="475">
        <v>4</v>
      </c>
      <c r="B23" s="476"/>
      <c r="C23" s="476"/>
      <c r="D23" s="476"/>
      <c r="E23" s="477"/>
      <c r="F23" s="476"/>
      <c r="G23" s="476"/>
      <c r="H23" s="476"/>
      <c r="I23" s="478"/>
      <c r="J23" s="478"/>
      <c r="K23" s="476"/>
      <c r="L23" s="477"/>
      <c r="M23" s="475"/>
      <c r="N23" s="279" t="str">
        <f>IF(M23&lt;=0,"",IF(M23&lt;=2,"Muy Baja",IF(M23&lt;=24,"Baja",IF(M23&lt;=500,"Media",IF(M23&lt;=5000,"Alta","Muy Alta")))))</f>
        <v/>
      </c>
      <c r="O23" s="278" t="str">
        <f>IF(N23="","",IF(N23="Muy Baja",0.2,IF(N23="Baja",0.4,IF(N23="Media",0.6,IF(N23="Alta",0.8,IF(N23="Muy Alta",1,))))))</f>
        <v/>
      </c>
      <c r="P23" s="479"/>
      <c r="Q23" s="278">
        <f>IF(NOT(ISERROR(MATCH(P23,'Tabla Impacto'!$B$221:$B$223,0))),'Tabla Impacto'!$F$223&amp;"Por favor no seleccionar los criterios de impacto(Afectación Económica o presupuestal y Pérdida Reputacional)",P23)</f>
        <v>0</v>
      </c>
      <c r="R23" s="279" t="str">
        <f>IF(OR(Q23='Tabla Impacto'!$C$11,Q23='Tabla Impacto'!$D$11),"Leve",IF(OR(Q23='Tabla Impacto'!$C$12,Q23='Tabla Impacto'!$D$12),"Menor",IF(OR(Q23='Tabla Impacto'!$C$13,Q23='Tabla Impacto'!$D$13),"Moderado",IF(OR(Q23='Tabla Impacto'!$C$14,Q23='Tabla Impacto'!$D$14),"Mayor",IF(OR(Q23='Tabla Impacto'!$C$15,Q23='Tabla Impacto'!$D$15),"Catastrófico","")))))</f>
        <v/>
      </c>
      <c r="S23" s="278" t="str">
        <f>IF(R23="","",IF(R23="Leve",0.2,IF(R23="Menor",0.4,IF(R23="Moderado",0.6,IF(R23="Mayor",0.8,IF(R23="Catastrófico",1,))))))</f>
        <v/>
      </c>
      <c r="T23" s="280" t="str">
        <f>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
      </c>
      <c r="U23" s="480">
        <v>1</v>
      </c>
      <c r="V23" s="481"/>
      <c r="W23" s="155" t="str">
        <f t="shared" si="0"/>
        <v/>
      </c>
      <c r="X23" s="155"/>
      <c r="Y23" s="155"/>
      <c r="Z23" s="155"/>
      <c r="AA23" s="155"/>
      <c r="AB23" s="482"/>
      <c r="AC23" s="482"/>
      <c r="AD23" s="156" t="str">
        <f t="shared" si="4"/>
        <v/>
      </c>
      <c r="AE23" s="482"/>
      <c r="AF23" s="482"/>
      <c r="AG23" s="482"/>
      <c r="AH23" s="163" t="str">
        <f>IFERROR(IF(W23="Probabilidad",(O23-(+O23*AD23)),IF(W23="Impacto",O23,"")),"")</f>
        <v/>
      </c>
      <c r="AI23" s="158" t="str">
        <f>IFERROR(IF(AH23="","",IF(AH23&lt;=0.2,"Muy Baja",IF(AH23&lt;=0.4,"Baja",IF(AH23&lt;=0.6,"Media",IF(AH23&lt;=0.8,"Alta","Muy Alta"))))),"")</f>
        <v/>
      </c>
      <c r="AJ23" s="156" t="str">
        <f t="shared" si="6"/>
        <v/>
      </c>
      <c r="AK23" s="158" t="str">
        <f>IFERROR(IF(AL23="","",IF(AL23&lt;=0.2,"Leve",IF(AL23&lt;=0.4,"Menor",IF(AL23&lt;=0.6,"Moderado",IF(AL23&lt;=0.8,"Mayor","Catastrófico"))))),"")</f>
        <v/>
      </c>
      <c r="AL23" s="156" t="str">
        <f>IFERROR(IF(W23="Impacto",(S23-(+S23*AD23)),IF(W23="Probabilidad",S23,"")),"")</f>
        <v/>
      </c>
      <c r="AM23" s="159" t="str">
        <f t="shared" si="8"/>
        <v/>
      </c>
      <c r="AN23" s="487"/>
      <c r="AO23" s="478"/>
      <c r="AP23" s="480"/>
      <c r="AQ23" s="497"/>
      <c r="AR23" s="160"/>
      <c r="AS23" s="154"/>
      <c r="AT23" s="160"/>
      <c r="AU23" s="154"/>
      <c r="AV23" s="160"/>
      <c r="AW23" s="154"/>
      <c r="AX23" s="160"/>
      <c r="AY23" s="154"/>
      <c r="AZ23" s="153"/>
      <c r="BA23" s="154"/>
      <c r="BB23" s="154"/>
      <c r="BC23" s="153"/>
      <c r="BD23" s="160"/>
      <c r="BE23" s="160"/>
      <c r="BF23" s="154"/>
      <c r="BG23" s="154"/>
      <c r="BH23" s="153"/>
      <c r="BI23" s="160"/>
      <c r="BJ23" s="160"/>
      <c r="BK23" s="154"/>
      <c r="BL23" s="154"/>
      <c r="BM23" s="153"/>
      <c r="BN23" s="160"/>
      <c r="BO23" s="160"/>
      <c r="BP23" s="154"/>
      <c r="BQ23" s="154"/>
      <c r="BR23" s="153"/>
      <c r="BS23" s="160"/>
      <c r="BT23" s="160"/>
      <c r="BU23" s="160"/>
      <c r="BV23" s="154"/>
      <c r="BW23" s="154"/>
      <c r="BX23" s="154"/>
      <c r="BY23" s="160"/>
      <c r="BZ23" s="154"/>
      <c r="CA23" s="154"/>
      <c r="CB23" s="160"/>
      <c r="CC23" s="154"/>
      <c r="CD23" s="153"/>
      <c r="CE23" s="154"/>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row>
    <row r="24" spans="1:109" ht="15.75" customHeight="1" x14ac:dyDescent="0.25">
      <c r="A24" s="475"/>
      <c r="B24" s="476"/>
      <c r="C24" s="476"/>
      <c r="D24" s="476"/>
      <c r="E24" s="477"/>
      <c r="F24" s="476"/>
      <c r="G24" s="476"/>
      <c r="H24" s="476"/>
      <c r="I24" s="478"/>
      <c r="J24" s="478"/>
      <c r="K24" s="476"/>
      <c r="L24" s="477"/>
      <c r="M24" s="475"/>
      <c r="N24" s="279"/>
      <c r="O24" s="278"/>
      <c r="P24" s="479"/>
      <c r="Q24" s="278">
        <f t="shared" ref="Q24:Q28" si="11">IF(NOT(ISERROR(MATCH(P24,_xlfn.ANCHORARRAY(E35),0))),O37&amp;"Por favor no seleccionar los criterios de impacto",P24)</f>
        <v>0</v>
      </c>
      <c r="R24" s="279"/>
      <c r="S24" s="278"/>
      <c r="T24" s="280"/>
      <c r="U24" s="480">
        <v>2</v>
      </c>
      <c r="V24" s="481"/>
      <c r="W24" s="155" t="str">
        <f t="shared" si="0"/>
        <v/>
      </c>
      <c r="X24" s="155"/>
      <c r="Y24" s="155"/>
      <c r="Z24" s="155"/>
      <c r="AA24" s="155"/>
      <c r="AB24" s="482"/>
      <c r="AC24" s="482"/>
      <c r="AD24" s="156" t="str">
        <f t="shared" si="4"/>
        <v/>
      </c>
      <c r="AE24" s="482"/>
      <c r="AF24" s="482"/>
      <c r="AG24" s="482"/>
      <c r="AH24" s="163" t="str">
        <f>IFERROR(IF(AND(W23="Probabilidad",W24="Probabilidad"),(AJ23-(+AJ23*AD24)),IF(W24="Probabilidad",(O23-(+O23*AD24)),IF(W24="Impacto",AJ23,""))),"")</f>
        <v/>
      </c>
      <c r="AI24" s="158" t="str">
        <f t="shared" si="5"/>
        <v/>
      </c>
      <c r="AJ24" s="156" t="str">
        <f t="shared" si="6"/>
        <v/>
      </c>
      <c r="AK24" s="158" t="str">
        <f t="shared" si="7"/>
        <v/>
      </c>
      <c r="AL24" s="156" t="str">
        <f>IFERROR(IF(AND(W23="Impacto",W24="Impacto"),(AL17-(+AL17*AD24)),IF(W24="Impacto",($S$23-(+$S$23*AD24)),IF(W24="Probabilidad",AL17,""))),"")</f>
        <v/>
      </c>
      <c r="AM24" s="159" t="str">
        <f t="shared" si="8"/>
        <v/>
      </c>
      <c r="AN24" s="488"/>
      <c r="AO24" s="478"/>
      <c r="AP24" s="480"/>
      <c r="AQ24" s="497"/>
      <c r="AR24" s="160"/>
      <c r="AS24" s="154"/>
      <c r="AT24" s="160"/>
      <c r="AU24" s="154"/>
      <c r="AV24" s="160"/>
      <c r="AW24" s="154"/>
      <c r="AX24" s="160"/>
      <c r="AY24" s="154"/>
      <c r="AZ24" s="153"/>
      <c r="BA24" s="154"/>
      <c r="BB24" s="154"/>
      <c r="BC24" s="153"/>
      <c r="BD24" s="160"/>
      <c r="BE24" s="160"/>
      <c r="BF24" s="154"/>
      <c r="BG24" s="154"/>
      <c r="BH24" s="153"/>
      <c r="BI24" s="160"/>
      <c r="BJ24" s="160"/>
      <c r="BK24" s="154"/>
      <c r="BL24" s="154"/>
      <c r="BM24" s="153"/>
      <c r="BN24" s="160"/>
      <c r="BO24" s="160"/>
      <c r="BP24" s="154"/>
      <c r="BQ24" s="154"/>
      <c r="BR24" s="153"/>
      <c r="BS24" s="160"/>
      <c r="BT24" s="160"/>
      <c r="BU24" s="160"/>
      <c r="BV24" s="154"/>
      <c r="BW24" s="154"/>
      <c r="BX24" s="154"/>
      <c r="BY24" s="160"/>
      <c r="BZ24" s="154"/>
      <c r="CA24" s="154"/>
      <c r="CB24" s="160"/>
      <c r="CC24" s="154"/>
      <c r="CD24" s="153"/>
      <c r="CE24" s="154"/>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row>
    <row r="25" spans="1:109" ht="15.75" customHeight="1" x14ac:dyDescent="0.25">
      <c r="A25" s="475"/>
      <c r="B25" s="476"/>
      <c r="C25" s="476"/>
      <c r="D25" s="476"/>
      <c r="E25" s="477"/>
      <c r="F25" s="476"/>
      <c r="G25" s="476"/>
      <c r="H25" s="476"/>
      <c r="I25" s="478"/>
      <c r="J25" s="478"/>
      <c r="K25" s="476"/>
      <c r="L25" s="477"/>
      <c r="M25" s="475"/>
      <c r="N25" s="279"/>
      <c r="O25" s="278"/>
      <c r="P25" s="479"/>
      <c r="Q25" s="278">
        <f t="shared" si="11"/>
        <v>0</v>
      </c>
      <c r="R25" s="279"/>
      <c r="S25" s="278"/>
      <c r="T25" s="280"/>
      <c r="U25" s="480">
        <v>3</v>
      </c>
      <c r="V25" s="485"/>
      <c r="W25" s="155" t="str">
        <f t="shared" si="0"/>
        <v/>
      </c>
      <c r="X25" s="155"/>
      <c r="Y25" s="155"/>
      <c r="Z25" s="155"/>
      <c r="AA25" s="155"/>
      <c r="AB25" s="482"/>
      <c r="AC25" s="482"/>
      <c r="AD25" s="156" t="str">
        <f t="shared" si="4"/>
        <v/>
      </c>
      <c r="AE25" s="482"/>
      <c r="AF25" s="482"/>
      <c r="AG25" s="482"/>
      <c r="AH25" s="163" t="str">
        <f>IFERROR(IF(AND(W24="Probabilidad",W25="Probabilidad"),(AJ24-(+AJ24*AD25)),IF(AND(W24="Impacto",W25="Probabilidad"),(AJ23-(+AJ23*AD25)),IF(W25="Impacto",AJ24,""))),"")</f>
        <v/>
      </c>
      <c r="AI25" s="158" t="str">
        <f t="shared" si="5"/>
        <v/>
      </c>
      <c r="AJ25" s="156" t="str">
        <f t="shared" si="6"/>
        <v/>
      </c>
      <c r="AK25" s="158" t="str">
        <f t="shared" si="7"/>
        <v/>
      </c>
      <c r="AL25" s="156" t="str">
        <f>IFERROR(IF(AND(W24="Impacto",W25="Impacto"),(AL24-(+AL24*AD25)),IF(AND(W24="Probabilidad",W25="Impacto"),(AL23-(+AL23*AD25)),IF(W25="Probabilidad",AL24,""))),"")</f>
        <v/>
      </c>
      <c r="AM25" s="159" t="str">
        <f t="shared" si="8"/>
        <v/>
      </c>
      <c r="AN25" s="488"/>
      <c r="AO25" s="478"/>
      <c r="AP25" s="480"/>
      <c r="AQ25" s="497"/>
      <c r="AR25" s="160"/>
      <c r="AS25" s="154"/>
      <c r="AT25" s="160"/>
      <c r="AU25" s="154"/>
      <c r="AV25" s="160"/>
      <c r="AW25" s="154"/>
      <c r="AX25" s="160"/>
      <c r="AY25" s="154"/>
      <c r="AZ25" s="153"/>
      <c r="BA25" s="154"/>
      <c r="BB25" s="154"/>
      <c r="BC25" s="153"/>
      <c r="BD25" s="160"/>
      <c r="BE25" s="160"/>
      <c r="BF25" s="154"/>
      <c r="BG25" s="154"/>
      <c r="BH25" s="153"/>
      <c r="BI25" s="160"/>
      <c r="BJ25" s="160"/>
      <c r="BK25" s="154"/>
      <c r="BL25" s="154"/>
      <c r="BM25" s="153"/>
      <c r="BN25" s="160"/>
      <c r="BO25" s="160"/>
      <c r="BP25" s="154"/>
      <c r="BQ25" s="154"/>
      <c r="BR25" s="153"/>
      <c r="BS25" s="160"/>
      <c r="BT25" s="160"/>
      <c r="BU25" s="160"/>
      <c r="BV25" s="154"/>
      <c r="BW25" s="154"/>
      <c r="BX25" s="154"/>
      <c r="BY25" s="160"/>
      <c r="BZ25" s="154"/>
      <c r="CA25" s="154"/>
      <c r="CB25" s="160"/>
      <c r="CC25" s="154"/>
      <c r="CD25" s="153"/>
      <c r="CE25" s="154"/>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row>
    <row r="26" spans="1:109" ht="15.75" customHeight="1" x14ac:dyDescent="0.25">
      <c r="A26" s="475"/>
      <c r="B26" s="476"/>
      <c r="C26" s="476"/>
      <c r="D26" s="476"/>
      <c r="E26" s="477"/>
      <c r="F26" s="476"/>
      <c r="G26" s="476"/>
      <c r="H26" s="476"/>
      <c r="I26" s="478"/>
      <c r="J26" s="478"/>
      <c r="K26" s="476"/>
      <c r="L26" s="477"/>
      <c r="M26" s="475"/>
      <c r="N26" s="279"/>
      <c r="O26" s="278"/>
      <c r="P26" s="479"/>
      <c r="Q26" s="278">
        <f t="shared" si="11"/>
        <v>0</v>
      </c>
      <c r="R26" s="279"/>
      <c r="S26" s="278"/>
      <c r="T26" s="280"/>
      <c r="U26" s="480">
        <v>4</v>
      </c>
      <c r="V26" s="481"/>
      <c r="W26" s="155" t="str">
        <f t="shared" si="0"/>
        <v/>
      </c>
      <c r="X26" s="155"/>
      <c r="Y26" s="155"/>
      <c r="Z26" s="155"/>
      <c r="AA26" s="155"/>
      <c r="AB26" s="482"/>
      <c r="AC26" s="482"/>
      <c r="AD26" s="156" t="str">
        <f t="shared" si="4"/>
        <v/>
      </c>
      <c r="AE26" s="482"/>
      <c r="AF26" s="482"/>
      <c r="AG26" s="482"/>
      <c r="AH26" s="163" t="str">
        <f>IFERROR(IF(AND(W25="Probabilidad",W26="Probabilidad"),(AJ25-(+AJ25*AD26)),IF(AND(W25="Impacto",W26="Probabilidad"),(AJ24-(+AJ24*AD26)),IF(W26="Impacto",AJ25,""))),"")</f>
        <v/>
      </c>
      <c r="AI26" s="158" t="str">
        <f t="shared" si="5"/>
        <v/>
      </c>
      <c r="AJ26" s="156" t="str">
        <f t="shared" si="6"/>
        <v/>
      </c>
      <c r="AK26" s="158" t="str">
        <f t="shared" si="7"/>
        <v/>
      </c>
      <c r="AL26" s="156" t="str">
        <f>IFERROR(IF(AND(W25="Impacto",W26="Impacto"),(AL25-(+AL25*AD26)),IF(AND(W25="Probabilidad",W26="Impacto"),(AL24-(+AL24*AD26)),IF(W26="Probabilidad",AL25,""))),"")</f>
        <v/>
      </c>
      <c r="AM26" s="159" t="str">
        <f t="shared" si="8"/>
        <v/>
      </c>
      <c r="AN26" s="488"/>
      <c r="AO26" s="478"/>
      <c r="AP26" s="480"/>
      <c r="AQ26" s="497"/>
      <c r="AR26" s="160"/>
      <c r="AS26" s="154"/>
      <c r="AT26" s="160"/>
      <c r="AU26" s="154"/>
      <c r="AV26" s="160"/>
      <c r="AW26" s="154"/>
      <c r="AX26" s="160"/>
      <c r="AY26" s="154"/>
      <c r="AZ26" s="153"/>
      <c r="BA26" s="154"/>
      <c r="BB26" s="154"/>
      <c r="BC26" s="153"/>
      <c r="BD26" s="160"/>
      <c r="BE26" s="160"/>
      <c r="BF26" s="154"/>
      <c r="BG26" s="154"/>
      <c r="BH26" s="153"/>
      <c r="BI26" s="160"/>
      <c r="BJ26" s="160"/>
      <c r="BK26" s="154"/>
      <c r="BL26" s="154"/>
      <c r="BM26" s="153"/>
      <c r="BN26" s="160"/>
      <c r="BO26" s="160"/>
      <c r="BP26" s="154"/>
      <c r="BQ26" s="154"/>
      <c r="BR26" s="153"/>
      <c r="BS26" s="160"/>
      <c r="BT26" s="160"/>
      <c r="BU26" s="160"/>
      <c r="BV26" s="154"/>
      <c r="BW26" s="154"/>
      <c r="BX26" s="154"/>
      <c r="BY26" s="160"/>
      <c r="BZ26" s="154"/>
      <c r="CA26" s="154"/>
      <c r="CB26" s="160"/>
      <c r="CC26" s="154"/>
      <c r="CD26" s="153"/>
      <c r="CE26" s="154"/>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row>
    <row r="27" spans="1:109" ht="15.75" customHeight="1" x14ac:dyDescent="0.25">
      <c r="A27" s="475"/>
      <c r="B27" s="476"/>
      <c r="C27" s="476"/>
      <c r="D27" s="476"/>
      <c r="E27" s="477"/>
      <c r="F27" s="476"/>
      <c r="G27" s="476"/>
      <c r="H27" s="476"/>
      <c r="I27" s="478"/>
      <c r="J27" s="478"/>
      <c r="K27" s="476"/>
      <c r="L27" s="477"/>
      <c r="M27" s="475"/>
      <c r="N27" s="279"/>
      <c r="O27" s="278"/>
      <c r="P27" s="479"/>
      <c r="Q27" s="278">
        <f t="shared" si="11"/>
        <v>0</v>
      </c>
      <c r="R27" s="279"/>
      <c r="S27" s="278"/>
      <c r="T27" s="280"/>
      <c r="U27" s="480">
        <v>5</v>
      </c>
      <c r="V27" s="481"/>
      <c r="W27" s="155" t="str">
        <f t="shared" si="0"/>
        <v/>
      </c>
      <c r="X27" s="155"/>
      <c r="Y27" s="155"/>
      <c r="Z27" s="155"/>
      <c r="AA27" s="155"/>
      <c r="AB27" s="482"/>
      <c r="AC27" s="482"/>
      <c r="AD27" s="156" t="str">
        <f t="shared" si="4"/>
        <v/>
      </c>
      <c r="AE27" s="482"/>
      <c r="AF27" s="482"/>
      <c r="AG27" s="482"/>
      <c r="AH27" s="157" t="str">
        <f>IFERROR(IF(AND(W26="Probabilidad",W27="Probabilidad"),(AJ26-(+AJ26*AD27)),IF(AND(W26="Impacto",W27="Probabilidad"),(AJ25-(+AJ25*AD27)),IF(W27="Impacto",AJ26,""))),"")</f>
        <v/>
      </c>
      <c r="AI27" s="158" t="str">
        <f>IFERROR(IF(AH27="","",IF(AH27&lt;=0.2,"Muy Baja",IF(AH27&lt;=0.4,"Baja",IF(AH27&lt;=0.6,"Media",IF(AH27&lt;=0.8,"Alta","Muy Alta"))))),"")</f>
        <v/>
      </c>
      <c r="AJ27" s="156" t="str">
        <f t="shared" si="6"/>
        <v/>
      </c>
      <c r="AK27" s="158" t="str">
        <f t="shared" si="7"/>
        <v/>
      </c>
      <c r="AL27" s="156" t="str">
        <f>IFERROR(IF(AND(W26="Impacto",W27="Impacto"),(AL26-(+AL26*AD27)),IF(AND(W26="Probabilidad",W27="Impacto"),(AL25-(+AL25*AD27)),IF(W27="Probabilidad",AL26,""))),"")</f>
        <v/>
      </c>
      <c r="AM27" s="159" t="str">
        <f t="shared" si="8"/>
        <v/>
      </c>
      <c r="AN27" s="488"/>
      <c r="AO27" s="478"/>
      <c r="AP27" s="480"/>
      <c r="AQ27" s="497"/>
      <c r="AR27" s="160"/>
      <c r="AS27" s="154"/>
      <c r="AT27" s="160"/>
      <c r="AU27" s="154"/>
      <c r="AV27" s="160"/>
      <c r="AW27" s="154"/>
      <c r="AX27" s="160"/>
      <c r="AY27" s="154"/>
      <c r="AZ27" s="153"/>
      <c r="BA27" s="154"/>
      <c r="BB27" s="154"/>
      <c r="BC27" s="153"/>
      <c r="BD27" s="160"/>
      <c r="BE27" s="160"/>
      <c r="BF27" s="154"/>
      <c r="BG27" s="154"/>
      <c r="BH27" s="153"/>
      <c r="BI27" s="160"/>
      <c r="BJ27" s="160"/>
      <c r="BK27" s="154"/>
      <c r="BL27" s="154"/>
      <c r="BM27" s="153"/>
      <c r="BN27" s="160"/>
      <c r="BO27" s="160"/>
      <c r="BP27" s="154"/>
      <c r="BQ27" s="154"/>
      <c r="BR27" s="153"/>
      <c r="BS27" s="160"/>
      <c r="BT27" s="160"/>
      <c r="BU27" s="160"/>
      <c r="BV27" s="154"/>
      <c r="BW27" s="154"/>
      <c r="BX27" s="154"/>
      <c r="BY27" s="160"/>
      <c r="BZ27" s="154"/>
      <c r="CA27" s="154"/>
      <c r="CB27" s="160"/>
      <c r="CC27" s="154"/>
      <c r="CD27" s="153"/>
      <c r="CE27" s="154"/>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row>
    <row r="28" spans="1:109" ht="15.75" customHeight="1" x14ac:dyDescent="0.25">
      <c r="A28" s="475"/>
      <c r="B28" s="476"/>
      <c r="C28" s="476"/>
      <c r="D28" s="476"/>
      <c r="E28" s="477"/>
      <c r="F28" s="476"/>
      <c r="G28" s="476"/>
      <c r="H28" s="476"/>
      <c r="I28" s="478"/>
      <c r="J28" s="478"/>
      <c r="K28" s="476"/>
      <c r="L28" s="477"/>
      <c r="M28" s="475"/>
      <c r="N28" s="279"/>
      <c r="O28" s="278"/>
      <c r="P28" s="479"/>
      <c r="Q28" s="278">
        <f t="shared" si="11"/>
        <v>0</v>
      </c>
      <c r="R28" s="279"/>
      <c r="S28" s="278"/>
      <c r="T28" s="280"/>
      <c r="U28" s="480">
        <v>6</v>
      </c>
      <c r="V28" s="481"/>
      <c r="W28" s="155" t="str">
        <f t="shared" si="0"/>
        <v/>
      </c>
      <c r="X28" s="155"/>
      <c r="Y28" s="155"/>
      <c r="Z28" s="155"/>
      <c r="AA28" s="155"/>
      <c r="AB28" s="482"/>
      <c r="AC28" s="482"/>
      <c r="AD28" s="156" t="str">
        <f t="shared" si="4"/>
        <v/>
      </c>
      <c r="AE28" s="482"/>
      <c r="AF28" s="482"/>
      <c r="AG28" s="482"/>
      <c r="AH28" s="163" t="str">
        <f>IFERROR(IF(AND(W27="Probabilidad",W28="Probabilidad"),(AJ27-(+AJ27*AD28)),IF(AND(W27="Impacto",W28="Probabilidad"),(AJ26-(+AJ26*AD28)),IF(W28="Impacto",AJ27,""))),"")</f>
        <v/>
      </c>
      <c r="AI28" s="158" t="str">
        <f t="shared" si="5"/>
        <v/>
      </c>
      <c r="AJ28" s="156" t="str">
        <f t="shared" si="6"/>
        <v/>
      </c>
      <c r="AK28" s="158" t="str">
        <f t="shared" si="7"/>
        <v/>
      </c>
      <c r="AL28" s="156" t="str">
        <f>IFERROR(IF(AND(W27="Impacto",W28="Impacto"),(AL27-(+AL27*AD28)),IF(AND(W27="Probabilidad",W28="Impacto"),(AL26-(+AL26*AD28)),IF(W28="Probabilidad",AL27,""))),"")</f>
        <v/>
      </c>
      <c r="AM28" s="159" t="str">
        <f t="shared" si="8"/>
        <v/>
      </c>
      <c r="AN28" s="489"/>
      <c r="AO28" s="478"/>
      <c r="AP28" s="480"/>
      <c r="AQ28" s="497"/>
      <c r="AR28" s="160"/>
      <c r="AS28" s="154"/>
      <c r="AT28" s="160"/>
      <c r="AU28" s="154"/>
      <c r="AV28" s="160"/>
      <c r="AW28" s="154"/>
      <c r="AX28" s="160"/>
      <c r="AY28" s="154"/>
      <c r="AZ28" s="153"/>
      <c r="BA28" s="154"/>
      <c r="BB28" s="154"/>
      <c r="BC28" s="153"/>
      <c r="BD28" s="160"/>
      <c r="BE28" s="160"/>
      <c r="BF28" s="154"/>
      <c r="BG28" s="154"/>
      <c r="BH28" s="153"/>
      <c r="BI28" s="160"/>
      <c r="BJ28" s="160"/>
      <c r="BK28" s="154"/>
      <c r="BL28" s="154"/>
      <c r="BM28" s="153"/>
      <c r="BN28" s="160"/>
      <c r="BO28" s="160"/>
      <c r="BP28" s="154"/>
      <c r="BQ28" s="154"/>
      <c r="BR28" s="153"/>
      <c r="BS28" s="160"/>
      <c r="BT28" s="160"/>
      <c r="BU28" s="160"/>
      <c r="BV28" s="154"/>
      <c r="BW28" s="154"/>
      <c r="BX28" s="154"/>
      <c r="BY28" s="160"/>
      <c r="BZ28" s="154"/>
      <c r="CA28" s="154"/>
      <c r="CB28" s="160"/>
      <c r="CC28" s="154"/>
      <c r="CD28" s="153"/>
      <c r="CE28" s="154"/>
      <c r="CF28" s="149"/>
      <c r="CG28" s="149"/>
      <c r="CH28" s="149"/>
      <c r="CI28" s="149"/>
      <c r="CJ28" s="149"/>
      <c r="CK28" s="149"/>
      <c r="CL28" s="149"/>
      <c r="CM28" s="149"/>
      <c r="CN28" s="149"/>
      <c r="CO28" s="149"/>
      <c r="CP28" s="149"/>
      <c r="CQ28" s="149"/>
      <c r="CR28" s="149"/>
      <c r="CS28" s="149"/>
      <c r="CT28" s="149"/>
      <c r="CU28" s="149"/>
      <c r="CV28" s="149"/>
      <c r="CW28" s="149"/>
      <c r="CX28" s="149"/>
      <c r="CY28" s="149"/>
      <c r="CZ28" s="149"/>
      <c r="DA28" s="149"/>
      <c r="DB28" s="149"/>
      <c r="DC28" s="149"/>
      <c r="DD28" s="149"/>
      <c r="DE28" s="149"/>
    </row>
    <row r="29" spans="1:109" ht="15.75" customHeight="1" x14ac:dyDescent="0.25">
      <c r="A29" s="475">
        <v>5</v>
      </c>
      <c r="B29" s="476"/>
      <c r="C29" s="476"/>
      <c r="D29" s="476"/>
      <c r="E29" s="477"/>
      <c r="F29" s="476"/>
      <c r="G29" s="476"/>
      <c r="H29" s="476"/>
      <c r="I29" s="478"/>
      <c r="J29" s="478"/>
      <c r="K29" s="476"/>
      <c r="L29" s="477"/>
      <c r="M29" s="475"/>
      <c r="N29" s="279" t="str">
        <f>IF(M29&lt;=0,"",IF(M29&lt;=2,"Muy Baja",IF(M29&lt;=24,"Baja",IF(M29&lt;=500,"Media",IF(M29&lt;=5000,"Alta","Muy Alta")))))</f>
        <v/>
      </c>
      <c r="O29" s="278" t="str">
        <f>IF(N29="","",IF(N29="Muy Baja",0.2,IF(N29="Baja",0.4,IF(N29="Media",0.6,IF(N29="Alta",0.8,IF(N29="Muy Alta",1,))))))</f>
        <v/>
      </c>
      <c r="P29" s="479"/>
      <c r="Q29" s="278">
        <f>IF(NOT(ISERROR(MATCH(P29,'Tabla Impacto'!$B$221:$B$223,0))),'Tabla Impacto'!$F$223&amp;"Por favor no seleccionar los criterios de impacto(Afectación Económica o presupuestal y Pérdida Reputacional)",P29)</f>
        <v>0</v>
      </c>
      <c r="R29" s="279" t="str">
        <f>IF(OR(Q29='Tabla Impacto'!$C$11,Q29='Tabla Impacto'!$D$11),"Leve",IF(OR(Q29='Tabla Impacto'!$C$12,Q29='Tabla Impacto'!$D$12),"Menor",IF(OR(Q29='Tabla Impacto'!$C$13,Q29='Tabla Impacto'!$D$13),"Moderado",IF(OR(Q29='Tabla Impacto'!$C$14,Q29='Tabla Impacto'!$D$14),"Mayor",IF(OR(Q29='Tabla Impacto'!$C$15,Q29='Tabla Impacto'!$D$15),"Catastrófico","")))))</f>
        <v/>
      </c>
      <c r="S29" s="278" t="str">
        <f>IF(R29="","",IF(R29="Leve",0.2,IF(R29="Menor",0.4,IF(R29="Moderado",0.6,IF(R29="Mayor",0.8,IF(R29="Catastrófico",1,))))))</f>
        <v/>
      </c>
      <c r="T29" s="280" t="str">
        <f>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
      </c>
      <c r="U29" s="480">
        <v>1</v>
      </c>
      <c r="V29" s="481"/>
      <c r="W29" s="155" t="str">
        <f t="shared" si="0"/>
        <v/>
      </c>
      <c r="X29" s="155"/>
      <c r="Y29" s="155"/>
      <c r="Z29" s="155"/>
      <c r="AA29" s="155"/>
      <c r="AB29" s="482"/>
      <c r="AC29" s="482"/>
      <c r="AD29" s="156" t="str">
        <f t="shared" si="4"/>
        <v/>
      </c>
      <c r="AE29" s="482"/>
      <c r="AF29" s="482"/>
      <c r="AG29" s="482"/>
      <c r="AH29" s="163" t="str">
        <f>IFERROR(IF(W29="Probabilidad",(O29-(+O29*AD29)),IF(W29="Impacto",O29,"")),"")</f>
        <v/>
      </c>
      <c r="AI29" s="158" t="str">
        <f>IFERROR(IF(AH29="","",IF(AH29&lt;=0.2,"Muy Baja",IF(AH29&lt;=0.4,"Baja",IF(AH29&lt;=0.6,"Media",IF(AH29&lt;=0.8,"Alta","Muy Alta"))))),"")</f>
        <v/>
      </c>
      <c r="AJ29" s="156" t="str">
        <f t="shared" si="6"/>
        <v/>
      </c>
      <c r="AK29" s="158" t="str">
        <f>IFERROR(IF(AL29="","",IF(AL29&lt;=0.2,"Leve",IF(AL29&lt;=0.4,"Menor",IF(AL29&lt;=0.6,"Moderado",IF(AL29&lt;=0.8,"Mayor","Catastrófico"))))),"")</f>
        <v/>
      </c>
      <c r="AL29" s="156" t="str">
        <f>IFERROR(IF(W29="Impacto",(S29-(+S29*AD29)),IF(W29="Probabilidad",S29,"")),"")</f>
        <v/>
      </c>
      <c r="AM29" s="159" t="str">
        <f t="shared" si="8"/>
        <v/>
      </c>
      <c r="AN29" s="487"/>
      <c r="AO29" s="478"/>
      <c r="AP29" s="480"/>
      <c r="AQ29" s="497"/>
      <c r="AR29" s="160"/>
      <c r="AS29" s="154"/>
      <c r="AT29" s="160"/>
      <c r="AU29" s="154"/>
      <c r="AV29" s="160"/>
      <c r="AW29" s="154"/>
      <c r="AX29" s="160"/>
      <c r="AY29" s="154"/>
      <c r="AZ29" s="153"/>
      <c r="BA29" s="154"/>
      <c r="BB29" s="154"/>
      <c r="BC29" s="153"/>
      <c r="BD29" s="160"/>
      <c r="BE29" s="160"/>
      <c r="BF29" s="154"/>
      <c r="BG29" s="154"/>
      <c r="BH29" s="153"/>
      <c r="BI29" s="160"/>
      <c r="BJ29" s="160"/>
      <c r="BK29" s="154"/>
      <c r="BL29" s="154"/>
      <c r="BM29" s="153"/>
      <c r="BN29" s="160"/>
      <c r="BO29" s="160"/>
      <c r="BP29" s="154"/>
      <c r="BQ29" s="154"/>
      <c r="BR29" s="153"/>
      <c r="BS29" s="160"/>
      <c r="BT29" s="160"/>
      <c r="BU29" s="160"/>
      <c r="BV29" s="154"/>
      <c r="BW29" s="154"/>
      <c r="BX29" s="154"/>
      <c r="BY29" s="160"/>
      <c r="BZ29" s="154"/>
      <c r="CA29" s="154"/>
      <c r="CB29" s="160"/>
      <c r="CC29" s="154"/>
      <c r="CD29" s="153"/>
      <c r="CE29" s="154"/>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row>
    <row r="30" spans="1:109" ht="15.75" customHeight="1" x14ac:dyDescent="0.25">
      <c r="A30" s="475"/>
      <c r="B30" s="476"/>
      <c r="C30" s="476"/>
      <c r="D30" s="476"/>
      <c r="E30" s="477"/>
      <c r="F30" s="476"/>
      <c r="G30" s="476"/>
      <c r="H30" s="476"/>
      <c r="I30" s="478"/>
      <c r="J30" s="478"/>
      <c r="K30" s="476"/>
      <c r="L30" s="477"/>
      <c r="M30" s="475"/>
      <c r="N30" s="279"/>
      <c r="O30" s="278"/>
      <c r="P30" s="479"/>
      <c r="Q30" s="278">
        <f t="shared" ref="Q30:Q34" si="12">IF(NOT(ISERROR(MATCH(P30,_xlfn.ANCHORARRAY(E41),0))),O43&amp;"Por favor no seleccionar los criterios de impacto",P30)</f>
        <v>0</v>
      </c>
      <c r="R30" s="279"/>
      <c r="S30" s="278"/>
      <c r="T30" s="280"/>
      <c r="U30" s="480">
        <v>2</v>
      </c>
      <c r="V30" s="481"/>
      <c r="W30" s="155" t="str">
        <f t="shared" si="0"/>
        <v/>
      </c>
      <c r="X30" s="155"/>
      <c r="Y30" s="155"/>
      <c r="Z30" s="155"/>
      <c r="AA30" s="155"/>
      <c r="AB30" s="482"/>
      <c r="AC30" s="482"/>
      <c r="AD30" s="156" t="str">
        <f t="shared" si="4"/>
        <v/>
      </c>
      <c r="AE30" s="482"/>
      <c r="AF30" s="482"/>
      <c r="AG30" s="482"/>
      <c r="AH30" s="163" t="str">
        <f>IFERROR(IF(AND(W29="Probabilidad",W30="Probabilidad"),(AJ29-(+AJ29*AD30)),IF(W30="Probabilidad",(O29-(+O29*AD30)),IF(W30="Impacto",AJ29,""))),"")</f>
        <v/>
      </c>
      <c r="AI30" s="158" t="str">
        <f t="shared" si="5"/>
        <v/>
      </c>
      <c r="AJ30" s="156" t="str">
        <f t="shared" si="6"/>
        <v/>
      </c>
      <c r="AK30" s="158" t="str">
        <f t="shared" si="7"/>
        <v/>
      </c>
      <c r="AL30" s="156" t="str">
        <f>IFERROR(IF(AND(W29="Impacto",W30="Impacto"),(AL23-(+AL23*AD30)),IF(W30="Impacto",($S$29-(+$S$29*AD30)),IF(W30="Probabilidad",AL23,""))),"")</f>
        <v/>
      </c>
      <c r="AM30" s="159" t="str">
        <f t="shared" si="8"/>
        <v/>
      </c>
      <c r="AN30" s="488"/>
      <c r="AO30" s="478"/>
      <c r="AP30" s="480"/>
      <c r="AQ30" s="497"/>
      <c r="AR30" s="160"/>
      <c r="AS30" s="154"/>
      <c r="AT30" s="160"/>
      <c r="AU30" s="154"/>
      <c r="AV30" s="160"/>
      <c r="AW30" s="154"/>
      <c r="AX30" s="160"/>
      <c r="AY30" s="154"/>
      <c r="AZ30" s="153"/>
      <c r="BA30" s="154"/>
      <c r="BB30" s="154"/>
      <c r="BC30" s="153"/>
      <c r="BD30" s="160"/>
      <c r="BE30" s="160"/>
      <c r="BF30" s="154"/>
      <c r="BG30" s="154"/>
      <c r="BH30" s="153"/>
      <c r="BI30" s="160"/>
      <c r="BJ30" s="160"/>
      <c r="BK30" s="154"/>
      <c r="BL30" s="154"/>
      <c r="BM30" s="153"/>
      <c r="BN30" s="160"/>
      <c r="BO30" s="160"/>
      <c r="BP30" s="154"/>
      <c r="BQ30" s="154"/>
      <c r="BR30" s="153"/>
      <c r="BS30" s="160"/>
      <c r="BT30" s="160"/>
      <c r="BU30" s="160"/>
      <c r="BV30" s="154"/>
      <c r="BW30" s="154"/>
      <c r="BX30" s="154"/>
      <c r="BY30" s="160"/>
      <c r="BZ30" s="154"/>
      <c r="CA30" s="154"/>
      <c r="CB30" s="160"/>
      <c r="CC30" s="154"/>
      <c r="CD30" s="153"/>
      <c r="CE30" s="154"/>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row>
    <row r="31" spans="1:109" ht="15.75" customHeight="1" x14ac:dyDescent="0.25">
      <c r="A31" s="475"/>
      <c r="B31" s="476"/>
      <c r="C31" s="476"/>
      <c r="D31" s="476"/>
      <c r="E31" s="477"/>
      <c r="F31" s="476"/>
      <c r="G31" s="476"/>
      <c r="H31" s="476"/>
      <c r="I31" s="478"/>
      <c r="J31" s="478"/>
      <c r="K31" s="476"/>
      <c r="L31" s="477"/>
      <c r="M31" s="475"/>
      <c r="N31" s="279"/>
      <c r="O31" s="278"/>
      <c r="P31" s="479"/>
      <c r="Q31" s="278">
        <f t="shared" si="12"/>
        <v>0</v>
      </c>
      <c r="R31" s="279"/>
      <c r="S31" s="278"/>
      <c r="T31" s="280"/>
      <c r="U31" s="480">
        <v>3</v>
      </c>
      <c r="V31" s="485"/>
      <c r="W31" s="155" t="str">
        <f t="shared" si="0"/>
        <v/>
      </c>
      <c r="X31" s="155"/>
      <c r="Y31" s="155"/>
      <c r="Z31" s="155"/>
      <c r="AA31" s="155"/>
      <c r="AB31" s="482"/>
      <c r="AC31" s="482"/>
      <c r="AD31" s="156" t="str">
        <f t="shared" si="4"/>
        <v/>
      </c>
      <c r="AE31" s="482"/>
      <c r="AF31" s="482"/>
      <c r="AG31" s="482"/>
      <c r="AH31" s="163" t="str">
        <f>IFERROR(IF(AND(W30="Probabilidad",W31="Probabilidad"),(AJ30-(+AJ30*AD31)),IF(AND(W30="Impacto",W31="Probabilidad"),(AJ29-(+AJ29*AD31)),IF(W31="Impacto",AJ30,""))),"")</f>
        <v/>
      </c>
      <c r="AI31" s="158" t="str">
        <f t="shared" si="5"/>
        <v/>
      </c>
      <c r="AJ31" s="156" t="str">
        <f t="shared" si="6"/>
        <v/>
      </c>
      <c r="AK31" s="158" t="str">
        <f t="shared" si="7"/>
        <v/>
      </c>
      <c r="AL31" s="156" t="str">
        <f>IFERROR(IF(AND(W30="Impacto",W31="Impacto"),(AL30-(+AL30*AD31)),IF(AND(W30="Probabilidad",W31="Impacto"),(AL29-(+AL29*AD31)),IF(W31="Probabilidad",AL30,""))),"")</f>
        <v/>
      </c>
      <c r="AM31" s="159" t="str">
        <f t="shared" si="8"/>
        <v/>
      </c>
      <c r="AN31" s="488"/>
      <c r="AO31" s="478"/>
      <c r="AP31" s="480"/>
      <c r="AQ31" s="497"/>
      <c r="AR31" s="160"/>
      <c r="AS31" s="154"/>
      <c r="AT31" s="160"/>
      <c r="AU31" s="154"/>
      <c r="AV31" s="160"/>
      <c r="AW31" s="154"/>
      <c r="AX31" s="160"/>
      <c r="AY31" s="154"/>
      <c r="AZ31" s="153"/>
      <c r="BA31" s="154"/>
      <c r="BB31" s="154"/>
      <c r="BC31" s="153"/>
      <c r="BD31" s="160"/>
      <c r="BE31" s="160"/>
      <c r="BF31" s="154"/>
      <c r="BG31" s="154"/>
      <c r="BH31" s="153"/>
      <c r="BI31" s="160"/>
      <c r="BJ31" s="160"/>
      <c r="BK31" s="154"/>
      <c r="BL31" s="154"/>
      <c r="BM31" s="153"/>
      <c r="BN31" s="160"/>
      <c r="BO31" s="160"/>
      <c r="BP31" s="154"/>
      <c r="BQ31" s="154"/>
      <c r="BR31" s="153"/>
      <c r="BS31" s="160"/>
      <c r="BT31" s="160"/>
      <c r="BU31" s="160"/>
      <c r="BV31" s="154"/>
      <c r="BW31" s="154"/>
      <c r="BX31" s="154"/>
      <c r="BY31" s="160"/>
      <c r="BZ31" s="154"/>
      <c r="CA31" s="154"/>
      <c r="CB31" s="160"/>
      <c r="CC31" s="154"/>
      <c r="CD31" s="153"/>
      <c r="CE31" s="154"/>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row>
    <row r="32" spans="1:109" ht="15.75" customHeight="1" x14ac:dyDescent="0.25">
      <c r="A32" s="475"/>
      <c r="B32" s="476"/>
      <c r="C32" s="476"/>
      <c r="D32" s="476"/>
      <c r="E32" s="477"/>
      <c r="F32" s="476"/>
      <c r="G32" s="476"/>
      <c r="H32" s="476"/>
      <c r="I32" s="478"/>
      <c r="J32" s="478"/>
      <c r="K32" s="476"/>
      <c r="L32" s="477"/>
      <c r="M32" s="475"/>
      <c r="N32" s="279"/>
      <c r="O32" s="278"/>
      <c r="P32" s="479"/>
      <c r="Q32" s="278">
        <f t="shared" si="12"/>
        <v>0</v>
      </c>
      <c r="R32" s="279"/>
      <c r="S32" s="278"/>
      <c r="T32" s="280"/>
      <c r="U32" s="480">
        <v>4</v>
      </c>
      <c r="V32" s="481"/>
      <c r="W32" s="155" t="str">
        <f t="shared" si="0"/>
        <v/>
      </c>
      <c r="X32" s="155"/>
      <c r="Y32" s="155"/>
      <c r="Z32" s="155"/>
      <c r="AA32" s="155"/>
      <c r="AB32" s="482"/>
      <c r="AC32" s="482"/>
      <c r="AD32" s="156" t="str">
        <f t="shared" si="4"/>
        <v/>
      </c>
      <c r="AE32" s="482"/>
      <c r="AF32" s="482"/>
      <c r="AG32" s="482"/>
      <c r="AH32" s="163" t="str">
        <f>IFERROR(IF(AND(W31="Probabilidad",W32="Probabilidad"),(AJ31-(+AJ31*AD32)),IF(AND(W31="Impacto",W32="Probabilidad"),(AJ30-(+AJ30*AD32)),IF(W32="Impacto",AJ31,""))),"")</f>
        <v/>
      </c>
      <c r="AI32" s="158" t="str">
        <f t="shared" si="5"/>
        <v/>
      </c>
      <c r="AJ32" s="156" t="str">
        <f t="shared" si="6"/>
        <v/>
      </c>
      <c r="AK32" s="158" t="str">
        <f t="shared" si="7"/>
        <v/>
      </c>
      <c r="AL32" s="156" t="str">
        <f>IFERROR(IF(AND(W31="Impacto",W32="Impacto"),(AL31-(+AL31*AD32)),IF(AND(W31="Probabilidad",W32="Impacto"),(AL30-(+AL30*AD32)),IF(W32="Probabilidad",AL31,""))),"")</f>
        <v/>
      </c>
      <c r="AM32" s="159" t="str">
        <f t="shared" si="8"/>
        <v/>
      </c>
      <c r="AN32" s="488"/>
      <c r="AO32" s="478"/>
      <c r="AP32" s="480"/>
      <c r="AQ32" s="497"/>
      <c r="AR32" s="160"/>
      <c r="AS32" s="154"/>
      <c r="AT32" s="160"/>
      <c r="AU32" s="154"/>
      <c r="AV32" s="160"/>
      <c r="AW32" s="154"/>
      <c r="AX32" s="160"/>
      <c r="AY32" s="154"/>
      <c r="AZ32" s="153"/>
      <c r="BA32" s="154"/>
      <c r="BB32" s="154"/>
      <c r="BC32" s="153"/>
      <c r="BD32" s="160"/>
      <c r="BE32" s="160"/>
      <c r="BF32" s="154"/>
      <c r="BG32" s="154"/>
      <c r="BH32" s="153"/>
      <c r="BI32" s="160"/>
      <c r="BJ32" s="160"/>
      <c r="BK32" s="154"/>
      <c r="BL32" s="154"/>
      <c r="BM32" s="153"/>
      <c r="BN32" s="160"/>
      <c r="BO32" s="160"/>
      <c r="BP32" s="154"/>
      <c r="BQ32" s="154"/>
      <c r="BR32" s="153"/>
      <c r="BS32" s="160"/>
      <c r="BT32" s="160"/>
      <c r="BU32" s="160"/>
      <c r="BV32" s="154"/>
      <c r="BW32" s="154"/>
      <c r="BX32" s="154"/>
      <c r="BY32" s="160"/>
      <c r="BZ32" s="154"/>
      <c r="CA32" s="154"/>
      <c r="CB32" s="160"/>
      <c r="CC32" s="154"/>
      <c r="CD32" s="153"/>
      <c r="CE32" s="154"/>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row>
    <row r="33" spans="1:109" ht="15.75" customHeight="1" x14ac:dyDescent="0.25">
      <c r="A33" s="475"/>
      <c r="B33" s="476"/>
      <c r="C33" s="476"/>
      <c r="D33" s="476"/>
      <c r="E33" s="477"/>
      <c r="F33" s="476"/>
      <c r="G33" s="476"/>
      <c r="H33" s="476"/>
      <c r="I33" s="478"/>
      <c r="J33" s="478"/>
      <c r="K33" s="476"/>
      <c r="L33" s="477"/>
      <c r="M33" s="475"/>
      <c r="N33" s="279"/>
      <c r="O33" s="278"/>
      <c r="P33" s="479"/>
      <c r="Q33" s="278">
        <f t="shared" si="12"/>
        <v>0</v>
      </c>
      <c r="R33" s="279"/>
      <c r="S33" s="278"/>
      <c r="T33" s="280"/>
      <c r="U33" s="480">
        <v>5</v>
      </c>
      <c r="V33" s="481"/>
      <c r="W33" s="155" t="str">
        <f t="shared" si="0"/>
        <v/>
      </c>
      <c r="X33" s="155"/>
      <c r="Y33" s="155"/>
      <c r="Z33" s="155"/>
      <c r="AA33" s="155"/>
      <c r="AB33" s="482"/>
      <c r="AC33" s="482"/>
      <c r="AD33" s="156" t="str">
        <f t="shared" si="4"/>
        <v/>
      </c>
      <c r="AE33" s="482"/>
      <c r="AF33" s="482"/>
      <c r="AG33" s="482"/>
      <c r="AH33" s="163" t="str">
        <f>IFERROR(IF(AND(W32="Probabilidad",W33="Probabilidad"),(AJ32-(+AJ32*AD33)),IF(AND(W32="Impacto",W33="Probabilidad"),(AJ31-(+AJ31*AD33)),IF(W33="Impacto",AJ32,""))),"")</f>
        <v/>
      </c>
      <c r="AI33" s="158" t="str">
        <f t="shared" si="5"/>
        <v/>
      </c>
      <c r="AJ33" s="156" t="str">
        <f t="shared" si="6"/>
        <v/>
      </c>
      <c r="AK33" s="158" t="str">
        <f t="shared" si="7"/>
        <v/>
      </c>
      <c r="AL33" s="156" t="str">
        <f>IFERROR(IF(AND(W32="Impacto",W33="Impacto"),(AL32-(+AL32*AD33)),IF(AND(W32="Probabilidad",W33="Impacto"),(AL31-(+AL31*AD33)),IF(W33="Probabilidad",AL32,""))),"")</f>
        <v/>
      </c>
      <c r="AM33" s="159" t="str">
        <f t="shared" si="8"/>
        <v/>
      </c>
      <c r="AN33" s="488"/>
      <c r="AO33" s="478"/>
      <c r="AP33" s="480"/>
      <c r="AQ33" s="497"/>
      <c r="AR33" s="160"/>
      <c r="AS33" s="154"/>
      <c r="AT33" s="160"/>
      <c r="AU33" s="154"/>
      <c r="AV33" s="160"/>
      <c r="AW33" s="154"/>
      <c r="AX33" s="160"/>
      <c r="AY33" s="154"/>
      <c r="AZ33" s="153"/>
      <c r="BA33" s="154"/>
      <c r="BB33" s="154"/>
      <c r="BC33" s="153"/>
      <c r="BD33" s="160"/>
      <c r="BE33" s="160"/>
      <c r="BF33" s="154"/>
      <c r="BG33" s="154"/>
      <c r="BH33" s="153"/>
      <c r="BI33" s="160"/>
      <c r="BJ33" s="160"/>
      <c r="BK33" s="154"/>
      <c r="BL33" s="154"/>
      <c r="BM33" s="153"/>
      <c r="BN33" s="160"/>
      <c r="BO33" s="160"/>
      <c r="BP33" s="154"/>
      <c r="BQ33" s="154"/>
      <c r="BR33" s="153"/>
      <c r="BS33" s="160"/>
      <c r="BT33" s="160"/>
      <c r="BU33" s="160"/>
      <c r="BV33" s="154"/>
      <c r="BW33" s="154"/>
      <c r="BX33" s="154"/>
      <c r="BY33" s="160"/>
      <c r="BZ33" s="154"/>
      <c r="CA33" s="154"/>
      <c r="CB33" s="160"/>
      <c r="CC33" s="154"/>
      <c r="CD33" s="153"/>
      <c r="CE33" s="154"/>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row>
    <row r="34" spans="1:109" ht="15.75" customHeight="1" x14ac:dyDescent="0.25">
      <c r="A34" s="475"/>
      <c r="B34" s="476"/>
      <c r="C34" s="476"/>
      <c r="D34" s="476"/>
      <c r="E34" s="477"/>
      <c r="F34" s="476"/>
      <c r="G34" s="476"/>
      <c r="H34" s="476"/>
      <c r="I34" s="478"/>
      <c r="J34" s="478"/>
      <c r="K34" s="476"/>
      <c r="L34" s="477"/>
      <c r="M34" s="475"/>
      <c r="N34" s="279"/>
      <c r="O34" s="278"/>
      <c r="P34" s="479"/>
      <c r="Q34" s="278">
        <f t="shared" si="12"/>
        <v>0</v>
      </c>
      <c r="R34" s="279"/>
      <c r="S34" s="278"/>
      <c r="T34" s="280"/>
      <c r="U34" s="480">
        <v>6</v>
      </c>
      <c r="V34" s="481"/>
      <c r="W34" s="155" t="str">
        <f t="shared" si="0"/>
        <v/>
      </c>
      <c r="X34" s="155"/>
      <c r="Y34" s="155"/>
      <c r="Z34" s="155"/>
      <c r="AA34" s="155"/>
      <c r="AB34" s="482"/>
      <c r="AC34" s="482"/>
      <c r="AD34" s="156" t="str">
        <f t="shared" si="4"/>
        <v/>
      </c>
      <c r="AE34" s="482"/>
      <c r="AF34" s="482"/>
      <c r="AG34" s="482"/>
      <c r="AH34" s="163" t="str">
        <f>IFERROR(IF(AND(W33="Probabilidad",W34="Probabilidad"),(AJ33-(+AJ33*AD34)),IF(AND(W33="Impacto",W34="Probabilidad"),(AJ32-(+AJ32*AD34)),IF(W34="Impacto",AJ33,""))),"")</f>
        <v/>
      </c>
      <c r="AI34" s="158" t="str">
        <f t="shared" si="5"/>
        <v/>
      </c>
      <c r="AJ34" s="156" t="str">
        <f t="shared" si="6"/>
        <v/>
      </c>
      <c r="AK34" s="158" t="str">
        <f t="shared" si="7"/>
        <v/>
      </c>
      <c r="AL34" s="156" t="str">
        <f>IFERROR(IF(AND(W33="Impacto",W34="Impacto"),(AL33-(+AL33*AD34)),IF(AND(W33="Probabilidad",W34="Impacto"),(AL32-(+AL32*AD34)),IF(W34="Probabilidad",AL33,""))),"")</f>
        <v/>
      </c>
      <c r="AM34" s="159" t="str">
        <f t="shared" si="8"/>
        <v/>
      </c>
      <c r="AN34" s="489"/>
      <c r="AO34" s="478"/>
      <c r="AP34" s="480"/>
      <c r="AQ34" s="497"/>
      <c r="AR34" s="160"/>
      <c r="AS34" s="154"/>
      <c r="AT34" s="160"/>
      <c r="AU34" s="154"/>
      <c r="AV34" s="160"/>
      <c r="AW34" s="154"/>
      <c r="AX34" s="160"/>
      <c r="AY34" s="154"/>
      <c r="AZ34" s="153"/>
      <c r="BA34" s="154"/>
      <c r="BB34" s="154"/>
      <c r="BC34" s="153"/>
      <c r="BD34" s="160"/>
      <c r="BE34" s="160"/>
      <c r="BF34" s="154"/>
      <c r="BG34" s="154"/>
      <c r="BH34" s="153"/>
      <c r="BI34" s="160"/>
      <c r="BJ34" s="160"/>
      <c r="BK34" s="154"/>
      <c r="BL34" s="154"/>
      <c r="BM34" s="153"/>
      <c r="BN34" s="160"/>
      <c r="BO34" s="160"/>
      <c r="BP34" s="154"/>
      <c r="BQ34" s="154"/>
      <c r="BR34" s="153"/>
      <c r="BS34" s="160"/>
      <c r="BT34" s="160"/>
      <c r="BU34" s="160"/>
      <c r="BV34" s="154"/>
      <c r="BW34" s="154"/>
      <c r="BX34" s="154"/>
      <c r="BY34" s="160"/>
      <c r="BZ34" s="154"/>
      <c r="CA34" s="154"/>
      <c r="CB34" s="160"/>
      <c r="CC34" s="154"/>
      <c r="CD34" s="153"/>
      <c r="CE34" s="154"/>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row>
    <row r="35" spans="1:109" ht="15.75" customHeight="1" x14ac:dyDescent="0.25">
      <c r="A35" s="475">
        <v>6</v>
      </c>
      <c r="B35" s="476"/>
      <c r="C35" s="476"/>
      <c r="D35" s="476"/>
      <c r="E35" s="477"/>
      <c r="F35" s="476"/>
      <c r="G35" s="476"/>
      <c r="H35" s="476"/>
      <c r="I35" s="478"/>
      <c r="J35" s="478"/>
      <c r="K35" s="476"/>
      <c r="L35" s="477"/>
      <c r="M35" s="475"/>
      <c r="N35" s="279" t="str">
        <f>IF(M35&lt;=0,"",IF(M35&lt;=2,"Muy Baja",IF(M35&lt;=24,"Baja",IF(M35&lt;=500,"Media",IF(M35&lt;=5000,"Alta","Muy Alta")))))</f>
        <v/>
      </c>
      <c r="O35" s="278" t="str">
        <f>IF(N35="","",IF(N35="Muy Baja",0.2,IF(N35="Baja",0.4,IF(N35="Media",0.6,IF(N35="Alta",0.8,IF(N35="Muy Alta",1,))))))</f>
        <v/>
      </c>
      <c r="P35" s="479"/>
      <c r="Q35" s="278">
        <f>IF(NOT(ISERROR(MATCH(P35,'Tabla Impacto'!$B$221:$B$223,0))),'Tabla Impacto'!$F$223&amp;"Por favor no seleccionar los criterios de impacto(Afectación Económica o presupuestal y Pérdida Reputacional)",P35)</f>
        <v>0</v>
      </c>
      <c r="R35" s="279" t="str">
        <f>IF(OR(Q35='Tabla Impacto'!$C$11,Q35='Tabla Impacto'!$D$11),"Leve",IF(OR(Q35='Tabla Impacto'!$C$12,Q35='Tabla Impacto'!$D$12),"Menor",IF(OR(Q35='Tabla Impacto'!$C$13,Q35='Tabla Impacto'!$D$13),"Moderado",IF(OR(Q35='Tabla Impacto'!$C$14,Q35='Tabla Impacto'!$D$14),"Mayor",IF(OR(Q35='Tabla Impacto'!$C$15,Q35='Tabla Impacto'!$D$15),"Catastrófico","")))))</f>
        <v/>
      </c>
      <c r="S35" s="278" t="str">
        <f>IF(R35="","",IF(R35="Leve",0.2,IF(R35="Menor",0.4,IF(R35="Moderado",0.6,IF(R35="Mayor",0.8,IF(R35="Catastrófico",1,))))))</f>
        <v/>
      </c>
      <c r="T35" s="280" t="str">
        <f>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
      </c>
      <c r="U35" s="480">
        <v>1</v>
      </c>
      <c r="V35" s="481"/>
      <c r="W35" s="155" t="str">
        <f t="shared" si="0"/>
        <v/>
      </c>
      <c r="X35" s="155"/>
      <c r="Y35" s="155"/>
      <c r="Z35" s="155"/>
      <c r="AA35" s="155"/>
      <c r="AB35" s="482"/>
      <c r="AC35" s="482"/>
      <c r="AD35" s="156" t="str">
        <f t="shared" si="4"/>
        <v/>
      </c>
      <c r="AE35" s="482"/>
      <c r="AF35" s="482"/>
      <c r="AG35" s="482"/>
      <c r="AH35" s="163" t="str">
        <f>IFERROR(IF(W35="Probabilidad",(O35-(+O35*AD35)),IF(W35="Impacto",O35,"")),"")</f>
        <v/>
      </c>
      <c r="AI35" s="158" t="str">
        <f>IFERROR(IF(AH35="","",IF(AH35&lt;=0.2,"Muy Baja",IF(AH35&lt;=0.4,"Baja",IF(AH35&lt;=0.6,"Media",IF(AH35&lt;=0.8,"Alta","Muy Alta"))))),"")</f>
        <v/>
      </c>
      <c r="AJ35" s="156" t="str">
        <f t="shared" si="6"/>
        <v/>
      </c>
      <c r="AK35" s="158" t="str">
        <f>IFERROR(IF(AL35="","",IF(AL35&lt;=0.2,"Leve",IF(AL35&lt;=0.4,"Menor",IF(AL35&lt;=0.6,"Moderado",IF(AL35&lt;=0.8,"Mayor","Catastrófico"))))),"")</f>
        <v/>
      </c>
      <c r="AL35" s="156" t="str">
        <f>IFERROR(IF(W35="Impacto",(S35-(+S35*AD35)),IF(W35="Probabilidad",S35,"")),"")</f>
        <v/>
      </c>
      <c r="AM35" s="159" t="str">
        <f t="shared" si="8"/>
        <v/>
      </c>
      <c r="AN35" s="487"/>
      <c r="AO35" s="478"/>
      <c r="AP35" s="480"/>
      <c r="AQ35" s="497"/>
      <c r="AR35" s="160"/>
      <c r="AS35" s="154"/>
      <c r="AT35" s="160"/>
      <c r="AU35" s="154"/>
      <c r="AV35" s="160"/>
      <c r="AW35" s="154"/>
      <c r="AX35" s="160"/>
      <c r="AY35" s="154"/>
      <c r="AZ35" s="153"/>
      <c r="BA35" s="154"/>
      <c r="BB35" s="154"/>
      <c r="BC35" s="153"/>
      <c r="BD35" s="160"/>
      <c r="BE35" s="160"/>
      <c r="BF35" s="154"/>
      <c r="BG35" s="154"/>
      <c r="BH35" s="153"/>
      <c r="BI35" s="160"/>
      <c r="BJ35" s="160"/>
      <c r="BK35" s="154"/>
      <c r="BL35" s="154"/>
      <c r="BM35" s="153"/>
      <c r="BN35" s="160"/>
      <c r="BO35" s="160"/>
      <c r="BP35" s="154"/>
      <c r="BQ35" s="154"/>
      <c r="BR35" s="153"/>
      <c r="BS35" s="160"/>
      <c r="BT35" s="160"/>
      <c r="BU35" s="160"/>
      <c r="BV35" s="154"/>
      <c r="BW35" s="154"/>
      <c r="BX35" s="154"/>
      <c r="BY35" s="160"/>
      <c r="BZ35" s="154"/>
      <c r="CA35" s="154"/>
      <c r="CB35" s="160"/>
      <c r="CC35" s="154"/>
      <c r="CD35" s="153"/>
      <c r="CE35" s="154"/>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row>
    <row r="36" spans="1:109" ht="15.75" customHeight="1" x14ac:dyDescent="0.25">
      <c r="A36" s="475"/>
      <c r="B36" s="476"/>
      <c r="C36" s="476"/>
      <c r="D36" s="476"/>
      <c r="E36" s="477"/>
      <c r="F36" s="476"/>
      <c r="G36" s="476"/>
      <c r="H36" s="476"/>
      <c r="I36" s="478"/>
      <c r="J36" s="478"/>
      <c r="K36" s="476"/>
      <c r="L36" s="477"/>
      <c r="M36" s="475"/>
      <c r="N36" s="279"/>
      <c r="O36" s="278"/>
      <c r="P36" s="479"/>
      <c r="Q36" s="278">
        <f t="shared" ref="Q36:Q40" si="13">IF(NOT(ISERROR(MATCH(P36,_xlfn.ANCHORARRAY(E47),0))),O49&amp;"Por favor no seleccionar los criterios de impacto",P36)</f>
        <v>0</v>
      </c>
      <c r="R36" s="279"/>
      <c r="S36" s="278"/>
      <c r="T36" s="280"/>
      <c r="U36" s="480">
        <v>2</v>
      </c>
      <c r="V36" s="481"/>
      <c r="W36" s="155" t="str">
        <f t="shared" si="0"/>
        <v/>
      </c>
      <c r="X36" s="155"/>
      <c r="Y36" s="155"/>
      <c r="Z36" s="155"/>
      <c r="AA36" s="155"/>
      <c r="AB36" s="482"/>
      <c r="AC36" s="482"/>
      <c r="AD36" s="156" t="str">
        <f t="shared" si="4"/>
        <v/>
      </c>
      <c r="AE36" s="482"/>
      <c r="AF36" s="482"/>
      <c r="AG36" s="482"/>
      <c r="AH36" s="163" t="str">
        <f>IFERROR(IF(AND(W35="Probabilidad",W36="Probabilidad"),(AJ35-(+AJ35*AD36)),IF(W36="Probabilidad",(O35-(+O35*AD36)),IF(W36="Impacto",AJ35,""))),"")</f>
        <v/>
      </c>
      <c r="AI36" s="158" t="str">
        <f t="shared" si="5"/>
        <v/>
      </c>
      <c r="AJ36" s="156" t="str">
        <f t="shared" si="6"/>
        <v/>
      </c>
      <c r="AK36" s="158" t="str">
        <f t="shared" si="7"/>
        <v/>
      </c>
      <c r="AL36" s="156" t="str">
        <f>IFERROR(IF(AND(W35="Impacto",W36="Impacto"),(AL29-(+AL29*AD36)),IF(W36="Impacto",($S$35-(+$S$35*AD36)),IF(W36="Probabilidad",AL29,""))),"")</f>
        <v/>
      </c>
      <c r="AM36" s="159" t="str">
        <f t="shared" si="8"/>
        <v/>
      </c>
      <c r="AN36" s="488"/>
      <c r="AO36" s="478"/>
      <c r="AP36" s="480"/>
      <c r="AQ36" s="497"/>
      <c r="AR36" s="160"/>
      <c r="AS36" s="154"/>
      <c r="AT36" s="160"/>
      <c r="AU36" s="154"/>
      <c r="AV36" s="160"/>
      <c r="AW36" s="154"/>
      <c r="AX36" s="160"/>
      <c r="AY36" s="154"/>
      <c r="AZ36" s="153"/>
      <c r="BA36" s="154"/>
      <c r="BB36" s="154"/>
      <c r="BC36" s="153"/>
      <c r="BD36" s="160"/>
      <c r="BE36" s="160"/>
      <c r="BF36" s="154"/>
      <c r="BG36" s="154"/>
      <c r="BH36" s="153"/>
      <c r="BI36" s="160"/>
      <c r="BJ36" s="160"/>
      <c r="BK36" s="154"/>
      <c r="BL36" s="154"/>
      <c r="BM36" s="153"/>
      <c r="BN36" s="160"/>
      <c r="BO36" s="160"/>
      <c r="BP36" s="154"/>
      <c r="BQ36" s="154"/>
      <c r="BR36" s="153"/>
      <c r="BS36" s="160"/>
      <c r="BT36" s="160"/>
      <c r="BU36" s="160"/>
      <c r="BV36" s="154"/>
      <c r="BW36" s="154"/>
      <c r="BX36" s="154"/>
      <c r="BY36" s="160"/>
      <c r="BZ36" s="154"/>
      <c r="CA36" s="154"/>
      <c r="CB36" s="160"/>
      <c r="CC36" s="154"/>
      <c r="CD36" s="153"/>
      <c r="CE36" s="154"/>
      <c r="CF36" s="149"/>
      <c r="CG36" s="149"/>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49"/>
      <c r="DD36" s="149"/>
      <c r="DE36" s="149"/>
    </row>
    <row r="37" spans="1:109" ht="15.75" customHeight="1" x14ac:dyDescent="0.25">
      <c r="A37" s="475"/>
      <c r="B37" s="476"/>
      <c r="C37" s="476"/>
      <c r="D37" s="476"/>
      <c r="E37" s="477"/>
      <c r="F37" s="476"/>
      <c r="G37" s="476"/>
      <c r="H37" s="476"/>
      <c r="I37" s="478"/>
      <c r="J37" s="478"/>
      <c r="K37" s="476"/>
      <c r="L37" s="477"/>
      <c r="M37" s="475"/>
      <c r="N37" s="279"/>
      <c r="O37" s="278"/>
      <c r="P37" s="479"/>
      <c r="Q37" s="278">
        <f t="shared" si="13"/>
        <v>0</v>
      </c>
      <c r="R37" s="279"/>
      <c r="S37" s="278"/>
      <c r="T37" s="280"/>
      <c r="U37" s="480">
        <v>3</v>
      </c>
      <c r="V37" s="485"/>
      <c r="W37" s="155" t="str">
        <f t="shared" ref="W37:W64" si="14">IF(OR(AB37="Preventivo",AB37="Detectivo"),"Probabilidad",IF(AB37="Correctivo","Impacto",""))</f>
        <v/>
      </c>
      <c r="X37" s="155"/>
      <c r="Y37" s="155"/>
      <c r="Z37" s="155"/>
      <c r="AA37" s="155"/>
      <c r="AB37" s="482"/>
      <c r="AC37" s="482"/>
      <c r="AD37" s="156" t="str">
        <f t="shared" si="4"/>
        <v/>
      </c>
      <c r="AE37" s="482"/>
      <c r="AF37" s="482"/>
      <c r="AG37" s="482"/>
      <c r="AH37" s="163" t="str">
        <f>IFERROR(IF(AND(W36="Probabilidad",W37="Probabilidad"),(AJ36-(+AJ36*AD37)),IF(AND(W36="Impacto",W37="Probabilidad"),(AJ35-(+AJ35*AD37)),IF(W37="Impacto",AJ36,""))),"")</f>
        <v/>
      </c>
      <c r="AI37" s="158" t="str">
        <f t="shared" si="5"/>
        <v/>
      </c>
      <c r="AJ37" s="156" t="str">
        <f t="shared" ref="AJ37:AJ64" si="15">+AH37</f>
        <v/>
      </c>
      <c r="AK37" s="158" t="str">
        <f t="shared" si="7"/>
        <v/>
      </c>
      <c r="AL37" s="156" t="str">
        <f>IFERROR(IF(AND(W36="Impacto",W37="Impacto"),(AL36-(+AL36*AD37)),IF(AND(W36="Probabilidad",W37="Impacto"),(AL35-(+AL35*AD37)),IF(W37="Probabilidad",AL36,""))),"")</f>
        <v/>
      </c>
      <c r="AM37" s="159" t="str">
        <f t="shared" ref="AM37:AM64" si="16">IFERROR(IF(OR(AND(AI37="Muy Baja",AK37="Leve"),AND(AI37="Muy Baja",AK37="Menor"),AND(AI37="Baja",AK37="Leve")),"Bajo",IF(OR(AND(AI37="Muy baja",AK37="Moderado"),AND(AI37="Baja",AK37="Menor"),AND(AI37="Baja",AK37="Moderado"),AND(AI37="Media",AK37="Leve"),AND(AI37="Media",AK37="Menor"),AND(AI37="Media",AK37="Moderado"),AND(AI37="Alta",AK37="Leve"),AND(AI37="Alta",AK37="Menor")),"Moderado",IF(OR(AND(AI37="Muy Baja",AK37="Mayor"),AND(AI37="Baja",AK37="Mayor"),AND(AI37="Media",AK37="Mayor"),AND(AI37="Alta",AK37="Moderado"),AND(AI37="Alta",AK37="Mayor"),AND(AI37="Muy Alta",AK37="Leve"),AND(AI37="Muy Alta",AK37="Menor"),AND(AI37="Muy Alta",AK37="Moderado"),AND(AI37="Muy Alta",AK37="Mayor")),"Alto",IF(OR(AND(AI37="Muy Baja",AK37="Catastrófico"),AND(AI37="Baja",AK37="Catastrófico"),AND(AI37="Media",AK37="Catastrófico"),AND(AI37="Alta",AK37="Catastrófico"),AND(AI37="Muy Alta",AK37="Catastrófico")),"Extremo","")))),"")</f>
        <v/>
      </c>
      <c r="AN37" s="488"/>
      <c r="AO37" s="478"/>
      <c r="AP37" s="480"/>
      <c r="AQ37" s="497"/>
      <c r="AR37" s="160"/>
      <c r="AS37" s="154"/>
      <c r="AT37" s="160"/>
      <c r="AU37" s="154"/>
      <c r="AV37" s="160"/>
      <c r="AW37" s="154"/>
      <c r="AX37" s="160"/>
      <c r="AY37" s="154"/>
      <c r="AZ37" s="153"/>
      <c r="BA37" s="154"/>
      <c r="BB37" s="154"/>
      <c r="BC37" s="153"/>
      <c r="BD37" s="160"/>
      <c r="BE37" s="160"/>
      <c r="BF37" s="154"/>
      <c r="BG37" s="154"/>
      <c r="BH37" s="153"/>
      <c r="BI37" s="160"/>
      <c r="BJ37" s="160"/>
      <c r="BK37" s="154"/>
      <c r="BL37" s="154"/>
      <c r="BM37" s="153"/>
      <c r="BN37" s="160"/>
      <c r="BO37" s="160"/>
      <c r="BP37" s="154"/>
      <c r="BQ37" s="154"/>
      <c r="BR37" s="153"/>
      <c r="BS37" s="160"/>
      <c r="BT37" s="160"/>
      <c r="BU37" s="160"/>
      <c r="BV37" s="154"/>
      <c r="BW37" s="154"/>
      <c r="BX37" s="154"/>
      <c r="BY37" s="160"/>
      <c r="BZ37" s="154"/>
      <c r="CA37" s="154"/>
      <c r="CB37" s="160"/>
      <c r="CC37" s="154"/>
      <c r="CD37" s="153"/>
      <c r="CE37" s="154"/>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row>
    <row r="38" spans="1:109" ht="15.75" customHeight="1" x14ac:dyDescent="0.25">
      <c r="A38" s="475"/>
      <c r="B38" s="476"/>
      <c r="C38" s="476"/>
      <c r="D38" s="476"/>
      <c r="E38" s="477"/>
      <c r="F38" s="476"/>
      <c r="G38" s="476"/>
      <c r="H38" s="476"/>
      <c r="I38" s="478"/>
      <c r="J38" s="478"/>
      <c r="K38" s="476"/>
      <c r="L38" s="477"/>
      <c r="M38" s="475"/>
      <c r="N38" s="279"/>
      <c r="O38" s="278"/>
      <c r="P38" s="479"/>
      <c r="Q38" s="278">
        <f t="shared" si="13"/>
        <v>0</v>
      </c>
      <c r="R38" s="279"/>
      <c r="S38" s="278"/>
      <c r="T38" s="280"/>
      <c r="U38" s="480">
        <v>4</v>
      </c>
      <c r="V38" s="481"/>
      <c r="W38" s="155" t="str">
        <f t="shared" si="14"/>
        <v/>
      </c>
      <c r="X38" s="155"/>
      <c r="Y38" s="155"/>
      <c r="Z38" s="155"/>
      <c r="AA38" s="155"/>
      <c r="AB38" s="482"/>
      <c r="AC38" s="482"/>
      <c r="AD38" s="156" t="str">
        <f t="shared" si="4"/>
        <v/>
      </c>
      <c r="AE38" s="482"/>
      <c r="AF38" s="482"/>
      <c r="AG38" s="482"/>
      <c r="AH38" s="163" t="str">
        <f>IFERROR(IF(AND(W37="Probabilidad",W38="Probabilidad"),(AJ37-(+AJ37*AD38)),IF(AND(W37="Impacto",W38="Probabilidad"),(AJ36-(+AJ36*AD38)),IF(W38="Impacto",AJ37,""))),"")</f>
        <v/>
      </c>
      <c r="AI38" s="158" t="str">
        <f t="shared" si="5"/>
        <v/>
      </c>
      <c r="AJ38" s="156" t="str">
        <f t="shared" si="15"/>
        <v/>
      </c>
      <c r="AK38" s="158" t="str">
        <f t="shared" si="7"/>
        <v/>
      </c>
      <c r="AL38" s="156" t="str">
        <f>IFERROR(IF(AND(W37="Impacto",W38="Impacto"),(AL37-(+AL37*AD38)),IF(AND(W37="Probabilidad",W38="Impacto"),(AL36-(+AL36*AD38)),IF(W38="Probabilidad",AL37,""))),"")</f>
        <v/>
      </c>
      <c r="AM38" s="159" t="str">
        <f t="shared" si="16"/>
        <v/>
      </c>
      <c r="AN38" s="488"/>
      <c r="AO38" s="478"/>
      <c r="AP38" s="480"/>
      <c r="AQ38" s="497"/>
      <c r="AR38" s="160"/>
      <c r="AS38" s="154"/>
      <c r="AT38" s="160"/>
      <c r="AU38" s="154"/>
      <c r="AV38" s="160"/>
      <c r="AW38" s="154"/>
      <c r="AX38" s="160"/>
      <c r="AY38" s="154"/>
      <c r="AZ38" s="153"/>
      <c r="BA38" s="154"/>
      <c r="BB38" s="154"/>
      <c r="BC38" s="153"/>
      <c r="BD38" s="160"/>
      <c r="BE38" s="160"/>
      <c r="BF38" s="154"/>
      <c r="BG38" s="154"/>
      <c r="BH38" s="153"/>
      <c r="BI38" s="160"/>
      <c r="BJ38" s="160"/>
      <c r="BK38" s="154"/>
      <c r="BL38" s="154"/>
      <c r="BM38" s="153"/>
      <c r="BN38" s="160"/>
      <c r="BO38" s="160"/>
      <c r="BP38" s="154"/>
      <c r="BQ38" s="154"/>
      <c r="BR38" s="153"/>
      <c r="BS38" s="160"/>
      <c r="BT38" s="160"/>
      <c r="BU38" s="160"/>
      <c r="BV38" s="154"/>
      <c r="BW38" s="154"/>
      <c r="BX38" s="154"/>
      <c r="BY38" s="160"/>
      <c r="BZ38" s="154"/>
      <c r="CA38" s="154"/>
      <c r="CB38" s="160"/>
      <c r="CC38" s="154"/>
      <c r="CD38" s="153"/>
      <c r="CE38" s="154"/>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row>
    <row r="39" spans="1:109" ht="15.75" customHeight="1" x14ac:dyDescent="0.25">
      <c r="A39" s="475"/>
      <c r="B39" s="476"/>
      <c r="C39" s="476"/>
      <c r="D39" s="476"/>
      <c r="E39" s="477"/>
      <c r="F39" s="476"/>
      <c r="G39" s="476"/>
      <c r="H39" s="476"/>
      <c r="I39" s="478"/>
      <c r="J39" s="478"/>
      <c r="K39" s="476"/>
      <c r="L39" s="477"/>
      <c r="M39" s="475"/>
      <c r="N39" s="279"/>
      <c r="O39" s="278"/>
      <c r="P39" s="479"/>
      <c r="Q39" s="278">
        <f t="shared" si="13"/>
        <v>0</v>
      </c>
      <c r="R39" s="279"/>
      <c r="S39" s="278"/>
      <c r="T39" s="280"/>
      <c r="U39" s="480">
        <v>5</v>
      </c>
      <c r="V39" s="481"/>
      <c r="W39" s="155" t="str">
        <f t="shared" si="14"/>
        <v/>
      </c>
      <c r="X39" s="155"/>
      <c r="Y39" s="155"/>
      <c r="Z39" s="155"/>
      <c r="AA39" s="155"/>
      <c r="AB39" s="482"/>
      <c r="AC39" s="482"/>
      <c r="AD39" s="156" t="str">
        <f t="shared" si="4"/>
        <v/>
      </c>
      <c r="AE39" s="482"/>
      <c r="AF39" s="482"/>
      <c r="AG39" s="482"/>
      <c r="AH39" s="163" t="str">
        <f>IFERROR(IF(AND(W38="Probabilidad",W39="Probabilidad"),(AJ38-(+AJ38*AD39)),IF(AND(W38="Impacto",W39="Probabilidad"),(AJ37-(+AJ37*AD39)),IF(W39="Impacto",AJ38,""))),"")</f>
        <v/>
      </c>
      <c r="AI39" s="158" t="str">
        <f t="shared" si="5"/>
        <v/>
      </c>
      <c r="AJ39" s="156" t="str">
        <f t="shared" si="15"/>
        <v/>
      </c>
      <c r="AK39" s="158" t="str">
        <f t="shared" si="7"/>
        <v/>
      </c>
      <c r="AL39" s="156" t="str">
        <f>IFERROR(IF(AND(W38="Impacto",W39="Impacto"),(AL38-(+AL38*AD39)),IF(AND(W38="Probabilidad",W39="Impacto"),(AL37-(+AL37*AD39)),IF(W39="Probabilidad",AL38,""))),"")</f>
        <v/>
      </c>
      <c r="AM39" s="159" t="str">
        <f t="shared" si="16"/>
        <v/>
      </c>
      <c r="AN39" s="488"/>
      <c r="AO39" s="478"/>
      <c r="AP39" s="480"/>
      <c r="AQ39" s="497"/>
      <c r="AR39" s="160"/>
      <c r="AS39" s="154"/>
      <c r="AT39" s="160"/>
      <c r="AU39" s="154"/>
      <c r="AV39" s="160"/>
      <c r="AW39" s="154"/>
      <c r="AX39" s="160"/>
      <c r="AY39" s="154"/>
      <c r="AZ39" s="153"/>
      <c r="BA39" s="154"/>
      <c r="BB39" s="154"/>
      <c r="BC39" s="153"/>
      <c r="BD39" s="160"/>
      <c r="BE39" s="160"/>
      <c r="BF39" s="154"/>
      <c r="BG39" s="154"/>
      <c r="BH39" s="153"/>
      <c r="BI39" s="160"/>
      <c r="BJ39" s="160"/>
      <c r="BK39" s="154"/>
      <c r="BL39" s="154"/>
      <c r="BM39" s="153"/>
      <c r="BN39" s="160"/>
      <c r="BO39" s="160"/>
      <c r="BP39" s="154"/>
      <c r="BQ39" s="154"/>
      <c r="BR39" s="153"/>
      <c r="BS39" s="160"/>
      <c r="BT39" s="160"/>
      <c r="BU39" s="160"/>
      <c r="BV39" s="154"/>
      <c r="BW39" s="154"/>
      <c r="BX39" s="154"/>
      <c r="BY39" s="160"/>
      <c r="BZ39" s="154"/>
      <c r="CA39" s="154"/>
      <c r="CB39" s="160"/>
      <c r="CC39" s="154"/>
      <c r="CD39" s="153"/>
      <c r="CE39" s="154"/>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row>
    <row r="40" spans="1:109" ht="15.75" customHeight="1" x14ac:dyDescent="0.25">
      <c r="A40" s="475"/>
      <c r="B40" s="476"/>
      <c r="C40" s="476"/>
      <c r="D40" s="476"/>
      <c r="E40" s="477"/>
      <c r="F40" s="476"/>
      <c r="G40" s="476"/>
      <c r="H40" s="476"/>
      <c r="I40" s="478"/>
      <c r="J40" s="478"/>
      <c r="K40" s="476"/>
      <c r="L40" s="477"/>
      <c r="M40" s="475"/>
      <c r="N40" s="279"/>
      <c r="O40" s="278"/>
      <c r="P40" s="479"/>
      <c r="Q40" s="278">
        <f t="shared" si="13"/>
        <v>0</v>
      </c>
      <c r="R40" s="279"/>
      <c r="S40" s="278"/>
      <c r="T40" s="280"/>
      <c r="U40" s="480">
        <v>6</v>
      </c>
      <c r="V40" s="481"/>
      <c r="W40" s="155" t="str">
        <f t="shared" si="14"/>
        <v/>
      </c>
      <c r="X40" s="155"/>
      <c r="Y40" s="155"/>
      <c r="Z40" s="155"/>
      <c r="AA40" s="155"/>
      <c r="AB40" s="482"/>
      <c r="AC40" s="482"/>
      <c r="AD40" s="156" t="str">
        <f t="shared" si="4"/>
        <v/>
      </c>
      <c r="AE40" s="482"/>
      <c r="AF40" s="482"/>
      <c r="AG40" s="482"/>
      <c r="AH40" s="163" t="str">
        <f>IFERROR(IF(AND(W39="Probabilidad",W40="Probabilidad"),(AJ39-(+AJ39*AD40)),IF(AND(W39="Impacto",W40="Probabilidad"),(AJ38-(+AJ38*AD40)),IF(W40="Impacto",AJ39,""))),"")</f>
        <v/>
      </c>
      <c r="AI40" s="158" t="str">
        <f t="shared" si="5"/>
        <v/>
      </c>
      <c r="AJ40" s="156" t="str">
        <f t="shared" si="15"/>
        <v/>
      </c>
      <c r="AK40" s="158" t="str">
        <f>IFERROR(IF(AL40="","",IF(AL40&lt;=0.2,"Leve",IF(AL40&lt;=0.4,"Menor",IF(AL40&lt;=0.6,"Moderado",IF(AL40&lt;=0.8,"Mayor","Catastrófico"))))),"")</f>
        <v/>
      </c>
      <c r="AL40" s="156" t="str">
        <f>IFERROR(IF(AND(W39="Impacto",W40="Impacto"),(AL39-(+AL39*AD40)),IF(AND(W39="Probabilidad",W40="Impacto"),(AL38-(+AL38*AD40)),IF(W40="Probabilidad",AL39,""))),"")</f>
        <v/>
      </c>
      <c r="AM40" s="159" t="str">
        <f t="shared" si="16"/>
        <v/>
      </c>
      <c r="AN40" s="489"/>
      <c r="AO40" s="478"/>
      <c r="AP40" s="480"/>
      <c r="AQ40" s="497"/>
      <c r="AR40" s="160"/>
      <c r="AS40" s="154"/>
      <c r="AT40" s="160"/>
      <c r="AU40" s="154"/>
      <c r="AV40" s="160"/>
      <c r="AW40" s="154"/>
      <c r="AX40" s="160"/>
      <c r="AY40" s="154"/>
      <c r="AZ40" s="153"/>
      <c r="BA40" s="154"/>
      <c r="BB40" s="154"/>
      <c r="BC40" s="153"/>
      <c r="BD40" s="160"/>
      <c r="BE40" s="160"/>
      <c r="BF40" s="154"/>
      <c r="BG40" s="154"/>
      <c r="BH40" s="153"/>
      <c r="BI40" s="160"/>
      <c r="BJ40" s="160"/>
      <c r="BK40" s="154"/>
      <c r="BL40" s="154"/>
      <c r="BM40" s="153"/>
      <c r="BN40" s="160"/>
      <c r="BO40" s="160"/>
      <c r="BP40" s="154"/>
      <c r="BQ40" s="154"/>
      <c r="BR40" s="153"/>
      <c r="BS40" s="160"/>
      <c r="BT40" s="160"/>
      <c r="BU40" s="160"/>
      <c r="BV40" s="154"/>
      <c r="BW40" s="154"/>
      <c r="BX40" s="154"/>
      <c r="BY40" s="160"/>
      <c r="BZ40" s="154"/>
      <c r="CA40" s="154"/>
      <c r="CB40" s="160"/>
      <c r="CC40" s="154"/>
      <c r="CD40" s="153"/>
      <c r="CE40" s="154"/>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row>
    <row r="41" spans="1:109" ht="15.75" customHeight="1" x14ac:dyDescent="0.25">
      <c r="A41" s="475">
        <v>7</v>
      </c>
      <c r="B41" s="476"/>
      <c r="C41" s="476"/>
      <c r="D41" s="476"/>
      <c r="E41" s="477"/>
      <c r="F41" s="476"/>
      <c r="G41" s="476"/>
      <c r="H41" s="476"/>
      <c r="I41" s="478"/>
      <c r="J41" s="478"/>
      <c r="K41" s="476"/>
      <c r="L41" s="477"/>
      <c r="M41" s="475"/>
      <c r="N41" s="279" t="str">
        <f>IF(M41&lt;=0,"",IF(M41&lt;=2,"Muy Baja",IF(M41&lt;=24,"Baja",IF(M41&lt;=500,"Media",IF(M41&lt;=5000,"Alta","Muy Alta")))))</f>
        <v/>
      </c>
      <c r="O41" s="278" t="str">
        <f>IF(N41="","",IF(N41="Muy Baja",0.2,IF(N41="Baja",0.4,IF(N41="Media",0.6,IF(N41="Alta",0.8,IF(N41="Muy Alta",1,))))))</f>
        <v/>
      </c>
      <c r="P41" s="479"/>
      <c r="Q41" s="278">
        <f>IF(NOT(ISERROR(MATCH(P41,'Tabla Impacto'!$B$221:$B$223,0))),'Tabla Impacto'!$F$223&amp;"Por favor no seleccionar los criterios de impacto(Afectación Económica o presupuestal y Pérdida Reputacional)",P41)</f>
        <v>0</v>
      </c>
      <c r="R41" s="279" t="str">
        <f>IF(OR(Q41='Tabla Impacto'!$C$11,Q41='Tabla Impacto'!$D$11),"Leve",IF(OR(Q41='Tabla Impacto'!$C$12,Q41='Tabla Impacto'!$D$12),"Menor",IF(OR(Q41='Tabla Impacto'!$C$13,Q41='Tabla Impacto'!$D$13),"Moderado",IF(OR(Q41='Tabla Impacto'!$C$14,Q41='Tabla Impacto'!$D$14),"Mayor",IF(OR(Q41='Tabla Impacto'!$C$15,Q41='Tabla Impacto'!$D$15),"Catastrófico","")))))</f>
        <v/>
      </c>
      <c r="S41" s="278" t="str">
        <f>IF(R41="","",IF(R41="Leve",0.2,IF(R41="Menor",0.4,IF(R41="Moderado",0.6,IF(R41="Mayor",0.8,IF(R41="Catastrófico",1,))))))</f>
        <v/>
      </c>
      <c r="T41" s="280" t="str">
        <f>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
      </c>
      <c r="U41" s="480">
        <v>1</v>
      </c>
      <c r="V41" s="481"/>
      <c r="W41" s="155" t="str">
        <f t="shared" si="14"/>
        <v/>
      </c>
      <c r="X41" s="155"/>
      <c r="Y41" s="155"/>
      <c r="Z41" s="155"/>
      <c r="AA41" s="155"/>
      <c r="AB41" s="482"/>
      <c r="AC41" s="482"/>
      <c r="AD41" s="156" t="str">
        <f t="shared" si="4"/>
        <v/>
      </c>
      <c r="AE41" s="482"/>
      <c r="AF41" s="482"/>
      <c r="AG41" s="482"/>
      <c r="AH41" s="163" t="str">
        <f>IFERROR(IF(W41="Probabilidad",(O41-(+O41*AD41)),IF(W41="Impacto",O41,"")),"")</f>
        <v/>
      </c>
      <c r="AI41" s="158" t="str">
        <f>IFERROR(IF(AH41="","",IF(AH41&lt;=0.2,"Muy Baja",IF(AH41&lt;=0.4,"Baja",IF(AH41&lt;=0.6,"Media",IF(AH41&lt;=0.8,"Alta","Muy Alta"))))),"")</f>
        <v/>
      </c>
      <c r="AJ41" s="156" t="str">
        <f t="shared" si="15"/>
        <v/>
      </c>
      <c r="AK41" s="158" t="str">
        <f>IFERROR(IF(AL41="","",IF(AL41&lt;=0.2,"Leve",IF(AL41&lt;=0.4,"Menor",IF(AL41&lt;=0.6,"Moderado",IF(AL41&lt;=0.8,"Mayor","Catastrófico"))))),"")</f>
        <v/>
      </c>
      <c r="AL41" s="156" t="str">
        <f>IFERROR(IF(W41="Impacto",(S41-(+S41*AD41)),IF(W41="Probabilidad",S41,"")),"")</f>
        <v/>
      </c>
      <c r="AM41" s="159" t="str">
        <f t="shared" si="16"/>
        <v/>
      </c>
      <c r="AN41" s="487"/>
      <c r="AO41" s="478"/>
      <c r="AP41" s="480"/>
      <c r="AQ41" s="497"/>
      <c r="AR41" s="160"/>
      <c r="AS41" s="154"/>
      <c r="AT41" s="160"/>
      <c r="AU41" s="154"/>
      <c r="AV41" s="160"/>
      <c r="AW41" s="154"/>
      <c r="AX41" s="160"/>
      <c r="AY41" s="154"/>
      <c r="AZ41" s="153"/>
      <c r="BA41" s="154"/>
      <c r="BB41" s="154"/>
      <c r="BC41" s="153"/>
      <c r="BD41" s="160"/>
      <c r="BE41" s="160"/>
      <c r="BF41" s="154"/>
      <c r="BG41" s="154"/>
      <c r="BH41" s="153"/>
      <c r="BI41" s="160"/>
      <c r="BJ41" s="160"/>
      <c r="BK41" s="154"/>
      <c r="BL41" s="154"/>
      <c r="BM41" s="153"/>
      <c r="BN41" s="160"/>
      <c r="BO41" s="160"/>
      <c r="BP41" s="154"/>
      <c r="BQ41" s="154"/>
      <c r="BR41" s="153"/>
      <c r="BS41" s="160"/>
      <c r="BT41" s="160"/>
      <c r="BU41" s="160"/>
      <c r="BV41" s="154"/>
      <c r="BW41" s="154"/>
      <c r="BX41" s="154"/>
      <c r="BY41" s="160"/>
      <c r="BZ41" s="154"/>
      <c r="CA41" s="154"/>
      <c r="CB41" s="160"/>
      <c r="CC41" s="154"/>
      <c r="CD41" s="153"/>
      <c r="CE41" s="154"/>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row>
    <row r="42" spans="1:109" ht="15.75" customHeight="1" x14ac:dyDescent="0.25">
      <c r="A42" s="475"/>
      <c r="B42" s="476"/>
      <c r="C42" s="476"/>
      <c r="D42" s="476"/>
      <c r="E42" s="477"/>
      <c r="F42" s="476"/>
      <c r="G42" s="476"/>
      <c r="H42" s="476"/>
      <c r="I42" s="478"/>
      <c r="J42" s="478"/>
      <c r="K42" s="476"/>
      <c r="L42" s="477"/>
      <c r="M42" s="475"/>
      <c r="N42" s="279"/>
      <c r="O42" s="278"/>
      <c r="P42" s="479"/>
      <c r="Q42" s="278">
        <f t="shared" ref="Q42:Q46" si="17">IF(NOT(ISERROR(MATCH(P42,_xlfn.ANCHORARRAY(E53),0))),O55&amp;"Por favor no seleccionar los criterios de impacto",P42)</f>
        <v>0</v>
      </c>
      <c r="R42" s="279"/>
      <c r="S42" s="278"/>
      <c r="T42" s="280"/>
      <c r="U42" s="480">
        <v>2</v>
      </c>
      <c r="V42" s="481"/>
      <c r="W42" s="155" t="str">
        <f t="shared" si="14"/>
        <v/>
      </c>
      <c r="X42" s="155"/>
      <c r="Y42" s="155"/>
      <c r="Z42" s="155"/>
      <c r="AA42" s="155"/>
      <c r="AB42" s="482"/>
      <c r="AC42" s="482"/>
      <c r="AD42" s="156" t="str">
        <f t="shared" si="4"/>
        <v/>
      </c>
      <c r="AE42" s="482"/>
      <c r="AF42" s="482"/>
      <c r="AG42" s="482"/>
      <c r="AH42" s="163" t="str">
        <f>IFERROR(IF(AND(W41="Probabilidad",W42="Probabilidad"),(AJ41-(+AJ41*AD42)),IF(W42="Probabilidad",(O41-(+O41*AD42)),IF(W42="Impacto",AJ41,""))),"")</f>
        <v/>
      </c>
      <c r="AI42" s="158" t="str">
        <f t="shared" si="5"/>
        <v/>
      </c>
      <c r="AJ42" s="156" t="str">
        <f t="shared" si="15"/>
        <v/>
      </c>
      <c r="AK42" s="158" t="str">
        <f t="shared" si="7"/>
        <v/>
      </c>
      <c r="AL42" s="156" t="str">
        <f>IFERROR(IF(AND(W41="Impacto",W42="Impacto"),(AL35-(+AL35*AD42)),IF(W42="Impacto",($S$41-(+$S$41*AD42)),IF(W42="Probabilidad",AL35,""))),"")</f>
        <v/>
      </c>
      <c r="AM42" s="159" t="str">
        <f t="shared" si="16"/>
        <v/>
      </c>
      <c r="AN42" s="488"/>
      <c r="AO42" s="478"/>
      <c r="AP42" s="480"/>
      <c r="AQ42" s="497"/>
      <c r="AR42" s="160"/>
      <c r="AS42" s="154"/>
      <c r="AT42" s="160"/>
      <c r="AU42" s="154"/>
      <c r="AV42" s="160"/>
      <c r="AW42" s="154"/>
      <c r="AX42" s="160"/>
      <c r="AY42" s="154"/>
      <c r="AZ42" s="153"/>
      <c r="BA42" s="154"/>
      <c r="BB42" s="154"/>
      <c r="BC42" s="153"/>
      <c r="BD42" s="160"/>
      <c r="BE42" s="160"/>
      <c r="BF42" s="154"/>
      <c r="BG42" s="154"/>
      <c r="BH42" s="153"/>
      <c r="BI42" s="160"/>
      <c r="BJ42" s="160"/>
      <c r="BK42" s="154"/>
      <c r="BL42" s="154"/>
      <c r="BM42" s="153"/>
      <c r="BN42" s="160"/>
      <c r="BO42" s="160"/>
      <c r="BP42" s="154"/>
      <c r="BQ42" s="154"/>
      <c r="BR42" s="153"/>
      <c r="BS42" s="160"/>
      <c r="BT42" s="160"/>
      <c r="BU42" s="160"/>
      <c r="BV42" s="154"/>
      <c r="BW42" s="154"/>
      <c r="BX42" s="154"/>
      <c r="BY42" s="160"/>
      <c r="BZ42" s="154"/>
      <c r="CA42" s="154"/>
      <c r="CB42" s="160"/>
      <c r="CC42" s="154"/>
      <c r="CD42" s="153"/>
      <c r="CE42" s="154"/>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row>
    <row r="43" spans="1:109" ht="15.75" customHeight="1" x14ac:dyDescent="0.25">
      <c r="A43" s="475"/>
      <c r="B43" s="476"/>
      <c r="C43" s="476"/>
      <c r="D43" s="476"/>
      <c r="E43" s="477"/>
      <c r="F43" s="476"/>
      <c r="G43" s="476"/>
      <c r="H43" s="476"/>
      <c r="I43" s="478"/>
      <c r="J43" s="478"/>
      <c r="K43" s="476"/>
      <c r="L43" s="477"/>
      <c r="M43" s="475"/>
      <c r="N43" s="279"/>
      <c r="O43" s="278"/>
      <c r="P43" s="479"/>
      <c r="Q43" s="278">
        <f t="shared" si="17"/>
        <v>0</v>
      </c>
      <c r="R43" s="279"/>
      <c r="S43" s="278"/>
      <c r="T43" s="280"/>
      <c r="U43" s="480">
        <v>3</v>
      </c>
      <c r="V43" s="485"/>
      <c r="W43" s="155" t="str">
        <f t="shared" si="14"/>
        <v/>
      </c>
      <c r="X43" s="155"/>
      <c r="Y43" s="155"/>
      <c r="Z43" s="155"/>
      <c r="AA43" s="155"/>
      <c r="AB43" s="482"/>
      <c r="AC43" s="482"/>
      <c r="AD43" s="156" t="str">
        <f t="shared" si="4"/>
        <v/>
      </c>
      <c r="AE43" s="482"/>
      <c r="AF43" s="482"/>
      <c r="AG43" s="482"/>
      <c r="AH43" s="163" t="str">
        <f>IFERROR(IF(AND(W42="Probabilidad",W43="Probabilidad"),(AJ42-(+AJ42*AD43)),IF(AND(W42="Impacto",W43="Probabilidad"),(AJ41-(+AJ41*AD43)),IF(W43="Impacto",AJ42,""))),"")</f>
        <v/>
      </c>
      <c r="AI43" s="158" t="str">
        <f t="shared" si="5"/>
        <v/>
      </c>
      <c r="AJ43" s="156" t="str">
        <f t="shared" si="15"/>
        <v/>
      </c>
      <c r="AK43" s="158" t="str">
        <f t="shared" si="7"/>
        <v/>
      </c>
      <c r="AL43" s="156" t="str">
        <f>IFERROR(IF(AND(W42="Impacto",W43="Impacto"),(AL42-(+AL42*AD43)),IF(AND(W42="Probabilidad",W43="Impacto"),(AL41-(+AL41*AD43)),IF(W43="Probabilidad",AL42,""))),"")</f>
        <v/>
      </c>
      <c r="AM43" s="159" t="str">
        <f t="shared" si="16"/>
        <v/>
      </c>
      <c r="AN43" s="488"/>
      <c r="AO43" s="478"/>
      <c r="AP43" s="480"/>
      <c r="AQ43" s="497"/>
      <c r="AR43" s="160"/>
      <c r="AS43" s="154"/>
      <c r="AT43" s="160"/>
      <c r="AU43" s="154"/>
      <c r="AV43" s="160"/>
      <c r="AW43" s="154"/>
      <c r="AX43" s="160"/>
      <c r="AY43" s="154"/>
      <c r="AZ43" s="153"/>
      <c r="BA43" s="154"/>
      <c r="BB43" s="154"/>
      <c r="BC43" s="153"/>
      <c r="BD43" s="160"/>
      <c r="BE43" s="160"/>
      <c r="BF43" s="154"/>
      <c r="BG43" s="154"/>
      <c r="BH43" s="153"/>
      <c r="BI43" s="160"/>
      <c r="BJ43" s="160"/>
      <c r="BK43" s="154"/>
      <c r="BL43" s="154"/>
      <c r="BM43" s="153"/>
      <c r="BN43" s="160"/>
      <c r="BO43" s="160"/>
      <c r="BP43" s="154"/>
      <c r="BQ43" s="154"/>
      <c r="BR43" s="153"/>
      <c r="BS43" s="160"/>
      <c r="BT43" s="160"/>
      <c r="BU43" s="160"/>
      <c r="BV43" s="154"/>
      <c r="BW43" s="154"/>
      <c r="BX43" s="154"/>
      <c r="BY43" s="160"/>
      <c r="BZ43" s="154"/>
      <c r="CA43" s="154"/>
      <c r="CB43" s="160"/>
      <c r="CC43" s="154"/>
      <c r="CD43" s="153"/>
      <c r="CE43" s="154"/>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row>
    <row r="44" spans="1:109" ht="15.75" customHeight="1" x14ac:dyDescent="0.25">
      <c r="A44" s="475"/>
      <c r="B44" s="476"/>
      <c r="C44" s="476"/>
      <c r="D44" s="476"/>
      <c r="E44" s="477"/>
      <c r="F44" s="476"/>
      <c r="G44" s="476"/>
      <c r="H44" s="476"/>
      <c r="I44" s="478"/>
      <c r="J44" s="478"/>
      <c r="K44" s="476"/>
      <c r="L44" s="477"/>
      <c r="M44" s="475"/>
      <c r="N44" s="279"/>
      <c r="O44" s="278"/>
      <c r="P44" s="479"/>
      <c r="Q44" s="278">
        <f t="shared" si="17"/>
        <v>0</v>
      </c>
      <c r="R44" s="279"/>
      <c r="S44" s="278"/>
      <c r="T44" s="280"/>
      <c r="U44" s="480">
        <v>4</v>
      </c>
      <c r="V44" s="481"/>
      <c r="W44" s="155" t="str">
        <f t="shared" si="14"/>
        <v/>
      </c>
      <c r="X44" s="155"/>
      <c r="Y44" s="155"/>
      <c r="Z44" s="155"/>
      <c r="AA44" s="155"/>
      <c r="AB44" s="482"/>
      <c r="AC44" s="482"/>
      <c r="AD44" s="156" t="str">
        <f t="shared" si="4"/>
        <v/>
      </c>
      <c r="AE44" s="482"/>
      <c r="AF44" s="482"/>
      <c r="AG44" s="482"/>
      <c r="AH44" s="163" t="str">
        <f>IFERROR(IF(AND(W43="Probabilidad",W44="Probabilidad"),(AJ43-(+AJ43*AD44)),IF(AND(W43="Impacto",W44="Probabilidad"),(AJ42-(+AJ42*AD44)),IF(W44="Impacto",AJ43,""))),"")</f>
        <v/>
      </c>
      <c r="AI44" s="158" t="str">
        <f t="shared" si="5"/>
        <v/>
      </c>
      <c r="AJ44" s="156" t="str">
        <f t="shared" si="15"/>
        <v/>
      </c>
      <c r="AK44" s="158" t="str">
        <f t="shared" si="7"/>
        <v/>
      </c>
      <c r="AL44" s="156" t="str">
        <f>IFERROR(IF(AND(W43="Impacto",W44="Impacto"),(AL43-(+AL43*AD44)),IF(AND(W43="Probabilidad",W44="Impacto"),(AL42-(+AL42*AD44)),IF(W44="Probabilidad",AL43,""))),"")</f>
        <v/>
      </c>
      <c r="AM44" s="159" t="str">
        <f t="shared" si="16"/>
        <v/>
      </c>
      <c r="AN44" s="488"/>
      <c r="AO44" s="478"/>
      <c r="AP44" s="480"/>
      <c r="AQ44" s="497"/>
      <c r="AR44" s="160"/>
      <c r="AS44" s="154"/>
      <c r="AT44" s="160"/>
      <c r="AU44" s="154"/>
      <c r="AV44" s="160"/>
      <c r="AW44" s="154"/>
      <c r="AX44" s="160"/>
      <c r="AY44" s="154"/>
      <c r="AZ44" s="153"/>
      <c r="BA44" s="154"/>
      <c r="BB44" s="154"/>
      <c r="BC44" s="153"/>
      <c r="BD44" s="160"/>
      <c r="BE44" s="160"/>
      <c r="BF44" s="154"/>
      <c r="BG44" s="154"/>
      <c r="BH44" s="153"/>
      <c r="BI44" s="160"/>
      <c r="BJ44" s="160"/>
      <c r="BK44" s="154"/>
      <c r="BL44" s="154"/>
      <c r="BM44" s="153"/>
      <c r="BN44" s="160"/>
      <c r="BO44" s="160"/>
      <c r="BP44" s="154"/>
      <c r="BQ44" s="154"/>
      <c r="BR44" s="153"/>
      <c r="BS44" s="160"/>
      <c r="BT44" s="160"/>
      <c r="BU44" s="160"/>
      <c r="BV44" s="154"/>
      <c r="BW44" s="154"/>
      <c r="BX44" s="154"/>
      <c r="BY44" s="160"/>
      <c r="BZ44" s="154"/>
      <c r="CA44" s="154"/>
      <c r="CB44" s="160"/>
      <c r="CC44" s="154"/>
      <c r="CD44" s="153"/>
      <c r="CE44" s="154"/>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row>
    <row r="45" spans="1:109" ht="15.75" customHeight="1" x14ac:dyDescent="0.25">
      <c r="A45" s="475"/>
      <c r="B45" s="476"/>
      <c r="C45" s="476"/>
      <c r="D45" s="476"/>
      <c r="E45" s="477"/>
      <c r="F45" s="476"/>
      <c r="G45" s="476"/>
      <c r="H45" s="476"/>
      <c r="I45" s="478"/>
      <c r="J45" s="478"/>
      <c r="K45" s="476"/>
      <c r="L45" s="477"/>
      <c r="M45" s="475"/>
      <c r="N45" s="279"/>
      <c r="O45" s="278"/>
      <c r="P45" s="479"/>
      <c r="Q45" s="278">
        <f t="shared" si="17"/>
        <v>0</v>
      </c>
      <c r="R45" s="279"/>
      <c r="S45" s="278"/>
      <c r="T45" s="280"/>
      <c r="U45" s="480">
        <v>5</v>
      </c>
      <c r="V45" s="481"/>
      <c r="W45" s="155" t="str">
        <f t="shared" si="14"/>
        <v/>
      </c>
      <c r="X45" s="155"/>
      <c r="Y45" s="155"/>
      <c r="Z45" s="155"/>
      <c r="AA45" s="155"/>
      <c r="AB45" s="482"/>
      <c r="AC45" s="482"/>
      <c r="AD45" s="156" t="str">
        <f t="shared" si="4"/>
        <v/>
      </c>
      <c r="AE45" s="482"/>
      <c r="AF45" s="482"/>
      <c r="AG45" s="482"/>
      <c r="AH45" s="163" t="str">
        <f>IFERROR(IF(AND(W44="Probabilidad",W45="Probabilidad"),(AJ44-(+AJ44*AD45)),IF(AND(W44="Impacto",W45="Probabilidad"),(AJ43-(+AJ43*AD45)),IF(W45="Impacto",AJ44,""))),"")</f>
        <v/>
      </c>
      <c r="AI45" s="158" t="str">
        <f t="shared" si="5"/>
        <v/>
      </c>
      <c r="AJ45" s="156" t="str">
        <f t="shared" si="15"/>
        <v/>
      </c>
      <c r="AK45" s="158" t="str">
        <f t="shared" si="7"/>
        <v/>
      </c>
      <c r="AL45" s="156" t="str">
        <f>IFERROR(IF(AND(W44="Impacto",W45="Impacto"),(AL44-(+AL44*AD45)),IF(AND(W44="Probabilidad",W45="Impacto"),(AL43-(+AL43*AD45)),IF(W45="Probabilidad",AL44,""))),"")</f>
        <v/>
      </c>
      <c r="AM45" s="159" t="str">
        <f t="shared" si="16"/>
        <v/>
      </c>
      <c r="AN45" s="488"/>
      <c r="AO45" s="478"/>
      <c r="AP45" s="480"/>
      <c r="AQ45" s="497"/>
      <c r="AR45" s="160"/>
      <c r="AS45" s="154"/>
      <c r="AT45" s="160"/>
      <c r="AU45" s="154"/>
      <c r="AV45" s="160"/>
      <c r="AW45" s="154"/>
      <c r="AX45" s="160"/>
      <c r="AY45" s="154"/>
      <c r="AZ45" s="153"/>
      <c r="BA45" s="154"/>
      <c r="BB45" s="154"/>
      <c r="BC45" s="153"/>
      <c r="BD45" s="160"/>
      <c r="BE45" s="160"/>
      <c r="BF45" s="154"/>
      <c r="BG45" s="154"/>
      <c r="BH45" s="153"/>
      <c r="BI45" s="160"/>
      <c r="BJ45" s="160"/>
      <c r="BK45" s="154"/>
      <c r="BL45" s="154"/>
      <c r="BM45" s="153"/>
      <c r="BN45" s="160"/>
      <c r="BO45" s="160"/>
      <c r="BP45" s="154"/>
      <c r="BQ45" s="154"/>
      <c r="BR45" s="153"/>
      <c r="BS45" s="160"/>
      <c r="BT45" s="160"/>
      <c r="BU45" s="160"/>
      <c r="BV45" s="154"/>
      <c r="BW45" s="154"/>
      <c r="BX45" s="154"/>
      <c r="BY45" s="160"/>
      <c r="BZ45" s="154"/>
      <c r="CA45" s="154"/>
      <c r="CB45" s="160"/>
      <c r="CC45" s="154"/>
      <c r="CD45" s="153"/>
      <c r="CE45" s="154"/>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row>
    <row r="46" spans="1:109" ht="15.75" customHeight="1" x14ac:dyDescent="0.25">
      <c r="A46" s="475"/>
      <c r="B46" s="476"/>
      <c r="C46" s="476"/>
      <c r="D46" s="476"/>
      <c r="E46" s="477"/>
      <c r="F46" s="476"/>
      <c r="G46" s="476"/>
      <c r="H46" s="476"/>
      <c r="I46" s="478"/>
      <c r="J46" s="478"/>
      <c r="K46" s="476"/>
      <c r="L46" s="477"/>
      <c r="M46" s="475"/>
      <c r="N46" s="279"/>
      <c r="O46" s="278"/>
      <c r="P46" s="479"/>
      <c r="Q46" s="278">
        <f t="shared" si="17"/>
        <v>0</v>
      </c>
      <c r="R46" s="279"/>
      <c r="S46" s="278"/>
      <c r="T46" s="280"/>
      <c r="U46" s="480">
        <v>6</v>
      </c>
      <c r="V46" s="481"/>
      <c r="W46" s="155" t="str">
        <f t="shared" si="14"/>
        <v/>
      </c>
      <c r="X46" s="155"/>
      <c r="Y46" s="155"/>
      <c r="Z46" s="155"/>
      <c r="AA46" s="155"/>
      <c r="AB46" s="482"/>
      <c r="AC46" s="482"/>
      <c r="AD46" s="156" t="str">
        <f t="shared" si="4"/>
        <v/>
      </c>
      <c r="AE46" s="482"/>
      <c r="AF46" s="482"/>
      <c r="AG46" s="482"/>
      <c r="AH46" s="163" t="str">
        <f>IFERROR(IF(AND(W45="Probabilidad",W46="Probabilidad"),(AJ45-(+AJ45*AD46)),IF(AND(W45="Impacto",W46="Probabilidad"),(AJ44-(+AJ44*AD46)),IF(W46="Impacto",AJ45,""))),"")</f>
        <v/>
      </c>
      <c r="AI46" s="158" t="str">
        <f t="shared" si="5"/>
        <v/>
      </c>
      <c r="AJ46" s="156" t="str">
        <f t="shared" si="15"/>
        <v/>
      </c>
      <c r="AK46" s="158" t="str">
        <f t="shared" si="7"/>
        <v/>
      </c>
      <c r="AL46" s="156" t="str">
        <f>IFERROR(IF(AND(W45="Impacto",W46="Impacto"),(AL45-(+AL45*AD46)),IF(AND(W45="Probabilidad",W46="Impacto"),(AL44-(+AL44*AD46)),IF(W46="Probabilidad",AL45,""))),"")</f>
        <v/>
      </c>
      <c r="AM46" s="159" t="str">
        <f t="shared" si="16"/>
        <v/>
      </c>
      <c r="AN46" s="489"/>
      <c r="AO46" s="478"/>
      <c r="AP46" s="480"/>
      <c r="AQ46" s="497"/>
      <c r="AR46" s="160"/>
      <c r="AS46" s="154"/>
      <c r="AT46" s="160"/>
      <c r="AU46" s="154"/>
      <c r="AV46" s="160"/>
      <c r="AW46" s="154"/>
      <c r="AX46" s="160"/>
      <c r="AY46" s="154"/>
      <c r="AZ46" s="153"/>
      <c r="BA46" s="154"/>
      <c r="BB46" s="154"/>
      <c r="BC46" s="153"/>
      <c r="BD46" s="160"/>
      <c r="BE46" s="160"/>
      <c r="BF46" s="154"/>
      <c r="BG46" s="154"/>
      <c r="BH46" s="153"/>
      <c r="BI46" s="160"/>
      <c r="BJ46" s="160"/>
      <c r="BK46" s="154"/>
      <c r="BL46" s="154"/>
      <c r="BM46" s="153"/>
      <c r="BN46" s="160"/>
      <c r="BO46" s="160"/>
      <c r="BP46" s="154"/>
      <c r="BQ46" s="154"/>
      <c r="BR46" s="153"/>
      <c r="BS46" s="160"/>
      <c r="BT46" s="160"/>
      <c r="BU46" s="160"/>
      <c r="BV46" s="154"/>
      <c r="BW46" s="154"/>
      <c r="BX46" s="154"/>
      <c r="BY46" s="160"/>
      <c r="BZ46" s="154"/>
      <c r="CA46" s="154"/>
      <c r="CB46" s="160"/>
      <c r="CC46" s="154"/>
      <c r="CD46" s="153"/>
      <c r="CE46" s="154"/>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row>
    <row r="47" spans="1:109" ht="15.75" customHeight="1" x14ac:dyDescent="0.25">
      <c r="A47" s="475">
        <v>8</v>
      </c>
      <c r="B47" s="476"/>
      <c r="C47" s="476"/>
      <c r="D47" s="476"/>
      <c r="E47" s="477"/>
      <c r="F47" s="476"/>
      <c r="G47" s="476"/>
      <c r="H47" s="476"/>
      <c r="I47" s="478"/>
      <c r="J47" s="478"/>
      <c r="K47" s="476"/>
      <c r="L47" s="477"/>
      <c r="M47" s="475"/>
      <c r="N47" s="279" t="str">
        <f>IF(M47&lt;=0,"",IF(M47&lt;=2,"Muy Baja",IF(M47&lt;=24,"Baja",IF(M47&lt;=500,"Media",IF(M47&lt;=5000,"Alta","Muy Alta")))))</f>
        <v/>
      </c>
      <c r="O47" s="278" t="str">
        <f>IF(N47="","",IF(N47="Muy Baja",0.2,IF(N47="Baja",0.4,IF(N47="Media",0.6,IF(N47="Alta",0.8,IF(N47="Muy Alta",1,))))))</f>
        <v/>
      </c>
      <c r="P47" s="479"/>
      <c r="Q47" s="278">
        <f>IF(NOT(ISERROR(MATCH(P47,'Tabla Impacto'!$B$221:$B$223,0))),'Tabla Impacto'!$F$223&amp;"Por favor no seleccionar los criterios de impacto(Afectación Económica o presupuestal y Pérdida Reputacional)",P47)</f>
        <v>0</v>
      </c>
      <c r="R47" s="279" t="str">
        <f>IF(OR(Q47='Tabla Impacto'!$C$11,Q47='Tabla Impacto'!$D$11),"Leve",IF(OR(Q47='Tabla Impacto'!$C$12,Q47='Tabla Impacto'!$D$12),"Menor",IF(OR(Q47='Tabla Impacto'!$C$13,Q47='Tabla Impacto'!$D$13),"Moderado",IF(OR(Q47='Tabla Impacto'!$C$14,Q47='Tabla Impacto'!$D$14),"Mayor",IF(OR(Q47='Tabla Impacto'!$C$15,Q47='Tabla Impacto'!$D$15),"Catastrófico","")))))</f>
        <v/>
      </c>
      <c r="S47" s="278" t="str">
        <f>IF(R47="","",IF(R47="Leve",0.2,IF(R47="Menor",0.4,IF(R47="Moderado",0.6,IF(R47="Mayor",0.8,IF(R47="Catastrófico",1,))))))</f>
        <v/>
      </c>
      <c r="T47" s="280" t="str">
        <f>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
      </c>
      <c r="U47" s="480">
        <v>1</v>
      </c>
      <c r="V47" s="481"/>
      <c r="W47" s="155" t="str">
        <f t="shared" si="14"/>
        <v/>
      </c>
      <c r="X47" s="155"/>
      <c r="Y47" s="155"/>
      <c r="Z47" s="155"/>
      <c r="AA47" s="155"/>
      <c r="AB47" s="482"/>
      <c r="AC47" s="482"/>
      <c r="AD47" s="156" t="str">
        <f t="shared" si="4"/>
        <v/>
      </c>
      <c r="AE47" s="482"/>
      <c r="AF47" s="482"/>
      <c r="AG47" s="482"/>
      <c r="AH47" s="163" t="str">
        <f>IFERROR(IF(W47="Probabilidad",(O47-(+O47*AD47)),IF(W47="Impacto",O47,"")),"")</f>
        <v/>
      </c>
      <c r="AI47" s="158" t="str">
        <f>IFERROR(IF(AH47="","",IF(AH47&lt;=0.2,"Muy Baja",IF(AH47&lt;=0.4,"Baja",IF(AH47&lt;=0.6,"Media",IF(AH47&lt;=0.8,"Alta","Muy Alta"))))),"")</f>
        <v/>
      </c>
      <c r="AJ47" s="156" t="str">
        <f t="shared" si="15"/>
        <v/>
      </c>
      <c r="AK47" s="158" t="str">
        <f>IFERROR(IF(AL47="","",IF(AL47&lt;=0.2,"Leve",IF(AL47&lt;=0.4,"Menor",IF(AL47&lt;=0.6,"Moderado",IF(AL47&lt;=0.8,"Mayor","Catastrófico"))))),"")</f>
        <v/>
      </c>
      <c r="AL47" s="156" t="str">
        <f>IFERROR(IF(W47="Impacto",(S47-(+S47*AD47)),IF(W47="Probabilidad",S47,"")),"")</f>
        <v/>
      </c>
      <c r="AM47" s="159" t="str">
        <f t="shared" si="16"/>
        <v/>
      </c>
      <c r="AN47" s="487"/>
      <c r="AO47" s="478"/>
      <c r="AP47" s="480"/>
      <c r="AQ47" s="497"/>
      <c r="AR47" s="160"/>
      <c r="AS47" s="154"/>
      <c r="AT47" s="160"/>
      <c r="AU47" s="154"/>
      <c r="AV47" s="160"/>
      <c r="AW47" s="154"/>
      <c r="AX47" s="160"/>
      <c r="AY47" s="154"/>
      <c r="AZ47" s="153"/>
      <c r="BA47" s="154"/>
      <c r="BB47" s="154"/>
      <c r="BC47" s="153"/>
      <c r="BD47" s="160"/>
      <c r="BE47" s="160"/>
      <c r="BF47" s="154"/>
      <c r="BG47" s="154"/>
      <c r="BH47" s="153"/>
      <c r="BI47" s="160"/>
      <c r="BJ47" s="160"/>
      <c r="BK47" s="154"/>
      <c r="BL47" s="154"/>
      <c r="BM47" s="153"/>
      <c r="BN47" s="160"/>
      <c r="BO47" s="160"/>
      <c r="BP47" s="154"/>
      <c r="BQ47" s="154"/>
      <c r="BR47" s="153"/>
      <c r="BS47" s="160"/>
      <c r="BT47" s="160"/>
      <c r="BU47" s="160"/>
      <c r="BV47" s="154"/>
      <c r="BW47" s="154"/>
      <c r="BX47" s="154"/>
      <c r="BY47" s="160"/>
      <c r="BZ47" s="154"/>
      <c r="CA47" s="154"/>
      <c r="CB47" s="160"/>
      <c r="CC47" s="154"/>
      <c r="CD47" s="153"/>
      <c r="CE47" s="154"/>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row>
    <row r="48" spans="1:109" ht="15.75" customHeight="1" x14ac:dyDescent="0.25">
      <c r="A48" s="475"/>
      <c r="B48" s="476"/>
      <c r="C48" s="476"/>
      <c r="D48" s="476"/>
      <c r="E48" s="477"/>
      <c r="F48" s="476"/>
      <c r="G48" s="476"/>
      <c r="H48" s="476"/>
      <c r="I48" s="478"/>
      <c r="J48" s="478"/>
      <c r="K48" s="476"/>
      <c r="L48" s="477"/>
      <c r="M48" s="475"/>
      <c r="N48" s="279"/>
      <c r="O48" s="278"/>
      <c r="P48" s="479"/>
      <c r="Q48" s="278">
        <f t="shared" ref="Q48:Q52" si="18">IF(NOT(ISERROR(MATCH(P48,_xlfn.ANCHORARRAY(E59),0))),O61&amp;"Por favor no seleccionar los criterios de impacto",P48)</f>
        <v>0</v>
      </c>
      <c r="R48" s="279"/>
      <c r="S48" s="278"/>
      <c r="T48" s="280"/>
      <c r="U48" s="480">
        <v>2</v>
      </c>
      <c r="V48" s="481"/>
      <c r="W48" s="155" t="str">
        <f t="shared" si="14"/>
        <v/>
      </c>
      <c r="X48" s="155"/>
      <c r="Y48" s="155"/>
      <c r="Z48" s="155"/>
      <c r="AA48" s="155"/>
      <c r="AB48" s="482"/>
      <c r="AC48" s="482"/>
      <c r="AD48" s="156" t="str">
        <f t="shared" si="4"/>
        <v/>
      </c>
      <c r="AE48" s="482"/>
      <c r="AF48" s="482"/>
      <c r="AG48" s="482"/>
      <c r="AH48" s="163" t="str">
        <f>IFERROR(IF(AND(W47="Probabilidad",W48="Probabilidad"),(AJ47-(+AJ47*AD48)),IF(W48="Probabilidad",(O47-(+O47*AD48)),IF(W48="Impacto",AJ47,""))),"")</f>
        <v/>
      </c>
      <c r="AI48" s="158" t="str">
        <f t="shared" si="5"/>
        <v/>
      </c>
      <c r="AJ48" s="156" t="str">
        <f t="shared" si="15"/>
        <v/>
      </c>
      <c r="AK48" s="158" t="str">
        <f t="shared" si="7"/>
        <v/>
      </c>
      <c r="AL48" s="156" t="str">
        <f>IFERROR(IF(AND(W47="Impacto",W48="Impacto"),(AL41-(+AL41*AD48)),IF(W48="Impacto",($S$47-(+$S$47*AD48)),IF(W48="Probabilidad",AL41,""))),"")</f>
        <v/>
      </c>
      <c r="AM48" s="159" t="str">
        <f t="shared" si="16"/>
        <v/>
      </c>
      <c r="AN48" s="488"/>
      <c r="AO48" s="478"/>
      <c r="AP48" s="480"/>
      <c r="AQ48" s="497"/>
      <c r="AR48" s="160"/>
      <c r="AS48" s="154"/>
      <c r="AT48" s="160"/>
      <c r="AU48" s="154"/>
      <c r="AV48" s="160"/>
      <c r="AW48" s="154"/>
      <c r="AX48" s="160"/>
      <c r="AY48" s="154"/>
      <c r="AZ48" s="153"/>
      <c r="BA48" s="154"/>
      <c r="BB48" s="154"/>
      <c r="BC48" s="153"/>
      <c r="BD48" s="160"/>
      <c r="BE48" s="160"/>
      <c r="BF48" s="154"/>
      <c r="BG48" s="154"/>
      <c r="BH48" s="153"/>
      <c r="BI48" s="160"/>
      <c r="BJ48" s="160"/>
      <c r="BK48" s="154"/>
      <c r="BL48" s="154"/>
      <c r="BM48" s="153"/>
      <c r="BN48" s="160"/>
      <c r="BO48" s="160"/>
      <c r="BP48" s="154"/>
      <c r="BQ48" s="154"/>
      <c r="BR48" s="153"/>
      <c r="BS48" s="160"/>
      <c r="BT48" s="160"/>
      <c r="BU48" s="160"/>
      <c r="BV48" s="154"/>
      <c r="BW48" s="154"/>
      <c r="BX48" s="154"/>
      <c r="BY48" s="160"/>
      <c r="BZ48" s="154"/>
      <c r="CA48" s="154"/>
      <c r="CB48" s="160"/>
      <c r="CC48" s="154"/>
      <c r="CD48" s="153"/>
      <c r="CE48" s="154"/>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row>
    <row r="49" spans="1:109" ht="15.75" customHeight="1" x14ac:dyDescent="0.25">
      <c r="A49" s="475"/>
      <c r="B49" s="476"/>
      <c r="C49" s="476"/>
      <c r="D49" s="476"/>
      <c r="E49" s="477"/>
      <c r="F49" s="476"/>
      <c r="G49" s="476"/>
      <c r="H49" s="476"/>
      <c r="I49" s="478"/>
      <c r="J49" s="478"/>
      <c r="K49" s="476"/>
      <c r="L49" s="477"/>
      <c r="M49" s="475"/>
      <c r="N49" s="279"/>
      <c r="O49" s="278"/>
      <c r="P49" s="479"/>
      <c r="Q49" s="278">
        <f t="shared" si="18"/>
        <v>0</v>
      </c>
      <c r="R49" s="279"/>
      <c r="S49" s="278"/>
      <c r="T49" s="280"/>
      <c r="U49" s="480">
        <v>3</v>
      </c>
      <c r="V49" s="485"/>
      <c r="W49" s="155" t="str">
        <f t="shared" si="14"/>
        <v/>
      </c>
      <c r="X49" s="155"/>
      <c r="Y49" s="155"/>
      <c r="Z49" s="155"/>
      <c r="AA49" s="155"/>
      <c r="AB49" s="482"/>
      <c r="AC49" s="482"/>
      <c r="AD49" s="156" t="str">
        <f t="shared" si="4"/>
        <v/>
      </c>
      <c r="AE49" s="482"/>
      <c r="AF49" s="482"/>
      <c r="AG49" s="482"/>
      <c r="AH49" s="163" t="str">
        <f>IFERROR(IF(AND(W48="Probabilidad",W49="Probabilidad"),(AJ48-(+AJ48*AD49)),IF(AND(W48="Impacto",W49="Probabilidad"),(AJ47-(+AJ47*AD49)),IF(W49="Impacto",AJ48,""))),"")</f>
        <v/>
      </c>
      <c r="AI49" s="158" t="str">
        <f t="shared" si="5"/>
        <v/>
      </c>
      <c r="AJ49" s="156" t="str">
        <f t="shared" si="15"/>
        <v/>
      </c>
      <c r="AK49" s="158" t="str">
        <f t="shared" si="7"/>
        <v/>
      </c>
      <c r="AL49" s="156" t="str">
        <f>IFERROR(IF(AND(W48="Impacto",W49="Impacto"),(AL48-(+AL48*AD49)),IF(AND(W48="Probabilidad",W49="Impacto"),(AL47-(+AL47*AD49)),IF(W49="Probabilidad",AL48,""))),"")</f>
        <v/>
      </c>
      <c r="AM49" s="159" t="str">
        <f t="shared" si="16"/>
        <v/>
      </c>
      <c r="AN49" s="488"/>
      <c r="AO49" s="478"/>
      <c r="AP49" s="480"/>
      <c r="AQ49" s="497"/>
      <c r="AR49" s="160"/>
      <c r="AS49" s="154"/>
      <c r="AT49" s="160"/>
      <c r="AU49" s="154"/>
      <c r="AV49" s="160"/>
      <c r="AW49" s="154"/>
      <c r="AX49" s="160"/>
      <c r="AY49" s="154"/>
      <c r="AZ49" s="153"/>
      <c r="BA49" s="154"/>
      <c r="BB49" s="154"/>
      <c r="BC49" s="153"/>
      <c r="BD49" s="160"/>
      <c r="BE49" s="160"/>
      <c r="BF49" s="154"/>
      <c r="BG49" s="154"/>
      <c r="BH49" s="153"/>
      <c r="BI49" s="160"/>
      <c r="BJ49" s="160"/>
      <c r="BK49" s="154"/>
      <c r="BL49" s="154"/>
      <c r="BM49" s="153"/>
      <c r="BN49" s="160"/>
      <c r="BO49" s="160"/>
      <c r="BP49" s="154"/>
      <c r="BQ49" s="154"/>
      <c r="BR49" s="153"/>
      <c r="BS49" s="160"/>
      <c r="BT49" s="160"/>
      <c r="BU49" s="160"/>
      <c r="BV49" s="154"/>
      <c r="BW49" s="154"/>
      <c r="BX49" s="154"/>
      <c r="BY49" s="160"/>
      <c r="BZ49" s="154"/>
      <c r="CA49" s="154"/>
      <c r="CB49" s="160"/>
      <c r="CC49" s="154"/>
      <c r="CD49" s="153"/>
      <c r="CE49" s="154"/>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row>
    <row r="50" spans="1:109" ht="15.75" customHeight="1" x14ac:dyDescent="0.25">
      <c r="A50" s="475"/>
      <c r="B50" s="476"/>
      <c r="C50" s="476"/>
      <c r="D50" s="476"/>
      <c r="E50" s="477"/>
      <c r="F50" s="476"/>
      <c r="G50" s="476"/>
      <c r="H50" s="476"/>
      <c r="I50" s="478"/>
      <c r="J50" s="478"/>
      <c r="K50" s="476"/>
      <c r="L50" s="477"/>
      <c r="M50" s="475"/>
      <c r="N50" s="279"/>
      <c r="O50" s="278"/>
      <c r="P50" s="479"/>
      <c r="Q50" s="278">
        <f t="shared" si="18"/>
        <v>0</v>
      </c>
      <c r="R50" s="279"/>
      <c r="S50" s="278"/>
      <c r="T50" s="280"/>
      <c r="U50" s="480">
        <v>4</v>
      </c>
      <c r="V50" s="481"/>
      <c r="W50" s="155" t="str">
        <f t="shared" si="14"/>
        <v/>
      </c>
      <c r="X50" s="155"/>
      <c r="Y50" s="155"/>
      <c r="Z50" s="155"/>
      <c r="AA50" s="155"/>
      <c r="AB50" s="482"/>
      <c r="AC50" s="482"/>
      <c r="AD50" s="156" t="str">
        <f t="shared" si="4"/>
        <v/>
      </c>
      <c r="AE50" s="482"/>
      <c r="AF50" s="482"/>
      <c r="AG50" s="482"/>
      <c r="AH50" s="163" t="str">
        <f>IFERROR(IF(AND(W49="Probabilidad",W50="Probabilidad"),(AJ49-(+AJ49*AD50)),IF(AND(W49="Impacto",W50="Probabilidad"),(AJ48-(+AJ48*AD50)),IF(W50="Impacto",AJ49,""))),"")</f>
        <v/>
      </c>
      <c r="AI50" s="158" t="str">
        <f t="shared" si="5"/>
        <v/>
      </c>
      <c r="AJ50" s="156" t="str">
        <f t="shared" si="15"/>
        <v/>
      </c>
      <c r="AK50" s="158" t="str">
        <f t="shared" si="7"/>
        <v/>
      </c>
      <c r="AL50" s="156" t="str">
        <f>IFERROR(IF(AND(W49="Impacto",W50="Impacto"),(AL49-(+AL49*AD50)),IF(AND(W49="Probabilidad",W50="Impacto"),(AL48-(+AL48*AD50)),IF(W50="Probabilidad",AL49,""))),"")</f>
        <v/>
      </c>
      <c r="AM50" s="159" t="str">
        <f t="shared" si="16"/>
        <v/>
      </c>
      <c r="AN50" s="488"/>
      <c r="AO50" s="478"/>
      <c r="AP50" s="480"/>
      <c r="AQ50" s="497"/>
      <c r="AR50" s="160"/>
      <c r="AS50" s="154"/>
      <c r="AT50" s="160"/>
      <c r="AU50" s="154"/>
      <c r="AV50" s="160"/>
      <c r="AW50" s="154"/>
      <c r="AX50" s="160"/>
      <c r="AY50" s="154"/>
      <c r="AZ50" s="153"/>
      <c r="BA50" s="154"/>
      <c r="BB50" s="154"/>
      <c r="BC50" s="153"/>
      <c r="BD50" s="160"/>
      <c r="BE50" s="160"/>
      <c r="BF50" s="154"/>
      <c r="BG50" s="154"/>
      <c r="BH50" s="153"/>
      <c r="BI50" s="160"/>
      <c r="BJ50" s="160"/>
      <c r="BK50" s="154"/>
      <c r="BL50" s="154"/>
      <c r="BM50" s="153"/>
      <c r="BN50" s="160"/>
      <c r="BO50" s="160"/>
      <c r="BP50" s="154"/>
      <c r="BQ50" s="154"/>
      <c r="BR50" s="153"/>
      <c r="BS50" s="160"/>
      <c r="BT50" s="160"/>
      <c r="BU50" s="160"/>
      <c r="BV50" s="154"/>
      <c r="BW50" s="154"/>
      <c r="BX50" s="154"/>
      <c r="BY50" s="160"/>
      <c r="BZ50" s="154"/>
      <c r="CA50" s="154"/>
      <c r="CB50" s="160"/>
      <c r="CC50" s="154"/>
      <c r="CD50" s="153"/>
      <c r="CE50" s="154"/>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row>
    <row r="51" spans="1:109" ht="15.75" customHeight="1" x14ac:dyDescent="0.25">
      <c r="A51" s="475"/>
      <c r="B51" s="476"/>
      <c r="C51" s="476"/>
      <c r="D51" s="476"/>
      <c r="E51" s="477"/>
      <c r="F51" s="476"/>
      <c r="G51" s="476"/>
      <c r="H51" s="476"/>
      <c r="I51" s="478"/>
      <c r="J51" s="478"/>
      <c r="K51" s="476"/>
      <c r="L51" s="477"/>
      <c r="M51" s="475"/>
      <c r="N51" s="279"/>
      <c r="O51" s="278"/>
      <c r="P51" s="479"/>
      <c r="Q51" s="278">
        <f t="shared" si="18"/>
        <v>0</v>
      </c>
      <c r="R51" s="279"/>
      <c r="S51" s="278"/>
      <c r="T51" s="280"/>
      <c r="U51" s="480">
        <v>5</v>
      </c>
      <c r="V51" s="481"/>
      <c r="W51" s="155" t="str">
        <f t="shared" si="14"/>
        <v/>
      </c>
      <c r="X51" s="155"/>
      <c r="Y51" s="155"/>
      <c r="Z51" s="155"/>
      <c r="AA51" s="155"/>
      <c r="AB51" s="482"/>
      <c r="AC51" s="482"/>
      <c r="AD51" s="156" t="str">
        <f t="shared" si="4"/>
        <v/>
      </c>
      <c r="AE51" s="482"/>
      <c r="AF51" s="482"/>
      <c r="AG51" s="482"/>
      <c r="AH51" s="163" t="str">
        <f>IFERROR(IF(AND(W50="Probabilidad",W51="Probabilidad"),(AJ50-(+AJ50*AD51)),IF(AND(W50="Impacto",W51="Probabilidad"),(AJ49-(+AJ49*AD51)),IF(W51="Impacto",AJ50,""))),"")</f>
        <v/>
      </c>
      <c r="AI51" s="158" t="str">
        <f t="shared" si="5"/>
        <v/>
      </c>
      <c r="AJ51" s="156" t="str">
        <f t="shared" si="15"/>
        <v/>
      </c>
      <c r="AK51" s="158" t="str">
        <f t="shared" si="7"/>
        <v/>
      </c>
      <c r="AL51" s="156" t="str">
        <f>IFERROR(IF(AND(W50="Impacto",W51="Impacto"),(AL50-(+AL50*AD51)),IF(AND(W50="Probabilidad",W51="Impacto"),(AL49-(+AL49*AD51)),IF(W51="Probabilidad",AL50,""))),"")</f>
        <v/>
      </c>
      <c r="AM51" s="159" t="str">
        <f t="shared" si="16"/>
        <v/>
      </c>
      <c r="AN51" s="488"/>
      <c r="AO51" s="478"/>
      <c r="AP51" s="480"/>
      <c r="AQ51" s="497"/>
      <c r="AR51" s="160"/>
      <c r="AS51" s="154"/>
      <c r="AT51" s="160"/>
      <c r="AU51" s="154"/>
      <c r="AV51" s="160"/>
      <c r="AW51" s="154"/>
      <c r="AX51" s="160"/>
      <c r="AY51" s="154"/>
      <c r="AZ51" s="153"/>
      <c r="BA51" s="154"/>
      <c r="BB51" s="154"/>
      <c r="BC51" s="153"/>
      <c r="BD51" s="160"/>
      <c r="BE51" s="160"/>
      <c r="BF51" s="154"/>
      <c r="BG51" s="154"/>
      <c r="BH51" s="153"/>
      <c r="BI51" s="160"/>
      <c r="BJ51" s="160"/>
      <c r="BK51" s="154"/>
      <c r="BL51" s="154"/>
      <c r="BM51" s="153"/>
      <c r="BN51" s="160"/>
      <c r="BO51" s="160"/>
      <c r="BP51" s="154"/>
      <c r="BQ51" s="154"/>
      <c r="BR51" s="153"/>
      <c r="BS51" s="160"/>
      <c r="BT51" s="160"/>
      <c r="BU51" s="160"/>
      <c r="BV51" s="154"/>
      <c r="BW51" s="154"/>
      <c r="BX51" s="154"/>
      <c r="BY51" s="160"/>
      <c r="BZ51" s="154"/>
      <c r="CA51" s="154"/>
      <c r="CB51" s="160"/>
      <c r="CC51" s="154"/>
      <c r="CD51" s="153"/>
      <c r="CE51" s="154"/>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row>
    <row r="52" spans="1:109" ht="15.75" customHeight="1" x14ac:dyDescent="0.25">
      <c r="A52" s="475"/>
      <c r="B52" s="476"/>
      <c r="C52" s="476"/>
      <c r="D52" s="476"/>
      <c r="E52" s="477"/>
      <c r="F52" s="476"/>
      <c r="G52" s="476"/>
      <c r="H52" s="476"/>
      <c r="I52" s="478"/>
      <c r="J52" s="478"/>
      <c r="K52" s="476"/>
      <c r="L52" s="477"/>
      <c r="M52" s="475"/>
      <c r="N52" s="279"/>
      <c r="O52" s="278"/>
      <c r="P52" s="479"/>
      <c r="Q52" s="278">
        <f t="shared" si="18"/>
        <v>0</v>
      </c>
      <c r="R52" s="279"/>
      <c r="S52" s="278"/>
      <c r="T52" s="280"/>
      <c r="U52" s="480">
        <v>6</v>
      </c>
      <c r="V52" s="481"/>
      <c r="W52" s="155" t="str">
        <f t="shared" si="14"/>
        <v/>
      </c>
      <c r="X52" s="155"/>
      <c r="Y52" s="155"/>
      <c r="Z52" s="155"/>
      <c r="AA52" s="155"/>
      <c r="AB52" s="482"/>
      <c r="AC52" s="482"/>
      <c r="AD52" s="156" t="str">
        <f t="shared" si="4"/>
        <v/>
      </c>
      <c r="AE52" s="482"/>
      <c r="AF52" s="482"/>
      <c r="AG52" s="482"/>
      <c r="AH52" s="163" t="str">
        <f>IFERROR(IF(AND(W51="Probabilidad",W52="Probabilidad"),(AJ51-(+AJ51*AD52)),IF(AND(W51="Impacto",W52="Probabilidad"),(AJ50-(+AJ50*AD52)),IF(W52="Impacto",AJ51,""))),"")</f>
        <v/>
      </c>
      <c r="AI52" s="158" t="str">
        <f t="shared" si="5"/>
        <v/>
      </c>
      <c r="AJ52" s="156" t="str">
        <f t="shared" si="15"/>
        <v/>
      </c>
      <c r="AK52" s="158" t="str">
        <f t="shared" si="7"/>
        <v/>
      </c>
      <c r="AL52" s="156" t="str">
        <f>IFERROR(IF(AND(W51="Impacto",W52="Impacto"),(AL51-(+AL51*AD52)),IF(AND(W51="Probabilidad",W52="Impacto"),(AL50-(+AL50*AD52)),IF(W52="Probabilidad",AL51,""))),"")</f>
        <v/>
      </c>
      <c r="AM52" s="159" t="str">
        <f t="shared" si="16"/>
        <v/>
      </c>
      <c r="AN52" s="489"/>
      <c r="AO52" s="478"/>
      <c r="AP52" s="480"/>
      <c r="AQ52" s="497"/>
      <c r="AR52" s="160"/>
      <c r="AS52" s="154"/>
      <c r="AT52" s="160"/>
      <c r="AU52" s="154"/>
      <c r="AV52" s="160"/>
      <c r="AW52" s="154"/>
      <c r="AX52" s="160"/>
      <c r="AY52" s="154"/>
      <c r="AZ52" s="153"/>
      <c r="BA52" s="154"/>
      <c r="BB52" s="154"/>
      <c r="BC52" s="153"/>
      <c r="BD52" s="160"/>
      <c r="BE52" s="160"/>
      <c r="BF52" s="154"/>
      <c r="BG52" s="154"/>
      <c r="BH52" s="153"/>
      <c r="BI52" s="160"/>
      <c r="BJ52" s="160"/>
      <c r="BK52" s="154"/>
      <c r="BL52" s="154"/>
      <c r="BM52" s="153"/>
      <c r="BN52" s="160"/>
      <c r="BO52" s="160"/>
      <c r="BP52" s="154"/>
      <c r="BQ52" s="154"/>
      <c r="BR52" s="153"/>
      <c r="BS52" s="160"/>
      <c r="BT52" s="160"/>
      <c r="BU52" s="160"/>
      <c r="BV52" s="154"/>
      <c r="BW52" s="154"/>
      <c r="BX52" s="154"/>
      <c r="BY52" s="160"/>
      <c r="BZ52" s="154"/>
      <c r="CA52" s="154"/>
      <c r="CB52" s="160"/>
      <c r="CC52" s="154"/>
      <c r="CD52" s="153"/>
      <c r="CE52" s="154"/>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row>
    <row r="53" spans="1:109" ht="15.75" customHeight="1" x14ac:dyDescent="0.25">
      <c r="A53" s="475">
        <v>9</v>
      </c>
      <c r="B53" s="476"/>
      <c r="C53" s="476"/>
      <c r="D53" s="476"/>
      <c r="E53" s="477"/>
      <c r="F53" s="476"/>
      <c r="G53" s="476"/>
      <c r="H53" s="476"/>
      <c r="I53" s="478"/>
      <c r="J53" s="478"/>
      <c r="K53" s="476"/>
      <c r="L53" s="477"/>
      <c r="M53" s="475"/>
      <c r="N53" s="279" t="str">
        <f>IF(M53&lt;=0,"",IF(M53&lt;=2,"Muy Baja",IF(M53&lt;=24,"Baja",IF(M53&lt;=500,"Media",IF(M53&lt;=5000,"Alta","Muy Alta")))))</f>
        <v/>
      </c>
      <c r="O53" s="278" t="str">
        <f>IF(N53="","",IF(N53="Muy Baja",0.2,IF(N53="Baja",0.4,IF(N53="Media",0.6,IF(N53="Alta",0.8,IF(N53="Muy Alta",1,))))))</f>
        <v/>
      </c>
      <c r="P53" s="479"/>
      <c r="Q53" s="278">
        <f>IF(NOT(ISERROR(MATCH(P53,'Tabla Impacto'!$B$221:$B$223,0))),'Tabla Impacto'!$F$223&amp;"Por favor no seleccionar los criterios de impacto(Afectación Económica o presupuestal y Pérdida Reputacional)",P53)</f>
        <v>0</v>
      </c>
      <c r="R53" s="279" t="str">
        <f>IF(OR(Q53='Tabla Impacto'!$C$11,Q53='Tabla Impacto'!$D$11),"Leve",IF(OR(Q53='Tabla Impacto'!$C$12,Q53='Tabla Impacto'!$D$12),"Menor",IF(OR(Q53='Tabla Impacto'!$C$13,Q53='Tabla Impacto'!$D$13),"Moderado",IF(OR(Q53='Tabla Impacto'!$C$14,Q53='Tabla Impacto'!$D$14),"Mayor",IF(OR(Q53='Tabla Impacto'!$C$15,Q53='Tabla Impacto'!$D$15),"Catastrófico","")))))</f>
        <v/>
      </c>
      <c r="S53" s="278" t="str">
        <f>IF(R53="","",IF(R53="Leve",0.2,IF(R53="Menor",0.4,IF(R53="Moderado",0.6,IF(R53="Mayor",0.8,IF(R53="Catastrófico",1,))))))</f>
        <v/>
      </c>
      <c r="T53" s="280" t="str">
        <f>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
      </c>
      <c r="U53" s="480">
        <v>1</v>
      </c>
      <c r="V53" s="481"/>
      <c r="W53" s="155" t="str">
        <f t="shared" si="14"/>
        <v/>
      </c>
      <c r="X53" s="155"/>
      <c r="Y53" s="155"/>
      <c r="Z53" s="155"/>
      <c r="AA53" s="155"/>
      <c r="AB53" s="482"/>
      <c r="AC53" s="482"/>
      <c r="AD53" s="156" t="str">
        <f t="shared" si="4"/>
        <v/>
      </c>
      <c r="AE53" s="482"/>
      <c r="AF53" s="482"/>
      <c r="AG53" s="482"/>
      <c r="AH53" s="163" t="str">
        <f>IFERROR(IF(W53="Probabilidad",(O53-(+O53*AD53)),IF(W53="Impacto",O53,"")),"")</f>
        <v/>
      </c>
      <c r="AI53" s="158" t="str">
        <f>IFERROR(IF(AH53="","",IF(AH53&lt;=0.2,"Muy Baja",IF(AH53&lt;=0.4,"Baja",IF(AH53&lt;=0.6,"Media",IF(AH53&lt;=0.8,"Alta","Muy Alta"))))),"")</f>
        <v/>
      </c>
      <c r="AJ53" s="156" t="str">
        <f t="shared" si="15"/>
        <v/>
      </c>
      <c r="AK53" s="158" t="str">
        <f>IFERROR(IF(AL53="","",IF(AL53&lt;=0.2,"Leve",IF(AL53&lt;=0.4,"Menor",IF(AL53&lt;=0.6,"Moderado",IF(AL53&lt;=0.8,"Mayor","Catastrófico"))))),"")</f>
        <v/>
      </c>
      <c r="AL53" s="156" t="str">
        <f>IFERROR(IF(W53="Impacto",(S53-(+S53*AD53)),IF(W53="Probabilidad",S53,"")),"")</f>
        <v/>
      </c>
      <c r="AM53" s="159" t="str">
        <f t="shared" si="16"/>
        <v/>
      </c>
      <c r="AN53" s="487"/>
      <c r="AO53" s="478"/>
      <c r="AP53" s="480"/>
      <c r="AQ53" s="497"/>
      <c r="AR53" s="160"/>
      <c r="AS53" s="154"/>
      <c r="AT53" s="160"/>
      <c r="AU53" s="154"/>
      <c r="AV53" s="160"/>
      <c r="AW53" s="154"/>
      <c r="AX53" s="160"/>
      <c r="AY53" s="154"/>
      <c r="AZ53" s="153"/>
      <c r="BA53" s="154"/>
      <c r="BB53" s="154"/>
      <c r="BC53" s="153"/>
      <c r="BD53" s="160"/>
      <c r="BE53" s="160"/>
      <c r="BF53" s="154"/>
      <c r="BG53" s="154"/>
      <c r="BH53" s="153"/>
      <c r="BI53" s="160"/>
      <c r="BJ53" s="160"/>
      <c r="BK53" s="154"/>
      <c r="BL53" s="154"/>
      <c r="BM53" s="153"/>
      <c r="BN53" s="160"/>
      <c r="BO53" s="160"/>
      <c r="BP53" s="154"/>
      <c r="BQ53" s="154"/>
      <c r="BR53" s="153"/>
      <c r="BS53" s="160"/>
      <c r="BT53" s="160"/>
      <c r="BU53" s="160"/>
      <c r="BV53" s="154"/>
      <c r="BW53" s="154"/>
      <c r="BX53" s="154"/>
      <c r="BY53" s="160"/>
      <c r="BZ53" s="154"/>
      <c r="CA53" s="154"/>
      <c r="CB53" s="160"/>
      <c r="CC53" s="154"/>
      <c r="CD53" s="153"/>
      <c r="CE53" s="154"/>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149"/>
      <c r="DB53" s="149"/>
      <c r="DC53" s="149"/>
      <c r="DD53" s="149"/>
      <c r="DE53" s="149"/>
    </row>
    <row r="54" spans="1:109" ht="15.75" customHeight="1" x14ac:dyDescent="0.25">
      <c r="A54" s="475"/>
      <c r="B54" s="476"/>
      <c r="C54" s="476"/>
      <c r="D54" s="476"/>
      <c r="E54" s="477"/>
      <c r="F54" s="476"/>
      <c r="G54" s="476"/>
      <c r="H54" s="476"/>
      <c r="I54" s="478"/>
      <c r="J54" s="478"/>
      <c r="K54" s="476"/>
      <c r="L54" s="477"/>
      <c r="M54" s="475"/>
      <c r="N54" s="279"/>
      <c r="O54" s="278"/>
      <c r="P54" s="479"/>
      <c r="Q54" s="278">
        <f t="shared" ref="Q54:Q58" si="19">IF(NOT(ISERROR(MATCH(P54,_xlfn.ANCHORARRAY(E65),0))),O67&amp;"Por favor no seleccionar los criterios de impacto",P54)</f>
        <v>0</v>
      </c>
      <c r="R54" s="279"/>
      <c r="S54" s="278"/>
      <c r="T54" s="280"/>
      <c r="U54" s="480">
        <v>2</v>
      </c>
      <c r="V54" s="481"/>
      <c r="W54" s="155" t="str">
        <f t="shared" si="14"/>
        <v/>
      </c>
      <c r="X54" s="155"/>
      <c r="Y54" s="155"/>
      <c r="Z54" s="155"/>
      <c r="AA54" s="155"/>
      <c r="AB54" s="482"/>
      <c r="AC54" s="482"/>
      <c r="AD54" s="156" t="str">
        <f t="shared" si="4"/>
        <v/>
      </c>
      <c r="AE54" s="482"/>
      <c r="AF54" s="482"/>
      <c r="AG54" s="482"/>
      <c r="AH54" s="163" t="str">
        <f>IFERROR(IF(AND(W53="Probabilidad",W54="Probabilidad"),(AJ53-(+AJ53*AD54)),IF(W54="Probabilidad",(O53-(+O53*AD54)),IF(W54="Impacto",AJ53,""))),"")</f>
        <v/>
      </c>
      <c r="AI54" s="158" t="str">
        <f t="shared" si="5"/>
        <v/>
      </c>
      <c r="AJ54" s="156" t="str">
        <f t="shared" si="15"/>
        <v/>
      </c>
      <c r="AK54" s="158" t="str">
        <f t="shared" si="7"/>
        <v/>
      </c>
      <c r="AL54" s="156" t="str">
        <f>IFERROR(IF(AND(W53="Impacto",W54="Impacto"),(AL47-(+AL47*AD54)),IF(W54="Impacto",($S$53-(+$S$53*AD54)),IF(W54="Probabilidad",AL47,""))),"")</f>
        <v/>
      </c>
      <c r="AM54" s="159" t="str">
        <f t="shared" si="16"/>
        <v/>
      </c>
      <c r="AN54" s="488"/>
      <c r="AO54" s="478"/>
      <c r="AP54" s="480"/>
      <c r="AQ54" s="497"/>
      <c r="AR54" s="160"/>
      <c r="AS54" s="154"/>
      <c r="AT54" s="160"/>
      <c r="AU54" s="154"/>
      <c r="AV54" s="160"/>
      <c r="AW54" s="154"/>
      <c r="AX54" s="160"/>
      <c r="AY54" s="154"/>
      <c r="AZ54" s="153"/>
      <c r="BA54" s="154"/>
      <c r="BB54" s="154"/>
      <c r="BC54" s="153"/>
      <c r="BD54" s="160"/>
      <c r="BE54" s="160"/>
      <c r="BF54" s="154"/>
      <c r="BG54" s="154"/>
      <c r="BH54" s="153"/>
      <c r="BI54" s="160"/>
      <c r="BJ54" s="160"/>
      <c r="BK54" s="154"/>
      <c r="BL54" s="154"/>
      <c r="BM54" s="153"/>
      <c r="BN54" s="160"/>
      <c r="BO54" s="160"/>
      <c r="BP54" s="154"/>
      <c r="BQ54" s="154"/>
      <c r="BR54" s="153"/>
      <c r="BS54" s="160"/>
      <c r="BT54" s="160"/>
      <c r="BU54" s="160"/>
      <c r="BV54" s="154"/>
      <c r="BW54" s="154"/>
      <c r="BX54" s="154"/>
      <c r="BY54" s="160"/>
      <c r="BZ54" s="154"/>
      <c r="CA54" s="154"/>
      <c r="CB54" s="160"/>
      <c r="CC54" s="154"/>
      <c r="CD54" s="153"/>
      <c r="CE54" s="154"/>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row>
    <row r="55" spans="1:109" ht="15.75" customHeight="1" x14ac:dyDescent="0.25">
      <c r="A55" s="475"/>
      <c r="B55" s="476"/>
      <c r="C55" s="476"/>
      <c r="D55" s="476"/>
      <c r="E55" s="477"/>
      <c r="F55" s="476"/>
      <c r="G55" s="476"/>
      <c r="H55" s="476"/>
      <c r="I55" s="478"/>
      <c r="J55" s="478"/>
      <c r="K55" s="476"/>
      <c r="L55" s="477"/>
      <c r="M55" s="475"/>
      <c r="N55" s="279"/>
      <c r="O55" s="278"/>
      <c r="P55" s="479"/>
      <c r="Q55" s="278">
        <f t="shared" si="19"/>
        <v>0</v>
      </c>
      <c r="R55" s="279"/>
      <c r="S55" s="278"/>
      <c r="T55" s="280"/>
      <c r="U55" s="480">
        <v>3</v>
      </c>
      <c r="V55" s="485"/>
      <c r="W55" s="155" t="str">
        <f t="shared" si="14"/>
        <v/>
      </c>
      <c r="X55" s="155"/>
      <c r="Y55" s="155"/>
      <c r="Z55" s="155"/>
      <c r="AA55" s="155"/>
      <c r="AB55" s="482"/>
      <c r="AC55" s="482"/>
      <c r="AD55" s="156" t="str">
        <f t="shared" si="4"/>
        <v/>
      </c>
      <c r="AE55" s="482"/>
      <c r="AF55" s="482"/>
      <c r="AG55" s="482"/>
      <c r="AH55" s="163" t="str">
        <f>IFERROR(IF(AND(W54="Probabilidad",W55="Probabilidad"),(AJ54-(+AJ54*AD55)),IF(AND(W54="Impacto",W55="Probabilidad"),(AJ53-(+AJ53*AD55)),IF(W55="Impacto",AJ54,""))),"")</f>
        <v/>
      </c>
      <c r="AI55" s="158" t="str">
        <f t="shared" si="5"/>
        <v/>
      </c>
      <c r="AJ55" s="156" t="str">
        <f t="shared" si="15"/>
        <v/>
      </c>
      <c r="AK55" s="158" t="str">
        <f t="shared" si="7"/>
        <v/>
      </c>
      <c r="AL55" s="156" t="str">
        <f>IFERROR(IF(AND(W54="Impacto",W55="Impacto"),(AL54-(+AL54*AD55)),IF(AND(W54="Probabilidad",W55="Impacto"),(AL53-(+AL53*AD55)),IF(W55="Probabilidad",AL54,""))),"")</f>
        <v/>
      </c>
      <c r="AM55" s="159" t="str">
        <f t="shared" si="16"/>
        <v/>
      </c>
      <c r="AN55" s="488"/>
      <c r="AO55" s="478"/>
      <c r="AP55" s="480"/>
      <c r="AQ55" s="497"/>
      <c r="AR55" s="160"/>
      <c r="AS55" s="154"/>
      <c r="AT55" s="160"/>
      <c r="AU55" s="154"/>
      <c r="AV55" s="160"/>
      <c r="AW55" s="154"/>
      <c r="AX55" s="160"/>
      <c r="AY55" s="154"/>
      <c r="AZ55" s="153"/>
      <c r="BA55" s="154"/>
      <c r="BB55" s="154"/>
      <c r="BC55" s="153"/>
      <c r="BD55" s="160"/>
      <c r="BE55" s="160"/>
      <c r="BF55" s="154"/>
      <c r="BG55" s="154"/>
      <c r="BH55" s="153"/>
      <c r="BI55" s="160"/>
      <c r="BJ55" s="160"/>
      <c r="BK55" s="154"/>
      <c r="BL55" s="154"/>
      <c r="BM55" s="153"/>
      <c r="BN55" s="160"/>
      <c r="BO55" s="160"/>
      <c r="BP55" s="154"/>
      <c r="BQ55" s="154"/>
      <c r="BR55" s="153"/>
      <c r="BS55" s="160"/>
      <c r="BT55" s="160"/>
      <c r="BU55" s="160"/>
      <c r="BV55" s="154"/>
      <c r="BW55" s="154"/>
      <c r="BX55" s="154"/>
      <c r="BY55" s="160"/>
      <c r="BZ55" s="154"/>
      <c r="CA55" s="154"/>
      <c r="CB55" s="160"/>
      <c r="CC55" s="154"/>
      <c r="CD55" s="153"/>
      <c r="CE55" s="154"/>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c r="DE55" s="149"/>
    </row>
    <row r="56" spans="1:109" ht="15.75" customHeight="1" x14ac:dyDescent="0.25">
      <c r="A56" s="475"/>
      <c r="B56" s="476"/>
      <c r="C56" s="476"/>
      <c r="D56" s="476"/>
      <c r="E56" s="477"/>
      <c r="F56" s="476"/>
      <c r="G56" s="476"/>
      <c r="H56" s="476"/>
      <c r="I56" s="478"/>
      <c r="J56" s="478"/>
      <c r="K56" s="476"/>
      <c r="L56" s="477"/>
      <c r="M56" s="475"/>
      <c r="N56" s="279"/>
      <c r="O56" s="278"/>
      <c r="P56" s="479"/>
      <c r="Q56" s="278">
        <f t="shared" si="19"/>
        <v>0</v>
      </c>
      <c r="R56" s="279"/>
      <c r="S56" s="278"/>
      <c r="T56" s="280"/>
      <c r="U56" s="480">
        <v>4</v>
      </c>
      <c r="V56" s="481"/>
      <c r="W56" s="155" t="str">
        <f t="shared" si="14"/>
        <v/>
      </c>
      <c r="X56" s="155"/>
      <c r="Y56" s="155"/>
      <c r="Z56" s="155"/>
      <c r="AA56" s="155"/>
      <c r="AB56" s="482"/>
      <c r="AC56" s="482"/>
      <c r="AD56" s="156" t="str">
        <f t="shared" si="4"/>
        <v/>
      </c>
      <c r="AE56" s="482"/>
      <c r="AF56" s="482"/>
      <c r="AG56" s="482"/>
      <c r="AH56" s="163" t="str">
        <f>IFERROR(IF(AND(W55="Probabilidad",W56="Probabilidad"),(AJ55-(+AJ55*AD56)),IF(AND(W55="Impacto",W56="Probabilidad"),(AJ54-(+AJ54*AD56)),IF(W56="Impacto",AJ55,""))),"")</f>
        <v/>
      </c>
      <c r="AI56" s="158" t="str">
        <f t="shared" si="5"/>
        <v/>
      </c>
      <c r="AJ56" s="156" t="str">
        <f t="shared" si="15"/>
        <v/>
      </c>
      <c r="AK56" s="158" t="str">
        <f t="shared" si="7"/>
        <v/>
      </c>
      <c r="AL56" s="156" t="str">
        <f>IFERROR(IF(AND(W55="Impacto",W56="Impacto"),(AL55-(+AL55*AD56)),IF(AND(W55="Probabilidad",W56="Impacto"),(AL54-(+AL54*AD56)),IF(W56="Probabilidad",AL55,""))),"")</f>
        <v/>
      </c>
      <c r="AM56" s="159" t="str">
        <f t="shared" si="16"/>
        <v/>
      </c>
      <c r="AN56" s="488"/>
      <c r="AO56" s="478"/>
      <c r="AP56" s="480"/>
      <c r="AQ56" s="497"/>
      <c r="AR56" s="160"/>
      <c r="AS56" s="154"/>
      <c r="AT56" s="160"/>
      <c r="AU56" s="154"/>
      <c r="AV56" s="160"/>
      <c r="AW56" s="154"/>
      <c r="AX56" s="160"/>
      <c r="AY56" s="154"/>
      <c r="AZ56" s="153"/>
      <c r="BA56" s="154"/>
      <c r="BB56" s="154"/>
      <c r="BC56" s="153"/>
      <c r="BD56" s="160"/>
      <c r="BE56" s="160"/>
      <c r="BF56" s="154"/>
      <c r="BG56" s="154"/>
      <c r="BH56" s="153"/>
      <c r="BI56" s="160"/>
      <c r="BJ56" s="160"/>
      <c r="BK56" s="154"/>
      <c r="BL56" s="154"/>
      <c r="BM56" s="153"/>
      <c r="BN56" s="160"/>
      <c r="BO56" s="160"/>
      <c r="BP56" s="154"/>
      <c r="BQ56" s="154"/>
      <c r="BR56" s="153"/>
      <c r="BS56" s="160"/>
      <c r="BT56" s="160"/>
      <c r="BU56" s="160"/>
      <c r="BV56" s="154"/>
      <c r="BW56" s="154"/>
      <c r="BX56" s="154"/>
      <c r="BY56" s="160"/>
      <c r="BZ56" s="154"/>
      <c r="CA56" s="154"/>
      <c r="CB56" s="160"/>
      <c r="CC56" s="154"/>
      <c r="CD56" s="153"/>
      <c r="CE56" s="154"/>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c r="DE56" s="149"/>
    </row>
    <row r="57" spans="1:109" ht="15.75" customHeight="1" x14ac:dyDescent="0.25">
      <c r="A57" s="475"/>
      <c r="B57" s="476"/>
      <c r="C57" s="476"/>
      <c r="D57" s="476"/>
      <c r="E57" s="477"/>
      <c r="F57" s="476"/>
      <c r="G57" s="476"/>
      <c r="H57" s="476"/>
      <c r="I57" s="478"/>
      <c r="J57" s="478"/>
      <c r="K57" s="476"/>
      <c r="L57" s="477"/>
      <c r="M57" s="475"/>
      <c r="N57" s="279"/>
      <c r="O57" s="278"/>
      <c r="P57" s="479"/>
      <c r="Q57" s="278">
        <f t="shared" si="19"/>
        <v>0</v>
      </c>
      <c r="R57" s="279"/>
      <c r="S57" s="278"/>
      <c r="T57" s="280"/>
      <c r="U57" s="480">
        <v>5</v>
      </c>
      <c r="V57" s="481"/>
      <c r="W57" s="155" t="str">
        <f t="shared" si="14"/>
        <v/>
      </c>
      <c r="X57" s="155"/>
      <c r="Y57" s="155"/>
      <c r="Z57" s="155"/>
      <c r="AA57" s="155"/>
      <c r="AB57" s="482"/>
      <c r="AC57" s="482"/>
      <c r="AD57" s="156" t="str">
        <f t="shared" si="4"/>
        <v/>
      </c>
      <c r="AE57" s="482"/>
      <c r="AF57" s="482"/>
      <c r="AG57" s="482"/>
      <c r="AH57" s="163" t="str">
        <f>IFERROR(IF(AND(W56="Probabilidad",W57="Probabilidad"),(AJ56-(+AJ56*AD57)),IF(AND(W56="Impacto",W57="Probabilidad"),(AJ55-(+AJ55*AD57)),IF(W57="Impacto",AJ56,""))),"")</f>
        <v/>
      </c>
      <c r="AI57" s="158" t="str">
        <f t="shared" si="5"/>
        <v/>
      </c>
      <c r="AJ57" s="156" t="str">
        <f t="shared" si="15"/>
        <v/>
      </c>
      <c r="AK57" s="158" t="str">
        <f t="shared" si="7"/>
        <v/>
      </c>
      <c r="AL57" s="156" t="str">
        <f>IFERROR(IF(AND(W56="Impacto",W57="Impacto"),(AL56-(+AL56*AD57)),IF(AND(W56="Probabilidad",W57="Impacto"),(AL55-(+AL55*AD57)),IF(W57="Probabilidad",AL56,""))),"")</f>
        <v/>
      </c>
      <c r="AM57" s="159" t="str">
        <f t="shared" si="16"/>
        <v/>
      </c>
      <c r="AN57" s="488"/>
      <c r="AO57" s="478"/>
      <c r="AP57" s="480"/>
      <c r="AQ57" s="497"/>
      <c r="AR57" s="160"/>
      <c r="AS57" s="154"/>
      <c r="AT57" s="160"/>
      <c r="AU57" s="154"/>
      <c r="AV57" s="160"/>
      <c r="AW57" s="154"/>
      <c r="AX57" s="160"/>
      <c r="AY57" s="154"/>
      <c r="AZ57" s="153"/>
      <c r="BA57" s="154"/>
      <c r="BB57" s="154"/>
      <c r="BC57" s="153"/>
      <c r="BD57" s="160"/>
      <c r="BE57" s="160"/>
      <c r="BF57" s="154"/>
      <c r="BG57" s="154"/>
      <c r="BH57" s="153"/>
      <c r="BI57" s="160"/>
      <c r="BJ57" s="160"/>
      <c r="BK57" s="154"/>
      <c r="BL57" s="154"/>
      <c r="BM57" s="153"/>
      <c r="BN57" s="160"/>
      <c r="BO57" s="160"/>
      <c r="BP57" s="154"/>
      <c r="BQ57" s="154"/>
      <c r="BR57" s="153"/>
      <c r="BS57" s="160"/>
      <c r="BT57" s="160"/>
      <c r="BU57" s="160"/>
      <c r="BV57" s="154"/>
      <c r="BW57" s="154"/>
      <c r="BX57" s="154"/>
      <c r="BY57" s="160"/>
      <c r="BZ57" s="154"/>
      <c r="CA57" s="154"/>
      <c r="CB57" s="160"/>
      <c r="CC57" s="154"/>
      <c r="CD57" s="153"/>
      <c r="CE57" s="154"/>
      <c r="CF57" s="149"/>
      <c r="CG57" s="149"/>
      <c r="CH57" s="149"/>
      <c r="CI57" s="149"/>
      <c r="CJ57" s="149"/>
      <c r="CK57" s="149"/>
      <c r="CL57" s="149"/>
      <c r="CM57" s="149"/>
      <c r="CN57" s="149"/>
      <c r="CO57" s="149"/>
      <c r="CP57" s="149"/>
      <c r="CQ57" s="149"/>
      <c r="CR57" s="149"/>
      <c r="CS57" s="149"/>
      <c r="CT57" s="149"/>
      <c r="CU57" s="149"/>
      <c r="CV57" s="149"/>
      <c r="CW57" s="149"/>
      <c r="CX57" s="149"/>
      <c r="CY57" s="149"/>
      <c r="CZ57" s="149"/>
      <c r="DA57" s="149"/>
      <c r="DB57" s="149"/>
      <c r="DC57" s="149"/>
      <c r="DD57" s="149"/>
      <c r="DE57" s="149"/>
    </row>
    <row r="58" spans="1:109" ht="15.75" customHeight="1" x14ac:dyDescent="0.25">
      <c r="A58" s="475"/>
      <c r="B58" s="476"/>
      <c r="C58" s="476"/>
      <c r="D58" s="476"/>
      <c r="E58" s="477"/>
      <c r="F58" s="476"/>
      <c r="G58" s="476"/>
      <c r="H58" s="476"/>
      <c r="I58" s="478"/>
      <c r="J58" s="478"/>
      <c r="K58" s="476"/>
      <c r="L58" s="477"/>
      <c r="M58" s="475"/>
      <c r="N58" s="279"/>
      <c r="O58" s="278"/>
      <c r="P58" s="479"/>
      <c r="Q58" s="278">
        <f t="shared" si="19"/>
        <v>0</v>
      </c>
      <c r="R58" s="279"/>
      <c r="S58" s="278"/>
      <c r="T58" s="280"/>
      <c r="U58" s="480">
        <v>6</v>
      </c>
      <c r="V58" s="481"/>
      <c r="W58" s="155" t="str">
        <f t="shared" si="14"/>
        <v/>
      </c>
      <c r="X58" s="155"/>
      <c r="Y58" s="155"/>
      <c r="Z58" s="155"/>
      <c r="AA58" s="155"/>
      <c r="AB58" s="482"/>
      <c r="AC58" s="482"/>
      <c r="AD58" s="156" t="str">
        <f t="shared" si="4"/>
        <v/>
      </c>
      <c r="AE58" s="482"/>
      <c r="AF58" s="482"/>
      <c r="AG58" s="482"/>
      <c r="AH58" s="163" t="str">
        <f>IFERROR(IF(AND(W57="Probabilidad",W58="Probabilidad"),(AJ57-(+AJ57*AD58)),IF(AND(W57="Impacto",W58="Probabilidad"),(AJ56-(+AJ56*AD58)),IF(W58="Impacto",AJ57,""))),"")</f>
        <v/>
      </c>
      <c r="AI58" s="158" t="str">
        <f t="shared" si="5"/>
        <v/>
      </c>
      <c r="AJ58" s="156" t="str">
        <f t="shared" si="15"/>
        <v/>
      </c>
      <c r="AK58" s="158" t="str">
        <f t="shared" si="7"/>
        <v/>
      </c>
      <c r="AL58" s="156" t="str">
        <f>IFERROR(IF(AND(W57="Impacto",W58="Impacto"),(AL57-(+AL57*AD58)),IF(AND(W57="Probabilidad",W58="Impacto"),(AL56-(+AL56*AD58)),IF(W58="Probabilidad",AL57,""))),"")</f>
        <v/>
      </c>
      <c r="AM58" s="159" t="str">
        <f t="shared" si="16"/>
        <v/>
      </c>
      <c r="AN58" s="489"/>
      <c r="AO58" s="478"/>
      <c r="AP58" s="480"/>
      <c r="AQ58" s="497"/>
      <c r="AR58" s="160"/>
      <c r="AS58" s="154"/>
      <c r="AT58" s="160"/>
      <c r="AU58" s="154"/>
      <c r="AV58" s="160"/>
      <c r="AW58" s="154"/>
      <c r="AX58" s="160"/>
      <c r="AY58" s="154"/>
      <c r="AZ58" s="153"/>
      <c r="BA58" s="154"/>
      <c r="BB58" s="154"/>
      <c r="BC58" s="153"/>
      <c r="BD58" s="160"/>
      <c r="BE58" s="160"/>
      <c r="BF58" s="154"/>
      <c r="BG58" s="154"/>
      <c r="BH58" s="153"/>
      <c r="BI58" s="160"/>
      <c r="BJ58" s="160"/>
      <c r="BK58" s="154"/>
      <c r="BL58" s="154"/>
      <c r="BM58" s="153"/>
      <c r="BN58" s="160"/>
      <c r="BO58" s="160"/>
      <c r="BP58" s="154"/>
      <c r="BQ58" s="154"/>
      <c r="BR58" s="153"/>
      <c r="BS58" s="160"/>
      <c r="BT58" s="160"/>
      <c r="BU58" s="160"/>
      <c r="BV58" s="154"/>
      <c r="BW58" s="154"/>
      <c r="BX58" s="154"/>
      <c r="BY58" s="160"/>
      <c r="BZ58" s="154"/>
      <c r="CA58" s="154"/>
      <c r="CB58" s="160"/>
      <c r="CC58" s="154"/>
      <c r="CD58" s="153"/>
      <c r="CE58" s="154"/>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row>
    <row r="59" spans="1:109" ht="15.75" customHeight="1" x14ac:dyDescent="0.25">
      <c r="A59" s="475">
        <v>10</v>
      </c>
      <c r="B59" s="476"/>
      <c r="C59" s="476"/>
      <c r="D59" s="476"/>
      <c r="E59" s="477"/>
      <c r="F59" s="476"/>
      <c r="G59" s="476"/>
      <c r="H59" s="476"/>
      <c r="I59" s="478"/>
      <c r="J59" s="478"/>
      <c r="K59" s="476"/>
      <c r="L59" s="477"/>
      <c r="M59" s="475"/>
      <c r="N59" s="279" t="str">
        <f>IF(M59&lt;=0,"",IF(M59&lt;=2,"Muy Baja",IF(M59&lt;=24,"Baja",IF(M59&lt;=500,"Media",IF(M59&lt;=5000,"Alta","Muy Alta")))))</f>
        <v/>
      </c>
      <c r="O59" s="278" t="str">
        <f>IF(N59="","",IF(N59="Muy Baja",0.2,IF(N59="Baja",0.4,IF(N59="Media",0.6,IF(N59="Alta",0.8,IF(N59="Muy Alta",1,))))))</f>
        <v/>
      </c>
      <c r="P59" s="479"/>
      <c r="Q59" s="278">
        <f>IF(NOT(ISERROR(MATCH(P59,'Tabla Impacto'!$B$221:$B$223,0))),'Tabla Impacto'!$F$223&amp;"Por favor no seleccionar los criterios de impacto(Afectación Económica o presupuestal y Pérdida Reputacional)",P59)</f>
        <v>0</v>
      </c>
      <c r="R59" s="279" t="str">
        <f>IF(OR(Q59='Tabla Impacto'!$C$11,Q59='Tabla Impacto'!$D$11),"Leve",IF(OR(Q59='Tabla Impacto'!$C$12,Q59='Tabla Impacto'!$D$12),"Menor",IF(OR(Q59='Tabla Impacto'!$C$13,Q59='Tabla Impacto'!$D$13),"Moderado",IF(OR(Q59='Tabla Impacto'!$C$14,Q59='Tabla Impacto'!$D$14),"Mayor",IF(OR(Q59='Tabla Impacto'!$C$15,Q59='Tabla Impacto'!$D$15),"Catastrófico","")))))</f>
        <v/>
      </c>
      <c r="S59" s="278" t="str">
        <f>IF(R59="","",IF(R59="Leve",0.2,IF(R59="Menor",0.4,IF(R59="Moderado",0.6,IF(R59="Mayor",0.8,IF(R59="Catastrófico",1,))))))</f>
        <v/>
      </c>
      <c r="T59" s="280" t="str">
        <f>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
      </c>
      <c r="U59" s="480">
        <v>1</v>
      </c>
      <c r="V59" s="481"/>
      <c r="W59" s="155" t="str">
        <f t="shared" si="14"/>
        <v/>
      </c>
      <c r="X59" s="155"/>
      <c r="Y59" s="155"/>
      <c r="Z59" s="155"/>
      <c r="AA59" s="155"/>
      <c r="AB59" s="482"/>
      <c r="AC59" s="482"/>
      <c r="AD59" s="156" t="str">
        <f t="shared" si="4"/>
        <v/>
      </c>
      <c r="AE59" s="482"/>
      <c r="AF59" s="482"/>
      <c r="AG59" s="482"/>
      <c r="AH59" s="163" t="str">
        <f>IFERROR(IF(W59="Probabilidad",(O59-(+O59*AD59)),IF(W59="Impacto",O59,"")),"")</f>
        <v/>
      </c>
      <c r="AI59" s="158" t="str">
        <f>IFERROR(IF(AH59="","",IF(AH59&lt;=0.2,"Muy Baja",IF(AH59&lt;=0.4,"Baja",IF(AH59&lt;=0.6,"Media",IF(AH59&lt;=0.8,"Alta","Muy Alta"))))),"")</f>
        <v/>
      </c>
      <c r="AJ59" s="156" t="str">
        <f t="shared" si="15"/>
        <v/>
      </c>
      <c r="AK59" s="158" t="str">
        <f>IFERROR(IF(AL59="","",IF(AL59&lt;=0.2,"Leve",IF(AL59&lt;=0.4,"Menor",IF(AL59&lt;=0.6,"Moderado",IF(AL59&lt;=0.8,"Mayor","Catastrófico"))))),"")</f>
        <v/>
      </c>
      <c r="AL59" s="156" t="str">
        <f>IFERROR(IF(W59="Impacto",(S59-(+S59*AD59)),IF(W59="Probabilidad",S59,"")),"")</f>
        <v/>
      </c>
      <c r="AM59" s="159" t="str">
        <f t="shared" si="16"/>
        <v/>
      </c>
      <c r="AN59" s="487"/>
      <c r="AO59" s="478"/>
      <c r="AP59" s="480"/>
      <c r="AQ59" s="497"/>
      <c r="AR59" s="160"/>
      <c r="AS59" s="154"/>
      <c r="AT59" s="160"/>
      <c r="AU59" s="154"/>
      <c r="AV59" s="160"/>
      <c r="AW59" s="154"/>
      <c r="AX59" s="160"/>
      <c r="AY59" s="154"/>
      <c r="AZ59" s="153"/>
      <c r="BA59" s="154"/>
      <c r="BB59" s="154"/>
      <c r="BC59" s="153"/>
      <c r="BD59" s="160"/>
      <c r="BE59" s="160"/>
      <c r="BF59" s="154"/>
      <c r="BG59" s="154"/>
      <c r="BH59" s="153"/>
      <c r="BI59" s="160"/>
      <c r="BJ59" s="160"/>
      <c r="BK59" s="154"/>
      <c r="BL59" s="154"/>
      <c r="BM59" s="153"/>
      <c r="BN59" s="160"/>
      <c r="BO59" s="160"/>
      <c r="BP59" s="154"/>
      <c r="BQ59" s="154"/>
      <c r="BR59" s="153"/>
      <c r="BS59" s="160"/>
      <c r="BT59" s="160"/>
      <c r="BU59" s="160"/>
      <c r="BV59" s="154"/>
      <c r="BW59" s="154"/>
      <c r="BX59" s="154"/>
      <c r="BY59" s="160"/>
      <c r="BZ59" s="154"/>
      <c r="CA59" s="154"/>
      <c r="CB59" s="160"/>
      <c r="CC59" s="154"/>
      <c r="CD59" s="153"/>
      <c r="CE59" s="154"/>
      <c r="CF59" s="149"/>
      <c r="CG59" s="149"/>
      <c r="CH59" s="149"/>
      <c r="CI59" s="149"/>
      <c r="CJ59" s="149"/>
      <c r="CK59" s="149"/>
      <c r="CL59" s="149"/>
      <c r="CM59" s="149"/>
      <c r="CN59" s="149"/>
      <c r="CO59" s="149"/>
      <c r="CP59" s="149"/>
      <c r="CQ59" s="149"/>
      <c r="CR59" s="149"/>
      <c r="CS59" s="149"/>
      <c r="CT59" s="149"/>
      <c r="CU59" s="149"/>
      <c r="CV59" s="149"/>
      <c r="CW59" s="149"/>
      <c r="CX59" s="149"/>
      <c r="CY59" s="149"/>
      <c r="CZ59" s="149"/>
      <c r="DA59" s="149"/>
      <c r="DB59" s="149"/>
      <c r="DC59" s="149"/>
      <c r="DD59" s="149"/>
      <c r="DE59" s="149"/>
    </row>
    <row r="60" spans="1:109" ht="15.75" customHeight="1" x14ac:dyDescent="0.25">
      <c r="A60" s="475"/>
      <c r="B60" s="476"/>
      <c r="C60" s="476"/>
      <c r="D60" s="476"/>
      <c r="E60" s="477"/>
      <c r="F60" s="476"/>
      <c r="G60" s="476"/>
      <c r="H60" s="476"/>
      <c r="I60" s="478"/>
      <c r="J60" s="478"/>
      <c r="K60" s="476"/>
      <c r="L60" s="477"/>
      <c r="M60" s="475"/>
      <c r="N60" s="279"/>
      <c r="O60" s="278"/>
      <c r="P60" s="479"/>
      <c r="Q60" s="278">
        <f>IF(NOT(ISERROR(MATCH(P60,_xlfn.ANCHORARRAY(E71),0))),O73&amp;"Por favor no seleccionar los criterios de impacto",P60)</f>
        <v>0</v>
      </c>
      <c r="R60" s="279"/>
      <c r="S60" s="278"/>
      <c r="T60" s="280"/>
      <c r="U60" s="480">
        <v>2</v>
      </c>
      <c r="V60" s="481"/>
      <c r="W60" s="155" t="str">
        <f t="shared" si="14"/>
        <v/>
      </c>
      <c r="X60" s="155"/>
      <c r="Y60" s="155"/>
      <c r="Z60" s="155"/>
      <c r="AA60" s="155"/>
      <c r="AB60" s="482"/>
      <c r="AC60" s="482"/>
      <c r="AD60" s="156" t="str">
        <f t="shared" si="4"/>
        <v/>
      </c>
      <c r="AE60" s="482"/>
      <c r="AF60" s="482"/>
      <c r="AG60" s="482"/>
      <c r="AH60" s="163" t="str">
        <f>IFERROR(IF(AND(W59="Probabilidad",W60="Probabilidad"),(AJ59-(+AJ59*AD60)),IF(W60="Probabilidad",(O59-(+O59*AD60)),IF(W60="Impacto",AJ59,""))),"")</f>
        <v/>
      </c>
      <c r="AI60" s="158" t="str">
        <f t="shared" si="5"/>
        <v/>
      </c>
      <c r="AJ60" s="156" t="str">
        <f t="shared" si="15"/>
        <v/>
      </c>
      <c r="AK60" s="158" t="str">
        <f t="shared" si="7"/>
        <v/>
      </c>
      <c r="AL60" s="156" t="str">
        <f>IFERROR(IF(AND(W59="Impacto",W60="Impacto"),(AL53-(+AL53*AD60)),IF(W60="Impacto",($S$59-(+$S$59*AD60)),IF(W60="Probabilidad",AL53,""))),"")</f>
        <v/>
      </c>
      <c r="AM60" s="159" t="str">
        <f t="shared" si="16"/>
        <v/>
      </c>
      <c r="AN60" s="488"/>
      <c r="AO60" s="478"/>
      <c r="AP60" s="480"/>
      <c r="AQ60" s="497"/>
      <c r="AR60" s="160"/>
      <c r="AS60" s="154"/>
      <c r="AT60" s="160"/>
      <c r="AU60" s="154"/>
      <c r="AV60" s="160"/>
      <c r="AW60" s="154"/>
      <c r="AX60" s="160"/>
      <c r="AY60" s="154"/>
      <c r="AZ60" s="153"/>
      <c r="BA60" s="154"/>
      <c r="BB60" s="154"/>
      <c r="BC60" s="153"/>
      <c r="BD60" s="160"/>
      <c r="BE60" s="160"/>
      <c r="BF60" s="154"/>
      <c r="BG60" s="154"/>
      <c r="BH60" s="153"/>
      <c r="BI60" s="160"/>
      <c r="BJ60" s="160"/>
      <c r="BK60" s="154"/>
      <c r="BL60" s="154"/>
      <c r="BM60" s="153"/>
      <c r="BN60" s="160"/>
      <c r="BO60" s="160"/>
      <c r="BP60" s="154"/>
      <c r="BQ60" s="154"/>
      <c r="BR60" s="153"/>
      <c r="BS60" s="160"/>
      <c r="BT60" s="160"/>
      <c r="BU60" s="160"/>
      <c r="BV60" s="154"/>
      <c r="BW60" s="154"/>
      <c r="BX60" s="154"/>
      <c r="BY60" s="160"/>
      <c r="BZ60" s="154"/>
      <c r="CA60" s="154"/>
      <c r="CB60" s="160"/>
      <c r="CC60" s="154"/>
      <c r="CD60" s="153"/>
      <c r="CE60" s="154"/>
    </row>
    <row r="61" spans="1:109" ht="15.75" customHeight="1" x14ac:dyDescent="0.25">
      <c r="A61" s="475"/>
      <c r="B61" s="476"/>
      <c r="C61" s="476"/>
      <c r="D61" s="476"/>
      <c r="E61" s="477"/>
      <c r="F61" s="476"/>
      <c r="G61" s="476"/>
      <c r="H61" s="476"/>
      <c r="I61" s="478"/>
      <c r="J61" s="478"/>
      <c r="K61" s="476"/>
      <c r="L61" s="477"/>
      <c r="M61" s="475"/>
      <c r="N61" s="279"/>
      <c r="O61" s="278"/>
      <c r="P61" s="479"/>
      <c r="Q61" s="278">
        <f>IF(NOT(ISERROR(MATCH(P61,_xlfn.ANCHORARRAY(E72),0))),O74&amp;"Por favor no seleccionar los criterios de impacto",P61)</f>
        <v>0</v>
      </c>
      <c r="R61" s="279"/>
      <c r="S61" s="278"/>
      <c r="T61" s="280"/>
      <c r="U61" s="480">
        <v>3</v>
      </c>
      <c r="V61" s="485"/>
      <c r="W61" s="155" t="str">
        <f t="shared" si="14"/>
        <v/>
      </c>
      <c r="X61" s="155"/>
      <c r="Y61" s="155"/>
      <c r="Z61" s="155"/>
      <c r="AA61" s="155"/>
      <c r="AB61" s="482"/>
      <c r="AC61" s="482"/>
      <c r="AD61" s="156" t="str">
        <f t="shared" si="4"/>
        <v/>
      </c>
      <c r="AE61" s="482"/>
      <c r="AF61" s="482"/>
      <c r="AG61" s="482"/>
      <c r="AH61" s="163" t="str">
        <f>IFERROR(IF(AND(W60="Probabilidad",W61="Probabilidad"),(AJ60-(+AJ60*AD61)),IF(AND(W60="Impacto",W61="Probabilidad"),(AJ59-(+AJ59*AD61)),IF(W61="Impacto",AJ60,""))),"")</f>
        <v/>
      </c>
      <c r="AI61" s="158" t="str">
        <f t="shared" si="5"/>
        <v/>
      </c>
      <c r="AJ61" s="156" t="str">
        <f t="shared" si="15"/>
        <v/>
      </c>
      <c r="AK61" s="158" t="str">
        <f t="shared" si="7"/>
        <v/>
      </c>
      <c r="AL61" s="156" t="str">
        <f>IFERROR(IF(AND(W60="Impacto",W61="Impacto"),(AL60-(+AL60*AD61)),IF(AND(W60="Probabilidad",W61="Impacto"),(AL59-(+AL59*AD61)),IF(W61="Probabilidad",AL60,""))),"")</f>
        <v/>
      </c>
      <c r="AM61" s="159" t="str">
        <f t="shared" si="16"/>
        <v/>
      </c>
      <c r="AN61" s="488"/>
      <c r="AO61" s="478"/>
      <c r="AP61" s="480"/>
      <c r="AQ61" s="497"/>
      <c r="AR61" s="160"/>
      <c r="AS61" s="154"/>
      <c r="AT61" s="160"/>
      <c r="AU61" s="154"/>
      <c r="AV61" s="160"/>
      <c r="AW61" s="154"/>
      <c r="AX61" s="160"/>
      <c r="AY61" s="154"/>
      <c r="AZ61" s="153"/>
      <c r="BA61" s="154"/>
      <c r="BB61" s="154"/>
      <c r="BC61" s="153"/>
      <c r="BD61" s="160"/>
      <c r="BE61" s="160"/>
      <c r="BF61" s="154"/>
      <c r="BG61" s="154"/>
      <c r="BH61" s="153"/>
      <c r="BI61" s="160"/>
      <c r="BJ61" s="160"/>
      <c r="BK61" s="154"/>
      <c r="BL61" s="154"/>
      <c r="BM61" s="153"/>
      <c r="BN61" s="160"/>
      <c r="BO61" s="160"/>
      <c r="BP61" s="154"/>
      <c r="BQ61" s="154"/>
      <c r="BR61" s="153"/>
      <c r="BS61" s="160"/>
      <c r="BT61" s="160"/>
      <c r="BU61" s="160"/>
      <c r="BV61" s="154"/>
      <c r="BW61" s="154"/>
      <c r="BX61" s="154"/>
      <c r="BY61" s="160"/>
      <c r="BZ61" s="154"/>
      <c r="CA61" s="154"/>
      <c r="CB61" s="160"/>
      <c r="CC61" s="154"/>
      <c r="CD61" s="153"/>
      <c r="CE61" s="154"/>
    </row>
    <row r="62" spans="1:109" ht="15.75" customHeight="1" x14ac:dyDescent="0.25">
      <c r="A62" s="475"/>
      <c r="B62" s="476"/>
      <c r="C62" s="476"/>
      <c r="D62" s="476"/>
      <c r="E62" s="477"/>
      <c r="F62" s="476"/>
      <c r="G62" s="476"/>
      <c r="H62" s="476"/>
      <c r="I62" s="478"/>
      <c r="J62" s="478"/>
      <c r="K62" s="476"/>
      <c r="L62" s="477"/>
      <c r="M62" s="475"/>
      <c r="N62" s="279"/>
      <c r="O62" s="278"/>
      <c r="P62" s="479"/>
      <c r="Q62" s="278">
        <f>IF(NOT(ISERROR(MATCH(P62,_xlfn.ANCHORARRAY(E73),0))),O75&amp;"Por favor no seleccionar los criterios de impacto",P62)</f>
        <v>0</v>
      </c>
      <c r="R62" s="279"/>
      <c r="S62" s="278"/>
      <c r="T62" s="280"/>
      <c r="U62" s="480">
        <v>4</v>
      </c>
      <c r="V62" s="481"/>
      <c r="W62" s="155" t="str">
        <f t="shared" si="14"/>
        <v/>
      </c>
      <c r="X62" s="155"/>
      <c r="Y62" s="155"/>
      <c r="Z62" s="155"/>
      <c r="AA62" s="155"/>
      <c r="AB62" s="482"/>
      <c r="AC62" s="482"/>
      <c r="AD62" s="156" t="str">
        <f t="shared" si="4"/>
        <v/>
      </c>
      <c r="AE62" s="482"/>
      <c r="AF62" s="482"/>
      <c r="AG62" s="482"/>
      <c r="AH62" s="163" t="str">
        <f>IFERROR(IF(AND(W61="Probabilidad",W62="Probabilidad"),(AJ61-(+AJ61*AD62)),IF(AND(W61="Impacto",W62="Probabilidad"),(AJ60-(+AJ60*AD62)),IF(W62="Impacto",AJ61,""))),"")</f>
        <v/>
      </c>
      <c r="AI62" s="158" t="str">
        <f t="shared" si="5"/>
        <v/>
      </c>
      <c r="AJ62" s="156" t="str">
        <f t="shared" si="15"/>
        <v/>
      </c>
      <c r="AK62" s="158" t="str">
        <f t="shared" si="7"/>
        <v/>
      </c>
      <c r="AL62" s="156" t="str">
        <f>IFERROR(IF(AND(W61="Impacto",W62="Impacto"),(AL61-(+AL61*AD62)),IF(AND(W61="Probabilidad",W62="Impacto"),(AL60-(+AL60*AD62)),IF(W62="Probabilidad",AL61,""))),"")</f>
        <v/>
      </c>
      <c r="AM62" s="159" t="str">
        <f t="shared" si="16"/>
        <v/>
      </c>
      <c r="AN62" s="488"/>
      <c r="AO62" s="478"/>
      <c r="AP62" s="480"/>
      <c r="AQ62" s="497"/>
      <c r="AR62" s="160"/>
      <c r="AS62" s="154"/>
      <c r="AT62" s="160"/>
      <c r="AU62" s="154"/>
      <c r="AV62" s="160"/>
      <c r="AW62" s="154"/>
      <c r="AX62" s="160"/>
      <c r="AY62" s="154"/>
      <c r="AZ62" s="153"/>
      <c r="BA62" s="154"/>
      <c r="BB62" s="154"/>
      <c r="BC62" s="153"/>
      <c r="BD62" s="160"/>
      <c r="BE62" s="160"/>
      <c r="BF62" s="154"/>
      <c r="BG62" s="154"/>
      <c r="BH62" s="153"/>
      <c r="BI62" s="160"/>
      <c r="BJ62" s="160"/>
      <c r="BK62" s="154"/>
      <c r="BL62" s="154"/>
      <c r="BM62" s="153"/>
      <c r="BN62" s="160"/>
      <c r="BO62" s="160"/>
      <c r="BP62" s="154"/>
      <c r="BQ62" s="154"/>
      <c r="BR62" s="153"/>
      <c r="BS62" s="160"/>
      <c r="BT62" s="160"/>
      <c r="BU62" s="160"/>
      <c r="BV62" s="154"/>
      <c r="BW62" s="154"/>
      <c r="BX62" s="154"/>
      <c r="BY62" s="160"/>
      <c r="BZ62" s="154"/>
      <c r="CA62" s="154"/>
      <c r="CB62" s="160"/>
      <c r="CC62" s="154"/>
      <c r="CD62" s="153"/>
      <c r="CE62" s="154"/>
    </row>
    <row r="63" spans="1:109" ht="15.75" customHeight="1" x14ac:dyDescent="0.25">
      <c r="A63" s="475"/>
      <c r="B63" s="476"/>
      <c r="C63" s="476"/>
      <c r="D63" s="476"/>
      <c r="E63" s="477"/>
      <c r="F63" s="476"/>
      <c r="G63" s="476"/>
      <c r="H63" s="476"/>
      <c r="I63" s="478"/>
      <c r="J63" s="478"/>
      <c r="K63" s="476"/>
      <c r="L63" s="477"/>
      <c r="M63" s="475"/>
      <c r="N63" s="279"/>
      <c r="O63" s="278"/>
      <c r="P63" s="479"/>
      <c r="Q63" s="278">
        <f>IF(NOT(ISERROR(MATCH(P63,_xlfn.ANCHORARRAY(E74),0))),O76&amp;"Por favor no seleccionar los criterios de impacto",P63)</f>
        <v>0</v>
      </c>
      <c r="R63" s="279"/>
      <c r="S63" s="278"/>
      <c r="T63" s="280"/>
      <c r="U63" s="480">
        <v>5</v>
      </c>
      <c r="V63" s="481"/>
      <c r="W63" s="155" t="str">
        <f t="shared" si="14"/>
        <v/>
      </c>
      <c r="X63" s="155"/>
      <c r="Y63" s="155"/>
      <c r="Z63" s="155"/>
      <c r="AA63" s="155"/>
      <c r="AB63" s="482"/>
      <c r="AC63" s="482"/>
      <c r="AD63" s="156" t="str">
        <f t="shared" si="4"/>
        <v/>
      </c>
      <c r="AE63" s="482"/>
      <c r="AF63" s="482"/>
      <c r="AG63" s="482"/>
      <c r="AH63" s="163" t="str">
        <f>IFERROR(IF(AND(W62="Probabilidad",W63="Probabilidad"),(AJ62-(+AJ62*AD63)),IF(AND(W62="Impacto",W63="Probabilidad"),(AJ61-(+AJ61*AD63)),IF(W63="Impacto",AJ62,""))),"")</f>
        <v/>
      </c>
      <c r="AI63" s="158" t="str">
        <f t="shared" si="5"/>
        <v/>
      </c>
      <c r="AJ63" s="156" t="str">
        <f t="shared" si="15"/>
        <v/>
      </c>
      <c r="AK63" s="158" t="str">
        <f t="shared" si="7"/>
        <v/>
      </c>
      <c r="AL63" s="156" t="str">
        <f>IFERROR(IF(AND(W62="Impacto",W63="Impacto"),(AL62-(+AL62*AD63)),IF(AND(W62="Probabilidad",W63="Impacto"),(AL61-(+AL61*AD63)),IF(W63="Probabilidad",AL62,""))),"")</f>
        <v/>
      </c>
      <c r="AM63" s="159" t="str">
        <f t="shared" si="16"/>
        <v/>
      </c>
      <c r="AN63" s="488"/>
      <c r="AO63" s="478"/>
      <c r="AP63" s="480"/>
      <c r="AQ63" s="497"/>
      <c r="AR63" s="160"/>
      <c r="AS63" s="154"/>
      <c r="AT63" s="160"/>
      <c r="AU63" s="154"/>
      <c r="AV63" s="160"/>
      <c r="AW63" s="154"/>
      <c r="AX63" s="160"/>
      <c r="AY63" s="154"/>
      <c r="AZ63" s="153"/>
      <c r="BA63" s="154"/>
      <c r="BB63" s="154"/>
      <c r="BC63" s="153"/>
      <c r="BD63" s="160"/>
      <c r="BE63" s="160"/>
      <c r="BF63" s="154"/>
      <c r="BG63" s="154"/>
      <c r="BH63" s="153"/>
      <c r="BI63" s="160"/>
      <c r="BJ63" s="160"/>
      <c r="BK63" s="154"/>
      <c r="BL63" s="154"/>
      <c r="BM63" s="153"/>
      <c r="BN63" s="160"/>
      <c r="BO63" s="160"/>
      <c r="BP63" s="154"/>
      <c r="BQ63" s="154"/>
      <c r="BR63" s="153"/>
      <c r="BS63" s="160"/>
      <c r="BT63" s="160"/>
      <c r="BU63" s="160"/>
      <c r="BV63" s="154"/>
      <c r="BW63" s="154"/>
      <c r="BX63" s="154"/>
      <c r="BY63" s="160"/>
      <c r="BZ63" s="154"/>
      <c r="CA63" s="154"/>
      <c r="CB63" s="160"/>
      <c r="CC63" s="154"/>
      <c r="CD63" s="153"/>
      <c r="CE63" s="154"/>
    </row>
    <row r="64" spans="1:109" ht="15.75" customHeight="1" x14ac:dyDescent="0.25">
      <c r="A64" s="475"/>
      <c r="B64" s="476"/>
      <c r="C64" s="476"/>
      <c r="D64" s="476"/>
      <c r="E64" s="477"/>
      <c r="F64" s="476"/>
      <c r="G64" s="476"/>
      <c r="H64" s="476"/>
      <c r="I64" s="478"/>
      <c r="J64" s="478"/>
      <c r="K64" s="476"/>
      <c r="L64" s="477"/>
      <c r="M64" s="475"/>
      <c r="N64" s="279"/>
      <c r="O64" s="278"/>
      <c r="P64" s="479"/>
      <c r="Q64" s="278">
        <f>IF(NOT(ISERROR(MATCH(P64,_xlfn.ANCHORARRAY(E75),0))),O77&amp;"Por favor no seleccionar los criterios de impacto",P64)</f>
        <v>0</v>
      </c>
      <c r="R64" s="279"/>
      <c r="S64" s="278"/>
      <c r="T64" s="280"/>
      <c r="U64" s="480">
        <v>6</v>
      </c>
      <c r="V64" s="481"/>
      <c r="W64" s="155" t="str">
        <f t="shared" si="14"/>
        <v/>
      </c>
      <c r="X64" s="155"/>
      <c r="Y64" s="155"/>
      <c r="Z64" s="155"/>
      <c r="AA64" s="155"/>
      <c r="AB64" s="482"/>
      <c r="AC64" s="482"/>
      <c r="AD64" s="156" t="str">
        <f t="shared" si="4"/>
        <v/>
      </c>
      <c r="AE64" s="482"/>
      <c r="AF64" s="482"/>
      <c r="AG64" s="482"/>
      <c r="AH64" s="163" t="str">
        <f>IFERROR(IF(AND(W63="Probabilidad",W64="Probabilidad"),(AJ63-(+AJ63*AD64)),IF(AND(W63="Impacto",W64="Probabilidad"),(AJ62-(+AJ62*AD64)),IF(W64="Impacto",AJ63,""))),"")</f>
        <v/>
      </c>
      <c r="AI64" s="158" t="str">
        <f t="shared" si="5"/>
        <v/>
      </c>
      <c r="AJ64" s="156" t="str">
        <f t="shared" si="15"/>
        <v/>
      </c>
      <c r="AK64" s="158" t="str">
        <f t="shared" si="7"/>
        <v/>
      </c>
      <c r="AL64" s="156" t="str">
        <f>IFERROR(IF(AND(W63="Impacto",W64="Impacto"),(AL63-(+AL63*AD64)),IF(AND(W63="Probabilidad",W64="Impacto"),(AL62-(+AL62*AD64)),IF(W64="Probabilidad",AL63,""))),"")</f>
        <v/>
      </c>
      <c r="AM64" s="159" t="str">
        <f t="shared" si="16"/>
        <v/>
      </c>
      <c r="AN64" s="489"/>
      <c r="AO64" s="478"/>
      <c r="AP64" s="480"/>
      <c r="AQ64" s="497"/>
      <c r="AR64" s="160"/>
      <c r="AS64" s="154"/>
      <c r="AT64" s="160"/>
      <c r="AU64" s="154"/>
      <c r="AV64" s="160"/>
      <c r="AW64" s="154"/>
      <c r="AX64" s="160"/>
      <c r="AY64" s="154"/>
      <c r="AZ64" s="153"/>
      <c r="BA64" s="154"/>
      <c r="BB64" s="154"/>
      <c r="BC64" s="153"/>
      <c r="BD64" s="160"/>
      <c r="BE64" s="160"/>
      <c r="BF64" s="154"/>
      <c r="BG64" s="154"/>
      <c r="BH64" s="153"/>
      <c r="BI64" s="160"/>
      <c r="BJ64" s="160"/>
      <c r="BK64" s="154"/>
      <c r="BL64" s="154"/>
      <c r="BM64" s="153"/>
      <c r="BN64" s="160"/>
      <c r="BO64" s="160"/>
      <c r="BP64" s="154"/>
      <c r="BQ64" s="154"/>
      <c r="BR64" s="153"/>
      <c r="BS64" s="160"/>
      <c r="BT64" s="160"/>
      <c r="BU64" s="160"/>
      <c r="BV64" s="154"/>
      <c r="BW64" s="154"/>
      <c r="BX64" s="154"/>
      <c r="BY64" s="160"/>
      <c r="BZ64" s="154"/>
      <c r="CA64" s="154"/>
      <c r="CB64" s="160"/>
      <c r="CC64" s="154"/>
      <c r="CD64" s="153"/>
      <c r="CE64" s="154"/>
    </row>
  </sheetData>
  <sheetProtection algorithmName="SHA-512" hashValue="prxo6pA9xMksONLMaLK8+PmpWI6L7p/LqpaTTIMl65Qv1N6GxFsRPMB6E8dMJQfCuKY9sSWbV714YuEAYFItcQ==" saltValue="qgUqDGeoUu2RKcc2eANByA==" spinCount="100000" sheet="1" objects="1" scenarios="1" formatCells="0" formatColumns="0" formatRows="0"/>
  <dataConsolidate link="1"/>
  <mergeCells count="277">
    <mergeCell ref="F35:F40"/>
    <mergeCell ref="F41:F46"/>
    <mergeCell ref="F47:F52"/>
    <mergeCell ref="G35:G40"/>
    <mergeCell ref="G41:G46"/>
    <mergeCell ref="G47:G52"/>
    <mergeCell ref="Q59:Q64"/>
    <mergeCell ref="R59:R64"/>
    <mergeCell ref="P41:P46"/>
    <mergeCell ref="Q47:Q52"/>
    <mergeCell ref="R47:R52"/>
    <mergeCell ref="M35:M40"/>
    <mergeCell ref="N35:N40"/>
    <mergeCell ref="O35:O40"/>
    <mergeCell ref="P35:P40"/>
    <mergeCell ref="L35:L40"/>
    <mergeCell ref="S59:S64"/>
    <mergeCell ref="T59:T64"/>
    <mergeCell ref="AN59:AN64"/>
    <mergeCell ref="G3:G4"/>
    <mergeCell ref="G5:G10"/>
    <mergeCell ref="G11:G16"/>
    <mergeCell ref="G17:G22"/>
    <mergeCell ref="G23:G28"/>
    <mergeCell ref="K59:K64"/>
    <mergeCell ref="M59:M64"/>
    <mergeCell ref="N59:N64"/>
    <mergeCell ref="O59:O64"/>
    <mergeCell ref="P59:P64"/>
    <mergeCell ref="S53:S58"/>
    <mergeCell ref="T53:T58"/>
    <mergeCell ref="AN53:AN58"/>
    <mergeCell ref="Q53:Q58"/>
    <mergeCell ref="R53:R58"/>
    <mergeCell ref="AN47:AN52"/>
    <mergeCell ref="O47:O52"/>
    <mergeCell ref="P47:P52"/>
    <mergeCell ref="J3:J4"/>
    <mergeCell ref="AN41:AN46"/>
    <mergeCell ref="O41:O46"/>
    <mergeCell ref="A59:A64"/>
    <mergeCell ref="B59:B64"/>
    <mergeCell ref="C59:C64"/>
    <mergeCell ref="D59:D64"/>
    <mergeCell ref="H59:H64"/>
    <mergeCell ref="M53:M58"/>
    <mergeCell ref="N53:N58"/>
    <mergeCell ref="O53:O58"/>
    <mergeCell ref="P53:P58"/>
    <mergeCell ref="A53:A58"/>
    <mergeCell ref="B53:B58"/>
    <mergeCell ref="C53:C58"/>
    <mergeCell ref="D53:D58"/>
    <mergeCell ref="H53:H58"/>
    <mergeCell ref="E53:E58"/>
    <mergeCell ref="K53:K58"/>
    <mergeCell ref="L53:L58"/>
    <mergeCell ref="L59:L64"/>
    <mergeCell ref="E59:E64"/>
    <mergeCell ref="F53:F58"/>
    <mergeCell ref="F59:F64"/>
    <mergeCell ref="G53:G58"/>
    <mergeCell ref="G59:G64"/>
    <mergeCell ref="A47:A52"/>
    <mergeCell ref="B47:B52"/>
    <mergeCell ref="C47:C52"/>
    <mergeCell ref="D47:D52"/>
    <mergeCell ref="H47:H52"/>
    <mergeCell ref="E41:E46"/>
    <mergeCell ref="K41:K46"/>
    <mergeCell ref="M41:M46"/>
    <mergeCell ref="N41:N46"/>
    <mergeCell ref="A41:A46"/>
    <mergeCell ref="B41:B46"/>
    <mergeCell ref="C41:C46"/>
    <mergeCell ref="D41:D46"/>
    <mergeCell ref="L47:L52"/>
    <mergeCell ref="S47:S52"/>
    <mergeCell ref="T47:T52"/>
    <mergeCell ref="E47:E52"/>
    <mergeCell ref="K47:K52"/>
    <mergeCell ref="M47:M52"/>
    <mergeCell ref="N47:N52"/>
    <mergeCell ref="Q41:Q46"/>
    <mergeCell ref="R41:R46"/>
    <mergeCell ref="S41:S46"/>
    <mergeCell ref="T41:T46"/>
    <mergeCell ref="H41:H46"/>
    <mergeCell ref="L41:L46"/>
    <mergeCell ref="AN29:AN34"/>
    <mergeCell ref="A35:A40"/>
    <mergeCell ref="B35:B40"/>
    <mergeCell ref="C35:C40"/>
    <mergeCell ref="D35:D40"/>
    <mergeCell ref="H35:H40"/>
    <mergeCell ref="E35:E40"/>
    <mergeCell ref="K35:K40"/>
    <mergeCell ref="O29:O34"/>
    <mergeCell ref="P29:P34"/>
    <mergeCell ref="Q29:Q34"/>
    <mergeCell ref="R29:R34"/>
    <mergeCell ref="S29:S34"/>
    <mergeCell ref="T29:T34"/>
    <mergeCell ref="E29:E34"/>
    <mergeCell ref="K29:K34"/>
    <mergeCell ref="M29:M34"/>
    <mergeCell ref="N29:N34"/>
    <mergeCell ref="S35:S40"/>
    <mergeCell ref="T35:T40"/>
    <mergeCell ref="AN35:AN40"/>
    <mergeCell ref="Q35:Q40"/>
    <mergeCell ref="R35:R40"/>
    <mergeCell ref="L29:L34"/>
    <mergeCell ref="A29:A34"/>
    <mergeCell ref="B29:B34"/>
    <mergeCell ref="C29:C34"/>
    <mergeCell ref="D29:D34"/>
    <mergeCell ref="H29:H34"/>
    <mergeCell ref="E23:E28"/>
    <mergeCell ref="K23:K28"/>
    <mergeCell ref="M23:M28"/>
    <mergeCell ref="N23:N28"/>
    <mergeCell ref="L23:L28"/>
    <mergeCell ref="F23:F28"/>
    <mergeCell ref="F29:F34"/>
    <mergeCell ref="G29:G34"/>
    <mergeCell ref="A23:A28"/>
    <mergeCell ref="B23:B28"/>
    <mergeCell ref="C23:C28"/>
    <mergeCell ref="D23:D28"/>
    <mergeCell ref="H23:H28"/>
    <mergeCell ref="R17:R22"/>
    <mergeCell ref="Q23:Q28"/>
    <mergeCell ref="R23:R28"/>
    <mergeCell ref="S23:S28"/>
    <mergeCell ref="T23:T28"/>
    <mergeCell ref="AN23:AN28"/>
    <mergeCell ref="O23:O28"/>
    <mergeCell ref="P23:P28"/>
    <mergeCell ref="L17:L22"/>
    <mergeCell ref="M17:M22"/>
    <mergeCell ref="N17:N22"/>
    <mergeCell ref="O17:O22"/>
    <mergeCell ref="P17:P22"/>
    <mergeCell ref="AN17:AN22"/>
    <mergeCell ref="Q17:Q22"/>
    <mergeCell ref="A17:A22"/>
    <mergeCell ref="B17:B22"/>
    <mergeCell ref="AN11:AN16"/>
    <mergeCell ref="Q11:Q16"/>
    <mergeCell ref="R11:R16"/>
    <mergeCell ref="S11:S16"/>
    <mergeCell ref="T11:T16"/>
    <mergeCell ref="F5:F10"/>
    <mergeCell ref="C17:C22"/>
    <mergeCell ref="D17:D22"/>
    <mergeCell ref="H17:H22"/>
    <mergeCell ref="E17:E22"/>
    <mergeCell ref="K17:K22"/>
    <mergeCell ref="O11:O16"/>
    <mergeCell ref="P11:P16"/>
    <mergeCell ref="E11:E16"/>
    <mergeCell ref="K11:K16"/>
    <mergeCell ref="M11:M16"/>
    <mergeCell ref="N11:N16"/>
    <mergeCell ref="L11:L16"/>
    <mergeCell ref="F11:F16"/>
    <mergeCell ref="F17:F22"/>
    <mergeCell ref="S17:S22"/>
    <mergeCell ref="T17:T22"/>
    <mergeCell ref="A11:A16"/>
    <mergeCell ref="B11:B16"/>
    <mergeCell ref="C11:C16"/>
    <mergeCell ref="D11:D16"/>
    <mergeCell ref="H11:H16"/>
    <mergeCell ref="E5:E10"/>
    <mergeCell ref="K5:K10"/>
    <mergeCell ref="M5:M10"/>
    <mergeCell ref="N5:N10"/>
    <mergeCell ref="L5:L10"/>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E3:E4"/>
    <mergeCell ref="K3:K4"/>
    <mergeCell ref="M3:M4"/>
    <mergeCell ref="N3:N4"/>
    <mergeCell ref="O3:O4"/>
    <mergeCell ref="P3:P4"/>
    <mergeCell ref="L3:L4"/>
    <mergeCell ref="AK3:AK4"/>
    <mergeCell ref="AL3:AL4"/>
    <mergeCell ref="I3:I4"/>
    <mergeCell ref="F3:F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s>
  <conditionalFormatting sqref="N5 N11">
    <cfRule type="cellIs" dxfId="248" priority="241" operator="equal">
      <formula>"Muy Alta"</formula>
    </cfRule>
    <cfRule type="cellIs" dxfId="247" priority="242" operator="equal">
      <formula>"Alta"</formula>
    </cfRule>
    <cfRule type="cellIs" dxfId="246" priority="243" operator="equal">
      <formula>"Media"</formula>
    </cfRule>
    <cfRule type="cellIs" dxfId="245" priority="244" operator="equal">
      <formula>"Baja"</formula>
    </cfRule>
    <cfRule type="cellIs" dxfId="244" priority="245" operator="equal">
      <formula>"Muy Baja"</formula>
    </cfRule>
  </conditionalFormatting>
  <conditionalFormatting sqref="R5 R11 R17 R23 R29 R35 R41 R47 R53 R59">
    <cfRule type="cellIs" dxfId="243" priority="236" operator="equal">
      <formula>"Catastrófico"</formula>
    </cfRule>
    <cfRule type="cellIs" dxfId="242" priority="237" operator="equal">
      <formula>"Mayor"</formula>
    </cfRule>
    <cfRule type="cellIs" dxfId="241" priority="238" operator="equal">
      <formula>"Moderado"</formula>
    </cfRule>
    <cfRule type="cellIs" dxfId="240" priority="239" operator="equal">
      <formula>"Menor"</formula>
    </cfRule>
    <cfRule type="cellIs" dxfId="239" priority="240" operator="equal">
      <formula>"Leve"</formula>
    </cfRule>
  </conditionalFormatting>
  <conditionalFormatting sqref="T5">
    <cfRule type="cellIs" dxfId="238" priority="232" operator="equal">
      <formula>"Extremo"</formula>
    </cfRule>
    <cfRule type="cellIs" dxfId="237" priority="233" operator="equal">
      <formula>"Alto"</formula>
    </cfRule>
    <cfRule type="cellIs" dxfId="236" priority="234" operator="equal">
      <formula>"Moderado"</formula>
    </cfRule>
    <cfRule type="cellIs" dxfId="235" priority="235" operator="equal">
      <formula>"Bajo"</formula>
    </cfRule>
  </conditionalFormatting>
  <conditionalFormatting sqref="AI6:AI10">
    <cfRule type="cellIs" dxfId="234" priority="227" operator="equal">
      <formula>"Muy Alta"</formula>
    </cfRule>
    <cfRule type="cellIs" dxfId="233" priority="228" operator="equal">
      <formula>"Alta"</formula>
    </cfRule>
    <cfRule type="cellIs" dxfId="232" priority="229" operator="equal">
      <formula>"Media"</formula>
    </cfRule>
    <cfRule type="cellIs" dxfId="231" priority="230" operator="equal">
      <formula>"Baja"</formula>
    </cfRule>
    <cfRule type="cellIs" dxfId="230" priority="231" operator="equal">
      <formula>"Muy Baja"</formula>
    </cfRule>
  </conditionalFormatting>
  <conditionalFormatting sqref="AK6:AK10">
    <cfRule type="cellIs" dxfId="229" priority="222" operator="equal">
      <formula>"Catastrófico"</formula>
    </cfRule>
    <cfRule type="cellIs" dxfId="228" priority="223" operator="equal">
      <formula>"Mayor"</formula>
    </cfRule>
    <cfRule type="cellIs" dxfId="227" priority="224" operator="equal">
      <formula>"Moderado"</formula>
    </cfRule>
    <cfRule type="cellIs" dxfId="226" priority="225" operator="equal">
      <formula>"Menor"</formula>
    </cfRule>
    <cfRule type="cellIs" dxfId="225" priority="226" operator="equal">
      <formula>"Leve"</formula>
    </cfRule>
  </conditionalFormatting>
  <conditionalFormatting sqref="AM6:AM10">
    <cfRule type="cellIs" dxfId="224" priority="218" operator="equal">
      <formula>"Extremo"</formula>
    </cfRule>
    <cfRule type="cellIs" dxfId="223" priority="219" operator="equal">
      <formula>"Alto"</formula>
    </cfRule>
    <cfRule type="cellIs" dxfId="222" priority="220" operator="equal">
      <formula>"Moderado"</formula>
    </cfRule>
    <cfRule type="cellIs" dxfId="221" priority="221" operator="equal">
      <formula>"Bajo"</formula>
    </cfRule>
  </conditionalFormatting>
  <conditionalFormatting sqref="N53">
    <cfRule type="cellIs" dxfId="220" priority="57" operator="equal">
      <formula>"Muy Alta"</formula>
    </cfRule>
    <cfRule type="cellIs" dxfId="219" priority="58" operator="equal">
      <formula>"Alta"</formula>
    </cfRule>
    <cfRule type="cellIs" dxfId="218" priority="59" operator="equal">
      <formula>"Media"</formula>
    </cfRule>
    <cfRule type="cellIs" dxfId="217" priority="60" operator="equal">
      <formula>"Baja"</formula>
    </cfRule>
    <cfRule type="cellIs" dxfId="216" priority="61" operator="equal">
      <formula>"Muy Baja"</formula>
    </cfRule>
  </conditionalFormatting>
  <conditionalFormatting sqref="T11">
    <cfRule type="cellIs" dxfId="215" priority="214" operator="equal">
      <formula>"Extremo"</formula>
    </cfRule>
    <cfRule type="cellIs" dxfId="214" priority="215" operator="equal">
      <formula>"Alto"</formula>
    </cfRule>
    <cfRule type="cellIs" dxfId="213" priority="216" operator="equal">
      <formula>"Moderado"</formula>
    </cfRule>
    <cfRule type="cellIs" dxfId="212" priority="217" operator="equal">
      <formula>"Bajo"</formula>
    </cfRule>
  </conditionalFormatting>
  <conditionalFormatting sqref="AI11:AI16">
    <cfRule type="cellIs" dxfId="211" priority="209" operator="equal">
      <formula>"Muy Alta"</formula>
    </cfRule>
    <cfRule type="cellIs" dxfId="210" priority="210" operator="equal">
      <formula>"Alta"</formula>
    </cfRule>
    <cfRule type="cellIs" dxfId="209" priority="211" operator="equal">
      <formula>"Media"</formula>
    </cfRule>
    <cfRule type="cellIs" dxfId="208" priority="212" operator="equal">
      <formula>"Baja"</formula>
    </cfRule>
    <cfRule type="cellIs" dxfId="207" priority="213" operator="equal">
      <formula>"Muy Baja"</formula>
    </cfRule>
  </conditionalFormatting>
  <conditionalFormatting sqref="AK11:AK16">
    <cfRule type="cellIs" dxfId="206" priority="204" operator="equal">
      <formula>"Catastrófico"</formula>
    </cfRule>
    <cfRule type="cellIs" dxfId="205" priority="205" operator="equal">
      <formula>"Mayor"</formula>
    </cfRule>
    <cfRule type="cellIs" dxfId="204" priority="206" operator="equal">
      <formula>"Moderado"</formula>
    </cfRule>
    <cfRule type="cellIs" dxfId="203" priority="207" operator="equal">
      <formula>"Menor"</formula>
    </cfRule>
    <cfRule type="cellIs" dxfId="202" priority="208" operator="equal">
      <formula>"Leve"</formula>
    </cfRule>
  </conditionalFormatting>
  <conditionalFormatting sqref="AM11:AM16">
    <cfRule type="cellIs" dxfId="201" priority="200" operator="equal">
      <formula>"Extremo"</formula>
    </cfRule>
    <cfRule type="cellIs" dxfId="200" priority="201" operator="equal">
      <formula>"Alto"</formula>
    </cfRule>
    <cfRule type="cellIs" dxfId="199" priority="202" operator="equal">
      <formula>"Moderado"</formula>
    </cfRule>
    <cfRule type="cellIs" dxfId="198" priority="203" operator="equal">
      <formula>"Bajo"</formula>
    </cfRule>
  </conditionalFormatting>
  <conditionalFormatting sqref="N17">
    <cfRule type="cellIs" dxfId="197" priority="195" operator="equal">
      <formula>"Muy Alta"</formula>
    </cfRule>
    <cfRule type="cellIs" dxfId="196" priority="196" operator="equal">
      <formula>"Alta"</formula>
    </cfRule>
    <cfRule type="cellIs" dxfId="195" priority="197" operator="equal">
      <formula>"Media"</formula>
    </cfRule>
    <cfRule type="cellIs" dxfId="194" priority="198" operator="equal">
      <formula>"Baja"</formula>
    </cfRule>
    <cfRule type="cellIs" dxfId="193" priority="199" operator="equal">
      <formula>"Muy Baja"</formula>
    </cfRule>
  </conditionalFormatting>
  <conditionalFormatting sqref="T17">
    <cfRule type="cellIs" dxfId="192" priority="191" operator="equal">
      <formula>"Extremo"</formula>
    </cfRule>
    <cfRule type="cellIs" dxfId="191" priority="192" operator="equal">
      <formula>"Alto"</formula>
    </cfRule>
    <cfRule type="cellIs" dxfId="190" priority="193" operator="equal">
      <formula>"Moderado"</formula>
    </cfRule>
    <cfRule type="cellIs" dxfId="189" priority="194" operator="equal">
      <formula>"Bajo"</formula>
    </cfRule>
  </conditionalFormatting>
  <conditionalFormatting sqref="AI17:AI22">
    <cfRule type="cellIs" dxfId="188" priority="186" operator="equal">
      <formula>"Muy Alta"</formula>
    </cfRule>
    <cfRule type="cellIs" dxfId="187" priority="187" operator="equal">
      <formula>"Alta"</formula>
    </cfRule>
    <cfRule type="cellIs" dxfId="186" priority="188" operator="equal">
      <formula>"Media"</formula>
    </cfRule>
    <cfRule type="cellIs" dxfId="185" priority="189" operator="equal">
      <formula>"Baja"</formula>
    </cfRule>
    <cfRule type="cellIs" dxfId="184" priority="190" operator="equal">
      <formula>"Muy Baja"</formula>
    </cfRule>
  </conditionalFormatting>
  <conditionalFormatting sqref="AK17:AK22">
    <cfRule type="cellIs" dxfId="183" priority="181" operator="equal">
      <formula>"Catastrófico"</formula>
    </cfRule>
    <cfRule type="cellIs" dxfId="182" priority="182" operator="equal">
      <formula>"Mayor"</formula>
    </cfRule>
    <cfRule type="cellIs" dxfId="181" priority="183" operator="equal">
      <formula>"Moderado"</formula>
    </cfRule>
    <cfRule type="cellIs" dxfId="180" priority="184" operator="equal">
      <formula>"Menor"</formula>
    </cfRule>
    <cfRule type="cellIs" dxfId="179" priority="185" operator="equal">
      <formula>"Leve"</formula>
    </cfRule>
  </conditionalFormatting>
  <conditionalFormatting sqref="AM17:AM22">
    <cfRule type="cellIs" dxfId="178" priority="177" operator="equal">
      <formula>"Extremo"</formula>
    </cfRule>
    <cfRule type="cellIs" dxfId="177" priority="178" operator="equal">
      <formula>"Alto"</formula>
    </cfRule>
    <cfRule type="cellIs" dxfId="176" priority="179" operator="equal">
      <formula>"Moderado"</formula>
    </cfRule>
    <cfRule type="cellIs" dxfId="175" priority="180" operator="equal">
      <formula>"Bajo"</formula>
    </cfRule>
  </conditionalFormatting>
  <conditionalFormatting sqref="N23">
    <cfRule type="cellIs" dxfId="174" priority="172" operator="equal">
      <formula>"Muy Alta"</formula>
    </cfRule>
    <cfRule type="cellIs" dxfId="173" priority="173" operator="equal">
      <formula>"Alta"</formula>
    </cfRule>
    <cfRule type="cellIs" dxfId="172" priority="174" operator="equal">
      <formula>"Media"</formula>
    </cfRule>
    <cfRule type="cellIs" dxfId="171" priority="175" operator="equal">
      <formula>"Baja"</formula>
    </cfRule>
    <cfRule type="cellIs" dxfId="170" priority="176" operator="equal">
      <formula>"Muy Baja"</formula>
    </cfRule>
  </conditionalFormatting>
  <conditionalFormatting sqref="T23">
    <cfRule type="cellIs" dxfId="169" priority="168" operator="equal">
      <formula>"Extremo"</formula>
    </cfRule>
    <cfRule type="cellIs" dxfId="168" priority="169" operator="equal">
      <formula>"Alto"</formula>
    </cfRule>
    <cfRule type="cellIs" dxfId="167" priority="170" operator="equal">
      <formula>"Moderado"</formula>
    </cfRule>
    <cfRule type="cellIs" dxfId="166" priority="171" operator="equal">
      <formula>"Bajo"</formula>
    </cfRule>
  </conditionalFormatting>
  <conditionalFormatting sqref="AI23:AI28">
    <cfRule type="cellIs" dxfId="165" priority="163" operator="equal">
      <formula>"Muy Alta"</formula>
    </cfRule>
    <cfRule type="cellIs" dxfId="164" priority="164" operator="equal">
      <formula>"Alta"</formula>
    </cfRule>
    <cfRule type="cellIs" dxfId="163" priority="165" operator="equal">
      <formula>"Media"</formula>
    </cfRule>
    <cfRule type="cellIs" dxfId="162" priority="166" operator="equal">
      <formula>"Baja"</formula>
    </cfRule>
    <cfRule type="cellIs" dxfId="161" priority="167" operator="equal">
      <formula>"Muy Baja"</formula>
    </cfRule>
  </conditionalFormatting>
  <conditionalFormatting sqref="AK23:AK28">
    <cfRule type="cellIs" dxfId="160" priority="158" operator="equal">
      <formula>"Catastrófico"</formula>
    </cfRule>
    <cfRule type="cellIs" dxfId="159" priority="159" operator="equal">
      <formula>"Mayor"</formula>
    </cfRule>
    <cfRule type="cellIs" dxfId="158" priority="160" operator="equal">
      <formula>"Moderado"</formula>
    </cfRule>
    <cfRule type="cellIs" dxfId="157" priority="161" operator="equal">
      <formula>"Menor"</formula>
    </cfRule>
    <cfRule type="cellIs" dxfId="156" priority="162" operator="equal">
      <formula>"Leve"</formula>
    </cfRule>
  </conditionalFormatting>
  <conditionalFormatting sqref="AM23:AM28">
    <cfRule type="cellIs" dxfId="155" priority="154" operator="equal">
      <formula>"Extremo"</formula>
    </cfRule>
    <cfRule type="cellIs" dxfId="154" priority="155" operator="equal">
      <formula>"Alto"</formula>
    </cfRule>
    <cfRule type="cellIs" dxfId="153" priority="156" operator="equal">
      <formula>"Moderado"</formula>
    </cfRule>
    <cfRule type="cellIs" dxfId="152" priority="157" operator="equal">
      <formula>"Bajo"</formula>
    </cfRule>
  </conditionalFormatting>
  <conditionalFormatting sqref="N29">
    <cfRule type="cellIs" dxfId="151" priority="149" operator="equal">
      <formula>"Muy Alta"</formula>
    </cfRule>
    <cfRule type="cellIs" dxfId="150" priority="150" operator="equal">
      <formula>"Alta"</formula>
    </cfRule>
    <cfRule type="cellIs" dxfId="149" priority="151" operator="equal">
      <formula>"Media"</formula>
    </cfRule>
    <cfRule type="cellIs" dxfId="148" priority="152" operator="equal">
      <formula>"Baja"</formula>
    </cfRule>
    <cfRule type="cellIs" dxfId="147" priority="153" operator="equal">
      <formula>"Muy Baja"</formula>
    </cfRule>
  </conditionalFormatting>
  <conditionalFormatting sqref="T29">
    <cfRule type="cellIs" dxfId="146" priority="145" operator="equal">
      <formula>"Extremo"</formula>
    </cfRule>
    <cfRule type="cellIs" dxfId="145" priority="146" operator="equal">
      <formula>"Alto"</formula>
    </cfRule>
    <cfRule type="cellIs" dxfId="144" priority="147" operator="equal">
      <formula>"Moderado"</formula>
    </cfRule>
    <cfRule type="cellIs" dxfId="143" priority="148" operator="equal">
      <formula>"Bajo"</formula>
    </cfRule>
  </conditionalFormatting>
  <conditionalFormatting sqref="AI29:AI34">
    <cfRule type="cellIs" dxfId="142" priority="140" operator="equal">
      <formula>"Muy Alta"</formula>
    </cfRule>
    <cfRule type="cellIs" dxfId="141" priority="141" operator="equal">
      <formula>"Alta"</formula>
    </cfRule>
    <cfRule type="cellIs" dxfId="140" priority="142" operator="equal">
      <formula>"Media"</formula>
    </cfRule>
    <cfRule type="cellIs" dxfId="139" priority="143" operator="equal">
      <formula>"Baja"</formula>
    </cfRule>
    <cfRule type="cellIs" dxfId="138" priority="144" operator="equal">
      <formula>"Muy Baja"</formula>
    </cfRule>
  </conditionalFormatting>
  <conditionalFormatting sqref="AK29:AK34">
    <cfRule type="cellIs" dxfId="137" priority="135" operator="equal">
      <formula>"Catastrófico"</formula>
    </cfRule>
    <cfRule type="cellIs" dxfId="136" priority="136" operator="equal">
      <formula>"Mayor"</formula>
    </cfRule>
    <cfRule type="cellIs" dxfId="135" priority="137" operator="equal">
      <formula>"Moderado"</formula>
    </cfRule>
    <cfRule type="cellIs" dxfId="134" priority="138" operator="equal">
      <formula>"Menor"</formula>
    </cfRule>
    <cfRule type="cellIs" dxfId="133" priority="139" operator="equal">
      <formula>"Leve"</formula>
    </cfRule>
  </conditionalFormatting>
  <conditionalFormatting sqref="AM29:AM34">
    <cfRule type="cellIs" dxfId="132" priority="131" operator="equal">
      <formula>"Extremo"</formula>
    </cfRule>
    <cfRule type="cellIs" dxfId="131" priority="132" operator="equal">
      <formula>"Alto"</formula>
    </cfRule>
    <cfRule type="cellIs" dxfId="130" priority="133" operator="equal">
      <formula>"Moderado"</formula>
    </cfRule>
    <cfRule type="cellIs" dxfId="129" priority="134" operator="equal">
      <formula>"Bajo"</formula>
    </cfRule>
  </conditionalFormatting>
  <conditionalFormatting sqref="N35">
    <cfRule type="cellIs" dxfId="128" priority="126" operator="equal">
      <formula>"Muy Alta"</formula>
    </cfRule>
    <cfRule type="cellIs" dxfId="127" priority="127" operator="equal">
      <formula>"Alta"</formula>
    </cfRule>
    <cfRule type="cellIs" dxfId="126" priority="128" operator="equal">
      <formula>"Media"</formula>
    </cfRule>
    <cfRule type="cellIs" dxfId="125" priority="129" operator="equal">
      <formula>"Baja"</formula>
    </cfRule>
    <cfRule type="cellIs" dxfId="124" priority="130" operator="equal">
      <formula>"Muy Baja"</formula>
    </cfRule>
  </conditionalFormatting>
  <conditionalFormatting sqref="T35">
    <cfRule type="cellIs" dxfId="123" priority="122" operator="equal">
      <formula>"Extremo"</formula>
    </cfRule>
    <cfRule type="cellIs" dxfId="122" priority="123" operator="equal">
      <formula>"Alto"</formula>
    </cfRule>
    <cfRule type="cellIs" dxfId="121" priority="124" operator="equal">
      <formula>"Moderado"</formula>
    </cfRule>
    <cfRule type="cellIs" dxfId="120" priority="125" operator="equal">
      <formula>"Bajo"</formula>
    </cfRule>
  </conditionalFormatting>
  <conditionalFormatting sqref="AI35:AI40">
    <cfRule type="cellIs" dxfId="119" priority="117" operator="equal">
      <formula>"Muy Alta"</formula>
    </cfRule>
    <cfRule type="cellIs" dxfId="118" priority="118" operator="equal">
      <formula>"Alta"</formula>
    </cfRule>
    <cfRule type="cellIs" dxfId="117" priority="119" operator="equal">
      <formula>"Media"</formula>
    </cfRule>
    <cfRule type="cellIs" dxfId="116" priority="120" operator="equal">
      <formula>"Baja"</formula>
    </cfRule>
    <cfRule type="cellIs" dxfId="115" priority="121" operator="equal">
      <formula>"Muy Baja"</formula>
    </cfRule>
  </conditionalFormatting>
  <conditionalFormatting sqref="AK35:AK40">
    <cfRule type="cellIs" dxfId="114" priority="112" operator="equal">
      <formula>"Catastrófico"</formula>
    </cfRule>
    <cfRule type="cellIs" dxfId="113" priority="113" operator="equal">
      <formula>"Mayor"</formula>
    </cfRule>
    <cfRule type="cellIs" dxfId="112" priority="114" operator="equal">
      <formula>"Moderado"</formula>
    </cfRule>
    <cfRule type="cellIs" dxfId="111" priority="115" operator="equal">
      <formula>"Menor"</formula>
    </cfRule>
    <cfRule type="cellIs" dxfId="110" priority="116" operator="equal">
      <formula>"Leve"</formula>
    </cfRule>
  </conditionalFormatting>
  <conditionalFormatting sqref="AM35:AM40">
    <cfRule type="cellIs" dxfId="109" priority="108" operator="equal">
      <formula>"Extremo"</formula>
    </cfRule>
    <cfRule type="cellIs" dxfId="108" priority="109" operator="equal">
      <formula>"Alto"</formula>
    </cfRule>
    <cfRule type="cellIs" dxfId="107" priority="110" operator="equal">
      <formula>"Moderado"</formula>
    </cfRule>
    <cfRule type="cellIs" dxfId="106" priority="111" operator="equal">
      <formula>"Bajo"</formula>
    </cfRule>
  </conditionalFormatting>
  <conditionalFormatting sqref="N41">
    <cfRule type="cellIs" dxfId="105" priority="103" operator="equal">
      <formula>"Muy Alta"</formula>
    </cfRule>
    <cfRule type="cellIs" dxfId="104" priority="104" operator="equal">
      <formula>"Alta"</formula>
    </cfRule>
    <cfRule type="cellIs" dxfId="103" priority="105" operator="equal">
      <formula>"Media"</formula>
    </cfRule>
    <cfRule type="cellIs" dxfId="102" priority="106" operator="equal">
      <formula>"Baja"</formula>
    </cfRule>
    <cfRule type="cellIs" dxfId="101" priority="107" operator="equal">
      <formula>"Muy Baja"</formula>
    </cfRule>
  </conditionalFormatting>
  <conditionalFormatting sqref="T41">
    <cfRule type="cellIs" dxfId="100" priority="99" operator="equal">
      <formula>"Extremo"</formula>
    </cfRule>
    <cfRule type="cellIs" dxfId="99" priority="100" operator="equal">
      <formula>"Alto"</formula>
    </cfRule>
    <cfRule type="cellIs" dxfId="98" priority="101" operator="equal">
      <formula>"Moderado"</formula>
    </cfRule>
    <cfRule type="cellIs" dxfId="97" priority="102" operator="equal">
      <formula>"Bajo"</formula>
    </cfRule>
  </conditionalFormatting>
  <conditionalFormatting sqref="AI41:AI46">
    <cfRule type="cellIs" dxfId="96" priority="94" operator="equal">
      <formula>"Muy Alta"</formula>
    </cfRule>
    <cfRule type="cellIs" dxfId="95" priority="95" operator="equal">
      <formula>"Alta"</formula>
    </cfRule>
    <cfRule type="cellIs" dxfId="94" priority="96" operator="equal">
      <formula>"Media"</formula>
    </cfRule>
    <cfRule type="cellIs" dxfId="93" priority="97" operator="equal">
      <formula>"Baja"</formula>
    </cfRule>
    <cfRule type="cellIs" dxfId="92" priority="98" operator="equal">
      <formula>"Muy Baja"</formula>
    </cfRule>
  </conditionalFormatting>
  <conditionalFormatting sqref="AK41:AK46">
    <cfRule type="cellIs" dxfId="91" priority="89" operator="equal">
      <formula>"Catastrófico"</formula>
    </cfRule>
    <cfRule type="cellIs" dxfId="90" priority="90" operator="equal">
      <formula>"Mayor"</formula>
    </cfRule>
    <cfRule type="cellIs" dxfId="89" priority="91" operator="equal">
      <formula>"Moderado"</formula>
    </cfRule>
    <cfRule type="cellIs" dxfId="88" priority="92" operator="equal">
      <formula>"Menor"</formula>
    </cfRule>
    <cfRule type="cellIs" dxfId="87" priority="93" operator="equal">
      <formula>"Leve"</formula>
    </cfRule>
  </conditionalFormatting>
  <conditionalFormatting sqref="AM41:AM46">
    <cfRule type="cellIs" dxfId="86" priority="85" operator="equal">
      <formula>"Extremo"</formula>
    </cfRule>
    <cfRule type="cellIs" dxfId="85" priority="86" operator="equal">
      <formula>"Alto"</formula>
    </cfRule>
    <cfRule type="cellIs" dxfId="84" priority="87" operator="equal">
      <formula>"Moderado"</formula>
    </cfRule>
    <cfRule type="cellIs" dxfId="83" priority="88" operator="equal">
      <formula>"Bajo"</formula>
    </cfRule>
  </conditionalFormatting>
  <conditionalFormatting sqref="N47">
    <cfRule type="cellIs" dxfId="82" priority="80" operator="equal">
      <formula>"Muy Alta"</formula>
    </cfRule>
    <cfRule type="cellIs" dxfId="81" priority="81" operator="equal">
      <formula>"Alta"</formula>
    </cfRule>
    <cfRule type="cellIs" dxfId="80" priority="82" operator="equal">
      <formula>"Media"</formula>
    </cfRule>
    <cfRule type="cellIs" dxfId="79" priority="83" operator="equal">
      <formula>"Baja"</formula>
    </cfRule>
    <cfRule type="cellIs" dxfId="78" priority="84" operator="equal">
      <formula>"Muy Baja"</formula>
    </cfRule>
  </conditionalFormatting>
  <conditionalFormatting sqref="T47">
    <cfRule type="cellIs" dxfId="77" priority="76" operator="equal">
      <formula>"Extremo"</formula>
    </cfRule>
    <cfRule type="cellIs" dxfId="76" priority="77" operator="equal">
      <formula>"Alto"</formula>
    </cfRule>
    <cfRule type="cellIs" dxfId="75" priority="78" operator="equal">
      <formula>"Moderado"</formula>
    </cfRule>
    <cfRule type="cellIs" dxfId="74" priority="79" operator="equal">
      <formula>"Bajo"</formula>
    </cfRule>
  </conditionalFormatting>
  <conditionalFormatting sqref="AI47:AI52">
    <cfRule type="cellIs" dxfId="73" priority="71" operator="equal">
      <formula>"Muy Alta"</formula>
    </cfRule>
    <cfRule type="cellIs" dxfId="72" priority="72" operator="equal">
      <formula>"Alta"</formula>
    </cfRule>
    <cfRule type="cellIs" dxfId="71" priority="73" operator="equal">
      <formula>"Media"</formula>
    </cfRule>
    <cfRule type="cellIs" dxfId="70" priority="74" operator="equal">
      <formula>"Baja"</formula>
    </cfRule>
    <cfRule type="cellIs" dxfId="69" priority="75" operator="equal">
      <formula>"Muy Baja"</formula>
    </cfRule>
  </conditionalFormatting>
  <conditionalFormatting sqref="AK47:AK52">
    <cfRule type="cellIs" dxfId="68" priority="66" operator="equal">
      <formula>"Catastrófico"</formula>
    </cfRule>
    <cfRule type="cellIs" dxfId="67" priority="67" operator="equal">
      <formula>"Mayor"</formula>
    </cfRule>
    <cfRule type="cellIs" dxfId="66" priority="68" operator="equal">
      <formula>"Moderado"</formula>
    </cfRule>
    <cfRule type="cellIs" dxfId="65" priority="69" operator="equal">
      <formula>"Menor"</formula>
    </cfRule>
    <cfRule type="cellIs" dxfId="64" priority="70" operator="equal">
      <formula>"Leve"</formula>
    </cfRule>
  </conditionalFormatting>
  <conditionalFormatting sqref="AM47:AM52">
    <cfRule type="cellIs" dxfId="63" priority="62" operator="equal">
      <formula>"Extremo"</formula>
    </cfRule>
    <cfRule type="cellIs" dxfId="62" priority="63" operator="equal">
      <formula>"Alto"</formula>
    </cfRule>
    <cfRule type="cellIs" dxfId="61" priority="64" operator="equal">
      <formula>"Moderado"</formula>
    </cfRule>
    <cfRule type="cellIs" dxfId="60" priority="65" operator="equal">
      <formula>"Bajo"</formula>
    </cfRule>
  </conditionalFormatting>
  <conditionalFormatting sqref="T53">
    <cfRule type="cellIs" dxfId="59" priority="53" operator="equal">
      <formula>"Extremo"</formula>
    </cfRule>
    <cfRule type="cellIs" dxfId="58" priority="54" operator="equal">
      <formula>"Alto"</formula>
    </cfRule>
    <cfRule type="cellIs" dxfId="57" priority="55" operator="equal">
      <formula>"Moderado"</formula>
    </cfRule>
    <cfRule type="cellIs" dxfId="56" priority="56" operator="equal">
      <formula>"Bajo"</formula>
    </cfRule>
  </conditionalFormatting>
  <conditionalFormatting sqref="AI53:AI58">
    <cfRule type="cellIs" dxfId="55" priority="48" operator="equal">
      <formula>"Muy Alta"</formula>
    </cfRule>
    <cfRule type="cellIs" dxfId="54" priority="49" operator="equal">
      <formula>"Alta"</formula>
    </cfRule>
    <cfRule type="cellIs" dxfId="53" priority="50" operator="equal">
      <formula>"Media"</formula>
    </cfRule>
    <cfRule type="cellIs" dxfId="52" priority="51" operator="equal">
      <formula>"Baja"</formula>
    </cfRule>
    <cfRule type="cellIs" dxfId="51" priority="52" operator="equal">
      <formula>"Muy Baja"</formula>
    </cfRule>
  </conditionalFormatting>
  <conditionalFormatting sqref="AK53:AK58">
    <cfRule type="cellIs" dxfId="50" priority="43" operator="equal">
      <formula>"Catastrófico"</formula>
    </cfRule>
    <cfRule type="cellIs" dxfId="49" priority="44" operator="equal">
      <formula>"Mayor"</formula>
    </cfRule>
    <cfRule type="cellIs" dxfId="48" priority="45" operator="equal">
      <formula>"Moderado"</formula>
    </cfRule>
    <cfRule type="cellIs" dxfId="47" priority="46" operator="equal">
      <formula>"Menor"</formula>
    </cfRule>
    <cfRule type="cellIs" dxfId="46" priority="47" operator="equal">
      <formula>"Leve"</formula>
    </cfRule>
  </conditionalFormatting>
  <conditionalFormatting sqref="AM53:AM58">
    <cfRule type="cellIs" dxfId="45" priority="39" operator="equal">
      <formula>"Extremo"</formula>
    </cfRule>
    <cfRule type="cellIs" dxfId="44" priority="40" operator="equal">
      <formula>"Alto"</formula>
    </cfRule>
    <cfRule type="cellIs" dxfId="43" priority="41" operator="equal">
      <formula>"Moderado"</formula>
    </cfRule>
    <cfRule type="cellIs" dxfId="42" priority="42" operator="equal">
      <formula>"Bajo"</formula>
    </cfRule>
  </conditionalFormatting>
  <conditionalFormatting sqref="N59">
    <cfRule type="cellIs" dxfId="41" priority="34" operator="equal">
      <formula>"Muy Alta"</formula>
    </cfRule>
    <cfRule type="cellIs" dxfId="40" priority="35" operator="equal">
      <formula>"Alta"</formula>
    </cfRule>
    <cfRule type="cellIs" dxfId="39" priority="36" operator="equal">
      <formula>"Media"</formula>
    </cfRule>
    <cfRule type="cellIs" dxfId="38" priority="37" operator="equal">
      <formula>"Baja"</formula>
    </cfRule>
    <cfRule type="cellIs" dxfId="37" priority="38" operator="equal">
      <formula>"Muy Baja"</formula>
    </cfRule>
  </conditionalFormatting>
  <conditionalFormatting sqref="T59">
    <cfRule type="cellIs" dxfId="36" priority="30" operator="equal">
      <formula>"Extremo"</formula>
    </cfRule>
    <cfRule type="cellIs" dxfId="35" priority="31" operator="equal">
      <formula>"Alto"</formula>
    </cfRule>
    <cfRule type="cellIs" dxfId="34" priority="32" operator="equal">
      <formula>"Moderado"</formula>
    </cfRule>
    <cfRule type="cellIs" dxfId="33" priority="33" operator="equal">
      <formula>"Bajo"</formula>
    </cfRule>
  </conditionalFormatting>
  <conditionalFormatting sqref="AI59:AI64">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AK59:AK64">
    <cfRule type="cellIs" dxfId="27" priority="20" operator="equal">
      <formula>"Catastrófico"</formula>
    </cfRule>
    <cfRule type="cellIs" dxfId="26" priority="21" operator="equal">
      <formula>"Mayor"</formula>
    </cfRule>
    <cfRule type="cellIs" dxfId="25" priority="22" operator="equal">
      <formula>"Moderado"</formula>
    </cfRule>
    <cfRule type="cellIs" dxfId="24" priority="23" operator="equal">
      <formula>"Menor"</formula>
    </cfRule>
    <cfRule type="cellIs" dxfId="23" priority="24" operator="equal">
      <formula>"Leve"</formula>
    </cfRule>
  </conditionalFormatting>
  <conditionalFormatting sqref="AM59:AM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Q5:Q64">
    <cfRule type="containsText" dxfId="18" priority="15" operator="containsText" text="❌">
      <formula>NOT(ISERROR(SEARCH("❌",Q5)))</formula>
    </cfRule>
  </conditionalFormatting>
  <conditionalFormatting sqref="AI5">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K5">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M5">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0866141732283472" right="0.70866141732283472" top="0.86614173228346458" bottom="0.74803149606299213" header="0.31496062992125984" footer="0.31496062992125984"/>
  <pageSetup scale="41"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BE5:BE64 BJ5:BJ64 BO5:BO64 BT5:BT64</xm:sqref>
        </x14:dataValidation>
        <x14:dataValidation type="list" allowBlank="1" showInputMessage="1" showErrorMessage="1" xr:uid="{9876A568-F894-4B90-9C8C-2B1211DEB128}">
          <x14:formula1>
            <xm:f>'Opciones Tratamiento'!$B$20:$B$22</xm:f>
          </x14:formula1>
          <xm:sqref>AZ5:AZ64</xm:sqref>
        </x14:dataValidation>
        <x14:dataValidation type="list" allowBlank="1" showInputMessage="1" showErrorMessage="1" xr:uid="{F0AC44DF-8083-410B-9651-ED4525E4899C}">
          <x14:formula1>
            <xm:f>Hoja1!$A$26:$A$39</xm:f>
          </x14:formula1>
          <xm:sqref>B5:B64</xm:sqref>
        </x14:dataValidation>
        <x14:dataValidation type="list" allowBlank="1" showInputMessage="1" showErrorMessage="1" xr:uid="{E2FD72F5-BB69-4E2E-A065-47ED479BE898}">
          <x14:formula1>
            <xm:f>Hoja1!$B$26:$B$39</xm:f>
          </x14:formula1>
          <xm:sqref>C5:C64</xm:sqref>
        </x14:dataValidation>
        <x14:dataValidation type="list" allowBlank="1" showInputMessage="1" showErrorMessage="1" xr:uid="{0CA24C9E-7F8E-4F63-B48D-84FE89F7D02F}">
          <x14:formula1>
            <xm:f>'seguridad info'!$A$2:$A$9</xm:f>
          </x14:formula1>
          <xm:sqref>G5:G64</xm:sqref>
        </x14:dataValidation>
        <x14:dataValidation type="list" allowBlank="1" showInputMessage="1" showErrorMessage="1" xr:uid="{CE547126-0B71-4503-88BE-63C55F6F1FDE}">
          <x14:formula1>
            <xm:f>'Opciones Tratamiento'!$E$2:$E$4</xm:f>
          </x14:formula1>
          <xm:sqref>H5:H64</xm:sqref>
        </x14:dataValidation>
        <x14:dataValidation type="list" allowBlank="1" showInputMessage="1" showErrorMessage="1" xr:uid="{6A87AE3F-628A-4FD6-96FA-F345953E6751}">
          <x14:formula1>
            <xm:f>'seguridad info'!$B$13:$B$51</xm:f>
          </x14:formula1>
          <xm:sqref>I5:I64</xm:sqref>
        </x14:dataValidation>
        <x14:dataValidation type="list" allowBlank="1" showInputMessage="1" showErrorMessage="1" xr:uid="{2135382E-6996-4E1E-95E6-30F118713305}">
          <x14:formula1>
            <xm:f>'seguridad info'!$B$55:$B$110</xm:f>
          </x14:formula1>
          <xm:sqref>J5:J64</xm:sqref>
        </x14:dataValidation>
        <x14:dataValidation type="list" allowBlank="1" showInputMessage="1" showErrorMessage="1" xr:uid="{9C363260-16DC-4591-A339-78E9EAA97504}">
          <x14:formula1>
            <xm:f>'Opciones Tratamiento'!$B$13:$B$17</xm:f>
          </x14:formula1>
          <xm:sqref>K5:K64</xm:sqref>
        </x14:dataValidation>
        <x14:dataValidation type="list" allowBlank="1" showInputMessage="1" showErrorMessage="1" xr:uid="{3D319962-32F3-46F5-9681-99E8A032ECDF}">
          <x14:formula1>
            <xm:f>'seguridad info'!$A$113:$A$115</xm:f>
          </x14:formula1>
          <xm:sqref>L5:L64</xm:sqref>
        </x14:dataValidation>
        <x14:dataValidation type="list" allowBlank="1" showInputMessage="1" showErrorMessage="1" xr:uid="{7AE6CF23-EC5C-473C-A3EC-BCCC5BECFB9F}">
          <x14:formula1>
            <xm:f>'Tabla Impacto'!$F$210:$F$221</xm:f>
          </x14:formula1>
          <xm:sqref>P5:P64</xm:sqref>
        </x14:dataValidation>
        <x14:dataValidation type="list" allowBlank="1" showInputMessage="1" showErrorMessage="1" xr:uid="{CB2F1DA2-7856-43C7-8A6E-D00E9F8D43FA}">
          <x14:formula1>
            <xm:f>'Opciones Tratamiento'!$B$28:$B$29</xm:f>
          </x14:formula1>
          <xm:sqref>X5:AA64</xm:sqref>
        </x14:dataValidation>
        <x14:dataValidation type="list" allowBlank="1" showInputMessage="1" showErrorMessage="1" xr:uid="{14F3B1C0-6686-4891-8180-E5FB6EE4E4A1}">
          <x14:formula1>
            <xm:f>Hoja1!$A$12:$A$14</xm:f>
          </x14:formula1>
          <xm:sqref>AG5:AG64</xm:sqref>
        </x14:dataValidation>
        <x14:dataValidation type="list" allowBlank="1" showInputMessage="1" showErrorMessage="1" xr:uid="{A7EB2075-7CEA-4D1E-9C1D-5A79345DCF06}">
          <x14:formula1>
            <xm:f>Hoja1!$A$10:$A$11</xm:f>
          </x14:formula1>
          <xm:sqref>AF5:AF64</xm:sqref>
        </x14:dataValidation>
        <x14:dataValidation type="list" allowBlank="1" showInputMessage="1" showErrorMessage="1" xr:uid="{41114FC7-138E-4FBB-A631-54F6139E660D}">
          <x14:formula1>
            <xm:f>Hoja1!$A$8:$A$9</xm:f>
          </x14:formula1>
          <xm:sqref>AE5:AE64</xm:sqref>
        </x14:dataValidation>
        <x14:dataValidation type="list" allowBlank="1" showInputMessage="1" showErrorMessage="1" xr:uid="{B362517C-9CB1-461C-A772-F0ADCAB6745A}">
          <x14:formula1>
            <xm:f>Hoja1!$A$6:$A$7</xm:f>
          </x14:formula1>
          <xm:sqref>AC5:AC64</xm:sqref>
        </x14:dataValidation>
        <x14:dataValidation type="list" allowBlank="1" showInputMessage="1" showErrorMessage="1" xr:uid="{6F302A78-E97E-42C2-83AF-895FC9002F42}">
          <x14:formula1>
            <xm:f>Hoja1!$A$3:$A$5</xm:f>
          </x14:formula1>
          <xm:sqref>AB5:AB64</xm:sqref>
        </x14:dataValidation>
        <x14:dataValidation type="list" allowBlank="1" showInputMessage="1" showErrorMessage="1" xr:uid="{0D0D0007-F443-474B-BE78-EF3995E60780}">
          <x14:formula1>
            <xm:f>'Opciones Tratamiento'!$B$2:$B$5</xm:f>
          </x14:formula1>
          <xm:sqref>AN5:AN64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zoomScaleNormal="100" workbookViewId="0">
      <selection activeCell="H5" sqref="H5"/>
    </sheetView>
  </sheetViews>
  <sheetFormatPr baseColWidth="10" defaultColWidth="11.42578125" defaultRowHeight="12.75" x14ac:dyDescent="0.2"/>
  <cols>
    <col min="1" max="1" width="4" style="443" bestFit="1" customWidth="1"/>
    <col min="2" max="4" width="18.7109375" style="444" customWidth="1"/>
    <col min="5" max="5" width="14.140625" style="443" customWidth="1"/>
    <col min="6" max="6" width="13.140625" style="443" customWidth="1"/>
    <col min="7" max="7" width="32.42578125" style="445" customWidth="1"/>
    <col min="8" max="8" width="23" style="445" customWidth="1"/>
    <col min="9" max="9" width="18.85546875" style="445" customWidth="1"/>
    <col min="10" max="10" width="22.140625" style="445" customWidth="1"/>
    <col min="11" max="11" width="20.5703125" style="144" customWidth="1"/>
    <col min="12" max="12" width="18.5703125" style="144" customWidth="1"/>
    <col min="13" max="13" width="20.5703125" style="144" customWidth="1"/>
    <col min="14" max="14" width="18.5703125" style="144" customWidth="1"/>
    <col min="15" max="15" width="20.5703125" style="144" customWidth="1"/>
    <col min="16" max="16" width="18.5703125" style="144" customWidth="1"/>
    <col min="17" max="17" width="20.5703125" style="144" customWidth="1"/>
    <col min="18" max="18" width="18.5703125" style="144" customWidth="1"/>
    <col min="19" max="19" width="21" style="144" customWidth="1"/>
    <col min="20" max="20" width="20.5703125" style="144" customWidth="1"/>
    <col min="21" max="21" width="23" style="144" customWidth="1"/>
    <col min="22" max="22" width="18.5703125" style="144" customWidth="1"/>
    <col min="23" max="23" width="20.5703125" style="144" customWidth="1"/>
    <col min="24" max="24" width="18.5703125" style="144" customWidth="1"/>
    <col min="25" max="25" width="21" style="144" customWidth="1"/>
    <col min="26" max="16384" width="11.42578125" style="146"/>
  </cols>
  <sheetData>
    <row r="1" spans="1:25" x14ac:dyDescent="0.2">
      <c r="H1" s="145"/>
      <c r="I1" s="145"/>
      <c r="J1" s="145"/>
      <c r="K1" s="145"/>
      <c r="L1" s="145"/>
      <c r="M1" s="145"/>
      <c r="N1" s="145"/>
      <c r="O1" s="145"/>
      <c r="P1" s="145"/>
      <c r="Q1" s="145"/>
      <c r="R1" s="145"/>
      <c r="S1" s="145"/>
      <c r="T1" s="145"/>
      <c r="U1" s="145"/>
      <c r="V1" s="145"/>
      <c r="W1" s="145"/>
      <c r="X1" s="145"/>
      <c r="Y1" s="145"/>
    </row>
    <row r="2" spans="1:25" x14ac:dyDescent="0.2">
      <c r="A2" s="446" t="s">
        <v>301</v>
      </c>
      <c r="B2" s="447"/>
      <c r="C2" s="447"/>
      <c r="D2" s="447"/>
      <c r="E2" s="447"/>
      <c r="F2" s="447"/>
      <c r="G2" s="447"/>
      <c r="H2" s="262" t="s">
        <v>302</v>
      </c>
      <c r="I2" s="262"/>
      <c r="J2" s="262"/>
      <c r="K2" s="262"/>
      <c r="L2" s="262"/>
      <c r="M2" s="262"/>
      <c r="N2" s="262"/>
      <c r="O2" s="262"/>
      <c r="P2" s="262"/>
      <c r="Q2" s="262"/>
      <c r="R2" s="262"/>
      <c r="S2" s="262"/>
      <c r="T2" s="258" t="s">
        <v>155</v>
      </c>
      <c r="U2" s="258"/>
      <c r="V2" s="258"/>
      <c r="W2" s="281" t="s">
        <v>303</v>
      </c>
      <c r="X2" s="281"/>
      <c r="Y2" s="281"/>
    </row>
    <row r="3" spans="1:25" ht="15" customHeight="1" x14ac:dyDescent="0.2">
      <c r="A3" s="448" t="s">
        <v>157</v>
      </c>
      <c r="B3" s="449" t="s">
        <v>7</v>
      </c>
      <c r="C3" s="449" t="s">
        <v>9</v>
      </c>
      <c r="D3" s="449" t="s">
        <v>11</v>
      </c>
      <c r="E3" s="450" t="s">
        <v>15</v>
      </c>
      <c r="F3" s="449" t="s">
        <v>304</v>
      </c>
      <c r="G3" s="450" t="s">
        <v>305</v>
      </c>
      <c r="H3" s="454" t="s">
        <v>173</v>
      </c>
      <c r="I3" s="454" t="s">
        <v>174</v>
      </c>
      <c r="J3" s="454" t="s">
        <v>175</v>
      </c>
      <c r="K3" s="245" t="s">
        <v>176</v>
      </c>
      <c r="L3" s="245" t="s">
        <v>177</v>
      </c>
      <c r="M3" s="245" t="s">
        <v>176</v>
      </c>
      <c r="N3" s="245" t="s">
        <v>178</v>
      </c>
      <c r="O3" s="245" t="s">
        <v>176</v>
      </c>
      <c r="P3" s="245" t="s">
        <v>179</v>
      </c>
      <c r="Q3" s="245" t="s">
        <v>176</v>
      </c>
      <c r="R3" s="245" t="s">
        <v>180</v>
      </c>
      <c r="S3" s="245" t="s">
        <v>53</v>
      </c>
      <c r="T3" s="259" t="s">
        <v>176</v>
      </c>
      <c r="U3" s="259" t="s">
        <v>188</v>
      </c>
      <c r="V3" s="259" t="s">
        <v>306</v>
      </c>
      <c r="W3" s="260" t="s">
        <v>176</v>
      </c>
      <c r="X3" s="260" t="s">
        <v>307</v>
      </c>
      <c r="Y3" s="260" t="s">
        <v>53</v>
      </c>
    </row>
    <row r="4" spans="1:25" ht="13.5" customHeight="1" x14ac:dyDescent="0.2">
      <c r="A4" s="448"/>
      <c r="B4" s="449"/>
      <c r="C4" s="449"/>
      <c r="D4" s="449"/>
      <c r="E4" s="450"/>
      <c r="F4" s="449"/>
      <c r="G4" s="450"/>
      <c r="H4" s="454"/>
      <c r="I4" s="454"/>
      <c r="J4" s="454"/>
      <c r="K4" s="245"/>
      <c r="L4" s="245"/>
      <c r="M4" s="245"/>
      <c r="N4" s="245"/>
      <c r="O4" s="245"/>
      <c r="P4" s="245"/>
      <c r="Q4" s="245"/>
      <c r="R4" s="245"/>
      <c r="S4" s="245"/>
      <c r="T4" s="259"/>
      <c r="U4" s="259"/>
      <c r="V4" s="259"/>
      <c r="W4" s="260"/>
      <c r="X4" s="260"/>
      <c r="Y4" s="260"/>
    </row>
    <row r="5" spans="1:25" ht="66.75" customHeight="1" x14ac:dyDescent="0.2">
      <c r="A5" s="451">
        <v>1</v>
      </c>
      <c r="B5" s="452" t="s">
        <v>73</v>
      </c>
      <c r="C5" s="452" t="s">
        <v>202</v>
      </c>
      <c r="D5" s="453"/>
      <c r="E5" s="452" t="s">
        <v>308</v>
      </c>
      <c r="F5" s="452" t="s">
        <v>309</v>
      </c>
      <c r="G5" s="453" t="s">
        <v>136</v>
      </c>
      <c r="H5" s="455" t="s">
        <v>310</v>
      </c>
      <c r="I5" s="455" t="s">
        <v>311</v>
      </c>
      <c r="J5" s="456">
        <v>45291</v>
      </c>
      <c r="K5" s="148"/>
      <c r="L5" s="143"/>
      <c r="M5" s="148"/>
      <c r="N5" s="143"/>
      <c r="O5" s="148"/>
      <c r="P5" s="143"/>
      <c r="Q5" s="148"/>
      <c r="R5" s="143"/>
      <c r="S5" s="147"/>
      <c r="T5" s="148"/>
      <c r="U5" s="143"/>
      <c r="V5" s="143"/>
      <c r="W5" s="148"/>
      <c r="X5" s="143"/>
      <c r="Y5" s="147"/>
    </row>
    <row r="6" spans="1:25" ht="15" customHeight="1" x14ac:dyDescent="0.2">
      <c r="A6" s="451"/>
      <c r="B6" s="452"/>
      <c r="C6" s="452"/>
      <c r="D6" s="453"/>
      <c r="E6" s="452"/>
      <c r="F6" s="452"/>
      <c r="G6" s="453"/>
      <c r="H6" s="455"/>
      <c r="I6" s="457"/>
      <c r="J6" s="456"/>
      <c r="K6" s="148"/>
      <c r="L6" s="143"/>
      <c r="M6" s="148"/>
      <c r="N6" s="143"/>
      <c r="O6" s="148"/>
      <c r="P6" s="143"/>
      <c r="Q6" s="148"/>
      <c r="R6" s="143"/>
      <c r="S6" s="147"/>
      <c r="T6" s="148"/>
      <c r="U6" s="143"/>
      <c r="V6" s="143"/>
      <c r="W6" s="148"/>
      <c r="X6" s="143"/>
      <c r="Y6" s="147"/>
    </row>
    <row r="7" spans="1:25" ht="15" customHeight="1" x14ac:dyDescent="0.2">
      <c r="A7" s="451"/>
      <c r="B7" s="452"/>
      <c r="C7" s="452"/>
      <c r="D7" s="453"/>
      <c r="E7" s="452"/>
      <c r="F7" s="452"/>
      <c r="G7" s="453"/>
      <c r="H7" s="455"/>
      <c r="I7" s="457"/>
      <c r="J7" s="456"/>
      <c r="K7" s="148"/>
      <c r="L7" s="143"/>
      <c r="M7" s="148"/>
      <c r="N7" s="143"/>
      <c r="O7" s="148"/>
      <c r="P7" s="143"/>
      <c r="Q7" s="148"/>
      <c r="R7" s="143"/>
      <c r="S7" s="147"/>
      <c r="T7" s="148"/>
      <c r="U7" s="143"/>
      <c r="V7" s="143"/>
      <c r="W7" s="148"/>
      <c r="X7" s="143"/>
      <c r="Y7" s="147"/>
    </row>
    <row r="8" spans="1:25" ht="15" customHeight="1" x14ac:dyDescent="0.2">
      <c r="A8" s="451"/>
      <c r="B8" s="452"/>
      <c r="C8" s="452"/>
      <c r="D8" s="453"/>
      <c r="E8" s="452"/>
      <c r="F8" s="452"/>
      <c r="G8" s="453"/>
      <c r="H8" s="455"/>
      <c r="I8" s="457"/>
      <c r="J8" s="456"/>
      <c r="K8" s="148"/>
      <c r="L8" s="143"/>
      <c r="M8" s="148"/>
      <c r="N8" s="143"/>
      <c r="O8" s="148"/>
      <c r="P8" s="143"/>
      <c r="Q8" s="148"/>
      <c r="R8" s="143"/>
      <c r="S8" s="147"/>
      <c r="T8" s="148"/>
      <c r="U8" s="143"/>
      <c r="V8" s="143"/>
      <c r="W8" s="148"/>
      <c r="X8" s="143"/>
      <c r="Y8" s="147"/>
    </row>
    <row r="9" spans="1:25" ht="15" customHeight="1" x14ac:dyDescent="0.2">
      <c r="A9" s="451"/>
      <c r="B9" s="452"/>
      <c r="C9" s="452"/>
      <c r="D9" s="453"/>
      <c r="E9" s="452"/>
      <c r="F9" s="452"/>
      <c r="G9" s="453"/>
      <c r="H9" s="455"/>
      <c r="I9" s="457"/>
      <c r="J9" s="456"/>
      <c r="K9" s="148"/>
      <c r="L9" s="143"/>
      <c r="M9" s="148"/>
      <c r="N9" s="143"/>
      <c r="O9" s="148"/>
      <c r="P9" s="143"/>
      <c r="Q9" s="148"/>
      <c r="R9" s="143"/>
      <c r="S9" s="147"/>
      <c r="T9" s="148"/>
      <c r="U9" s="143"/>
      <c r="V9" s="143"/>
      <c r="W9" s="148"/>
      <c r="X9" s="143"/>
      <c r="Y9" s="147"/>
    </row>
    <row r="10" spans="1:25" ht="153" customHeight="1" x14ac:dyDescent="0.2">
      <c r="A10" s="451"/>
      <c r="B10" s="452"/>
      <c r="C10" s="452"/>
      <c r="D10" s="453"/>
      <c r="E10" s="452"/>
      <c r="F10" s="452"/>
      <c r="G10" s="453"/>
      <c r="H10" s="455"/>
      <c r="I10" s="457"/>
      <c r="J10" s="456"/>
      <c r="K10" s="148"/>
      <c r="L10" s="143"/>
      <c r="M10" s="148"/>
      <c r="N10" s="143"/>
      <c r="O10" s="148"/>
      <c r="P10" s="143"/>
      <c r="Q10" s="148"/>
      <c r="R10" s="143"/>
      <c r="S10" s="147"/>
      <c r="T10" s="148"/>
      <c r="U10" s="143"/>
      <c r="V10" s="143"/>
      <c r="W10" s="148"/>
      <c r="X10" s="143"/>
      <c r="Y10" s="147"/>
    </row>
    <row r="11" spans="1:25" ht="15" customHeight="1" x14ac:dyDescent="0.2">
      <c r="A11" s="451">
        <v>2</v>
      </c>
      <c r="B11" s="452"/>
      <c r="C11" s="452"/>
      <c r="D11" s="452"/>
      <c r="E11" s="452"/>
      <c r="F11" s="452"/>
      <c r="G11" s="453"/>
      <c r="H11" s="455"/>
      <c r="I11" s="457"/>
      <c r="J11" s="456"/>
      <c r="K11" s="148"/>
      <c r="L11" s="143"/>
      <c r="M11" s="148"/>
      <c r="N11" s="143"/>
      <c r="O11" s="148"/>
      <c r="P11" s="143"/>
      <c r="Q11" s="148"/>
      <c r="R11" s="143"/>
      <c r="S11" s="147"/>
      <c r="T11" s="148"/>
      <c r="U11" s="143"/>
      <c r="V11" s="143"/>
      <c r="W11" s="148"/>
      <c r="X11" s="143"/>
      <c r="Y11" s="147"/>
    </row>
    <row r="12" spans="1:25" ht="15" customHeight="1" x14ac:dyDescent="0.2">
      <c r="A12" s="451"/>
      <c r="B12" s="452"/>
      <c r="C12" s="452"/>
      <c r="D12" s="452"/>
      <c r="E12" s="452"/>
      <c r="F12" s="452"/>
      <c r="G12" s="453"/>
      <c r="H12" s="455"/>
      <c r="I12" s="457"/>
      <c r="J12" s="456"/>
      <c r="K12" s="148"/>
      <c r="L12" s="143"/>
      <c r="M12" s="148"/>
      <c r="N12" s="143"/>
      <c r="O12" s="148"/>
      <c r="P12" s="143"/>
      <c r="Q12" s="148"/>
      <c r="R12" s="143"/>
      <c r="S12" s="147"/>
      <c r="T12" s="148"/>
      <c r="U12" s="143"/>
      <c r="V12" s="143"/>
      <c r="W12" s="148"/>
      <c r="X12" s="143"/>
      <c r="Y12" s="147"/>
    </row>
    <row r="13" spans="1:25" ht="15" customHeight="1" x14ac:dyDescent="0.2">
      <c r="A13" s="451"/>
      <c r="B13" s="452"/>
      <c r="C13" s="452"/>
      <c r="D13" s="452"/>
      <c r="E13" s="452"/>
      <c r="F13" s="452"/>
      <c r="G13" s="453"/>
      <c r="H13" s="455"/>
      <c r="I13" s="457"/>
      <c r="J13" s="456"/>
      <c r="K13" s="148"/>
      <c r="L13" s="143"/>
      <c r="M13" s="148"/>
      <c r="N13" s="143"/>
      <c r="O13" s="148"/>
      <c r="P13" s="143"/>
      <c r="Q13" s="148"/>
      <c r="R13" s="143"/>
      <c r="S13" s="147"/>
      <c r="T13" s="148"/>
      <c r="U13" s="143"/>
      <c r="V13" s="143"/>
      <c r="W13" s="148"/>
      <c r="X13" s="143"/>
      <c r="Y13" s="147"/>
    </row>
    <row r="14" spans="1:25" ht="15" customHeight="1" x14ac:dyDescent="0.2">
      <c r="A14" s="451"/>
      <c r="B14" s="452"/>
      <c r="C14" s="452"/>
      <c r="D14" s="452"/>
      <c r="E14" s="452"/>
      <c r="F14" s="452"/>
      <c r="G14" s="453"/>
      <c r="H14" s="455"/>
      <c r="I14" s="457"/>
      <c r="J14" s="456"/>
      <c r="K14" s="148"/>
      <c r="L14" s="143"/>
      <c r="M14" s="148"/>
      <c r="N14" s="143"/>
      <c r="O14" s="148"/>
      <c r="P14" s="143"/>
      <c r="Q14" s="148"/>
      <c r="R14" s="143"/>
      <c r="S14" s="147"/>
      <c r="T14" s="148"/>
      <c r="U14" s="143"/>
      <c r="V14" s="143"/>
      <c r="W14" s="148"/>
      <c r="X14" s="143"/>
      <c r="Y14" s="147"/>
    </row>
    <row r="15" spans="1:25" ht="15" customHeight="1" x14ac:dyDescent="0.2">
      <c r="A15" s="451"/>
      <c r="B15" s="452"/>
      <c r="C15" s="452"/>
      <c r="D15" s="452"/>
      <c r="E15" s="452"/>
      <c r="F15" s="452"/>
      <c r="G15" s="453"/>
      <c r="H15" s="455"/>
      <c r="I15" s="457"/>
      <c r="J15" s="456"/>
      <c r="K15" s="148"/>
      <c r="L15" s="143"/>
      <c r="M15" s="148"/>
      <c r="N15" s="143"/>
      <c r="O15" s="148"/>
      <c r="P15" s="143"/>
      <c r="Q15" s="148"/>
      <c r="R15" s="143"/>
      <c r="S15" s="147"/>
      <c r="T15" s="148"/>
      <c r="U15" s="143"/>
      <c r="V15" s="143"/>
      <c r="W15" s="148"/>
      <c r="X15" s="143"/>
      <c r="Y15" s="147"/>
    </row>
    <row r="16" spans="1:25" ht="15" customHeight="1" x14ac:dyDescent="0.2">
      <c r="A16" s="451"/>
      <c r="B16" s="452"/>
      <c r="C16" s="452"/>
      <c r="D16" s="452"/>
      <c r="E16" s="452"/>
      <c r="F16" s="452"/>
      <c r="G16" s="453"/>
      <c r="H16" s="455"/>
      <c r="I16" s="457"/>
      <c r="J16" s="456"/>
      <c r="K16" s="148"/>
      <c r="L16" s="143"/>
      <c r="M16" s="148"/>
      <c r="N16" s="143"/>
      <c r="O16" s="148"/>
      <c r="P16" s="143"/>
      <c r="Q16" s="148"/>
      <c r="R16" s="143"/>
      <c r="S16" s="147"/>
      <c r="T16" s="148"/>
      <c r="U16" s="143"/>
      <c r="V16" s="143"/>
      <c r="W16" s="148"/>
      <c r="X16" s="143"/>
      <c r="Y16" s="147"/>
    </row>
    <row r="17" spans="1:25" ht="15" customHeight="1" x14ac:dyDescent="0.2">
      <c r="A17" s="451">
        <v>3</v>
      </c>
      <c r="B17" s="452"/>
      <c r="C17" s="452"/>
      <c r="D17" s="452"/>
      <c r="E17" s="452"/>
      <c r="F17" s="452"/>
      <c r="G17" s="453"/>
      <c r="H17" s="455"/>
      <c r="I17" s="457"/>
      <c r="J17" s="456"/>
      <c r="K17" s="148"/>
      <c r="L17" s="143"/>
      <c r="M17" s="148"/>
      <c r="N17" s="143"/>
      <c r="O17" s="148"/>
      <c r="P17" s="143"/>
      <c r="Q17" s="148"/>
      <c r="R17" s="143"/>
      <c r="S17" s="147"/>
      <c r="T17" s="148"/>
      <c r="U17" s="143"/>
      <c r="V17" s="143"/>
      <c r="W17" s="148"/>
      <c r="X17" s="143"/>
      <c r="Y17" s="147"/>
    </row>
    <row r="18" spans="1:25" ht="15" customHeight="1" x14ac:dyDescent="0.2">
      <c r="A18" s="451"/>
      <c r="B18" s="452"/>
      <c r="C18" s="452"/>
      <c r="D18" s="452"/>
      <c r="E18" s="452"/>
      <c r="F18" s="452"/>
      <c r="G18" s="453"/>
      <c r="H18" s="455"/>
      <c r="I18" s="457"/>
      <c r="J18" s="456"/>
      <c r="K18" s="148"/>
      <c r="L18" s="143"/>
      <c r="M18" s="148"/>
      <c r="N18" s="143"/>
      <c r="O18" s="148"/>
      <c r="P18" s="143"/>
      <c r="Q18" s="148"/>
      <c r="R18" s="143"/>
      <c r="S18" s="147"/>
      <c r="T18" s="148"/>
      <c r="U18" s="143"/>
      <c r="V18" s="143"/>
      <c r="W18" s="148"/>
      <c r="X18" s="143"/>
      <c r="Y18" s="147"/>
    </row>
    <row r="19" spans="1:25" ht="15" customHeight="1" x14ac:dyDescent="0.2">
      <c r="A19" s="451"/>
      <c r="B19" s="452"/>
      <c r="C19" s="452"/>
      <c r="D19" s="452"/>
      <c r="E19" s="452"/>
      <c r="F19" s="452"/>
      <c r="G19" s="453"/>
      <c r="H19" s="455"/>
      <c r="I19" s="457"/>
      <c r="J19" s="456"/>
      <c r="K19" s="148"/>
      <c r="L19" s="143"/>
      <c r="M19" s="148"/>
      <c r="N19" s="143"/>
      <c r="O19" s="148"/>
      <c r="P19" s="143"/>
      <c r="Q19" s="148"/>
      <c r="R19" s="143"/>
      <c r="S19" s="147"/>
      <c r="T19" s="148"/>
      <c r="U19" s="143"/>
      <c r="V19" s="143"/>
      <c r="W19" s="148"/>
      <c r="X19" s="143"/>
      <c r="Y19" s="147"/>
    </row>
    <row r="20" spans="1:25" ht="15" customHeight="1" x14ac:dyDescent="0.2">
      <c r="A20" s="451"/>
      <c r="B20" s="452"/>
      <c r="C20" s="452"/>
      <c r="D20" s="452"/>
      <c r="E20" s="452"/>
      <c r="F20" s="452"/>
      <c r="G20" s="453"/>
      <c r="H20" s="455"/>
      <c r="I20" s="457"/>
      <c r="J20" s="456"/>
      <c r="K20" s="148"/>
      <c r="L20" s="143"/>
      <c r="M20" s="148"/>
      <c r="N20" s="143"/>
      <c r="O20" s="148"/>
      <c r="P20" s="143"/>
      <c r="Q20" s="148"/>
      <c r="R20" s="143"/>
      <c r="S20" s="147"/>
      <c r="T20" s="148"/>
      <c r="U20" s="143"/>
      <c r="V20" s="143"/>
      <c r="W20" s="148"/>
      <c r="X20" s="143"/>
      <c r="Y20" s="147"/>
    </row>
    <row r="21" spans="1:25" ht="15" customHeight="1" x14ac:dyDescent="0.2">
      <c r="A21" s="451"/>
      <c r="B21" s="452"/>
      <c r="C21" s="452"/>
      <c r="D21" s="452"/>
      <c r="E21" s="452"/>
      <c r="F21" s="452"/>
      <c r="G21" s="453"/>
      <c r="H21" s="455"/>
      <c r="I21" s="457"/>
      <c r="J21" s="456"/>
      <c r="K21" s="148"/>
      <c r="L21" s="143"/>
      <c r="M21" s="148"/>
      <c r="N21" s="143"/>
      <c r="O21" s="148"/>
      <c r="P21" s="143"/>
      <c r="Q21" s="148"/>
      <c r="R21" s="143"/>
      <c r="S21" s="147"/>
      <c r="T21" s="148"/>
      <c r="U21" s="143"/>
      <c r="V21" s="143"/>
      <c r="W21" s="148"/>
      <c r="X21" s="143"/>
      <c r="Y21" s="147"/>
    </row>
    <row r="22" spans="1:25" ht="15" customHeight="1" x14ac:dyDescent="0.2">
      <c r="A22" s="451"/>
      <c r="B22" s="452"/>
      <c r="C22" s="452"/>
      <c r="D22" s="452"/>
      <c r="E22" s="452"/>
      <c r="F22" s="452"/>
      <c r="G22" s="453"/>
      <c r="H22" s="455"/>
      <c r="I22" s="457"/>
      <c r="J22" s="456"/>
      <c r="K22" s="148"/>
      <c r="L22" s="143"/>
      <c r="M22" s="148"/>
      <c r="N22" s="143"/>
      <c r="O22" s="148"/>
      <c r="P22" s="143"/>
      <c r="Q22" s="148"/>
      <c r="R22" s="143"/>
      <c r="S22" s="147"/>
      <c r="T22" s="148"/>
      <c r="U22" s="143"/>
      <c r="V22" s="143"/>
      <c r="W22" s="148"/>
      <c r="X22" s="143"/>
      <c r="Y22" s="147"/>
    </row>
    <row r="23" spans="1:25" ht="15" customHeight="1" x14ac:dyDescent="0.2">
      <c r="A23" s="451">
        <v>4</v>
      </c>
      <c r="B23" s="452"/>
      <c r="C23" s="452"/>
      <c r="D23" s="452"/>
      <c r="E23" s="452"/>
      <c r="F23" s="452"/>
      <c r="G23" s="453"/>
      <c r="H23" s="455"/>
      <c r="I23" s="457"/>
      <c r="J23" s="456"/>
      <c r="K23" s="148"/>
      <c r="L23" s="143"/>
      <c r="M23" s="148"/>
      <c r="N23" s="143"/>
      <c r="O23" s="148"/>
      <c r="P23" s="143"/>
      <c r="Q23" s="148"/>
      <c r="R23" s="143"/>
      <c r="S23" s="147"/>
      <c r="T23" s="148"/>
      <c r="U23" s="143"/>
      <c r="V23" s="143"/>
      <c r="W23" s="148"/>
      <c r="X23" s="143"/>
      <c r="Y23" s="147"/>
    </row>
    <row r="24" spans="1:25" ht="15" customHeight="1" x14ac:dyDescent="0.2">
      <c r="A24" s="451"/>
      <c r="B24" s="452"/>
      <c r="C24" s="452"/>
      <c r="D24" s="452"/>
      <c r="E24" s="452"/>
      <c r="F24" s="452"/>
      <c r="G24" s="453"/>
      <c r="H24" s="455"/>
      <c r="I24" s="457"/>
      <c r="J24" s="456"/>
      <c r="K24" s="148"/>
      <c r="L24" s="143"/>
      <c r="M24" s="148"/>
      <c r="N24" s="143"/>
      <c r="O24" s="148"/>
      <c r="P24" s="143"/>
      <c r="Q24" s="148"/>
      <c r="R24" s="143"/>
      <c r="S24" s="147"/>
      <c r="T24" s="148"/>
      <c r="U24" s="143"/>
      <c r="V24" s="143"/>
      <c r="W24" s="148"/>
      <c r="X24" s="143"/>
      <c r="Y24" s="147"/>
    </row>
    <row r="25" spans="1:25" ht="15" customHeight="1" x14ac:dyDescent="0.2">
      <c r="A25" s="451"/>
      <c r="B25" s="452"/>
      <c r="C25" s="452"/>
      <c r="D25" s="452"/>
      <c r="E25" s="452"/>
      <c r="F25" s="452"/>
      <c r="G25" s="453"/>
      <c r="H25" s="455"/>
      <c r="I25" s="457"/>
      <c r="J25" s="456"/>
      <c r="K25" s="148"/>
      <c r="L25" s="143"/>
      <c r="M25" s="148"/>
      <c r="N25" s="143"/>
      <c r="O25" s="148"/>
      <c r="P25" s="143"/>
      <c r="Q25" s="148"/>
      <c r="R25" s="143"/>
      <c r="S25" s="147"/>
      <c r="T25" s="148"/>
      <c r="U25" s="143"/>
      <c r="V25" s="143"/>
      <c r="W25" s="148"/>
      <c r="X25" s="143"/>
      <c r="Y25" s="147"/>
    </row>
    <row r="26" spans="1:25" ht="15" customHeight="1" x14ac:dyDescent="0.2">
      <c r="A26" s="451"/>
      <c r="B26" s="452"/>
      <c r="C26" s="452"/>
      <c r="D26" s="452"/>
      <c r="E26" s="452"/>
      <c r="F26" s="452"/>
      <c r="G26" s="453"/>
      <c r="H26" s="455"/>
      <c r="I26" s="457"/>
      <c r="J26" s="456"/>
      <c r="K26" s="148"/>
      <c r="L26" s="143"/>
      <c r="M26" s="148"/>
      <c r="N26" s="143"/>
      <c r="O26" s="148"/>
      <c r="P26" s="143"/>
      <c r="Q26" s="148"/>
      <c r="R26" s="143"/>
      <c r="S26" s="147"/>
      <c r="T26" s="148"/>
      <c r="U26" s="143"/>
      <c r="V26" s="143"/>
      <c r="W26" s="148"/>
      <c r="X26" s="143"/>
      <c r="Y26" s="147"/>
    </row>
    <row r="27" spans="1:25" ht="15" customHeight="1" x14ac:dyDescent="0.2">
      <c r="A27" s="451"/>
      <c r="B27" s="452"/>
      <c r="C27" s="452"/>
      <c r="D27" s="452"/>
      <c r="E27" s="452"/>
      <c r="F27" s="452"/>
      <c r="G27" s="453"/>
      <c r="H27" s="455"/>
      <c r="I27" s="457"/>
      <c r="J27" s="456"/>
      <c r="K27" s="148"/>
      <c r="L27" s="143"/>
      <c r="M27" s="148"/>
      <c r="N27" s="143"/>
      <c r="O27" s="148"/>
      <c r="P27" s="143"/>
      <c r="Q27" s="148"/>
      <c r="R27" s="143"/>
      <c r="S27" s="147"/>
      <c r="T27" s="148"/>
      <c r="U27" s="143"/>
      <c r="V27" s="143"/>
      <c r="W27" s="148"/>
      <c r="X27" s="143"/>
      <c r="Y27" s="147"/>
    </row>
    <row r="28" spans="1:25" ht="15" customHeight="1" x14ac:dyDescent="0.2">
      <c r="A28" s="451"/>
      <c r="B28" s="452"/>
      <c r="C28" s="452"/>
      <c r="D28" s="452"/>
      <c r="E28" s="452"/>
      <c r="F28" s="452"/>
      <c r="G28" s="453"/>
      <c r="H28" s="455"/>
      <c r="I28" s="457"/>
      <c r="J28" s="456"/>
      <c r="K28" s="148"/>
      <c r="L28" s="143"/>
      <c r="M28" s="148"/>
      <c r="N28" s="143"/>
      <c r="O28" s="148"/>
      <c r="P28" s="143"/>
      <c r="Q28" s="148"/>
      <c r="R28" s="143"/>
      <c r="S28" s="147"/>
      <c r="T28" s="148"/>
      <c r="U28" s="143"/>
      <c r="V28" s="143"/>
      <c r="W28" s="148"/>
      <c r="X28" s="143"/>
      <c r="Y28" s="147"/>
    </row>
    <row r="29" spans="1:25" ht="15" customHeight="1" x14ac:dyDescent="0.2">
      <c r="A29" s="451">
        <v>5</v>
      </c>
      <c r="B29" s="452"/>
      <c r="C29" s="452"/>
      <c r="D29" s="452"/>
      <c r="E29" s="452"/>
      <c r="F29" s="452"/>
      <c r="G29" s="453"/>
      <c r="H29" s="455"/>
      <c r="I29" s="457"/>
      <c r="J29" s="456"/>
      <c r="K29" s="148"/>
      <c r="L29" s="143"/>
      <c r="M29" s="148"/>
      <c r="N29" s="143"/>
      <c r="O29" s="148"/>
      <c r="P29" s="143"/>
      <c r="Q29" s="148"/>
      <c r="R29" s="143"/>
      <c r="S29" s="147"/>
      <c r="T29" s="148"/>
      <c r="U29" s="143"/>
      <c r="V29" s="143"/>
      <c r="W29" s="148"/>
      <c r="X29" s="143"/>
      <c r="Y29" s="147"/>
    </row>
    <row r="30" spans="1:25" ht="15" customHeight="1" x14ac:dyDescent="0.2">
      <c r="A30" s="451"/>
      <c r="B30" s="452"/>
      <c r="C30" s="452"/>
      <c r="D30" s="452"/>
      <c r="E30" s="452"/>
      <c r="F30" s="452"/>
      <c r="G30" s="453"/>
      <c r="H30" s="455"/>
      <c r="I30" s="457"/>
      <c r="J30" s="456"/>
      <c r="K30" s="148"/>
      <c r="L30" s="143"/>
      <c r="M30" s="148"/>
      <c r="N30" s="143"/>
      <c r="O30" s="148"/>
      <c r="P30" s="143"/>
      <c r="Q30" s="148"/>
      <c r="R30" s="143"/>
      <c r="S30" s="147"/>
      <c r="T30" s="148"/>
      <c r="U30" s="143"/>
      <c r="V30" s="143"/>
      <c r="W30" s="148"/>
      <c r="X30" s="143"/>
      <c r="Y30" s="147"/>
    </row>
    <row r="31" spans="1:25" ht="15" customHeight="1" x14ac:dyDescent="0.2">
      <c r="A31" s="451"/>
      <c r="B31" s="452"/>
      <c r="C31" s="452"/>
      <c r="D31" s="452"/>
      <c r="E31" s="452"/>
      <c r="F31" s="452"/>
      <c r="G31" s="453"/>
      <c r="H31" s="455"/>
      <c r="I31" s="457"/>
      <c r="J31" s="456"/>
      <c r="K31" s="148"/>
      <c r="L31" s="143"/>
      <c r="M31" s="148"/>
      <c r="N31" s="143"/>
      <c r="O31" s="148"/>
      <c r="P31" s="143"/>
      <c r="Q31" s="148"/>
      <c r="R31" s="143"/>
      <c r="S31" s="147"/>
      <c r="T31" s="148"/>
      <c r="U31" s="143"/>
      <c r="V31" s="143"/>
      <c r="W31" s="148"/>
      <c r="X31" s="143"/>
      <c r="Y31" s="147"/>
    </row>
    <row r="32" spans="1:25" ht="15" customHeight="1" x14ac:dyDescent="0.2">
      <c r="A32" s="451"/>
      <c r="B32" s="452"/>
      <c r="C32" s="452"/>
      <c r="D32" s="452"/>
      <c r="E32" s="452"/>
      <c r="F32" s="452"/>
      <c r="G32" s="453"/>
      <c r="H32" s="455"/>
      <c r="I32" s="457"/>
      <c r="J32" s="456"/>
      <c r="K32" s="148"/>
      <c r="L32" s="143"/>
      <c r="M32" s="148"/>
      <c r="N32" s="143"/>
      <c r="O32" s="148"/>
      <c r="P32" s="143"/>
      <c r="Q32" s="148"/>
      <c r="R32" s="143"/>
      <c r="S32" s="147"/>
      <c r="T32" s="148"/>
      <c r="U32" s="143"/>
      <c r="V32" s="143"/>
      <c r="W32" s="148"/>
      <c r="X32" s="143"/>
      <c r="Y32" s="147"/>
    </row>
    <row r="33" spans="1:25" ht="15" customHeight="1" x14ac:dyDescent="0.2">
      <c r="A33" s="451"/>
      <c r="B33" s="452"/>
      <c r="C33" s="452"/>
      <c r="D33" s="452"/>
      <c r="E33" s="452"/>
      <c r="F33" s="452"/>
      <c r="G33" s="453"/>
      <c r="H33" s="455"/>
      <c r="I33" s="457"/>
      <c r="J33" s="456"/>
      <c r="K33" s="148"/>
      <c r="L33" s="143"/>
      <c r="M33" s="148"/>
      <c r="N33" s="143"/>
      <c r="O33" s="148"/>
      <c r="P33" s="143"/>
      <c r="Q33" s="148"/>
      <c r="R33" s="143"/>
      <c r="S33" s="147"/>
      <c r="T33" s="148"/>
      <c r="U33" s="143"/>
      <c r="V33" s="143"/>
      <c r="W33" s="148"/>
      <c r="X33" s="143"/>
      <c r="Y33" s="147"/>
    </row>
    <row r="34" spans="1:25" ht="15" customHeight="1" x14ac:dyDescent="0.2">
      <c r="A34" s="451"/>
      <c r="B34" s="452"/>
      <c r="C34" s="452"/>
      <c r="D34" s="452"/>
      <c r="E34" s="452"/>
      <c r="F34" s="452"/>
      <c r="G34" s="453"/>
      <c r="H34" s="455"/>
      <c r="I34" s="457"/>
      <c r="J34" s="456"/>
      <c r="K34" s="148"/>
      <c r="L34" s="143"/>
      <c r="M34" s="148"/>
      <c r="N34" s="143"/>
      <c r="O34" s="148"/>
      <c r="P34" s="143"/>
      <c r="Q34" s="148"/>
      <c r="R34" s="143"/>
      <c r="S34" s="147"/>
      <c r="T34" s="148"/>
      <c r="U34" s="143"/>
      <c r="V34" s="143"/>
      <c r="W34" s="148"/>
      <c r="X34" s="143"/>
      <c r="Y34" s="147"/>
    </row>
    <row r="35" spans="1:25" ht="15" customHeight="1" x14ac:dyDescent="0.2">
      <c r="A35" s="451">
        <v>6</v>
      </c>
      <c r="B35" s="452"/>
      <c r="C35" s="452"/>
      <c r="D35" s="452"/>
      <c r="E35" s="452"/>
      <c r="F35" s="452"/>
      <c r="G35" s="453"/>
      <c r="H35" s="455"/>
      <c r="I35" s="457"/>
      <c r="J35" s="456"/>
      <c r="K35" s="148"/>
      <c r="L35" s="143"/>
      <c r="M35" s="148"/>
      <c r="N35" s="143"/>
      <c r="O35" s="148"/>
      <c r="P35" s="143"/>
      <c r="Q35" s="148"/>
      <c r="R35" s="143"/>
      <c r="S35" s="147"/>
      <c r="T35" s="148"/>
      <c r="U35" s="143"/>
      <c r="V35" s="143"/>
      <c r="W35" s="148"/>
      <c r="X35" s="143"/>
      <c r="Y35" s="147"/>
    </row>
    <row r="36" spans="1:25" ht="15" customHeight="1" x14ac:dyDescent="0.2">
      <c r="A36" s="451"/>
      <c r="B36" s="452"/>
      <c r="C36" s="452"/>
      <c r="D36" s="452"/>
      <c r="E36" s="452"/>
      <c r="F36" s="452"/>
      <c r="G36" s="453"/>
      <c r="H36" s="455"/>
      <c r="I36" s="457"/>
      <c r="J36" s="456"/>
      <c r="K36" s="148"/>
      <c r="L36" s="143"/>
      <c r="M36" s="148"/>
      <c r="N36" s="143"/>
      <c r="O36" s="148"/>
      <c r="P36" s="143"/>
      <c r="Q36" s="148"/>
      <c r="R36" s="143"/>
      <c r="S36" s="147"/>
      <c r="T36" s="148"/>
      <c r="U36" s="143"/>
      <c r="V36" s="143"/>
      <c r="W36" s="148"/>
      <c r="X36" s="143"/>
      <c r="Y36" s="147"/>
    </row>
    <row r="37" spans="1:25" ht="15" customHeight="1" x14ac:dyDescent="0.2">
      <c r="A37" s="451"/>
      <c r="B37" s="452"/>
      <c r="C37" s="452"/>
      <c r="D37" s="452"/>
      <c r="E37" s="452"/>
      <c r="F37" s="452"/>
      <c r="G37" s="453"/>
      <c r="H37" s="455"/>
      <c r="I37" s="457"/>
      <c r="J37" s="456"/>
      <c r="K37" s="148"/>
      <c r="L37" s="143"/>
      <c r="M37" s="148"/>
      <c r="N37" s="143"/>
      <c r="O37" s="148"/>
      <c r="P37" s="143"/>
      <c r="Q37" s="148"/>
      <c r="R37" s="143"/>
      <c r="S37" s="147"/>
      <c r="T37" s="148"/>
      <c r="U37" s="143"/>
      <c r="V37" s="143"/>
      <c r="W37" s="148"/>
      <c r="X37" s="143"/>
      <c r="Y37" s="147"/>
    </row>
    <row r="38" spans="1:25" ht="15" customHeight="1" x14ac:dyDescent="0.2">
      <c r="A38" s="451"/>
      <c r="B38" s="452"/>
      <c r="C38" s="452"/>
      <c r="D38" s="452"/>
      <c r="E38" s="452"/>
      <c r="F38" s="452"/>
      <c r="G38" s="453"/>
      <c r="H38" s="455"/>
      <c r="I38" s="457"/>
      <c r="J38" s="456"/>
      <c r="K38" s="148"/>
      <c r="L38" s="143"/>
      <c r="M38" s="148"/>
      <c r="N38" s="143"/>
      <c r="O38" s="148"/>
      <c r="P38" s="143"/>
      <c r="Q38" s="148"/>
      <c r="R38" s="143"/>
      <c r="S38" s="147"/>
      <c r="T38" s="148"/>
      <c r="U38" s="143"/>
      <c r="V38" s="143"/>
      <c r="W38" s="148"/>
      <c r="X38" s="143"/>
      <c r="Y38" s="147"/>
    </row>
    <row r="39" spans="1:25" ht="15" customHeight="1" x14ac:dyDescent="0.2">
      <c r="A39" s="451"/>
      <c r="B39" s="452"/>
      <c r="C39" s="452"/>
      <c r="D39" s="452"/>
      <c r="E39" s="452"/>
      <c r="F39" s="452"/>
      <c r="G39" s="453"/>
      <c r="H39" s="455"/>
      <c r="I39" s="457"/>
      <c r="J39" s="456"/>
      <c r="K39" s="148"/>
      <c r="L39" s="143"/>
      <c r="M39" s="148"/>
      <c r="N39" s="143"/>
      <c r="O39" s="148"/>
      <c r="P39" s="143"/>
      <c r="Q39" s="148"/>
      <c r="R39" s="143"/>
      <c r="S39" s="147"/>
      <c r="T39" s="148"/>
      <c r="U39" s="143"/>
      <c r="V39" s="143"/>
      <c r="W39" s="148"/>
      <c r="X39" s="143"/>
      <c r="Y39" s="147"/>
    </row>
    <row r="40" spans="1:25" ht="15" customHeight="1" x14ac:dyDescent="0.2">
      <c r="A40" s="451"/>
      <c r="B40" s="452"/>
      <c r="C40" s="452"/>
      <c r="D40" s="452"/>
      <c r="E40" s="452"/>
      <c r="F40" s="452"/>
      <c r="G40" s="453"/>
      <c r="H40" s="455"/>
      <c r="I40" s="457"/>
      <c r="J40" s="456"/>
      <c r="K40" s="148"/>
      <c r="L40" s="143"/>
      <c r="M40" s="148"/>
      <c r="N40" s="143"/>
      <c r="O40" s="148"/>
      <c r="P40" s="143"/>
      <c r="Q40" s="148"/>
      <c r="R40" s="143"/>
      <c r="S40" s="147"/>
      <c r="T40" s="148"/>
      <c r="U40" s="143"/>
      <c r="V40" s="143"/>
      <c r="W40" s="148"/>
      <c r="X40" s="143"/>
      <c r="Y40" s="147"/>
    </row>
    <row r="41" spans="1:25" ht="15" customHeight="1" x14ac:dyDescent="0.2">
      <c r="A41" s="451">
        <v>7</v>
      </c>
      <c r="B41" s="452"/>
      <c r="C41" s="452"/>
      <c r="D41" s="452"/>
      <c r="E41" s="452"/>
      <c r="F41" s="452"/>
      <c r="G41" s="453"/>
      <c r="H41" s="455"/>
      <c r="I41" s="457"/>
      <c r="J41" s="456"/>
      <c r="K41" s="148"/>
      <c r="L41" s="143"/>
      <c r="M41" s="148"/>
      <c r="N41" s="143"/>
      <c r="O41" s="148"/>
      <c r="P41" s="143"/>
      <c r="Q41" s="148"/>
      <c r="R41" s="143"/>
      <c r="S41" s="147"/>
      <c r="T41" s="148"/>
      <c r="U41" s="143"/>
      <c r="V41" s="143"/>
      <c r="W41" s="148"/>
      <c r="X41" s="143"/>
      <c r="Y41" s="147"/>
    </row>
    <row r="42" spans="1:25" ht="15" customHeight="1" x14ac:dyDescent="0.2">
      <c r="A42" s="451"/>
      <c r="B42" s="452"/>
      <c r="C42" s="452"/>
      <c r="D42" s="452"/>
      <c r="E42" s="452"/>
      <c r="F42" s="452"/>
      <c r="G42" s="453"/>
      <c r="H42" s="455"/>
      <c r="I42" s="457"/>
      <c r="J42" s="456"/>
      <c r="K42" s="148"/>
      <c r="L42" s="143"/>
      <c r="M42" s="148"/>
      <c r="N42" s="143"/>
      <c r="O42" s="148"/>
      <c r="P42" s="143"/>
      <c r="Q42" s="148"/>
      <c r="R42" s="143"/>
      <c r="S42" s="147"/>
      <c r="T42" s="148"/>
      <c r="U42" s="143"/>
      <c r="V42" s="143"/>
      <c r="W42" s="148"/>
      <c r="X42" s="143"/>
      <c r="Y42" s="147"/>
    </row>
    <row r="43" spans="1:25" ht="15" customHeight="1" x14ac:dyDescent="0.2">
      <c r="A43" s="451"/>
      <c r="B43" s="452"/>
      <c r="C43" s="452"/>
      <c r="D43" s="452"/>
      <c r="E43" s="452"/>
      <c r="F43" s="452"/>
      <c r="G43" s="453"/>
      <c r="H43" s="455"/>
      <c r="I43" s="457"/>
      <c r="J43" s="456"/>
      <c r="K43" s="148"/>
      <c r="L43" s="143"/>
      <c r="M43" s="148"/>
      <c r="N43" s="143"/>
      <c r="O43" s="148"/>
      <c r="P43" s="143"/>
      <c r="Q43" s="148"/>
      <c r="R43" s="143"/>
      <c r="S43" s="147"/>
      <c r="T43" s="148"/>
      <c r="U43" s="143"/>
      <c r="V43" s="143"/>
      <c r="W43" s="148"/>
      <c r="X43" s="143"/>
      <c r="Y43" s="147"/>
    </row>
    <row r="44" spans="1:25" ht="15" customHeight="1" x14ac:dyDescent="0.2">
      <c r="A44" s="451"/>
      <c r="B44" s="452"/>
      <c r="C44" s="452"/>
      <c r="D44" s="452"/>
      <c r="E44" s="452"/>
      <c r="F44" s="452"/>
      <c r="G44" s="453"/>
      <c r="H44" s="455"/>
      <c r="I44" s="457"/>
      <c r="J44" s="456"/>
      <c r="K44" s="148"/>
      <c r="L44" s="143"/>
      <c r="M44" s="148"/>
      <c r="N44" s="143"/>
      <c r="O44" s="148"/>
      <c r="P44" s="143"/>
      <c r="Q44" s="148"/>
      <c r="R44" s="143"/>
      <c r="S44" s="147"/>
      <c r="T44" s="148"/>
      <c r="U44" s="143"/>
      <c r="V44" s="143"/>
      <c r="W44" s="148"/>
      <c r="X44" s="143"/>
      <c r="Y44" s="147"/>
    </row>
    <row r="45" spans="1:25" ht="15" customHeight="1" x14ac:dyDescent="0.2">
      <c r="A45" s="451"/>
      <c r="B45" s="452"/>
      <c r="C45" s="452"/>
      <c r="D45" s="452"/>
      <c r="E45" s="452"/>
      <c r="F45" s="452"/>
      <c r="G45" s="453"/>
      <c r="H45" s="455"/>
      <c r="I45" s="457"/>
      <c r="J45" s="456"/>
      <c r="K45" s="148"/>
      <c r="L45" s="143"/>
      <c r="M45" s="148"/>
      <c r="N45" s="143"/>
      <c r="O45" s="148"/>
      <c r="P45" s="143"/>
      <c r="Q45" s="148"/>
      <c r="R45" s="143"/>
      <c r="S45" s="147"/>
      <c r="T45" s="148"/>
      <c r="U45" s="143"/>
      <c r="V45" s="143"/>
      <c r="W45" s="148"/>
      <c r="X45" s="143"/>
      <c r="Y45" s="147"/>
    </row>
    <row r="46" spans="1:25" ht="15" customHeight="1" x14ac:dyDescent="0.2">
      <c r="A46" s="451"/>
      <c r="B46" s="452"/>
      <c r="C46" s="452"/>
      <c r="D46" s="452"/>
      <c r="E46" s="452"/>
      <c r="F46" s="452"/>
      <c r="G46" s="453"/>
      <c r="H46" s="455"/>
      <c r="I46" s="457"/>
      <c r="J46" s="456"/>
      <c r="K46" s="148"/>
      <c r="L46" s="143"/>
      <c r="M46" s="148"/>
      <c r="N46" s="143"/>
      <c r="O46" s="148"/>
      <c r="P46" s="143"/>
      <c r="Q46" s="148"/>
      <c r="R46" s="143"/>
      <c r="S46" s="147"/>
      <c r="T46" s="148"/>
      <c r="U46" s="143"/>
      <c r="V46" s="143"/>
      <c r="W46" s="148"/>
      <c r="X46" s="143"/>
      <c r="Y46" s="147"/>
    </row>
    <row r="47" spans="1:25" ht="15" customHeight="1" x14ac:dyDescent="0.2">
      <c r="A47" s="451">
        <v>8</v>
      </c>
      <c r="B47" s="452"/>
      <c r="C47" s="452"/>
      <c r="D47" s="452"/>
      <c r="E47" s="452"/>
      <c r="F47" s="452"/>
      <c r="G47" s="453"/>
      <c r="H47" s="455"/>
      <c r="I47" s="457"/>
      <c r="J47" s="456"/>
      <c r="K47" s="148"/>
      <c r="L47" s="143"/>
      <c r="M47" s="148"/>
      <c r="N47" s="143"/>
      <c r="O47" s="148"/>
      <c r="P47" s="143"/>
      <c r="Q47" s="148"/>
      <c r="R47" s="143"/>
      <c r="S47" s="147"/>
      <c r="T47" s="148"/>
      <c r="U47" s="143"/>
      <c r="V47" s="143"/>
      <c r="W47" s="148"/>
      <c r="X47" s="143"/>
      <c r="Y47" s="147"/>
    </row>
    <row r="48" spans="1:25" ht="15" customHeight="1" x14ac:dyDescent="0.2">
      <c r="A48" s="451"/>
      <c r="B48" s="452"/>
      <c r="C48" s="452"/>
      <c r="D48" s="452"/>
      <c r="E48" s="452"/>
      <c r="F48" s="452"/>
      <c r="G48" s="453"/>
      <c r="H48" s="455"/>
      <c r="I48" s="457"/>
      <c r="J48" s="456"/>
      <c r="K48" s="148"/>
      <c r="L48" s="143"/>
      <c r="M48" s="148"/>
      <c r="N48" s="143"/>
      <c r="O48" s="148"/>
      <c r="P48" s="143"/>
      <c r="Q48" s="148"/>
      <c r="R48" s="143"/>
      <c r="S48" s="147"/>
      <c r="T48" s="148"/>
      <c r="U48" s="143"/>
      <c r="V48" s="143"/>
      <c r="W48" s="148"/>
      <c r="X48" s="143"/>
      <c r="Y48" s="147"/>
    </row>
    <row r="49" spans="1:25" ht="15" customHeight="1" x14ac:dyDescent="0.2">
      <c r="A49" s="451"/>
      <c r="B49" s="452"/>
      <c r="C49" s="452"/>
      <c r="D49" s="452"/>
      <c r="E49" s="452"/>
      <c r="F49" s="452"/>
      <c r="G49" s="453"/>
      <c r="H49" s="455"/>
      <c r="I49" s="457"/>
      <c r="J49" s="456"/>
      <c r="K49" s="148"/>
      <c r="L49" s="143"/>
      <c r="M49" s="148"/>
      <c r="N49" s="143"/>
      <c r="O49" s="148"/>
      <c r="P49" s="143"/>
      <c r="Q49" s="148"/>
      <c r="R49" s="143"/>
      <c r="S49" s="147"/>
      <c r="T49" s="148"/>
      <c r="U49" s="143"/>
      <c r="V49" s="143"/>
      <c r="W49" s="148"/>
      <c r="X49" s="143"/>
      <c r="Y49" s="147"/>
    </row>
    <row r="50" spans="1:25" ht="15" customHeight="1" x14ac:dyDescent="0.2">
      <c r="A50" s="451"/>
      <c r="B50" s="452"/>
      <c r="C50" s="452"/>
      <c r="D50" s="452"/>
      <c r="E50" s="452"/>
      <c r="F50" s="452"/>
      <c r="G50" s="453"/>
      <c r="H50" s="455"/>
      <c r="I50" s="457"/>
      <c r="J50" s="456"/>
      <c r="K50" s="148"/>
      <c r="L50" s="143"/>
      <c r="M50" s="148"/>
      <c r="N50" s="143"/>
      <c r="O50" s="148"/>
      <c r="P50" s="143"/>
      <c r="Q50" s="148"/>
      <c r="R50" s="143"/>
      <c r="S50" s="147"/>
      <c r="T50" s="148"/>
      <c r="U50" s="143"/>
      <c r="V50" s="143"/>
      <c r="W50" s="148"/>
      <c r="X50" s="143"/>
      <c r="Y50" s="147"/>
    </row>
    <row r="51" spans="1:25" ht="15" customHeight="1" x14ac:dyDescent="0.2">
      <c r="A51" s="451"/>
      <c r="B51" s="452"/>
      <c r="C51" s="452"/>
      <c r="D51" s="452"/>
      <c r="E51" s="452"/>
      <c r="F51" s="452"/>
      <c r="G51" s="453"/>
      <c r="H51" s="455"/>
      <c r="I51" s="457"/>
      <c r="J51" s="456"/>
      <c r="K51" s="148"/>
      <c r="L51" s="143"/>
      <c r="M51" s="148"/>
      <c r="N51" s="143"/>
      <c r="O51" s="148"/>
      <c r="P51" s="143"/>
      <c r="Q51" s="148"/>
      <c r="R51" s="143"/>
      <c r="S51" s="147"/>
      <c r="T51" s="148"/>
      <c r="U51" s="143"/>
      <c r="V51" s="143"/>
      <c r="W51" s="148"/>
      <c r="X51" s="143"/>
      <c r="Y51" s="147"/>
    </row>
    <row r="52" spans="1:25" ht="15" customHeight="1" x14ac:dyDescent="0.2">
      <c r="A52" s="451"/>
      <c r="B52" s="452"/>
      <c r="C52" s="452"/>
      <c r="D52" s="452"/>
      <c r="E52" s="452"/>
      <c r="F52" s="452"/>
      <c r="G52" s="453"/>
      <c r="H52" s="455"/>
      <c r="I52" s="457"/>
      <c r="J52" s="456"/>
      <c r="K52" s="148"/>
      <c r="L52" s="143"/>
      <c r="M52" s="148"/>
      <c r="N52" s="143"/>
      <c r="O52" s="148"/>
      <c r="P52" s="143"/>
      <c r="Q52" s="148"/>
      <c r="R52" s="143"/>
      <c r="S52" s="147"/>
      <c r="T52" s="148"/>
      <c r="U52" s="143"/>
      <c r="V52" s="143"/>
      <c r="W52" s="148"/>
      <c r="X52" s="143"/>
      <c r="Y52" s="147"/>
    </row>
    <row r="53" spans="1:25" ht="15" customHeight="1" x14ac:dyDescent="0.2">
      <c r="A53" s="451">
        <v>9</v>
      </c>
      <c r="B53" s="452"/>
      <c r="C53" s="452"/>
      <c r="D53" s="452"/>
      <c r="E53" s="452"/>
      <c r="F53" s="452"/>
      <c r="G53" s="453"/>
      <c r="H53" s="455"/>
      <c r="I53" s="457"/>
      <c r="J53" s="456"/>
      <c r="K53" s="148"/>
      <c r="L53" s="143"/>
      <c r="M53" s="148"/>
      <c r="N53" s="143"/>
      <c r="O53" s="148"/>
      <c r="P53" s="143"/>
      <c r="Q53" s="148"/>
      <c r="R53" s="143"/>
      <c r="S53" s="147"/>
      <c r="T53" s="148"/>
      <c r="U53" s="143"/>
      <c r="V53" s="143"/>
      <c r="W53" s="148"/>
      <c r="X53" s="143"/>
      <c r="Y53" s="147"/>
    </row>
    <row r="54" spans="1:25" ht="15" customHeight="1" x14ac:dyDescent="0.2">
      <c r="A54" s="451"/>
      <c r="B54" s="452"/>
      <c r="C54" s="452"/>
      <c r="D54" s="452"/>
      <c r="E54" s="452"/>
      <c r="F54" s="452"/>
      <c r="G54" s="453"/>
      <c r="H54" s="455"/>
      <c r="I54" s="457"/>
      <c r="J54" s="456"/>
      <c r="K54" s="148"/>
      <c r="L54" s="143"/>
      <c r="M54" s="148"/>
      <c r="N54" s="143"/>
      <c r="O54" s="148"/>
      <c r="P54" s="143"/>
      <c r="Q54" s="148"/>
      <c r="R54" s="143"/>
      <c r="S54" s="147"/>
      <c r="T54" s="148"/>
      <c r="U54" s="143"/>
      <c r="V54" s="143"/>
      <c r="W54" s="148"/>
      <c r="X54" s="143"/>
      <c r="Y54" s="147"/>
    </row>
    <row r="55" spans="1:25" ht="15" customHeight="1" x14ac:dyDescent="0.2">
      <c r="A55" s="451"/>
      <c r="B55" s="452"/>
      <c r="C55" s="452"/>
      <c r="D55" s="452"/>
      <c r="E55" s="452"/>
      <c r="F55" s="452"/>
      <c r="G55" s="453"/>
      <c r="H55" s="455"/>
      <c r="I55" s="457"/>
      <c r="J55" s="456"/>
      <c r="K55" s="148"/>
      <c r="L55" s="143"/>
      <c r="M55" s="148"/>
      <c r="N55" s="143"/>
      <c r="O55" s="148"/>
      <c r="P55" s="143"/>
      <c r="Q55" s="148"/>
      <c r="R55" s="143"/>
      <c r="S55" s="147"/>
      <c r="T55" s="148"/>
      <c r="U55" s="143"/>
      <c r="V55" s="143"/>
      <c r="W55" s="148"/>
      <c r="X55" s="143"/>
      <c r="Y55" s="147"/>
    </row>
    <row r="56" spans="1:25" ht="15" customHeight="1" x14ac:dyDescent="0.2">
      <c r="A56" s="451"/>
      <c r="B56" s="452"/>
      <c r="C56" s="452"/>
      <c r="D56" s="452"/>
      <c r="E56" s="452"/>
      <c r="F56" s="452"/>
      <c r="G56" s="453"/>
      <c r="H56" s="455"/>
      <c r="I56" s="457"/>
      <c r="J56" s="456"/>
      <c r="K56" s="148"/>
      <c r="L56" s="143"/>
      <c r="M56" s="148"/>
      <c r="N56" s="143"/>
      <c r="O56" s="148"/>
      <c r="P56" s="143"/>
      <c r="Q56" s="148"/>
      <c r="R56" s="143"/>
      <c r="S56" s="147"/>
      <c r="T56" s="148"/>
      <c r="U56" s="143"/>
      <c r="V56" s="143"/>
      <c r="W56" s="148"/>
      <c r="X56" s="143"/>
      <c r="Y56" s="147"/>
    </row>
    <row r="57" spans="1:25" ht="15" customHeight="1" x14ac:dyDescent="0.2">
      <c r="A57" s="451"/>
      <c r="B57" s="452"/>
      <c r="C57" s="452"/>
      <c r="D57" s="452"/>
      <c r="E57" s="452"/>
      <c r="F57" s="452"/>
      <c r="G57" s="453"/>
      <c r="H57" s="455"/>
      <c r="I57" s="457"/>
      <c r="J57" s="456"/>
      <c r="K57" s="148"/>
      <c r="L57" s="143"/>
      <c r="M57" s="148"/>
      <c r="N57" s="143"/>
      <c r="O57" s="148"/>
      <c r="P57" s="143"/>
      <c r="Q57" s="148"/>
      <c r="R57" s="143"/>
      <c r="S57" s="147"/>
      <c r="T57" s="148"/>
      <c r="U57" s="143"/>
      <c r="V57" s="143"/>
      <c r="W57" s="148"/>
      <c r="X57" s="143"/>
      <c r="Y57" s="147"/>
    </row>
    <row r="58" spans="1:25" ht="15" customHeight="1" x14ac:dyDescent="0.2">
      <c r="A58" s="451"/>
      <c r="B58" s="452"/>
      <c r="C58" s="452"/>
      <c r="D58" s="452"/>
      <c r="E58" s="452"/>
      <c r="F58" s="452"/>
      <c r="G58" s="453"/>
      <c r="H58" s="455"/>
      <c r="I58" s="457"/>
      <c r="J58" s="456"/>
      <c r="K58" s="148"/>
      <c r="L58" s="143"/>
      <c r="M58" s="148"/>
      <c r="N58" s="143"/>
      <c r="O58" s="148"/>
      <c r="P58" s="143"/>
      <c r="Q58" s="148"/>
      <c r="R58" s="143"/>
      <c r="S58" s="147"/>
      <c r="T58" s="148"/>
      <c r="U58" s="143"/>
      <c r="V58" s="143"/>
      <c r="W58" s="148"/>
      <c r="X58" s="143"/>
      <c r="Y58" s="147"/>
    </row>
    <row r="59" spans="1:25" ht="15" customHeight="1" x14ac:dyDescent="0.2">
      <c r="A59" s="451">
        <v>10</v>
      </c>
      <c r="B59" s="452"/>
      <c r="C59" s="452"/>
      <c r="D59" s="452"/>
      <c r="E59" s="452"/>
      <c r="F59" s="452"/>
      <c r="G59" s="453"/>
      <c r="H59" s="455"/>
      <c r="I59" s="457"/>
      <c r="J59" s="456"/>
      <c r="K59" s="148"/>
      <c r="L59" s="143"/>
      <c r="M59" s="148"/>
      <c r="N59" s="143"/>
      <c r="O59" s="148"/>
      <c r="P59" s="143"/>
      <c r="Q59" s="148"/>
      <c r="R59" s="143"/>
      <c r="S59" s="147"/>
      <c r="T59" s="148"/>
      <c r="U59" s="143"/>
      <c r="V59" s="143"/>
      <c r="W59" s="148"/>
      <c r="X59" s="143"/>
      <c r="Y59" s="147"/>
    </row>
    <row r="60" spans="1:25" ht="15" customHeight="1" x14ac:dyDescent="0.2">
      <c r="A60" s="451"/>
      <c r="B60" s="452"/>
      <c r="C60" s="452"/>
      <c r="D60" s="452"/>
      <c r="E60" s="452"/>
      <c r="F60" s="452"/>
      <c r="G60" s="453"/>
      <c r="H60" s="455"/>
      <c r="I60" s="457"/>
      <c r="J60" s="456"/>
      <c r="K60" s="148"/>
      <c r="L60" s="143"/>
      <c r="M60" s="148"/>
      <c r="N60" s="143"/>
      <c r="O60" s="148"/>
      <c r="P60" s="143"/>
      <c r="Q60" s="148"/>
      <c r="R60" s="143"/>
      <c r="S60" s="147"/>
      <c r="T60" s="148"/>
      <c r="U60" s="143"/>
      <c r="V60" s="143"/>
      <c r="W60" s="148"/>
      <c r="X60" s="143"/>
      <c r="Y60" s="147"/>
    </row>
    <row r="61" spans="1:25" ht="15" customHeight="1" x14ac:dyDescent="0.2">
      <c r="A61" s="451"/>
      <c r="B61" s="452"/>
      <c r="C61" s="452"/>
      <c r="D61" s="452"/>
      <c r="E61" s="452"/>
      <c r="F61" s="452"/>
      <c r="G61" s="453"/>
      <c r="H61" s="455"/>
      <c r="I61" s="457"/>
      <c r="J61" s="456"/>
      <c r="K61" s="148"/>
      <c r="L61" s="143"/>
      <c r="M61" s="148"/>
      <c r="N61" s="143"/>
      <c r="O61" s="148"/>
      <c r="P61" s="143"/>
      <c r="Q61" s="148"/>
      <c r="R61" s="143"/>
      <c r="S61" s="147"/>
      <c r="T61" s="148"/>
      <c r="U61" s="143"/>
      <c r="V61" s="143"/>
      <c r="W61" s="148"/>
      <c r="X61" s="143"/>
      <c r="Y61" s="147"/>
    </row>
    <row r="62" spans="1:25" ht="15" customHeight="1" x14ac:dyDescent="0.2">
      <c r="A62" s="451"/>
      <c r="B62" s="452"/>
      <c r="C62" s="452"/>
      <c r="D62" s="452"/>
      <c r="E62" s="452"/>
      <c r="F62" s="452"/>
      <c r="G62" s="453"/>
      <c r="H62" s="455"/>
      <c r="I62" s="457"/>
      <c r="J62" s="456"/>
      <c r="K62" s="148"/>
      <c r="L62" s="143"/>
      <c r="M62" s="148"/>
      <c r="N62" s="143"/>
      <c r="O62" s="148"/>
      <c r="P62" s="143"/>
      <c r="Q62" s="148"/>
      <c r="R62" s="143"/>
      <c r="S62" s="147"/>
      <c r="T62" s="148"/>
      <c r="U62" s="143"/>
      <c r="V62" s="143"/>
      <c r="W62" s="148"/>
      <c r="X62" s="143"/>
      <c r="Y62" s="147"/>
    </row>
    <row r="63" spans="1:25" ht="15" customHeight="1" x14ac:dyDescent="0.2">
      <c r="A63" s="451"/>
      <c r="B63" s="452"/>
      <c r="C63" s="452"/>
      <c r="D63" s="452"/>
      <c r="E63" s="452"/>
      <c r="F63" s="452"/>
      <c r="G63" s="453"/>
      <c r="H63" s="455"/>
      <c r="I63" s="457"/>
      <c r="J63" s="456"/>
      <c r="K63" s="148"/>
      <c r="L63" s="143"/>
      <c r="M63" s="148"/>
      <c r="N63" s="143"/>
      <c r="O63" s="148"/>
      <c r="P63" s="143"/>
      <c r="Q63" s="148"/>
      <c r="R63" s="143"/>
      <c r="S63" s="147"/>
      <c r="T63" s="148"/>
      <c r="U63" s="143"/>
      <c r="V63" s="143"/>
      <c r="W63" s="148"/>
      <c r="X63" s="143"/>
      <c r="Y63" s="147"/>
    </row>
    <row r="64" spans="1:25" ht="15" customHeight="1" x14ac:dyDescent="0.2">
      <c r="A64" s="451"/>
      <c r="B64" s="452"/>
      <c r="C64" s="452"/>
      <c r="D64" s="452"/>
      <c r="E64" s="452"/>
      <c r="F64" s="452"/>
      <c r="G64" s="453"/>
      <c r="H64" s="455"/>
      <c r="I64" s="457"/>
      <c r="J64" s="456"/>
      <c r="K64" s="148"/>
      <c r="L64" s="143"/>
      <c r="M64" s="148"/>
      <c r="N64" s="143"/>
      <c r="O64" s="148"/>
      <c r="P64" s="143"/>
      <c r="Q64" s="148"/>
      <c r="R64" s="143"/>
      <c r="S64" s="147"/>
      <c r="T64" s="148"/>
      <c r="U64" s="143"/>
      <c r="V64" s="143"/>
      <c r="W64" s="148"/>
      <c r="X64" s="143"/>
      <c r="Y64" s="147"/>
    </row>
  </sheetData>
  <sheetProtection algorithmName="SHA-512" hashValue="KMmuG2qbmEB8ND0tGyZpA+OQFZm4BONNcmop835EbUC1pGkKp3ak/LK1C61GVCP82/RXNzKEIbXsqmEXITCBvw==" saltValue="CFjCzyoJZoheqpKXZ9YtHA==" spinCount="100000" sheet="1" objects="1" scenarios="1" formatCells="0" formatColumns="0" formatRows="0"/>
  <mergeCells count="99">
    <mergeCell ref="B59:B64"/>
    <mergeCell ref="C59:C64"/>
    <mergeCell ref="D59:D64"/>
    <mergeCell ref="E59:E64"/>
    <mergeCell ref="G59:G64"/>
    <mergeCell ref="F59:F64"/>
    <mergeCell ref="F53:F58"/>
    <mergeCell ref="G53:G58"/>
    <mergeCell ref="A47:A52"/>
    <mergeCell ref="B47:B52"/>
    <mergeCell ref="C47:C52"/>
    <mergeCell ref="D47:D52"/>
    <mergeCell ref="E47:E52"/>
    <mergeCell ref="F47:F52"/>
    <mergeCell ref="A53:A58"/>
    <mergeCell ref="B53:B58"/>
    <mergeCell ref="C53:C58"/>
    <mergeCell ref="D53:D58"/>
    <mergeCell ref="E53:E5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A5:A10"/>
    <mergeCell ref="B5:B10"/>
    <mergeCell ref="C5:C10"/>
    <mergeCell ref="D5:D10"/>
    <mergeCell ref="E5:E10"/>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s>
  <pageMargins left="0.70866141732283472" right="0.70866141732283472" top="0.74803149606299213" bottom="0.74803149606299213" header="0.31496062992125984" footer="0.31496062992125984"/>
  <pageSetup paperSize="9" scale="52" orientation="landscape" r:id="rId1"/>
  <headerFooter>
    <oddHeader>&amp;L&amp;G&amp;C&amp;"Arial,Negrita"&amp;12MAPA Y PLAN DE MANEJO DE RIESGOS Y OPORTUNIDADES</oddHeader>
    <oddFooter>&amp;L&amp;G&amp;C&amp;N&amp;RDES-FM-12
V11</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Hoja1!$A$26:$A$39</xm:f>
          </x14:formula1>
          <xm:sqref>B5:B64</xm:sqref>
        </x14:dataValidation>
        <x14:dataValidation type="list" allowBlank="1" showInputMessage="1" showErrorMessage="1" xr:uid="{2C433F0B-6284-4476-BCF7-E597BB3541DC}">
          <x14:formula1>
            <xm:f>Hoja1!$B$26:$B$39</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ColWidth="11.42578125" defaultRowHeight="15" x14ac:dyDescent="0.25"/>
  <cols>
    <col min="2" max="39" width="5.7109375" customWidth="1"/>
    <col min="41" max="46" width="5.7109375" customWidth="1"/>
  </cols>
  <sheetData>
    <row r="1" spans="1:99" x14ac:dyDescent="0.2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row>
    <row r="2" spans="1:99" ht="18" customHeight="1" x14ac:dyDescent="0.25">
      <c r="A2" s="69"/>
      <c r="B2" s="367" t="s">
        <v>312</v>
      </c>
      <c r="C2" s="367"/>
      <c r="D2" s="367"/>
      <c r="E2" s="367"/>
      <c r="F2" s="367"/>
      <c r="G2" s="367"/>
      <c r="H2" s="367"/>
      <c r="I2" s="367"/>
      <c r="J2" s="335" t="s">
        <v>15</v>
      </c>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row>
    <row r="3" spans="1:99" ht="18.75" customHeight="1" x14ac:dyDescent="0.25">
      <c r="A3" s="69"/>
      <c r="B3" s="367"/>
      <c r="C3" s="367"/>
      <c r="D3" s="367"/>
      <c r="E3" s="367"/>
      <c r="F3" s="367"/>
      <c r="G3" s="367"/>
      <c r="H3" s="367"/>
      <c r="I3" s="367"/>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row>
    <row r="4" spans="1:99" ht="15" customHeight="1" x14ac:dyDescent="0.25">
      <c r="A4" s="69"/>
      <c r="B4" s="367"/>
      <c r="C4" s="367"/>
      <c r="D4" s="367"/>
      <c r="E4" s="367"/>
      <c r="F4" s="367"/>
      <c r="G4" s="367"/>
      <c r="H4" s="367"/>
      <c r="I4" s="367"/>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row>
    <row r="5" spans="1:99" ht="15.75" thickBot="1" x14ac:dyDescent="0.3">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row>
    <row r="6" spans="1:99" ht="15" customHeight="1" x14ac:dyDescent="0.25">
      <c r="A6" s="69"/>
      <c r="B6" s="282" t="s">
        <v>231</v>
      </c>
      <c r="C6" s="282"/>
      <c r="D6" s="283"/>
      <c r="E6" s="320" t="s">
        <v>313</v>
      </c>
      <c r="F6" s="321"/>
      <c r="G6" s="321"/>
      <c r="H6" s="321"/>
      <c r="I6" s="322"/>
      <c r="J6" s="331" t="e">
        <f>IF(AND(' RIESGOS DE GESTION'!#REF!="Muy Alta",' RIESGOS DE GESTION'!#REF!="Leve"),CONCATENATE("R",' RIESGOS DE GESTION'!#REF!),"")</f>
        <v>#REF!</v>
      </c>
      <c r="K6" s="332"/>
      <c r="L6" s="332" t="e">
        <f>IF(AND(' RIESGOS DE GESTION'!#REF!="Muy Alta",' RIESGOS DE GESTION'!#REF!="Leve"),CONCATENATE("R",' RIESGOS DE GESTION'!#REF!),"")</f>
        <v>#REF!</v>
      </c>
      <c r="M6" s="332"/>
      <c r="N6" s="332" t="e">
        <f>IF(AND(' RIESGOS DE GESTION'!#REF!="Muy Alta",' RIESGOS DE GESTION'!#REF!="Leve"),CONCATENATE("R",' RIESGOS DE GESTION'!#REF!),"")</f>
        <v>#REF!</v>
      </c>
      <c r="O6" s="334"/>
      <c r="P6" s="331" t="e">
        <f>IF(AND(' RIESGOS DE GESTION'!#REF!="Muy Alta",' RIESGOS DE GESTION'!#REF!="Menor"),CONCATENATE("R",' RIESGOS DE GESTION'!#REF!),"")</f>
        <v>#REF!</v>
      </c>
      <c r="Q6" s="332"/>
      <c r="R6" s="332" t="e">
        <f>IF(AND(' RIESGOS DE GESTION'!#REF!="Muy Alta",' RIESGOS DE GESTION'!#REF!="Menor"),CONCATENATE("R",' RIESGOS DE GESTION'!#REF!),"")</f>
        <v>#REF!</v>
      </c>
      <c r="S6" s="332"/>
      <c r="T6" s="332" t="e">
        <f>IF(AND(' RIESGOS DE GESTION'!#REF!="Muy Alta",' RIESGOS DE GESTION'!#REF!="Menor"),CONCATENATE("R",' RIESGOS DE GESTION'!#REF!),"")</f>
        <v>#REF!</v>
      </c>
      <c r="U6" s="334"/>
      <c r="V6" s="331" t="e">
        <f>IF(AND(' RIESGOS DE GESTION'!#REF!="Muy Alta",' RIESGOS DE GESTION'!#REF!="Moderado"),CONCATENATE("R",' RIESGOS DE GESTION'!#REF!),"")</f>
        <v>#REF!</v>
      </c>
      <c r="W6" s="332"/>
      <c r="X6" s="332" t="e">
        <f>IF(AND(' RIESGOS DE GESTION'!#REF!="Muy Alta",' RIESGOS DE GESTION'!#REF!="Moderado"),CONCATENATE("R",' RIESGOS DE GESTION'!#REF!),"")</f>
        <v>#REF!</v>
      </c>
      <c r="Y6" s="332"/>
      <c r="Z6" s="332" t="e">
        <f>IF(AND(' RIESGOS DE GESTION'!#REF!="Muy Alta",' RIESGOS DE GESTION'!#REF!="Moderado"),CONCATENATE("R",' RIESGOS DE GESTION'!#REF!),"")</f>
        <v>#REF!</v>
      </c>
      <c r="AA6" s="334"/>
      <c r="AB6" s="331" t="e">
        <f>IF(AND(' RIESGOS DE GESTION'!#REF!="Muy Alta",' RIESGOS DE GESTION'!#REF!="Mayor"),CONCATENATE("R",' RIESGOS DE GESTION'!#REF!),"")</f>
        <v>#REF!</v>
      </c>
      <c r="AC6" s="332"/>
      <c r="AD6" s="332" t="e">
        <f>IF(AND(' RIESGOS DE GESTION'!#REF!="Muy Alta",' RIESGOS DE GESTION'!#REF!="Mayor"),CONCATENATE("R",' RIESGOS DE GESTION'!#REF!),"")</f>
        <v>#REF!</v>
      </c>
      <c r="AE6" s="332"/>
      <c r="AF6" s="332" t="e">
        <f>IF(AND(' RIESGOS DE GESTION'!#REF!="Muy Alta",' RIESGOS DE GESTION'!#REF!="Mayor"),CONCATENATE("R",' RIESGOS DE GESTION'!#REF!),"")</f>
        <v>#REF!</v>
      </c>
      <c r="AG6" s="334"/>
      <c r="AH6" s="346" t="e">
        <f>IF(AND(' RIESGOS DE GESTION'!#REF!="Muy Alta",' RIESGOS DE GESTION'!#REF!="Catastrófico"),CONCATENATE("R",' RIESGOS DE GESTION'!#REF!),"")</f>
        <v>#REF!</v>
      </c>
      <c r="AI6" s="347"/>
      <c r="AJ6" s="347" t="e">
        <f>IF(AND(' RIESGOS DE GESTION'!#REF!="Muy Alta",' RIESGOS DE GESTION'!#REF!="Catastrófico"),CONCATENATE("R",' RIESGOS DE GESTION'!#REF!),"")</f>
        <v>#REF!</v>
      </c>
      <c r="AK6" s="347"/>
      <c r="AL6" s="347" t="e">
        <f>IF(AND(' RIESGOS DE GESTION'!#REF!="Muy Alta",' RIESGOS DE GESTION'!#REF!="Catastrófico"),CONCATENATE("R",' RIESGOS DE GESTION'!#REF!),"")</f>
        <v>#REF!</v>
      </c>
      <c r="AM6" s="348"/>
      <c r="AO6" s="284" t="s">
        <v>314</v>
      </c>
      <c r="AP6" s="285"/>
      <c r="AQ6" s="285"/>
      <c r="AR6" s="285"/>
      <c r="AS6" s="285"/>
      <c r="AT6" s="286"/>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row>
    <row r="7" spans="1:99" ht="15" customHeight="1" x14ac:dyDescent="0.25">
      <c r="A7" s="69"/>
      <c r="B7" s="282"/>
      <c r="C7" s="282"/>
      <c r="D7" s="283"/>
      <c r="E7" s="323"/>
      <c r="F7" s="324"/>
      <c r="G7" s="324"/>
      <c r="H7" s="324"/>
      <c r="I7" s="325"/>
      <c r="J7" s="333"/>
      <c r="K7" s="329"/>
      <c r="L7" s="329"/>
      <c r="M7" s="329"/>
      <c r="N7" s="329"/>
      <c r="O7" s="330"/>
      <c r="P7" s="333"/>
      <c r="Q7" s="329"/>
      <c r="R7" s="329"/>
      <c r="S7" s="329"/>
      <c r="T7" s="329"/>
      <c r="U7" s="330"/>
      <c r="V7" s="333"/>
      <c r="W7" s="329"/>
      <c r="X7" s="329"/>
      <c r="Y7" s="329"/>
      <c r="Z7" s="329"/>
      <c r="AA7" s="330"/>
      <c r="AB7" s="333"/>
      <c r="AC7" s="329"/>
      <c r="AD7" s="329"/>
      <c r="AE7" s="329"/>
      <c r="AF7" s="329"/>
      <c r="AG7" s="330"/>
      <c r="AH7" s="340"/>
      <c r="AI7" s="341"/>
      <c r="AJ7" s="341"/>
      <c r="AK7" s="341"/>
      <c r="AL7" s="341"/>
      <c r="AM7" s="342"/>
      <c r="AN7" s="69"/>
      <c r="AO7" s="287"/>
      <c r="AP7" s="288"/>
      <c r="AQ7" s="288"/>
      <c r="AR7" s="288"/>
      <c r="AS7" s="288"/>
      <c r="AT7" s="28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row>
    <row r="8" spans="1:99" ht="15" customHeight="1" x14ac:dyDescent="0.25">
      <c r="A8" s="69"/>
      <c r="B8" s="282"/>
      <c r="C8" s="282"/>
      <c r="D8" s="283"/>
      <c r="E8" s="323"/>
      <c r="F8" s="324"/>
      <c r="G8" s="324"/>
      <c r="H8" s="324"/>
      <c r="I8" s="325"/>
      <c r="J8" s="333" t="e">
        <f>IF(AND(' RIESGOS DE GESTION'!#REF!="Muy Alta",' RIESGOS DE GESTION'!#REF!="Leve"),CONCATENATE("R",' RIESGOS DE GESTION'!#REF!),"")</f>
        <v>#REF!</v>
      </c>
      <c r="K8" s="329"/>
      <c r="L8" s="329" t="e">
        <f>IF(AND(' RIESGOS DE GESTION'!#REF!="Muy Alta",' RIESGOS DE GESTION'!#REF!="Leve"),CONCATENATE("R",' RIESGOS DE GESTION'!#REF!),"")</f>
        <v>#REF!</v>
      </c>
      <c r="M8" s="329"/>
      <c r="N8" s="329" t="e">
        <f>IF(AND(' RIESGOS DE GESTION'!#REF!="Muy Alta",' RIESGOS DE GESTION'!#REF!="Leve"),CONCATENATE("R",' RIESGOS DE GESTION'!#REF!),"")</f>
        <v>#REF!</v>
      </c>
      <c r="O8" s="330"/>
      <c r="P8" s="333" t="e">
        <f>IF(AND(' RIESGOS DE GESTION'!#REF!="Muy Alta",' RIESGOS DE GESTION'!#REF!="Menor"),CONCATENATE("R",' RIESGOS DE GESTION'!#REF!),"")</f>
        <v>#REF!</v>
      </c>
      <c r="Q8" s="329"/>
      <c r="R8" s="329" t="e">
        <f>IF(AND(' RIESGOS DE GESTION'!#REF!="Muy Alta",' RIESGOS DE GESTION'!#REF!="Menor"),CONCATENATE("R",' RIESGOS DE GESTION'!#REF!),"")</f>
        <v>#REF!</v>
      </c>
      <c r="S8" s="329"/>
      <c r="T8" s="329" t="e">
        <f>IF(AND(' RIESGOS DE GESTION'!#REF!="Muy Alta",' RIESGOS DE GESTION'!#REF!="Menor"),CONCATENATE("R",' RIESGOS DE GESTION'!#REF!),"")</f>
        <v>#REF!</v>
      </c>
      <c r="U8" s="330"/>
      <c r="V8" s="333" t="e">
        <f>IF(AND(' RIESGOS DE GESTION'!#REF!="Muy Alta",' RIESGOS DE GESTION'!#REF!="Moderado"),CONCATENATE("R",' RIESGOS DE GESTION'!#REF!),"")</f>
        <v>#REF!</v>
      </c>
      <c r="W8" s="329"/>
      <c r="X8" s="329" t="e">
        <f>IF(AND(' RIESGOS DE GESTION'!#REF!="Muy Alta",' RIESGOS DE GESTION'!#REF!="Moderado"),CONCATENATE("R",' RIESGOS DE GESTION'!#REF!),"")</f>
        <v>#REF!</v>
      </c>
      <c r="Y8" s="329"/>
      <c r="Z8" s="329" t="e">
        <f>IF(AND(' RIESGOS DE GESTION'!#REF!="Muy Alta",' RIESGOS DE GESTION'!#REF!="Moderado"),CONCATENATE("R",' RIESGOS DE GESTION'!#REF!),"")</f>
        <v>#REF!</v>
      </c>
      <c r="AA8" s="330"/>
      <c r="AB8" s="333" t="e">
        <f>IF(AND(' RIESGOS DE GESTION'!#REF!="Muy Alta",' RIESGOS DE GESTION'!#REF!="Mayor"),CONCATENATE("R",' RIESGOS DE GESTION'!#REF!),"")</f>
        <v>#REF!</v>
      </c>
      <c r="AC8" s="329"/>
      <c r="AD8" s="329" t="e">
        <f>IF(AND(' RIESGOS DE GESTION'!#REF!="Muy Alta",' RIESGOS DE GESTION'!#REF!="Mayor"),CONCATENATE("R",' RIESGOS DE GESTION'!#REF!),"")</f>
        <v>#REF!</v>
      </c>
      <c r="AE8" s="329"/>
      <c r="AF8" s="329" t="e">
        <f>IF(AND(' RIESGOS DE GESTION'!#REF!="Muy Alta",' RIESGOS DE GESTION'!#REF!="Mayor"),CONCATENATE("R",' RIESGOS DE GESTION'!#REF!),"")</f>
        <v>#REF!</v>
      </c>
      <c r="AG8" s="330"/>
      <c r="AH8" s="340" t="e">
        <f>IF(AND(' RIESGOS DE GESTION'!#REF!="Muy Alta",' RIESGOS DE GESTION'!#REF!="Catastrófico"),CONCATENATE("R",' RIESGOS DE GESTION'!#REF!),"")</f>
        <v>#REF!</v>
      </c>
      <c r="AI8" s="341"/>
      <c r="AJ8" s="341" t="e">
        <f>IF(AND(' RIESGOS DE GESTION'!#REF!="Muy Alta",' RIESGOS DE GESTION'!#REF!="Catastrófico"),CONCATENATE("R",' RIESGOS DE GESTION'!#REF!),"")</f>
        <v>#REF!</v>
      </c>
      <c r="AK8" s="341"/>
      <c r="AL8" s="341" t="e">
        <f>IF(AND(' RIESGOS DE GESTION'!#REF!="Muy Alta",' RIESGOS DE GESTION'!#REF!="Catastrófico"),CONCATENATE("R",' RIESGOS DE GESTION'!#REF!),"")</f>
        <v>#REF!</v>
      </c>
      <c r="AM8" s="342"/>
      <c r="AN8" s="69"/>
      <c r="AO8" s="287"/>
      <c r="AP8" s="288"/>
      <c r="AQ8" s="288"/>
      <c r="AR8" s="288"/>
      <c r="AS8" s="288"/>
      <c r="AT8" s="28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row>
    <row r="9" spans="1:99" ht="15" customHeight="1" x14ac:dyDescent="0.25">
      <c r="A9" s="69"/>
      <c r="B9" s="282"/>
      <c r="C9" s="282"/>
      <c r="D9" s="283"/>
      <c r="E9" s="323"/>
      <c r="F9" s="324"/>
      <c r="G9" s="324"/>
      <c r="H9" s="324"/>
      <c r="I9" s="325"/>
      <c r="J9" s="333"/>
      <c r="K9" s="329"/>
      <c r="L9" s="329"/>
      <c r="M9" s="329"/>
      <c r="N9" s="329"/>
      <c r="O9" s="330"/>
      <c r="P9" s="333"/>
      <c r="Q9" s="329"/>
      <c r="R9" s="329"/>
      <c r="S9" s="329"/>
      <c r="T9" s="329"/>
      <c r="U9" s="330"/>
      <c r="V9" s="333"/>
      <c r="W9" s="329"/>
      <c r="X9" s="329"/>
      <c r="Y9" s="329"/>
      <c r="Z9" s="329"/>
      <c r="AA9" s="330"/>
      <c r="AB9" s="333"/>
      <c r="AC9" s="329"/>
      <c r="AD9" s="329"/>
      <c r="AE9" s="329"/>
      <c r="AF9" s="329"/>
      <c r="AG9" s="330"/>
      <c r="AH9" s="340"/>
      <c r="AI9" s="341"/>
      <c r="AJ9" s="341"/>
      <c r="AK9" s="341"/>
      <c r="AL9" s="341"/>
      <c r="AM9" s="342"/>
      <c r="AN9" s="69"/>
      <c r="AO9" s="287"/>
      <c r="AP9" s="288"/>
      <c r="AQ9" s="288"/>
      <c r="AR9" s="288"/>
      <c r="AS9" s="288"/>
      <c r="AT9" s="28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row>
    <row r="10" spans="1:99" ht="15" customHeight="1" x14ac:dyDescent="0.25">
      <c r="A10" s="69"/>
      <c r="B10" s="282"/>
      <c r="C10" s="282"/>
      <c r="D10" s="283"/>
      <c r="E10" s="323"/>
      <c r="F10" s="324"/>
      <c r="G10" s="324"/>
      <c r="H10" s="324"/>
      <c r="I10" s="325"/>
      <c r="J10" s="333" t="e">
        <f>IF(AND(' RIESGOS DE GESTION'!#REF!="Muy Alta",' RIESGOS DE GESTION'!#REF!="Leve"),CONCATENATE("R",' RIESGOS DE GESTION'!#REF!),"")</f>
        <v>#REF!</v>
      </c>
      <c r="K10" s="329"/>
      <c r="L10" s="329" t="e">
        <f>IF(AND(' RIESGOS DE GESTION'!#REF!="Muy Alta",' RIESGOS DE GESTION'!#REF!="Leve"),CONCATENATE("R",' RIESGOS DE GESTION'!#REF!),"")</f>
        <v>#REF!</v>
      </c>
      <c r="M10" s="329"/>
      <c r="N10" s="329" t="e">
        <f>IF(AND(' RIESGOS DE GESTION'!#REF!="Muy Alta",' RIESGOS DE GESTION'!#REF!="Leve"),CONCATENATE("R",' RIESGOS DE GESTION'!#REF!),"")</f>
        <v>#REF!</v>
      </c>
      <c r="O10" s="330"/>
      <c r="P10" s="333" t="e">
        <f>IF(AND(' RIESGOS DE GESTION'!#REF!="Muy Alta",' RIESGOS DE GESTION'!#REF!="Menor"),CONCATENATE("R",' RIESGOS DE GESTION'!#REF!),"")</f>
        <v>#REF!</v>
      </c>
      <c r="Q10" s="329"/>
      <c r="R10" s="329" t="e">
        <f>IF(AND(' RIESGOS DE GESTION'!#REF!="Muy Alta",' RIESGOS DE GESTION'!#REF!="Menor"),CONCATENATE("R",' RIESGOS DE GESTION'!#REF!),"")</f>
        <v>#REF!</v>
      </c>
      <c r="S10" s="329"/>
      <c r="T10" s="329" t="e">
        <f>IF(AND(' RIESGOS DE GESTION'!#REF!="Muy Alta",' RIESGOS DE GESTION'!#REF!="Menor"),CONCATENATE("R",' RIESGOS DE GESTION'!#REF!),"")</f>
        <v>#REF!</v>
      </c>
      <c r="U10" s="330"/>
      <c r="V10" s="333" t="e">
        <f>IF(AND(' RIESGOS DE GESTION'!#REF!="Muy Alta",' RIESGOS DE GESTION'!#REF!="Moderado"),CONCATENATE("R",' RIESGOS DE GESTION'!#REF!),"")</f>
        <v>#REF!</v>
      </c>
      <c r="W10" s="329"/>
      <c r="X10" s="329" t="e">
        <f>IF(AND(' RIESGOS DE GESTION'!#REF!="Muy Alta",' RIESGOS DE GESTION'!#REF!="Moderado"),CONCATENATE("R",' RIESGOS DE GESTION'!#REF!),"")</f>
        <v>#REF!</v>
      </c>
      <c r="Y10" s="329"/>
      <c r="Z10" s="329" t="e">
        <f>IF(AND(' RIESGOS DE GESTION'!#REF!="Muy Alta",' RIESGOS DE GESTION'!#REF!="Moderado"),CONCATENATE("R",' RIESGOS DE GESTION'!#REF!),"")</f>
        <v>#REF!</v>
      </c>
      <c r="AA10" s="330"/>
      <c r="AB10" s="333" t="e">
        <f>IF(AND(' RIESGOS DE GESTION'!#REF!="Muy Alta",' RIESGOS DE GESTION'!#REF!="Mayor"),CONCATENATE("R",' RIESGOS DE GESTION'!#REF!),"")</f>
        <v>#REF!</v>
      </c>
      <c r="AC10" s="329"/>
      <c r="AD10" s="329" t="e">
        <f>IF(AND(' RIESGOS DE GESTION'!#REF!="Muy Alta",' RIESGOS DE GESTION'!#REF!="Mayor"),CONCATENATE("R",' RIESGOS DE GESTION'!#REF!),"")</f>
        <v>#REF!</v>
      </c>
      <c r="AE10" s="329"/>
      <c r="AF10" s="329" t="e">
        <f>IF(AND(' RIESGOS DE GESTION'!#REF!="Muy Alta",' RIESGOS DE GESTION'!#REF!="Mayor"),CONCATENATE("R",' RIESGOS DE GESTION'!#REF!),"")</f>
        <v>#REF!</v>
      </c>
      <c r="AG10" s="330"/>
      <c r="AH10" s="340" t="e">
        <f>IF(AND(' RIESGOS DE GESTION'!#REF!="Muy Alta",' RIESGOS DE GESTION'!#REF!="Catastrófico"),CONCATENATE("R",' RIESGOS DE GESTION'!#REF!),"")</f>
        <v>#REF!</v>
      </c>
      <c r="AI10" s="341"/>
      <c r="AJ10" s="341" t="e">
        <f>IF(AND(' RIESGOS DE GESTION'!#REF!="Muy Alta",' RIESGOS DE GESTION'!#REF!="Catastrófico"),CONCATENATE("R",' RIESGOS DE GESTION'!#REF!),"")</f>
        <v>#REF!</v>
      </c>
      <c r="AK10" s="341"/>
      <c r="AL10" s="341" t="e">
        <f>IF(AND(' RIESGOS DE GESTION'!#REF!="Muy Alta",' RIESGOS DE GESTION'!#REF!="Catastrófico"),CONCATENATE("R",' RIESGOS DE GESTION'!#REF!),"")</f>
        <v>#REF!</v>
      </c>
      <c r="AM10" s="342"/>
      <c r="AN10" s="69"/>
      <c r="AO10" s="287"/>
      <c r="AP10" s="288"/>
      <c r="AQ10" s="288"/>
      <c r="AR10" s="288"/>
      <c r="AS10" s="288"/>
      <c r="AT10" s="28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row>
    <row r="11" spans="1:99" ht="15" customHeight="1" x14ac:dyDescent="0.25">
      <c r="A11" s="69"/>
      <c r="B11" s="282"/>
      <c r="C11" s="282"/>
      <c r="D11" s="283"/>
      <c r="E11" s="323"/>
      <c r="F11" s="324"/>
      <c r="G11" s="324"/>
      <c r="H11" s="324"/>
      <c r="I11" s="325"/>
      <c r="J11" s="333"/>
      <c r="K11" s="329"/>
      <c r="L11" s="329"/>
      <c r="M11" s="329"/>
      <c r="N11" s="329"/>
      <c r="O11" s="330"/>
      <c r="P11" s="333"/>
      <c r="Q11" s="329"/>
      <c r="R11" s="329"/>
      <c r="S11" s="329"/>
      <c r="T11" s="329"/>
      <c r="U11" s="330"/>
      <c r="V11" s="333"/>
      <c r="W11" s="329"/>
      <c r="X11" s="329"/>
      <c r="Y11" s="329"/>
      <c r="Z11" s="329"/>
      <c r="AA11" s="330"/>
      <c r="AB11" s="333"/>
      <c r="AC11" s="329"/>
      <c r="AD11" s="329"/>
      <c r="AE11" s="329"/>
      <c r="AF11" s="329"/>
      <c r="AG11" s="330"/>
      <c r="AH11" s="340"/>
      <c r="AI11" s="341"/>
      <c r="AJ11" s="341"/>
      <c r="AK11" s="341"/>
      <c r="AL11" s="341"/>
      <c r="AM11" s="342"/>
      <c r="AN11" s="69"/>
      <c r="AO11" s="287"/>
      <c r="AP11" s="288"/>
      <c r="AQ11" s="288"/>
      <c r="AR11" s="288"/>
      <c r="AS11" s="288"/>
      <c r="AT11" s="28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row>
    <row r="12" spans="1:99" ht="15" customHeight="1" x14ac:dyDescent="0.25">
      <c r="A12" s="69"/>
      <c r="B12" s="282"/>
      <c r="C12" s="282"/>
      <c r="D12" s="283"/>
      <c r="E12" s="323"/>
      <c r="F12" s="324"/>
      <c r="G12" s="324"/>
      <c r="H12" s="324"/>
      <c r="I12" s="325"/>
      <c r="J12" s="333" t="e">
        <f>IF(AND(' RIESGOS DE GESTION'!#REF!="Muy Alta",' RIESGOS DE GESTION'!#REF!="Leve"),CONCATENATE("R",' RIESGOS DE GESTION'!#REF!),"")</f>
        <v>#REF!</v>
      </c>
      <c r="K12" s="329"/>
      <c r="L12" s="329" t="e">
        <f>IF(AND(' RIESGOS DE GESTION'!#REF!="Muy Alta",' RIESGOS DE GESTION'!#REF!="Leve"),CONCATENATE("R",' RIESGOS DE GESTION'!#REF!),"")</f>
        <v>#REF!</v>
      </c>
      <c r="M12" s="329"/>
      <c r="N12" s="329" t="e">
        <f>IF(AND(' RIESGOS DE GESTION'!#REF!="Muy Alta",' RIESGOS DE GESTION'!#REF!="Leve"),CONCATENATE("R",' RIESGOS DE GESTION'!#REF!),"")</f>
        <v>#REF!</v>
      </c>
      <c r="O12" s="330"/>
      <c r="P12" s="333" t="e">
        <f>IF(AND(' RIESGOS DE GESTION'!#REF!="Muy Alta",' RIESGOS DE GESTION'!#REF!="Menor"),CONCATENATE("R",' RIESGOS DE GESTION'!#REF!),"")</f>
        <v>#REF!</v>
      </c>
      <c r="Q12" s="329"/>
      <c r="R12" s="329" t="e">
        <f>IF(AND(' RIESGOS DE GESTION'!#REF!="Muy Alta",' RIESGOS DE GESTION'!#REF!="Menor"),CONCATENATE("R",' RIESGOS DE GESTION'!#REF!),"")</f>
        <v>#REF!</v>
      </c>
      <c r="S12" s="329"/>
      <c r="T12" s="329" t="e">
        <f>IF(AND(' RIESGOS DE GESTION'!#REF!="Muy Alta",' RIESGOS DE GESTION'!#REF!="Menor"),CONCATENATE("R",' RIESGOS DE GESTION'!#REF!),"")</f>
        <v>#REF!</v>
      </c>
      <c r="U12" s="330"/>
      <c r="V12" s="333" t="e">
        <f>IF(AND(' RIESGOS DE GESTION'!#REF!="Muy Alta",' RIESGOS DE GESTION'!#REF!="Moderado"),CONCATENATE("R",' RIESGOS DE GESTION'!#REF!),"")</f>
        <v>#REF!</v>
      </c>
      <c r="W12" s="329"/>
      <c r="X12" s="329" t="e">
        <f>IF(AND(' RIESGOS DE GESTION'!#REF!="Muy Alta",' RIESGOS DE GESTION'!#REF!="Moderado"),CONCATENATE("R",' RIESGOS DE GESTION'!#REF!),"")</f>
        <v>#REF!</v>
      </c>
      <c r="Y12" s="329"/>
      <c r="Z12" s="329" t="e">
        <f>IF(AND(' RIESGOS DE GESTION'!#REF!="Muy Alta",' RIESGOS DE GESTION'!#REF!="Moderado"),CONCATENATE("R",' RIESGOS DE GESTION'!#REF!),"")</f>
        <v>#REF!</v>
      </c>
      <c r="AA12" s="330"/>
      <c r="AB12" s="333" t="e">
        <f>IF(AND(' RIESGOS DE GESTION'!#REF!="Muy Alta",' RIESGOS DE GESTION'!#REF!="Mayor"),CONCATENATE("R",' RIESGOS DE GESTION'!#REF!),"")</f>
        <v>#REF!</v>
      </c>
      <c r="AC12" s="329"/>
      <c r="AD12" s="329" t="e">
        <f>IF(AND(' RIESGOS DE GESTION'!#REF!="Muy Alta",' RIESGOS DE GESTION'!#REF!="Mayor"),CONCATENATE("R",' RIESGOS DE GESTION'!#REF!),"")</f>
        <v>#REF!</v>
      </c>
      <c r="AE12" s="329"/>
      <c r="AF12" s="329" t="e">
        <f>IF(AND(' RIESGOS DE GESTION'!#REF!="Muy Alta",' RIESGOS DE GESTION'!#REF!="Mayor"),CONCATENATE("R",' RIESGOS DE GESTION'!#REF!),"")</f>
        <v>#REF!</v>
      </c>
      <c r="AG12" s="330"/>
      <c r="AH12" s="340" t="e">
        <f>IF(AND(' RIESGOS DE GESTION'!#REF!="Muy Alta",' RIESGOS DE GESTION'!#REF!="Catastrófico"),CONCATENATE("R",' RIESGOS DE GESTION'!#REF!),"")</f>
        <v>#REF!</v>
      </c>
      <c r="AI12" s="341"/>
      <c r="AJ12" s="341" t="e">
        <f>IF(AND(' RIESGOS DE GESTION'!#REF!="Muy Alta",' RIESGOS DE GESTION'!#REF!="Catastrófico"),CONCATENATE("R",' RIESGOS DE GESTION'!#REF!),"")</f>
        <v>#REF!</v>
      </c>
      <c r="AK12" s="341"/>
      <c r="AL12" s="341" t="e">
        <f>IF(AND(' RIESGOS DE GESTION'!#REF!="Muy Alta",' RIESGOS DE GESTION'!#REF!="Catastrófico"),CONCATENATE("R",' RIESGOS DE GESTION'!#REF!),"")</f>
        <v>#REF!</v>
      </c>
      <c r="AM12" s="342"/>
      <c r="AN12" s="69"/>
      <c r="AO12" s="287"/>
      <c r="AP12" s="288"/>
      <c r="AQ12" s="288"/>
      <c r="AR12" s="288"/>
      <c r="AS12" s="288"/>
      <c r="AT12" s="28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row>
    <row r="13" spans="1:99" ht="15.75" customHeight="1" thickBot="1" x14ac:dyDescent="0.3">
      <c r="A13" s="69"/>
      <c r="B13" s="282"/>
      <c r="C13" s="282"/>
      <c r="D13" s="283"/>
      <c r="E13" s="326"/>
      <c r="F13" s="327"/>
      <c r="G13" s="327"/>
      <c r="H13" s="327"/>
      <c r="I13" s="328"/>
      <c r="J13" s="333"/>
      <c r="K13" s="329"/>
      <c r="L13" s="329"/>
      <c r="M13" s="329"/>
      <c r="N13" s="329"/>
      <c r="O13" s="330"/>
      <c r="P13" s="333"/>
      <c r="Q13" s="329"/>
      <c r="R13" s="329"/>
      <c r="S13" s="329"/>
      <c r="T13" s="329"/>
      <c r="U13" s="330"/>
      <c r="V13" s="333"/>
      <c r="W13" s="329"/>
      <c r="X13" s="329"/>
      <c r="Y13" s="329"/>
      <c r="Z13" s="329"/>
      <c r="AA13" s="330"/>
      <c r="AB13" s="333"/>
      <c r="AC13" s="329"/>
      <c r="AD13" s="329"/>
      <c r="AE13" s="329"/>
      <c r="AF13" s="329"/>
      <c r="AG13" s="330"/>
      <c r="AH13" s="343"/>
      <c r="AI13" s="344"/>
      <c r="AJ13" s="344"/>
      <c r="AK13" s="344"/>
      <c r="AL13" s="344"/>
      <c r="AM13" s="345"/>
      <c r="AN13" s="69"/>
      <c r="AO13" s="290"/>
      <c r="AP13" s="291"/>
      <c r="AQ13" s="291"/>
      <c r="AR13" s="291"/>
      <c r="AS13" s="291"/>
      <c r="AT13" s="292"/>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row>
    <row r="14" spans="1:99" ht="15" customHeight="1" x14ac:dyDescent="0.25">
      <c r="A14" s="69"/>
      <c r="B14" s="282"/>
      <c r="C14" s="282"/>
      <c r="D14" s="283"/>
      <c r="E14" s="320" t="s">
        <v>315</v>
      </c>
      <c r="F14" s="321"/>
      <c r="G14" s="321"/>
      <c r="H14" s="321"/>
      <c r="I14" s="321"/>
      <c r="J14" s="355" t="e">
        <f>IF(AND(' RIESGOS DE GESTION'!#REF!="Alta",' RIESGOS DE GESTION'!#REF!="Leve"),CONCATENATE("R",' RIESGOS DE GESTION'!#REF!),"")</f>
        <v>#REF!</v>
      </c>
      <c r="K14" s="356"/>
      <c r="L14" s="356" t="e">
        <f>IF(AND(' RIESGOS DE GESTION'!#REF!="Alta",' RIESGOS DE GESTION'!#REF!="Leve"),CONCATENATE("R",' RIESGOS DE GESTION'!#REF!),"")</f>
        <v>#REF!</v>
      </c>
      <c r="M14" s="356"/>
      <c r="N14" s="356" t="e">
        <f>IF(AND(' RIESGOS DE GESTION'!#REF!="Alta",' RIESGOS DE GESTION'!#REF!="Leve"),CONCATENATE("R",' RIESGOS DE GESTION'!#REF!),"")</f>
        <v>#REF!</v>
      </c>
      <c r="O14" s="357"/>
      <c r="P14" s="355" t="e">
        <f>IF(AND(' RIESGOS DE GESTION'!#REF!="Alta",' RIESGOS DE GESTION'!#REF!="Menor"),CONCATENATE("R",' RIESGOS DE GESTION'!#REF!),"")</f>
        <v>#REF!</v>
      </c>
      <c r="Q14" s="356"/>
      <c r="R14" s="356" t="e">
        <f>IF(AND(' RIESGOS DE GESTION'!#REF!="Alta",' RIESGOS DE GESTION'!#REF!="Menor"),CONCATENATE("R",' RIESGOS DE GESTION'!#REF!),"")</f>
        <v>#REF!</v>
      </c>
      <c r="S14" s="356"/>
      <c r="T14" s="356" t="e">
        <f>IF(AND(' RIESGOS DE GESTION'!#REF!="Alta",' RIESGOS DE GESTION'!#REF!="Menor"),CONCATENATE("R",' RIESGOS DE GESTION'!#REF!),"")</f>
        <v>#REF!</v>
      </c>
      <c r="U14" s="357"/>
      <c r="V14" s="331" t="e">
        <f>IF(AND(' RIESGOS DE GESTION'!#REF!="Alta",' RIESGOS DE GESTION'!#REF!="Moderado"),CONCATENATE("R",' RIESGOS DE GESTION'!#REF!),"")</f>
        <v>#REF!</v>
      </c>
      <c r="W14" s="332"/>
      <c r="X14" s="332" t="e">
        <f>IF(AND(' RIESGOS DE GESTION'!#REF!="Alta",' RIESGOS DE GESTION'!#REF!="Moderado"),CONCATENATE("R",' RIESGOS DE GESTION'!#REF!),"")</f>
        <v>#REF!</v>
      </c>
      <c r="Y14" s="332"/>
      <c r="Z14" s="332" t="e">
        <f>IF(AND(' RIESGOS DE GESTION'!#REF!="Alta",' RIESGOS DE GESTION'!#REF!="Moderado"),CONCATENATE("R",' RIESGOS DE GESTION'!#REF!),"")</f>
        <v>#REF!</v>
      </c>
      <c r="AA14" s="334"/>
      <c r="AB14" s="331" t="e">
        <f>IF(AND(' RIESGOS DE GESTION'!#REF!="Alta",' RIESGOS DE GESTION'!#REF!="Mayor"),CONCATENATE("R",' RIESGOS DE GESTION'!#REF!),"")</f>
        <v>#REF!</v>
      </c>
      <c r="AC14" s="332"/>
      <c r="AD14" s="332" t="e">
        <f>IF(AND(' RIESGOS DE GESTION'!#REF!="Alta",' RIESGOS DE GESTION'!#REF!="Mayor"),CONCATENATE("R",' RIESGOS DE GESTION'!#REF!),"")</f>
        <v>#REF!</v>
      </c>
      <c r="AE14" s="332"/>
      <c r="AF14" s="332" t="e">
        <f>IF(AND(' RIESGOS DE GESTION'!#REF!="Alta",' RIESGOS DE GESTION'!#REF!="Mayor"),CONCATENATE("R",' RIESGOS DE GESTION'!#REF!),"")</f>
        <v>#REF!</v>
      </c>
      <c r="AG14" s="334"/>
      <c r="AH14" s="346" t="e">
        <f>IF(AND(' RIESGOS DE GESTION'!#REF!="Alta",' RIESGOS DE GESTION'!#REF!="Catastrófico"),CONCATENATE("R",' RIESGOS DE GESTION'!#REF!),"")</f>
        <v>#REF!</v>
      </c>
      <c r="AI14" s="347"/>
      <c r="AJ14" s="347" t="e">
        <f>IF(AND(' RIESGOS DE GESTION'!#REF!="Alta",' RIESGOS DE GESTION'!#REF!="Catastrófico"),CONCATENATE("R",' RIESGOS DE GESTION'!#REF!),"")</f>
        <v>#REF!</v>
      </c>
      <c r="AK14" s="347"/>
      <c r="AL14" s="347" t="e">
        <f>IF(AND(' RIESGOS DE GESTION'!#REF!="Alta",' RIESGOS DE GESTION'!#REF!="Catastrófico"),CONCATENATE("R",' RIESGOS DE GESTION'!#REF!),"")</f>
        <v>#REF!</v>
      </c>
      <c r="AM14" s="348"/>
      <c r="AN14" s="69"/>
      <c r="AO14" s="293" t="s">
        <v>316</v>
      </c>
      <c r="AP14" s="294"/>
      <c r="AQ14" s="294"/>
      <c r="AR14" s="294"/>
      <c r="AS14" s="294"/>
      <c r="AT14" s="295"/>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row>
    <row r="15" spans="1:99" ht="15" customHeight="1" x14ac:dyDescent="0.25">
      <c r="A15" s="69"/>
      <c r="B15" s="282"/>
      <c r="C15" s="282"/>
      <c r="D15" s="283"/>
      <c r="E15" s="323"/>
      <c r="F15" s="324"/>
      <c r="G15" s="324"/>
      <c r="H15" s="324"/>
      <c r="I15" s="324"/>
      <c r="J15" s="349"/>
      <c r="K15" s="350"/>
      <c r="L15" s="350"/>
      <c r="M15" s="350"/>
      <c r="N15" s="350"/>
      <c r="O15" s="351"/>
      <c r="P15" s="349"/>
      <c r="Q15" s="350"/>
      <c r="R15" s="350"/>
      <c r="S15" s="350"/>
      <c r="T15" s="350"/>
      <c r="U15" s="351"/>
      <c r="V15" s="333"/>
      <c r="W15" s="329"/>
      <c r="X15" s="329"/>
      <c r="Y15" s="329"/>
      <c r="Z15" s="329"/>
      <c r="AA15" s="330"/>
      <c r="AB15" s="333"/>
      <c r="AC15" s="329"/>
      <c r="AD15" s="329"/>
      <c r="AE15" s="329"/>
      <c r="AF15" s="329"/>
      <c r="AG15" s="330"/>
      <c r="AH15" s="340"/>
      <c r="AI15" s="341"/>
      <c r="AJ15" s="341"/>
      <c r="AK15" s="341"/>
      <c r="AL15" s="341"/>
      <c r="AM15" s="342"/>
      <c r="AN15" s="69"/>
      <c r="AO15" s="296"/>
      <c r="AP15" s="297"/>
      <c r="AQ15" s="297"/>
      <c r="AR15" s="297"/>
      <c r="AS15" s="297"/>
      <c r="AT15" s="298"/>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row>
    <row r="16" spans="1:99" ht="15" customHeight="1" x14ac:dyDescent="0.25">
      <c r="A16" s="69"/>
      <c r="B16" s="282"/>
      <c r="C16" s="282"/>
      <c r="D16" s="283"/>
      <c r="E16" s="323"/>
      <c r="F16" s="324"/>
      <c r="G16" s="324"/>
      <c r="H16" s="324"/>
      <c r="I16" s="324"/>
      <c r="J16" s="349" t="e">
        <f>IF(AND(' RIESGOS DE GESTION'!#REF!="Alta",' RIESGOS DE GESTION'!#REF!="Leve"),CONCATENATE("R",' RIESGOS DE GESTION'!#REF!),"")</f>
        <v>#REF!</v>
      </c>
      <c r="K16" s="350"/>
      <c r="L16" s="350" t="e">
        <f>IF(AND(' RIESGOS DE GESTION'!#REF!="Alta",' RIESGOS DE GESTION'!#REF!="Leve"),CONCATENATE("R",' RIESGOS DE GESTION'!#REF!),"")</f>
        <v>#REF!</v>
      </c>
      <c r="M16" s="350"/>
      <c r="N16" s="350" t="e">
        <f>IF(AND(' RIESGOS DE GESTION'!#REF!="Alta",' RIESGOS DE GESTION'!#REF!="Leve"),CONCATENATE("R",' RIESGOS DE GESTION'!#REF!),"")</f>
        <v>#REF!</v>
      </c>
      <c r="O16" s="351"/>
      <c r="P16" s="349" t="e">
        <f>IF(AND(' RIESGOS DE GESTION'!#REF!="Alta",' RIESGOS DE GESTION'!#REF!="Menor"),CONCATENATE("R",' RIESGOS DE GESTION'!#REF!),"")</f>
        <v>#REF!</v>
      </c>
      <c r="Q16" s="350"/>
      <c r="R16" s="350" t="e">
        <f>IF(AND(' RIESGOS DE GESTION'!#REF!="Alta",' RIESGOS DE GESTION'!#REF!="Menor"),CONCATENATE("R",' RIESGOS DE GESTION'!#REF!),"")</f>
        <v>#REF!</v>
      </c>
      <c r="S16" s="350"/>
      <c r="T16" s="350" t="e">
        <f>IF(AND(' RIESGOS DE GESTION'!#REF!="Alta",' RIESGOS DE GESTION'!#REF!="Menor"),CONCATENATE("R",' RIESGOS DE GESTION'!#REF!),"")</f>
        <v>#REF!</v>
      </c>
      <c r="U16" s="351"/>
      <c r="V16" s="333" t="e">
        <f>IF(AND(' RIESGOS DE GESTION'!#REF!="Alta",' RIESGOS DE GESTION'!#REF!="Moderado"),CONCATENATE("R",' RIESGOS DE GESTION'!#REF!),"")</f>
        <v>#REF!</v>
      </c>
      <c r="W16" s="329"/>
      <c r="X16" s="329" t="e">
        <f>IF(AND(' RIESGOS DE GESTION'!#REF!="Alta",' RIESGOS DE GESTION'!#REF!="Moderado"),CONCATENATE("R",' RIESGOS DE GESTION'!#REF!),"")</f>
        <v>#REF!</v>
      </c>
      <c r="Y16" s="329"/>
      <c r="Z16" s="329" t="e">
        <f>IF(AND(' RIESGOS DE GESTION'!#REF!="Alta",' RIESGOS DE GESTION'!#REF!="Moderado"),CONCATENATE("R",' RIESGOS DE GESTION'!#REF!),"")</f>
        <v>#REF!</v>
      </c>
      <c r="AA16" s="330"/>
      <c r="AB16" s="333" t="e">
        <f>IF(AND(' RIESGOS DE GESTION'!#REF!="Alta",' RIESGOS DE GESTION'!#REF!="Mayor"),CONCATENATE("R",' RIESGOS DE GESTION'!#REF!),"")</f>
        <v>#REF!</v>
      </c>
      <c r="AC16" s="329"/>
      <c r="AD16" s="329" t="e">
        <f>IF(AND(' RIESGOS DE GESTION'!#REF!="Alta",' RIESGOS DE GESTION'!#REF!="Mayor"),CONCATENATE("R",' RIESGOS DE GESTION'!#REF!),"")</f>
        <v>#REF!</v>
      </c>
      <c r="AE16" s="329"/>
      <c r="AF16" s="329" t="e">
        <f>IF(AND(' RIESGOS DE GESTION'!#REF!="Alta",' RIESGOS DE GESTION'!#REF!="Mayor"),CONCATENATE("R",' RIESGOS DE GESTION'!#REF!),"")</f>
        <v>#REF!</v>
      </c>
      <c r="AG16" s="330"/>
      <c r="AH16" s="340" t="e">
        <f>IF(AND(' RIESGOS DE GESTION'!#REF!="Alta",' RIESGOS DE GESTION'!#REF!="Catastrófico"),CONCATENATE("R",' RIESGOS DE GESTION'!#REF!),"")</f>
        <v>#REF!</v>
      </c>
      <c r="AI16" s="341"/>
      <c r="AJ16" s="341" t="e">
        <f>IF(AND(' RIESGOS DE GESTION'!#REF!="Alta",' RIESGOS DE GESTION'!#REF!="Catastrófico"),CONCATENATE("R",' RIESGOS DE GESTION'!#REF!),"")</f>
        <v>#REF!</v>
      </c>
      <c r="AK16" s="341"/>
      <c r="AL16" s="341" t="e">
        <f>IF(AND(' RIESGOS DE GESTION'!#REF!="Alta",' RIESGOS DE GESTION'!#REF!="Catastrófico"),CONCATENATE("R",' RIESGOS DE GESTION'!#REF!),"")</f>
        <v>#REF!</v>
      </c>
      <c r="AM16" s="342"/>
      <c r="AN16" s="69"/>
      <c r="AO16" s="296"/>
      <c r="AP16" s="297"/>
      <c r="AQ16" s="297"/>
      <c r="AR16" s="297"/>
      <c r="AS16" s="297"/>
      <c r="AT16" s="298"/>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row>
    <row r="17" spans="1:80" ht="15" customHeight="1" x14ac:dyDescent="0.25">
      <c r="A17" s="69"/>
      <c r="B17" s="282"/>
      <c r="C17" s="282"/>
      <c r="D17" s="283"/>
      <c r="E17" s="323"/>
      <c r="F17" s="324"/>
      <c r="G17" s="324"/>
      <c r="H17" s="324"/>
      <c r="I17" s="324"/>
      <c r="J17" s="349"/>
      <c r="K17" s="350"/>
      <c r="L17" s="350"/>
      <c r="M17" s="350"/>
      <c r="N17" s="350"/>
      <c r="O17" s="351"/>
      <c r="P17" s="349"/>
      <c r="Q17" s="350"/>
      <c r="R17" s="350"/>
      <c r="S17" s="350"/>
      <c r="T17" s="350"/>
      <c r="U17" s="351"/>
      <c r="V17" s="333"/>
      <c r="W17" s="329"/>
      <c r="X17" s="329"/>
      <c r="Y17" s="329"/>
      <c r="Z17" s="329"/>
      <c r="AA17" s="330"/>
      <c r="AB17" s="333"/>
      <c r="AC17" s="329"/>
      <c r="AD17" s="329"/>
      <c r="AE17" s="329"/>
      <c r="AF17" s="329"/>
      <c r="AG17" s="330"/>
      <c r="AH17" s="340"/>
      <c r="AI17" s="341"/>
      <c r="AJ17" s="341"/>
      <c r="AK17" s="341"/>
      <c r="AL17" s="341"/>
      <c r="AM17" s="342"/>
      <c r="AN17" s="69"/>
      <c r="AO17" s="296"/>
      <c r="AP17" s="297"/>
      <c r="AQ17" s="297"/>
      <c r="AR17" s="297"/>
      <c r="AS17" s="297"/>
      <c r="AT17" s="298"/>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row>
    <row r="18" spans="1:80" ht="15" customHeight="1" x14ac:dyDescent="0.25">
      <c r="A18" s="69"/>
      <c r="B18" s="282"/>
      <c r="C18" s="282"/>
      <c r="D18" s="283"/>
      <c r="E18" s="323"/>
      <c r="F18" s="324"/>
      <c r="G18" s="324"/>
      <c r="H18" s="324"/>
      <c r="I18" s="324"/>
      <c r="J18" s="349" t="e">
        <f>IF(AND(' RIESGOS DE GESTION'!#REF!="Alta",' RIESGOS DE GESTION'!#REF!="Leve"),CONCATENATE("R",' RIESGOS DE GESTION'!#REF!),"")</f>
        <v>#REF!</v>
      </c>
      <c r="K18" s="350"/>
      <c r="L18" s="350" t="e">
        <f>IF(AND(' RIESGOS DE GESTION'!#REF!="Alta",' RIESGOS DE GESTION'!#REF!="Leve"),CONCATENATE("R",' RIESGOS DE GESTION'!#REF!),"")</f>
        <v>#REF!</v>
      </c>
      <c r="M18" s="350"/>
      <c r="N18" s="350" t="e">
        <f>IF(AND(' RIESGOS DE GESTION'!#REF!="Alta",' RIESGOS DE GESTION'!#REF!="Leve"),CONCATENATE("R",' RIESGOS DE GESTION'!#REF!),"")</f>
        <v>#REF!</v>
      </c>
      <c r="O18" s="351"/>
      <c r="P18" s="349" t="e">
        <f>IF(AND(' RIESGOS DE GESTION'!#REF!="Alta",' RIESGOS DE GESTION'!#REF!="Menor"),CONCATENATE("R",' RIESGOS DE GESTION'!#REF!),"")</f>
        <v>#REF!</v>
      </c>
      <c r="Q18" s="350"/>
      <c r="R18" s="350" t="e">
        <f>IF(AND(' RIESGOS DE GESTION'!#REF!="Alta",' RIESGOS DE GESTION'!#REF!="Menor"),CONCATENATE("R",' RIESGOS DE GESTION'!#REF!),"")</f>
        <v>#REF!</v>
      </c>
      <c r="S18" s="350"/>
      <c r="T18" s="350" t="e">
        <f>IF(AND(' RIESGOS DE GESTION'!#REF!="Alta",' RIESGOS DE GESTION'!#REF!="Menor"),CONCATENATE("R",' RIESGOS DE GESTION'!#REF!),"")</f>
        <v>#REF!</v>
      </c>
      <c r="U18" s="351"/>
      <c r="V18" s="333" t="e">
        <f>IF(AND(' RIESGOS DE GESTION'!#REF!="Alta",' RIESGOS DE GESTION'!#REF!="Moderado"),CONCATENATE("R",' RIESGOS DE GESTION'!#REF!),"")</f>
        <v>#REF!</v>
      </c>
      <c r="W18" s="329"/>
      <c r="X18" s="329" t="e">
        <f>IF(AND(' RIESGOS DE GESTION'!#REF!="Alta",' RIESGOS DE GESTION'!#REF!="Moderado"),CONCATENATE("R",' RIESGOS DE GESTION'!#REF!),"")</f>
        <v>#REF!</v>
      </c>
      <c r="Y18" s="329"/>
      <c r="Z18" s="329" t="e">
        <f>IF(AND(' RIESGOS DE GESTION'!#REF!="Alta",' RIESGOS DE GESTION'!#REF!="Moderado"),CONCATENATE("R",' RIESGOS DE GESTION'!#REF!),"")</f>
        <v>#REF!</v>
      </c>
      <c r="AA18" s="330"/>
      <c r="AB18" s="333" t="e">
        <f>IF(AND(' RIESGOS DE GESTION'!#REF!="Alta",' RIESGOS DE GESTION'!#REF!="Mayor"),CONCATENATE("R",' RIESGOS DE GESTION'!#REF!),"")</f>
        <v>#REF!</v>
      </c>
      <c r="AC18" s="329"/>
      <c r="AD18" s="329" t="e">
        <f>IF(AND(' RIESGOS DE GESTION'!#REF!="Alta",' RIESGOS DE GESTION'!#REF!="Mayor"),CONCATENATE("R",' RIESGOS DE GESTION'!#REF!),"")</f>
        <v>#REF!</v>
      </c>
      <c r="AE18" s="329"/>
      <c r="AF18" s="329" t="e">
        <f>IF(AND(' RIESGOS DE GESTION'!#REF!="Alta",' RIESGOS DE GESTION'!#REF!="Mayor"),CONCATENATE("R",' RIESGOS DE GESTION'!#REF!),"")</f>
        <v>#REF!</v>
      </c>
      <c r="AG18" s="330"/>
      <c r="AH18" s="340" t="e">
        <f>IF(AND(' RIESGOS DE GESTION'!#REF!="Alta",' RIESGOS DE GESTION'!#REF!="Catastrófico"),CONCATENATE("R",' RIESGOS DE GESTION'!#REF!),"")</f>
        <v>#REF!</v>
      </c>
      <c r="AI18" s="341"/>
      <c r="AJ18" s="341" t="e">
        <f>IF(AND(' RIESGOS DE GESTION'!#REF!="Alta",' RIESGOS DE GESTION'!#REF!="Catastrófico"),CONCATENATE("R",' RIESGOS DE GESTION'!#REF!),"")</f>
        <v>#REF!</v>
      </c>
      <c r="AK18" s="341"/>
      <c r="AL18" s="341" t="e">
        <f>IF(AND(' RIESGOS DE GESTION'!#REF!="Alta",' RIESGOS DE GESTION'!#REF!="Catastrófico"),CONCATENATE("R",' RIESGOS DE GESTION'!#REF!),"")</f>
        <v>#REF!</v>
      </c>
      <c r="AM18" s="342"/>
      <c r="AN18" s="69"/>
      <c r="AO18" s="296"/>
      <c r="AP18" s="297"/>
      <c r="AQ18" s="297"/>
      <c r="AR18" s="297"/>
      <c r="AS18" s="297"/>
      <c r="AT18" s="298"/>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row>
    <row r="19" spans="1:80" ht="15" customHeight="1" x14ac:dyDescent="0.25">
      <c r="A19" s="69"/>
      <c r="B19" s="282"/>
      <c r="C19" s="282"/>
      <c r="D19" s="283"/>
      <c r="E19" s="323"/>
      <c r="F19" s="324"/>
      <c r="G19" s="324"/>
      <c r="H19" s="324"/>
      <c r="I19" s="324"/>
      <c r="J19" s="349"/>
      <c r="K19" s="350"/>
      <c r="L19" s="350"/>
      <c r="M19" s="350"/>
      <c r="N19" s="350"/>
      <c r="O19" s="351"/>
      <c r="P19" s="349"/>
      <c r="Q19" s="350"/>
      <c r="R19" s="350"/>
      <c r="S19" s="350"/>
      <c r="T19" s="350"/>
      <c r="U19" s="351"/>
      <c r="V19" s="333"/>
      <c r="W19" s="329"/>
      <c r="X19" s="329"/>
      <c r="Y19" s="329"/>
      <c r="Z19" s="329"/>
      <c r="AA19" s="330"/>
      <c r="AB19" s="333"/>
      <c r="AC19" s="329"/>
      <c r="AD19" s="329"/>
      <c r="AE19" s="329"/>
      <c r="AF19" s="329"/>
      <c r="AG19" s="330"/>
      <c r="AH19" s="340"/>
      <c r="AI19" s="341"/>
      <c r="AJ19" s="341"/>
      <c r="AK19" s="341"/>
      <c r="AL19" s="341"/>
      <c r="AM19" s="342"/>
      <c r="AN19" s="69"/>
      <c r="AO19" s="296"/>
      <c r="AP19" s="297"/>
      <c r="AQ19" s="297"/>
      <c r="AR19" s="297"/>
      <c r="AS19" s="297"/>
      <c r="AT19" s="298"/>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row>
    <row r="20" spans="1:80" ht="15" customHeight="1" x14ac:dyDescent="0.25">
      <c r="A20" s="69"/>
      <c r="B20" s="282"/>
      <c r="C20" s="282"/>
      <c r="D20" s="283"/>
      <c r="E20" s="323"/>
      <c r="F20" s="324"/>
      <c r="G20" s="324"/>
      <c r="H20" s="324"/>
      <c r="I20" s="324"/>
      <c r="J20" s="349" t="e">
        <f>IF(AND(' RIESGOS DE GESTION'!#REF!="Alta",' RIESGOS DE GESTION'!#REF!="Leve"),CONCATENATE("R",' RIESGOS DE GESTION'!#REF!),"")</f>
        <v>#REF!</v>
      </c>
      <c r="K20" s="350"/>
      <c r="L20" s="350" t="e">
        <f>IF(AND(' RIESGOS DE GESTION'!#REF!="Alta",' RIESGOS DE GESTION'!#REF!="Leve"),CONCATENATE("R",' RIESGOS DE GESTION'!#REF!),"")</f>
        <v>#REF!</v>
      </c>
      <c r="M20" s="350"/>
      <c r="N20" s="350" t="e">
        <f>IF(AND(' RIESGOS DE GESTION'!#REF!="Alta",' RIESGOS DE GESTION'!#REF!="Leve"),CONCATENATE("R",' RIESGOS DE GESTION'!#REF!),"")</f>
        <v>#REF!</v>
      </c>
      <c r="O20" s="351"/>
      <c r="P20" s="349" t="e">
        <f>IF(AND(' RIESGOS DE GESTION'!#REF!="Alta",' RIESGOS DE GESTION'!#REF!="Menor"),CONCATENATE("R",' RIESGOS DE GESTION'!#REF!),"")</f>
        <v>#REF!</v>
      </c>
      <c r="Q20" s="350"/>
      <c r="R20" s="350" t="e">
        <f>IF(AND(' RIESGOS DE GESTION'!#REF!="Alta",' RIESGOS DE GESTION'!#REF!="Menor"),CONCATENATE("R",' RIESGOS DE GESTION'!#REF!),"")</f>
        <v>#REF!</v>
      </c>
      <c r="S20" s="350"/>
      <c r="T20" s="350" t="e">
        <f>IF(AND(' RIESGOS DE GESTION'!#REF!="Alta",' RIESGOS DE GESTION'!#REF!="Menor"),CONCATENATE("R",' RIESGOS DE GESTION'!#REF!),"")</f>
        <v>#REF!</v>
      </c>
      <c r="U20" s="351"/>
      <c r="V20" s="333" t="e">
        <f>IF(AND(' RIESGOS DE GESTION'!#REF!="Alta",' RIESGOS DE GESTION'!#REF!="Moderado"),CONCATENATE("R",' RIESGOS DE GESTION'!#REF!),"")</f>
        <v>#REF!</v>
      </c>
      <c r="W20" s="329"/>
      <c r="X20" s="329" t="e">
        <f>IF(AND(' RIESGOS DE GESTION'!#REF!="Alta",' RIESGOS DE GESTION'!#REF!="Moderado"),CONCATENATE("R",' RIESGOS DE GESTION'!#REF!),"")</f>
        <v>#REF!</v>
      </c>
      <c r="Y20" s="329"/>
      <c r="Z20" s="329" t="e">
        <f>IF(AND(' RIESGOS DE GESTION'!#REF!="Alta",' RIESGOS DE GESTION'!#REF!="Moderado"),CONCATENATE("R",' RIESGOS DE GESTION'!#REF!),"")</f>
        <v>#REF!</v>
      </c>
      <c r="AA20" s="330"/>
      <c r="AB20" s="333" t="e">
        <f>IF(AND(' RIESGOS DE GESTION'!#REF!="Alta",' RIESGOS DE GESTION'!#REF!="Mayor"),CONCATENATE("R",' RIESGOS DE GESTION'!#REF!),"")</f>
        <v>#REF!</v>
      </c>
      <c r="AC20" s="329"/>
      <c r="AD20" s="329" t="e">
        <f>IF(AND(' RIESGOS DE GESTION'!#REF!="Alta",' RIESGOS DE GESTION'!#REF!="Mayor"),CONCATENATE("R",' RIESGOS DE GESTION'!#REF!),"")</f>
        <v>#REF!</v>
      </c>
      <c r="AE20" s="329"/>
      <c r="AF20" s="329" t="e">
        <f>IF(AND(' RIESGOS DE GESTION'!#REF!="Alta",' RIESGOS DE GESTION'!#REF!="Mayor"),CONCATENATE("R",' RIESGOS DE GESTION'!#REF!),"")</f>
        <v>#REF!</v>
      </c>
      <c r="AG20" s="330"/>
      <c r="AH20" s="340" t="e">
        <f>IF(AND(' RIESGOS DE GESTION'!#REF!="Alta",' RIESGOS DE GESTION'!#REF!="Catastrófico"),CONCATENATE("R",' RIESGOS DE GESTION'!#REF!),"")</f>
        <v>#REF!</v>
      </c>
      <c r="AI20" s="341"/>
      <c r="AJ20" s="341" t="e">
        <f>IF(AND(' RIESGOS DE GESTION'!#REF!="Alta",' RIESGOS DE GESTION'!#REF!="Catastrófico"),CONCATENATE("R",' RIESGOS DE GESTION'!#REF!),"")</f>
        <v>#REF!</v>
      </c>
      <c r="AK20" s="341"/>
      <c r="AL20" s="341" t="e">
        <f>IF(AND(' RIESGOS DE GESTION'!#REF!="Alta",' RIESGOS DE GESTION'!#REF!="Catastrófico"),CONCATENATE("R",' RIESGOS DE GESTION'!#REF!),"")</f>
        <v>#REF!</v>
      </c>
      <c r="AM20" s="342"/>
      <c r="AN20" s="69"/>
      <c r="AO20" s="296"/>
      <c r="AP20" s="297"/>
      <c r="AQ20" s="297"/>
      <c r="AR20" s="297"/>
      <c r="AS20" s="297"/>
      <c r="AT20" s="298"/>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row>
    <row r="21" spans="1:80" ht="15.75" customHeight="1" thickBot="1" x14ac:dyDescent="0.3">
      <c r="A21" s="69"/>
      <c r="B21" s="282"/>
      <c r="C21" s="282"/>
      <c r="D21" s="283"/>
      <c r="E21" s="326"/>
      <c r="F21" s="327"/>
      <c r="G21" s="327"/>
      <c r="H21" s="327"/>
      <c r="I21" s="327"/>
      <c r="J21" s="352"/>
      <c r="K21" s="353"/>
      <c r="L21" s="353"/>
      <c r="M21" s="353"/>
      <c r="N21" s="353"/>
      <c r="O21" s="354"/>
      <c r="P21" s="352"/>
      <c r="Q21" s="353"/>
      <c r="R21" s="353"/>
      <c r="S21" s="353"/>
      <c r="T21" s="353"/>
      <c r="U21" s="354"/>
      <c r="V21" s="337"/>
      <c r="W21" s="338"/>
      <c r="X21" s="338"/>
      <c r="Y21" s="338"/>
      <c r="Z21" s="338"/>
      <c r="AA21" s="339"/>
      <c r="AB21" s="337"/>
      <c r="AC21" s="338"/>
      <c r="AD21" s="338"/>
      <c r="AE21" s="338"/>
      <c r="AF21" s="338"/>
      <c r="AG21" s="339"/>
      <c r="AH21" s="343"/>
      <c r="AI21" s="344"/>
      <c r="AJ21" s="344"/>
      <c r="AK21" s="344"/>
      <c r="AL21" s="344"/>
      <c r="AM21" s="345"/>
      <c r="AN21" s="69"/>
      <c r="AO21" s="299"/>
      <c r="AP21" s="300"/>
      <c r="AQ21" s="300"/>
      <c r="AR21" s="300"/>
      <c r="AS21" s="300"/>
      <c r="AT21" s="301"/>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row>
    <row r="22" spans="1:80" x14ac:dyDescent="0.25">
      <c r="A22" s="69"/>
      <c r="B22" s="282"/>
      <c r="C22" s="282"/>
      <c r="D22" s="283"/>
      <c r="E22" s="320" t="s">
        <v>317</v>
      </c>
      <c r="F22" s="321"/>
      <c r="G22" s="321"/>
      <c r="H22" s="321"/>
      <c r="I22" s="322"/>
      <c r="J22" s="355" t="e">
        <f>IF(AND(' RIESGOS DE GESTION'!#REF!="Media",' RIESGOS DE GESTION'!#REF!="Leve"),CONCATENATE("R",' RIESGOS DE GESTION'!#REF!),"")</f>
        <v>#REF!</v>
      </c>
      <c r="K22" s="356"/>
      <c r="L22" s="356" t="e">
        <f>IF(AND(' RIESGOS DE GESTION'!#REF!="Media",' RIESGOS DE GESTION'!#REF!="Leve"),CONCATENATE("R",' RIESGOS DE GESTION'!#REF!),"")</f>
        <v>#REF!</v>
      </c>
      <c r="M22" s="356"/>
      <c r="N22" s="356" t="e">
        <f>IF(AND(' RIESGOS DE GESTION'!#REF!="Media",' RIESGOS DE GESTION'!#REF!="Leve"),CONCATENATE("R",' RIESGOS DE GESTION'!#REF!),"")</f>
        <v>#REF!</v>
      </c>
      <c r="O22" s="357"/>
      <c r="P22" s="355" t="e">
        <f>IF(AND(' RIESGOS DE GESTION'!#REF!="Media",' RIESGOS DE GESTION'!#REF!="Menor"),CONCATENATE("R",' RIESGOS DE GESTION'!#REF!),"")</f>
        <v>#REF!</v>
      </c>
      <c r="Q22" s="356"/>
      <c r="R22" s="356" t="e">
        <f>IF(AND(' RIESGOS DE GESTION'!#REF!="Media",' RIESGOS DE GESTION'!#REF!="Menor"),CONCATENATE("R",' RIESGOS DE GESTION'!#REF!),"")</f>
        <v>#REF!</v>
      </c>
      <c r="S22" s="356"/>
      <c r="T22" s="356" t="e">
        <f>IF(AND(' RIESGOS DE GESTION'!#REF!="Media",' RIESGOS DE GESTION'!#REF!="Menor"),CONCATENATE("R",' RIESGOS DE GESTION'!#REF!),"")</f>
        <v>#REF!</v>
      </c>
      <c r="U22" s="357"/>
      <c r="V22" s="355" t="e">
        <f>IF(AND(' RIESGOS DE GESTION'!#REF!="Media",' RIESGOS DE GESTION'!#REF!="Moderado"),CONCATENATE("R",' RIESGOS DE GESTION'!#REF!),"")</f>
        <v>#REF!</v>
      </c>
      <c r="W22" s="356"/>
      <c r="X22" s="356" t="e">
        <f>IF(AND(' RIESGOS DE GESTION'!#REF!="Media",' RIESGOS DE GESTION'!#REF!="Moderado"),CONCATENATE("R",' RIESGOS DE GESTION'!#REF!),"")</f>
        <v>#REF!</v>
      </c>
      <c r="Y22" s="356"/>
      <c r="Z22" s="356" t="e">
        <f>IF(AND(' RIESGOS DE GESTION'!#REF!="Media",' RIESGOS DE GESTION'!#REF!="Moderado"),CONCATENATE("R",' RIESGOS DE GESTION'!#REF!),"")</f>
        <v>#REF!</v>
      </c>
      <c r="AA22" s="357"/>
      <c r="AB22" s="331" t="e">
        <f>IF(AND(' RIESGOS DE GESTION'!#REF!="Media",' RIESGOS DE GESTION'!#REF!="Mayor"),CONCATENATE("R",' RIESGOS DE GESTION'!#REF!),"")</f>
        <v>#REF!</v>
      </c>
      <c r="AC22" s="332"/>
      <c r="AD22" s="332" t="e">
        <f>IF(AND(' RIESGOS DE GESTION'!#REF!="Media",' RIESGOS DE GESTION'!#REF!="Mayor"),CONCATENATE("R",' RIESGOS DE GESTION'!#REF!),"")</f>
        <v>#REF!</v>
      </c>
      <c r="AE22" s="332"/>
      <c r="AF22" s="332" t="e">
        <f>IF(AND(' RIESGOS DE GESTION'!#REF!="Media",' RIESGOS DE GESTION'!#REF!="Mayor"),CONCATENATE("R",' RIESGOS DE GESTION'!#REF!),"")</f>
        <v>#REF!</v>
      </c>
      <c r="AG22" s="334"/>
      <c r="AH22" s="346" t="e">
        <f>IF(AND(' RIESGOS DE GESTION'!#REF!="Media",' RIESGOS DE GESTION'!#REF!="Catastrófico"),CONCATENATE("R",' RIESGOS DE GESTION'!#REF!),"")</f>
        <v>#REF!</v>
      </c>
      <c r="AI22" s="347"/>
      <c r="AJ22" s="347" t="e">
        <f>IF(AND(' RIESGOS DE GESTION'!#REF!="Media",' RIESGOS DE GESTION'!#REF!="Catastrófico"),CONCATENATE("R",' RIESGOS DE GESTION'!#REF!),"")</f>
        <v>#REF!</v>
      </c>
      <c r="AK22" s="347"/>
      <c r="AL22" s="347" t="e">
        <f>IF(AND(' RIESGOS DE GESTION'!#REF!="Media",' RIESGOS DE GESTION'!#REF!="Catastrófico"),CONCATENATE("R",' RIESGOS DE GESTION'!#REF!),"")</f>
        <v>#REF!</v>
      </c>
      <c r="AM22" s="348"/>
      <c r="AN22" s="69"/>
      <c r="AO22" s="302" t="s">
        <v>318</v>
      </c>
      <c r="AP22" s="303"/>
      <c r="AQ22" s="303"/>
      <c r="AR22" s="303"/>
      <c r="AS22" s="303"/>
      <c r="AT22" s="304"/>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row>
    <row r="23" spans="1:80" x14ac:dyDescent="0.25">
      <c r="A23" s="69"/>
      <c r="B23" s="282"/>
      <c r="C23" s="282"/>
      <c r="D23" s="283"/>
      <c r="E23" s="323"/>
      <c r="F23" s="324"/>
      <c r="G23" s="324"/>
      <c r="H23" s="324"/>
      <c r="I23" s="325"/>
      <c r="J23" s="349"/>
      <c r="K23" s="350"/>
      <c r="L23" s="350"/>
      <c r="M23" s="350"/>
      <c r="N23" s="350"/>
      <c r="O23" s="351"/>
      <c r="P23" s="349"/>
      <c r="Q23" s="350"/>
      <c r="R23" s="350"/>
      <c r="S23" s="350"/>
      <c r="T23" s="350"/>
      <c r="U23" s="351"/>
      <c r="V23" s="349"/>
      <c r="W23" s="350"/>
      <c r="X23" s="350"/>
      <c r="Y23" s="350"/>
      <c r="Z23" s="350"/>
      <c r="AA23" s="351"/>
      <c r="AB23" s="333"/>
      <c r="AC23" s="329"/>
      <c r="AD23" s="329"/>
      <c r="AE23" s="329"/>
      <c r="AF23" s="329"/>
      <c r="AG23" s="330"/>
      <c r="AH23" s="340"/>
      <c r="AI23" s="341"/>
      <c r="AJ23" s="341"/>
      <c r="AK23" s="341"/>
      <c r="AL23" s="341"/>
      <c r="AM23" s="342"/>
      <c r="AN23" s="69"/>
      <c r="AO23" s="305"/>
      <c r="AP23" s="306"/>
      <c r="AQ23" s="306"/>
      <c r="AR23" s="306"/>
      <c r="AS23" s="306"/>
      <c r="AT23" s="307"/>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row>
    <row r="24" spans="1:80" x14ac:dyDescent="0.25">
      <c r="A24" s="69"/>
      <c r="B24" s="282"/>
      <c r="C24" s="282"/>
      <c r="D24" s="283"/>
      <c r="E24" s="323"/>
      <c r="F24" s="324"/>
      <c r="G24" s="324"/>
      <c r="H24" s="324"/>
      <c r="I24" s="325"/>
      <c r="J24" s="349" t="e">
        <f>IF(AND(' RIESGOS DE GESTION'!#REF!="Media",' RIESGOS DE GESTION'!#REF!="Leve"),CONCATENATE("R",' RIESGOS DE GESTION'!#REF!),"")</f>
        <v>#REF!</v>
      </c>
      <c r="K24" s="350"/>
      <c r="L24" s="350" t="e">
        <f>IF(AND(' RIESGOS DE GESTION'!#REF!="Media",' RIESGOS DE GESTION'!#REF!="Leve"),CONCATENATE("R",' RIESGOS DE GESTION'!#REF!),"")</f>
        <v>#REF!</v>
      </c>
      <c r="M24" s="350"/>
      <c r="N24" s="350" t="e">
        <f>IF(AND(' RIESGOS DE GESTION'!#REF!="Media",' RIESGOS DE GESTION'!#REF!="Leve"),CONCATENATE("R",' RIESGOS DE GESTION'!#REF!),"")</f>
        <v>#REF!</v>
      </c>
      <c r="O24" s="351"/>
      <c r="P24" s="349" t="e">
        <f>IF(AND(' RIESGOS DE GESTION'!#REF!="Media",' RIESGOS DE GESTION'!#REF!="Menor"),CONCATENATE("R",' RIESGOS DE GESTION'!#REF!),"")</f>
        <v>#REF!</v>
      </c>
      <c r="Q24" s="350"/>
      <c r="R24" s="350" t="e">
        <f>IF(AND(' RIESGOS DE GESTION'!#REF!="Media",' RIESGOS DE GESTION'!#REF!="Menor"),CONCATENATE("R",' RIESGOS DE GESTION'!#REF!),"")</f>
        <v>#REF!</v>
      </c>
      <c r="S24" s="350"/>
      <c r="T24" s="350" t="e">
        <f>IF(AND(' RIESGOS DE GESTION'!#REF!="Media",' RIESGOS DE GESTION'!#REF!="Menor"),CONCATENATE("R",' RIESGOS DE GESTION'!#REF!),"")</f>
        <v>#REF!</v>
      </c>
      <c r="U24" s="351"/>
      <c r="V24" s="349" t="e">
        <f>IF(AND(' RIESGOS DE GESTION'!#REF!="Media",' RIESGOS DE GESTION'!#REF!="Moderado"),CONCATENATE("R",' RIESGOS DE GESTION'!#REF!),"")</f>
        <v>#REF!</v>
      </c>
      <c r="W24" s="350"/>
      <c r="X24" s="350" t="e">
        <f>IF(AND(' RIESGOS DE GESTION'!#REF!="Media",' RIESGOS DE GESTION'!#REF!="Moderado"),CONCATENATE("R",' RIESGOS DE GESTION'!#REF!),"")</f>
        <v>#REF!</v>
      </c>
      <c r="Y24" s="350"/>
      <c r="Z24" s="350" t="e">
        <f>IF(AND(' RIESGOS DE GESTION'!#REF!="Media",' RIESGOS DE GESTION'!#REF!="Moderado"),CONCATENATE("R",' RIESGOS DE GESTION'!#REF!),"")</f>
        <v>#REF!</v>
      </c>
      <c r="AA24" s="351"/>
      <c r="AB24" s="333" t="e">
        <f>IF(AND(' RIESGOS DE GESTION'!#REF!="Media",' RIESGOS DE GESTION'!#REF!="Mayor"),CONCATENATE("R",' RIESGOS DE GESTION'!#REF!),"")</f>
        <v>#REF!</v>
      </c>
      <c r="AC24" s="329"/>
      <c r="AD24" s="329" t="e">
        <f>IF(AND(' RIESGOS DE GESTION'!#REF!="Media",' RIESGOS DE GESTION'!#REF!="Mayor"),CONCATENATE("R",' RIESGOS DE GESTION'!#REF!),"")</f>
        <v>#REF!</v>
      </c>
      <c r="AE24" s="329"/>
      <c r="AF24" s="329" t="e">
        <f>IF(AND(' RIESGOS DE GESTION'!#REF!="Media",' RIESGOS DE GESTION'!#REF!="Mayor"),CONCATENATE("R",' RIESGOS DE GESTION'!#REF!),"")</f>
        <v>#REF!</v>
      </c>
      <c r="AG24" s="330"/>
      <c r="AH24" s="340" t="e">
        <f>IF(AND(' RIESGOS DE GESTION'!#REF!="Media",' RIESGOS DE GESTION'!#REF!="Catastrófico"),CONCATENATE("R",' RIESGOS DE GESTION'!#REF!),"")</f>
        <v>#REF!</v>
      </c>
      <c r="AI24" s="341"/>
      <c r="AJ24" s="341" t="e">
        <f>IF(AND(' RIESGOS DE GESTION'!#REF!="Media",' RIESGOS DE GESTION'!#REF!="Catastrófico"),CONCATENATE("R",' RIESGOS DE GESTION'!#REF!),"")</f>
        <v>#REF!</v>
      </c>
      <c r="AK24" s="341"/>
      <c r="AL24" s="341" t="e">
        <f>IF(AND(' RIESGOS DE GESTION'!#REF!="Media",' RIESGOS DE GESTION'!#REF!="Catastrófico"),CONCATENATE("R",' RIESGOS DE GESTION'!#REF!),"")</f>
        <v>#REF!</v>
      </c>
      <c r="AM24" s="342"/>
      <c r="AN24" s="69"/>
      <c r="AO24" s="305"/>
      <c r="AP24" s="306"/>
      <c r="AQ24" s="306"/>
      <c r="AR24" s="306"/>
      <c r="AS24" s="306"/>
      <c r="AT24" s="307"/>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row>
    <row r="25" spans="1:80" x14ac:dyDescent="0.25">
      <c r="A25" s="69"/>
      <c r="B25" s="282"/>
      <c r="C25" s="282"/>
      <c r="D25" s="283"/>
      <c r="E25" s="323"/>
      <c r="F25" s="324"/>
      <c r="G25" s="324"/>
      <c r="H25" s="324"/>
      <c r="I25" s="325"/>
      <c r="J25" s="349"/>
      <c r="K25" s="350"/>
      <c r="L25" s="350"/>
      <c r="M25" s="350"/>
      <c r="N25" s="350"/>
      <c r="O25" s="351"/>
      <c r="P25" s="349"/>
      <c r="Q25" s="350"/>
      <c r="R25" s="350"/>
      <c r="S25" s="350"/>
      <c r="T25" s="350"/>
      <c r="U25" s="351"/>
      <c r="V25" s="349"/>
      <c r="W25" s="350"/>
      <c r="X25" s="350"/>
      <c r="Y25" s="350"/>
      <c r="Z25" s="350"/>
      <c r="AA25" s="351"/>
      <c r="AB25" s="333"/>
      <c r="AC25" s="329"/>
      <c r="AD25" s="329"/>
      <c r="AE25" s="329"/>
      <c r="AF25" s="329"/>
      <c r="AG25" s="330"/>
      <c r="AH25" s="340"/>
      <c r="AI25" s="341"/>
      <c r="AJ25" s="341"/>
      <c r="AK25" s="341"/>
      <c r="AL25" s="341"/>
      <c r="AM25" s="342"/>
      <c r="AN25" s="69"/>
      <c r="AO25" s="305"/>
      <c r="AP25" s="306"/>
      <c r="AQ25" s="306"/>
      <c r="AR25" s="306"/>
      <c r="AS25" s="306"/>
      <c r="AT25" s="307"/>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row>
    <row r="26" spans="1:80" x14ac:dyDescent="0.25">
      <c r="A26" s="69"/>
      <c r="B26" s="282"/>
      <c r="C26" s="282"/>
      <c r="D26" s="283"/>
      <c r="E26" s="323"/>
      <c r="F26" s="324"/>
      <c r="G26" s="324"/>
      <c r="H26" s="324"/>
      <c r="I26" s="325"/>
      <c r="J26" s="349" t="e">
        <f>IF(AND(' RIESGOS DE GESTION'!#REF!="Media",' RIESGOS DE GESTION'!#REF!="Leve"),CONCATENATE("R",' RIESGOS DE GESTION'!#REF!),"")</f>
        <v>#REF!</v>
      </c>
      <c r="K26" s="350"/>
      <c r="L26" s="350" t="e">
        <f>IF(AND(' RIESGOS DE GESTION'!#REF!="Media",' RIESGOS DE GESTION'!#REF!="Leve"),CONCATENATE("R",' RIESGOS DE GESTION'!#REF!),"")</f>
        <v>#REF!</v>
      </c>
      <c r="M26" s="350"/>
      <c r="N26" s="350" t="e">
        <f>IF(AND(' RIESGOS DE GESTION'!#REF!="Media",' RIESGOS DE GESTION'!#REF!="Leve"),CONCATENATE("R",' RIESGOS DE GESTION'!#REF!),"")</f>
        <v>#REF!</v>
      </c>
      <c r="O26" s="351"/>
      <c r="P26" s="349" t="e">
        <f>IF(AND(' RIESGOS DE GESTION'!#REF!="Media",' RIESGOS DE GESTION'!#REF!="Menor"),CONCATENATE("R",' RIESGOS DE GESTION'!#REF!),"")</f>
        <v>#REF!</v>
      </c>
      <c r="Q26" s="350"/>
      <c r="R26" s="350" t="e">
        <f>IF(AND(' RIESGOS DE GESTION'!#REF!="Media",' RIESGOS DE GESTION'!#REF!="Menor"),CONCATENATE("R",' RIESGOS DE GESTION'!#REF!),"")</f>
        <v>#REF!</v>
      </c>
      <c r="S26" s="350"/>
      <c r="T26" s="350" t="e">
        <f>IF(AND(' RIESGOS DE GESTION'!#REF!="Media",' RIESGOS DE GESTION'!#REF!="Menor"),CONCATENATE("R",' RIESGOS DE GESTION'!#REF!),"")</f>
        <v>#REF!</v>
      </c>
      <c r="U26" s="351"/>
      <c r="V26" s="349" t="e">
        <f>IF(AND(' RIESGOS DE GESTION'!#REF!="Media",' RIESGOS DE GESTION'!#REF!="Moderado"),CONCATENATE("R",' RIESGOS DE GESTION'!#REF!),"")</f>
        <v>#REF!</v>
      </c>
      <c r="W26" s="350"/>
      <c r="X26" s="350" t="e">
        <f>IF(AND(' RIESGOS DE GESTION'!#REF!="Media",' RIESGOS DE GESTION'!#REF!="Moderado"),CONCATENATE("R",' RIESGOS DE GESTION'!#REF!),"")</f>
        <v>#REF!</v>
      </c>
      <c r="Y26" s="350"/>
      <c r="Z26" s="350" t="e">
        <f>IF(AND(' RIESGOS DE GESTION'!#REF!="Media",' RIESGOS DE GESTION'!#REF!="Moderado"),CONCATENATE("R",' RIESGOS DE GESTION'!#REF!),"")</f>
        <v>#REF!</v>
      </c>
      <c r="AA26" s="351"/>
      <c r="AB26" s="333" t="e">
        <f>IF(AND(' RIESGOS DE GESTION'!#REF!="Media",' RIESGOS DE GESTION'!#REF!="Mayor"),CONCATENATE("R",' RIESGOS DE GESTION'!#REF!),"")</f>
        <v>#REF!</v>
      </c>
      <c r="AC26" s="329"/>
      <c r="AD26" s="329" t="e">
        <f>IF(AND(' RIESGOS DE GESTION'!#REF!="Media",' RIESGOS DE GESTION'!#REF!="Mayor"),CONCATENATE("R",' RIESGOS DE GESTION'!#REF!),"")</f>
        <v>#REF!</v>
      </c>
      <c r="AE26" s="329"/>
      <c r="AF26" s="329" t="e">
        <f>IF(AND(' RIESGOS DE GESTION'!#REF!="Media",' RIESGOS DE GESTION'!#REF!="Mayor"),CONCATENATE("R",' RIESGOS DE GESTION'!#REF!),"")</f>
        <v>#REF!</v>
      </c>
      <c r="AG26" s="330"/>
      <c r="AH26" s="340" t="e">
        <f>IF(AND(' RIESGOS DE GESTION'!#REF!="Media",' RIESGOS DE GESTION'!#REF!="Catastrófico"),CONCATENATE("R",' RIESGOS DE GESTION'!#REF!),"")</f>
        <v>#REF!</v>
      </c>
      <c r="AI26" s="341"/>
      <c r="AJ26" s="341" t="e">
        <f>IF(AND(' RIESGOS DE GESTION'!#REF!="Media",' RIESGOS DE GESTION'!#REF!="Catastrófico"),CONCATENATE("R",' RIESGOS DE GESTION'!#REF!),"")</f>
        <v>#REF!</v>
      </c>
      <c r="AK26" s="341"/>
      <c r="AL26" s="341" t="e">
        <f>IF(AND(' RIESGOS DE GESTION'!#REF!="Media",' RIESGOS DE GESTION'!#REF!="Catastrófico"),CONCATENATE("R",' RIESGOS DE GESTION'!#REF!),"")</f>
        <v>#REF!</v>
      </c>
      <c r="AM26" s="342"/>
      <c r="AN26" s="69"/>
      <c r="AO26" s="305"/>
      <c r="AP26" s="306"/>
      <c r="AQ26" s="306"/>
      <c r="AR26" s="306"/>
      <c r="AS26" s="306"/>
      <c r="AT26" s="307"/>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row>
    <row r="27" spans="1:80" x14ac:dyDescent="0.25">
      <c r="A27" s="69"/>
      <c r="B27" s="282"/>
      <c r="C27" s="282"/>
      <c r="D27" s="283"/>
      <c r="E27" s="323"/>
      <c r="F27" s="324"/>
      <c r="G27" s="324"/>
      <c r="H27" s="324"/>
      <c r="I27" s="325"/>
      <c r="J27" s="349"/>
      <c r="K27" s="350"/>
      <c r="L27" s="350"/>
      <c r="M27" s="350"/>
      <c r="N27" s="350"/>
      <c r="O27" s="351"/>
      <c r="P27" s="349"/>
      <c r="Q27" s="350"/>
      <c r="R27" s="350"/>
      <c r="S27" s="350"/>
      <c r="T27" s="350"/>
      <c r="U27" s="351"/>
      <c r="V27" s="349"/>
      <c r="W27" s="350"/>
      <c r="X27" s="350"/>
      <c r="Y27" s="350"/>
      <c r="Z27" s="350"/>
      <c r="AA27" s="351"/>
      <c r="AB27" s="333"/>
      <c r="AC27" s="329"/>
      <c r="AD27" s="329"/>
      <c r="AE27" s="329"/>
      <c r="AF27" s="329"/>
      <c r="AG27" s="330"/>
      <c r="AH27" s="340"/>
      <c r="AI27" s="341"/>
      <c r="AJ27" s="341"/>
      <c r="AK27" s="341"/>
      <c r="AL27" s="341"/>
      <c r="AM27" s="342"/>
      <c r="AN27" s="69"/>
      <c r="AO27" s="305"/>
      <c r="AP27" s="306"/>
      <c r="AQ27" s="306"/>
      <c r="AR27" s="306"/>
      <c r="AS27" s="306"/>
      <c r="AT27" s="307"/>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row>
    <row r="28" spans="1:80" x14ac:dyDescent="0.25">
      <c r="A28" s="69"/>
      <c r="B28" s="282"/>
      <c r="C28" s="282"/>
      <c r="D28" s="283"/>
      <c r="E28" s="323"/>
      <c r="F28" s="324"/>
      <c r="G28" s="324"/>
      <c r="H28" s="324"/>
      <c r="I28" s="325"/>
      <c r="J28" s="349" t="e">
        <f>IF(AND(' RIESGOS DE GESTION'!#REF!="Media",' RIESGOS DE GESTION'!#REF!="Leve"),CONCATENATE("R",' RIESGOS DE GESTION'!#REF!),"")</f>
        <v>#REF!</v>
      </c>
      <c r="K28" s="350"/>
      <c r="L28" s="350" t="e">
        <f>IF(AND(' RIESGOS DE GESTION'!#REF!="Media",' RIESGOS DE GESTION'!#REF!="Leve"),CONCATENATE("R",' RIESGOS DE GESTION'!#REF!),"")</f>
        <v>#REF!</v>
      </c>
      <c r="M28" s="350"/>
      <c r="N28" s="350" t="e">
        <f>IF(AND(' RIESGOS DE GESTION'!#REF!="Media",' RIESGOS DE GESTION'!#REF!="Leve"),CONCATENATE("R",' RIESGOS DE GESTION'!#REF!),"")</f>
        <v>#REF!</v>
      </c>
      <c r="O28" s="351"/>
      <c r="P28" s="349" t="e">
        <f>IF(AND(' RIESGOS DE GESTION'!#REF!="Media",' RIESGOS DE GESTION'!#REF!="Menor"),CONCATENATE("R",' RIESGOS DE GESTION'!#REF!),"")</f>
        <v>#REF!</v>
      </c>
      <c r="Q28" s="350"/>
      <c r="R28" s="350" t="e">
        <f>IF(AND(' RIESGOS DE GESTION'!#REF!="Media",' RIESGOS DE GESTION'!#REF!="Menor"),CONCATENATE("R",' RIESGOS DE GESTION'!#REF!),"")</f>
        <v>#REF!</v>
      </c>
      <c r="S28" s="350"/>
      <c r="T28" s="350" t="e">
        <f>IF(AND(' RIESGOS DE GESTION'!#REF!="Media",' RIESGOS DE GESTION'!#REF!="Menor"),CONCATENATE("R",' RIESGOS DE GESTION'!#REF!),"")</f>
        <v>#REF!</v>
      </c>
      <c r="U28" s="351"/>
      <c r="V28" s="349" t="e">
        <f>IF(AND(' RIESGOS DE GESTION'!#REF!="Media",' RIESGOS DE GESTION'!#REF!="Moderado"),CONCATENATE("R",' RIESGOS DE GESTION'!#REF!),"")</f>
        <v>#REF!</v>
      </c>
      <c r="W28" s="350"/>
      <c r="X28" s="350" t="e">
        <f>IF(AND(' RIESGOS DE GESTION'!#REF!="Media",' RIESGOS DE GESTION'!#REF!="Moderado"),CONCATENATE("R",' RIESGOS DE GESTION'!#REF!),"")</f>
        <v>#REF!</v>
      </c>
      <c r="Y28" s="350"/>
      <c r="Z28" s="350" t="e">
        <f>IF(AND(' RIESGOS DE GESTION'!#REF!="Media",' RIESGOS DE GESTION'!#REF!="Moderado"),CONCATENATE("R",' RIESGOS DE GESTION'!#REF!),"")</f>
        <v>#REF!</v>
      </c>
      <c r="AA28" s="351"/>
      <c r="AB28" s="333" t="e">
        <f>IF(AND(' RIESGOS DE GESTION'!#REF!="Media",' RIESGOS DE GESTION'!#REF!="Mayor"),CONCATENATE("R",' RIESGOS DE GESTION'!#REF!),"")</f>
        <v>#REF!</v>
      </c>
      <c r="AC28" s="329"/>
      <c r="AD28" s="329" t="e">
        <f>IF(AND(' RIESGOS DE GESTION'!#REF!="Media",' RIESGOS DE GESTION'!#REF!="Mayor"),CONCATENATE("R",' RIESGOS DE GESTION'!#REF!),"")</f>
        <v>#REF!</v>
      </c>
      <c r="AE28" s="329"/>
      <c r="AF28" s="329" t="e">
        <f>IF(AND(' RIESGOS DE GESTION'!#REF!="Media",' RIESGOS DE GESTION'!#REF!="Mayor"),CONCATENATE("R",' RIESGOS DE GESTION'!#REF!),"")</f>
        <v>#REF!</v>
      </c>
      <c r="AG28" s="330"/>
      <c r="AH28" s="340" t="e">
        <f>IF(AND(' RIESGOS DE GESTION'!#REF!="Media",' RIESGOS DE GESTION'!#REF!="Catastrófico"),CONCATENATE("R",' RIESGOS DE GESTION'!#REF!),"")</f>
        <v>#REF!</v>
      </c>
      <c r="AI28" s="341"/>
      <c r="AJ28" s="341" t="e">
        <f>IF(AND(' RIESGOS DE GESTION'!#REF!="Media",' RIESGOS DE GESTION'!#REF!="Catastrófico"),CONCATENATE("R",' RIESGOS DE GESTION'!#REF!),"")</f>
        <v>#REF!</v>
      </c>
      <c r="AK28" s="341"/>
      <c r="AL28" s="341" t="e">
        <f>IF(AND(' RIESGOS DE GESTION'!#REF!="Media",' RIESGOS DE GESTION'!#REF!="Catastrófico"),CONCATENATE("R",' RIESGOS DE GESTION'!#REF!),"")</f>
        <v>#REF!</v>
      </c>
      <c r="AM28" s="342"/>
      <c r="AN28" s="69"/>
      <c r="AO28" s="305"/>
      <c r="AP28" s="306"/>
      <c r="AQ28" s="306"/>
      <c r="AR28" s="306"/>
      <c r="AS28" s="306"/>
      <c r="AT28" s="307"/>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row>
    <row r="29" spans="1:80" ht="15.75" thickBot="1" x14ac:dyDescent="0.3">
      <c r="A29" s="69"/>
      <c r="B29" s="282"/>
      <c r="C29" s="282"/>
      <c r="D29" s="283"/>
      <c r="E29" s="326"/>
      <c r="F29" s="327"/>
      <c r="G29" s="327"/>
      <c r="H29" s="327"/>
      <c r="I29" s="328"/>
      <c r="J29" s="349"/>
      <c r="K29" s="350"/>
      <c r="L29" s="350"/>
      <c r="M29" s="350"/>
      <c r="N29" s="350"/>
      <c r="O29" s="351"/>
      <c r="P29" s="352"/>
      <c r="Q29" s="353"/>
      <c r="R29" s="353"/>
      <c r="S29" s="353"/>
      <c r="T29" s="353"/>
      <c r="U29" s="354"/>
      <c r="V29" s="352"/>
      <c r="W29" s="353"/>
      <c r="X29" s="353"/>
      <c r="Y29" s="353"/>
      <c r="Z29" s="353"/>
      <c r="AA29" s="354"/>
      <c r="AB29" s="337"/>
      <c r="AC29" s="338"/>
      <c r="AD29" s="338"/>
      <c r="AE29" s="338"/>
      <c r="AF29" s="338"/>
      <c r="AG29" s="339"/>
      <c r="AH29" s="343"/>
      <c r="AI29" s="344"/>
      <c r="AJ29" s="344"/>
      <c r="AK29" s="344"/>
      <c r="AL29" s="344"/>
      <c r="AM29" s="345"/>
      <c r="AN29" s="69"/>
      <c r="AO29" s="308"/>
      <c r="AP29" s="309"/>
      <c r="AQ29" s="309"/>
      <c r="AR29" s="309"/>
      <c r="AS29" s="309"/>
      <c r="AT29" s="310"/>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row>
    <row r="30" spans="1:80" x14ac:dyDescent="0.25">
      <c r="A30" s="69"/>
      <c r="B30" s="282"/>
      <c r="C30" s="282"/>
      <c r="D30" s="283"/>
      <c r="E30" s="320" t="s">
        <v>319</v>
      </c>
      <c r="F30" s="321"/>
      <c r="G30" s="321"/>
      <c r="H30" s="321"/>
      <c r="I30" s="321"/>
      <c r="J30" s="364" t="e">
        <f>IF(AND(' RIESGOS DE GESTION'!#REF!="Baja",' RIESGOS DE GESTION'!#REF!="Leve"),CONCATENATE("R",' RIESGOS DE GESTION'!#REF!),"")</f>
        <v>#REF!</v>
      </c>
      <c r="K30" s="365"/>
      <c r="L30" s="365" t="e">
        <f>IF(AND(' RIESGOS DE GESTION'!#REF!="Baja",' RIESGOS DE GESTION'!#REF!="Leve"),CONCATENATE("R",' RIESGOS DE GESTION'!#REF!),"")</f>
        <v>#REF!</v>
      </c>
      <c r="M30" s="365"/>
      <c r="N30" s="365" t="e">
        <f>IF(AND(' RIESGOS DE GESTION'!#REF!="Baja",' RIESGOS DE GESTION'!#REF!="Leve"),CONCATENATE("R",' RIESGOS DE GESTION'!#REF!),"")</f>
        <v>#REF!</v>
      </c>
      <c r="O30" s="366"/>
      <c r="P30" s="356" t="e">
        <f>IF(AND(' RIESGOS DE GESTION'!#REF!="Baja",' RIESGOS DE GESTION'!#REF!="Menor"),CONCATENATE("R",' RIESGOS DE GESTION'!#REF!),"")</f>
        <v>#REF!</v>
      </c>
      <c r="Q30" s="356"/>
      <c r="R30" s="356" t="e">
        <f>IF(AND(' RIESGOS DE GESTION'!#REF!="Baja",' RIESGOS DE GESTION'!#REF!="Menor"),CONCATENATE("R",' RIESGOS DE GESTION'!#REF!),"")</f>
        <v>#REF!</v>
      </c>
      <c r="S30" s="356"/>
      <c r="T30" s="356" t="e">
        <f>IF(AND(' RIESGOS DE GESTION'!#REF!="Baja",' RIESGOS DE GESTION'!#REF!="Menor"),CONCATENATE("R",' RIESGOS DE GESTION'!#REF!),"")</f>
        <v>#REF!</v>
      </c>
      <c r="U30" s="357"/>
      <c r="V30" s="355" t="e">
        <f>IF(AND(' RIESGOS DE GESTION'!#REF!="Baja",' RIESGOS DE GESTION'!#REF!="Moderado"),CONCATENATE("R",' RIESGOS DE GESTION'!#REF!),"")</f>
        <v>#REF!</v>
      </c>
      <c r="W30" s="356"/>
      <c r="X30" s="356" t="e">
        <f>IF(AND(' RIESGOS DE GESTION'!#REF!="Baja",' RIESGOS DE GESTION'!#REF!="Moderado"),CONCATENATE("R",' RIESGOS DE GESTION'!#REF!),"")</f>
        <v>#REF!</v>
      </c>
      <c r="Y30" s="356"/>
      <c r="Z30" s="356" t="e">
        <f>IF(AND(' RIESGOS DE GESTION'!#REF!="Baja",' RIESGOS DE GESTION'!#REF!="Moderado"),CONCATENATE("R",' RIESGOS DE GESTION'!#REF!),"")</f>
        <v>#REF!</v>
      </c>
      <c r="AA30" s="357"/>
      <c r="AB30" s="331" t="e">
        <f>IF(AND(' RIESGOS DE GESTION'!#REF!="Baja",' RIESGOS DE GESTION'!#REF!="Mayor"),CONCATENATE("R",' RIESGOS DE GESTION'!#REF!),"")</f>
        <v>#REF!</v>
      </c>
      <c r="AC30" s="332"/>
      <c r="AD30" s="332" t="e">
        <f>IF(AND(' RIESGOS DE GESTION'!#REF!="Baja",' RIESGOS DE GESTION'!#REF!="Mayor"),CONCATENATE("R",' RIESGOS DE GESTION'!#REF!),"")</f>
        <v>#REF!</v>
      </c>
      <c r="AE30" s="332"/>
      <c r="AF30" s="332" t="e">
        <f>IF(AND(' RIESGOS DE GESTION'!#REF!="Baja",' RIESGOS DE GESTION'!#REF!="Mayor"),CONCATENATE("R",' RIESGOS DE GESTION'!#REF!),"")</f>
        <v>#REF!</v>
      </c>
      <c r="AG30" s="334"/>
      <c r="AH30" s="346" t="e">
        <f>IF(AND(' RIESGOS DE GESTION'!#REF!="Baja",' RIESGOS DE GESTION'!#REF!="Catastrófico"),CONCATENATE("R",' RIESGOS DE GESTION'!#REF!),"")</f>
        <v>#REF!</v>
      </c>
      <c r="AI30" s="347"/>
      <c r="AJ30" s="347" t="e">
        <f>IF(AND(' RIESGOS DE GESTION'!#REF!="Baja",' RIESGOS DE GESTION'!#REF!="Catastrófico"),CONCATENATE("R",' RIESGOS DE GESTION'!#REF!),"")</f>
        <v>#REF!</v>
      </c>
      <c r="AK30" s="347"/>
      <c r="AL30" s="347" t="e">
        <f>IF(AND(' RIESGOS DE GESTION'!#REF!="Baja",' RIESGOS DE GESTION'!#REF!="Catastrófico"),CONCATENATE("R",' RIESGOS DE GESTION'!#REF!),"")</f>
        <v>#REF!</v>
      </c>
      <c r="AM30" s="348"/>
      <c r="AN30" s="69"/>
      <c r="AO30" s="311" t="s">
        <v>320</v>
      </c>
      <c r="AP30" s="312"/>
      <c r="AQ30" s="312"/>
      <c r="AR30" s="312"/>
      <c r="AS30" s="312"/>
      <c r="AT30" s="313"/>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row>
    <row r="31" spans="1:80" x14ac:dyDescent="0.25">
      <c r="A31" s="69"/>
      <c r="B31" s="282"/>
      <c r="C31" s="282"/>
      <c r="D31" s="283"/>
      <c r="E31" s="323"/>
      <c r="F31" s="324"/>
      <c r="G31" s="324"/>
      <c r="H31" s="324"/>
      <c r="I31" s="324"/>
      <c r="J31" s="360"/>
      <c r="K31" s="358"/>
      <c r="L31" s="358"/>
      <c r="M31" s="358"/>
      <c r="N31" s="358"/>
      <c r="O31" s="359"/>
      <c r="P31" s="350"/>
      <c r="Q31" s="350"/>
      <c r="R31" s="350"/>
      <c r="S31" s="350"/>
      <c r="T31" s="350"/>
      <c r="U31" s="351"/>
      <c r="V31" s="349"/>
      <c r="W31" s="350"/>
      <c r="X31" s="350"/>
      <c r="Y31" s="350"/>
      <c r="Z31" s="350"/>
      <c r="AA31" s="351"/>
      <c r="AB31" s="333"/>
      <c r="AC31" s="329"/>
      <c r="AD31" s="329"/>
      <c r="AE31" s="329"/>
      <c r="AF31" s="329"/>
      <c r="AG31" s="330"/>
      <c r="AH31" s="340"/>
      <c r="AI31" s="341"/>
      <c r="AJ31" s="341"/>
      <c r="AK31" s="341"/>
      <c r="AL31" s="341"/>
      <c r="AM31" s="342"/>
      <c r="AN31" s="69"/>
      <c r="AO31" s="314"/>
      <c r="AP31" s="315"/>
      <c r="AQ31" s="315"/>
      <c r="AR31" s="315"/>
      <c r="AS31" s="315"/>
      <c r="AT31" s="316"/>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row>
    <row r="32" spans="1:80" x14ac:dyDescent="0.25">
      <c r="A32" s="69"/>
      <c r="B32" s="282"/>
      <c r="C32" s="282"/>
      <c r="D32" s="283"/>
      <c r="E32" s="323"/>
      <c r="F32" s="324"/>
      <c r="G32" s="324"/>
      <c r="H32" s="324"/>
      <c r="I32" s="324"/>
      <c r="J32" s="360" t="e">
        <f>IF(AND(' RIESGOS DE GESTION'!#REF!="Baja",' RIESGOS DE GESTION'!#REF!="Leve"),CONCATENATE("R",' RIESGOS DE GESTION'!#REF!),"")</f>
        <v>#REF!</v>
      </c>
      <c r="K32" s="358"/>
      <c r="L32" s="358" t="e">
        <f>IF(AND(' RIESGOS DE GESTION'!#REF!="Baja",' RIESGOS DE GESTION'!#REF!="Leve"),CONCATENATE("R",' RIESGOS DE GESTION'!#REF!),"")</f>
        <v>#REF!</v>
      </c>
      <c r="M32" s="358"/>
      <c r="N32" s="358" t="e">
        <f>IF(AND(' RIESGOS DE GESTION'!#REF!="Baja",' RIESGOS DE GESTION'!#REF!="Leve"),CONCATENATE("R",' RIESGOS DE GESTION'!#REF!),"")</f>
        <v>#REF!</v>
      </c>
      <c r="O32" s="359"/>
      <c r="P32" s="350" t="e">
        <f>IF(AND(' RIESGOS DE GESTION'!#REF!="Baja",' RIESGOS DE GESTION'!#REF!="Menor"),CONCATENATE("R",' RIESGOS DE GESTION'!#REF!),"")</f>
        <v>#REF!</v>
      </c>
      <c r="Q32" s="350"/>
      <c r="R32" s="350" t="e">
        <f>IF(AND(' RIESGOS DE GESTION'!#REF!="Baja",' RIESGOS DE GESTION'!#REF!="Menor"),CONCATENATE("R",' RIESGOS DE GESTION'!#REF!),"")</f>
        <v>#REF!</v>
      </c>
      <c r="S32" s="350"/>
      <c r="T32" s="350" t="e">
        <f>IF(AND(' RIESGOS DE GESTION'!#REF!="Baja",' RIESGOS DE GESTION'!#REF!="Menor"),CONCATENATE("R",' RIESGOS DE GESTION'!#REF!),"")</f>
        <v>#REF!</v>
      </c>
      <c r="U32" s="351"/>
      <c r="V32" s="349" t="e">
        <f>IF(AND(' RIESGOS DE GESTION'!#REF!="Baja",' RIESGOS DE GESTION'!#REF!="Moderado"),CONCATENATE("R",' RIESGOS DE GESTION'!#REF!),"")</f>
        <v>#REF!</v>
      </c>
      <c r="W32" s="350"/>
      <c r="X32" s="350" t="e">
        <f>IF(AND(' RIESGOS DE GESTION'!#REF!="Baja",' RIESGOS DE GESTION'!#REF!="Moderado"),CONCATENATE("R",' RIESGOS DE GESTION'!#REF!),"")</f>
        <v>#REF!</v>
      </c>
      <c r="Y32" s="350"/>
      <c r="Z32" s="350" t="e">
        <f>IF(AND(' RIESGOS DE GESTION'!#REF!="Baja",' RIESGOS DE GESTION'!#REF!="Moderado"),CONCATENATE("R",' RIESGOS DE GESTION'!#REF!),"")</f>
        <v>#REF!</v>
      </c>
      <c r="AA32" s="351"/>
      <c r="AB32" s="333" t="e">
        <f>IF(AND(' RIESGOS DE GESTION'!#REF!="Baja",' RIESGOS DE GESTION'!#REF!="Mayor"),CONCATENATE("R",' RIESGOS DE GESTION'!#REF!),"")</f>
        <v>#REF!</v>
      </c>
      <c r="AC32" s="329"/>
      <c r="AD32" s="329" t="e">
        <f>IF(AND(' RIESGOS DE GESTION'!#REF!="Baja",' RIESGOS DE GESTION'!#REF!="Mayor"),CONCATENATE("R",' RIESGOS DE GESTION'!#REF!),"")</f>
        <v>#REF!</v>
      </c>
      <c r="AE32" s="329"/>
      <c r="AF32" s="329" t="e">
        <f>IF(AND(' RIESGOS DE GESTION'!#REF!="Baja",' RIESGOS DE GESTION'!#REF!="Mayor"),CONCATENATE("R",' RIESGOS DE GESTION'!#REF!),"")</f>
        <v>#REF!</v>
      </c>
      <c r="AG32" s="330"/>
      <c r="AH32" s="340" t="e">
        <f>IF(AND(' RIESGOS DE GESTION'!#REF!="Baja",' RIESGOS DE GESTION'!#REF!="Catastrófico"),CONCATENATE("R",' RIESGOS DE GESTION'!#REF!),"")</f>
        <v>#REF!</v>
      </c>
      <c r="AI32" s="341"/>
      <c r="AJ32" s="341" t="e">
        <f>IF(AND(' RIESGOS DE GESTION'!#REF!="Baja",' RIESGOS DE GESTION'!#REF!="Catastrófico"),CONCATENATE("R",' RIESGOS DE GESTION'!#REF!),"")</f>
        <v>#REF!</v>
      </c>
      <c r="AK32" s="341"/>
      <c r="AL32" s="341" t="e">
        <f>IF(AND(' RIESGOS DE GESTION'!#REF!="Baja",' RIESGOS DE GESTION'!#REF!="Catastrófico"),CONCATENATE("R",' RIESGOS DE GESTION'!#REF!),"")</f>
        <v>#REF!</v>
      </c>
      <c r="AM32" s="342"/>
      <c r="AN32" s="69"/>
      <c r="AO32" s="314"/>
      <c r="AP32" s="315"/>
      <c r="AQ32" s="315"/>
      <c r="AR32" s="315"/>
      <c r="AS32" s="315"/>
      <c r="AT32" s="316"/>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row>
    <row r="33" spans="1:80" x14ac:dyDescent="0.25">
      <c r="A33" s="69"/>
      <c r="B33" s="282"/>
      <c r="C33" s="282"/>
      <c r="D33" s="283"/>
      <c r="E33" s="323"/>
      <c r="F33" s="324"/>
      <c r="G33" s="324"/>
      <c r="H33" s="324"/>
      <c r="I33" s="324"/>
      <c r="J33" s="360"/>
      <c r="K33" s="358"/>
      <c r="L33" s="358"/>
      <c r="M33" s="358"/>
      <c r="N33" s="358"/>
      <c r="O33" s="359"/>
      <c r="P33" s="350"/>
      <c r="Q33" s="350"/>
      <c r="R33" s="350"/>
      <c r="S33" s="350"/>
      <c r="T33" s="350"/>
      <c r="U33" s="351"/>
      <c r="V33" s="349"/>
      <c r="W33" s="350"/>
      <c r="X33" s="350"/>
      <c r="Y33" s="350"/>
      <c r="Z33" s="350"/>
      <c r="AA33" s="351"/>
      <c r="AB33" s="333"/>
      <c r="AC33" s="329"/>
      <c r="AD33" s="329"/>
      <c r="AE33" s="329"/>
      <c r="AF33" s="329"/>
      <c r="AG33" s="330"/>
      <c r="AH33" s="340"/>
      <c r="AI33" s="341"/>
      <c r="AJ33" s="341"/>
      <c r="AK33" s="341"/>
      <c r="AL33" s="341"/>
      <c r="AM33" s="342"/>
      <c r="AN33" s="69"/>
      <c r="AO33" s="314"/>
      <c r="AP33" s="315"/>
      <c r="AQ33" s="315"/>
      <c r="AR33" s="315"/>
      <c r="AS33" s="315"/>
      <c r="AT33" s="316"/>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row>
    <row r="34" spans="1:80" x14ac:dyDescent="0.25">
      <c r="A34" s="69"/>
      <c r="B34" s="282"/>
      <c r="C34" s="282"/>
      <c r="D34" s="283"/>
      <c r="E34" s="323"/>
      <c r="F34" s="324"/>
      <c r="G34" s="324"/>
      <c r="H34" s="324"/>
      <c r="I34" s="324"/>
      <c r="J34" s="360" t="e">
        <f>IF(AND(' RIESGOS DE GESTION'!#REF!="Baja",' RIESGOS DE GESTION'!#REF!="Leve"),CONCATENATE("R",' RIESGOS DE GESTION'!#REF!),"")</f>
        <v>#REF!</v>
      </c>
      <c r="K34" s="358"/>
      <c r="L34" s="358" t="e">
        <f>IF(AND(' RIESGOS DE GESTION'!#REF!="Baja",' RIESGOS DE GESTION'!#REF!="Leve"),CONCATENATE("R",' RIESGOS DE GESTION'!#REF!),"")</f>
        <v>#REF!</v>
      </c>
      <c r="M34" s="358"/>
      <c r="N34" s="358" t="e">
        <f>IF(AND(' RIESGOS DE GESTION'!#REF!="Baja",' RIESGOS DE GESTION'!#REF!="Leve"),CONCATENATE("R",' RIESGOS DE GESTION'!#REF!),"")</f>
        <v>#REF!</v>
      </c>
      <c r="O34" s="359"/>
      <c r="P34" s="350" t="e">
        <f>IF(AND(' RIESGOS DE GESTION'!#REF!="Baja",' RIESGOS DE GESTION'!#REF!="Menor"),CONCATENATE("R",' RIESGOS DE GESTION'!#REF!),"")</f>
        <v>#REF!</v>
      </c>
      <c r="Q34" s="350"/>
      <c r="R34" s="350" t="e">
        <f>IF(AND(' RIESGOS DE GESTION'!#REF!="Baja",' RIESGOS DE GESTION'!#REF!="Menor"),CONCATENATE("R",' RIESGOS DE GESTION'!#REF!),"")</f>
        <v>#REF!</v>
      </c>
      <c r="S34" s="350"/>
      <c r="T34" s="350" t="e">
        <f>IF(AND(' RIESGOS DE GESTION'!#REF!="Baja",' RIESGOS DE GESTION'!#REF!="Menor"),CONCATENATE("R",' RIESGOS DE GESTION'!#REF!),"")</f>
        <v>#REF!</v>
      </c>
      <c r="U34" s="351"/>
      <c r="V34" s="349" t="e">
        <f>IF(AND(' RIESGOS DE GESTION'!#REF!="Baja",' RIESGOS DE GESTION'!#REF!="Moderado"),CONCATENATE("R",' RIESGOS DE GESTION'!#REF!),"")</f>
        <v>#REF!</v>
      </c>
      <c r="W34" s="350"/>
      <c r="X34" s="350" t="e">
        <f>IF(AND(' RIESGOS DE GESTION'!#REF!="Baja",' RIESGOS DE GESTION'!#REF!="Moderado"),CONCATENATE("R",' RIESGOS DE GESTION'!#REF!),"")</f>
        <v>#REF!</v>
      </c>
      <c r="Y34" s="350"/>
      <c r="Z34" s="350" t="e">
        <f>IF(AND(' RIESGOS DE GESTION'!#REF!="Baja",' RIESGOS DE GESTION'!#REF!="Moderado"),CONCATENATE("R",' RIESGOS DE GESTION'!#REF!),"")</f>
        <v>#REF!</v>
      </c>
      <c r="AA34" s="351"/>
      <c r="AB34" s="333" t="e">
        <f>IF(AND(' RIESGOS DE GESTION'!#REF!="Baja",' RIESGOS DE GESTION'!#REF!="Mayor"),CONCATENATE("R",' RIESGOS DE GESTION'!#REF!),"")</f>
        <v>#REF!</v>
      </c>
      <c r="AC34" s="329"/>
      <c r="AD34" s="329" t="e">
        <f>IF(AND(' RIESGOS DE GESTION'!#REF!="Baja",' RIESGOS DE GESTION'!#REF!="Mayor"),CONCATENATE("R",' RIESGOS DE GESTION'!#REF!),"")</f>
        <v>#REF!</v>
      </c>
      <c r="AE34" s="329"/>
      <c r="AF34" s="329" t="e">
        <f>IF(AND(' RIESGOS DE GESTION'!#REF!="Baja",' RIESGOS DE GESTION'!#REF!="Mayor"),CONCATENATE("R",' RIESGOS DE GESTION'!#REF!),"")</f>
        <v>#REF!</v>
      </c>
      <c r="AG34" s="330"/>
      <c r="AH34" s="340" t="e">
        <f>IF(AND(' RIESGOS DE GESTION'!#REF!="Baja",' RIESGOS DE GESTION'!#REF!="Catastrófico"),CONCATENATE("R",' RIESGOS DE GESTION'!#REF!),"")</f>
        <v>#REF!</v>
      </c>
      <c r="AI34" s="341"/>
      <c r="AJ34" s="341" t="e">
        <f>IF(AND(' RIESGOS DE GESTION'!#REF!="Baja",' RIESGOS DE GESTION'!#REF!="Catastrófico"),CONCATENATE("R",' RIESGOS DE GESTION'!#REF!),"")</f>
        <v>#REF!</v>
      </c>
      <c r="AK34" s="341"/>
      <c r="AL34" s="341" t="e">
        <f>IF(AND(' RIESGOS DE GESTION'!#REF!="Baja",' RIESGOS DE GESTION'!#REF!="Catastrófico"),CONCATENATE("R",' RIESGOS DE GESTION'!#REF!),"")</f>
        <v>#REF!</v>
      </c>
      <c r="AM34" s="342"/>
      <c r="AN34" s="69"/>
      <c r="AO34" s="314"/>
      <c r="AP34" s="315"/>
      <c r="AQ34" s="315"/>
      <c r="AR34" s="315"/>
      <c r="AS34" s="315"/>
      <c r="AT34" s="316"/>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row>
    <row r="35" spans="1:80" x14ac:dyDescent="0.25">
      <c r="A35" s="69"/>
      <c r="B35" s="282"/>
      <c r="C35" s="282"/>
      <c r="D35" s="283"/>
      <c r="E35" s="323"/>
      <c r="F35" s="324"/>
      <c r="G35" s="324"/>
      <c r="H35" s="324"/>
      <c r="I35" s="324"/>
      <c r="J35" s="360"/>
      <c r="K35" s="358"/>
      <c r="L35" s="358"/>
      <c r="M35" s="358"/>
      <c r="N35" s="358"/>
      <c r="O35" s="359"/>
      <c r="P35" s="350"/>
      <c r="Q35" s="350"/>
      <c r="R35" s="350"/>
      <c r="S35" s="350"/>
      <c r="T35" s="350"/>
      <c r="U35" s="351"/>
      <c r="V35" s="349"/>
      <c r="W35" s="350"/>
      <c r="X35" s="350"/>
      <c r="Y35" s="350"/>
      <c r="Z35" s="350"/>
      <c r="AA35" s="351"/>
      <c r="AB35" s="333"/>
      <c r="AC35" s="329"/>
      <c r="AD35" s="329"/>
      <c r="AE35" s="329"/>
      <c r="AF35" s="329"/>
      <c r="AG35" s="330"/>
      <c r="AH35" s="340"/>
      <c r="AI35" s="341"/>
      <c r="AJ35" s="341"/>
      <c r="AK35" s="341"/>
      <c r="AL35" s="341"/>
      <c r="AM35" s="342"/>
      <c r="AN35" s="69"/>
      <c r="AO35" s="314"/>
      <c r="AP35" s="315"/>
      <c r="AQ35" s="315"/>
      <c r="AR35" s="315"/>
      <c r="AS35" s="315"/>
      <c r="AT35" s="316"/>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row>
    <row r="36" spans="1:80" x14ac:dyDescent="0.25">
      <c r="A36" s="69"/>
      <c r="B36" s="282"/>
      <c r="C36" s="282"/>
      <c r="D36" s="283"/>
      <c r="E36" s="323"/>
      <c r="F36" s="324"/>
      <c r="G36" s="324"/>
      <c r="H36" s="324"/>
      <c r="I36" s="324"/>
      <c r="J36" s="360" t="e">
        <f>IF(AND(' RIESGOS DE GESTION'!#REF!="Baja",' RIESGOS DE GESTION'!#REF!="Leve"),CONCATENATE("R",' RIESGOS DE GESTION'!#REF!),"")</f>
        <v>#REF!</v>
      </c>
      <c r="K36" s="358"/>
      <c r="L36" s="358" t="e">
        <f>IF(AND(' RIESGOS DE GESTION'!#REF!="Baja",' RIESGOS DE GESTION'!#REF!="Leve"),CONCATENATE("R",' RIESGOS DE GESTION'!#REF!),"")</f>
        <v>#REF!</v>
      </c>
      <c r="M36" s="358"/>
      <c r="N36" s="358" t="e">
        <f>IF(AND(' RIESGOS DE GESTION'!#REF!="Baja",' RIESGOS DE GESTION'!#REF!="Leve"),CONCATENATE("R",' RIESGOS DE GESTION'!#REF!),"")</f>
        <v>#REF!</v>
      </c>
      <c r="O36" s="359"/>
      <c r="P36" s="350" t="e">
        <f>IF(AND(' RIESGOS DE GESTION'!#REF!="Baja",' RIESGOS DE GESTION'!#REF!="Menor"),CONCATENATE("R",' RIESGOS DE GESTION'!#REF!),"")</f>
        <v>#REF!</v>
      </c>
      <c r="Q36" s="350"/>
      <c r="R36" s="350" t="e">
        <f>IF(AND(' RIESGOS DE GESTION'!#REF!="Baja",' RIESGOS DE GESTION'!#REF!="Menor"),CONCATENATE("R",' RIESGOS DE GESTION'!#REF!),"")</f>
        <v>#REF!</v>
      </c>
      <c r="S36" s="350"/>
      <c r="T36" s="350" t="e">
        <f>IF(AND(' RIESGOS DE GESTION'!#REF!="Baja",' RIESGOS DE GESTION'!#REF!="Menor"),CONCATENATE("R",' RIESGOS DE GESTION'!#REF!),"")</f>
        <v>#REF!</v>
      </c>
      <c r="U36" s="351"/>
      <c r="V36" s="349" t="e">
        <f>IF(AND(' RIESGOS DE GESTION'!#REF!="Baja",' RIESGOS DE GESTION'!#REF!="Moderado"),CONCATENATE("R",' RIESGOS DE GESTION'!#REF!),"")</f>
        <v>#REF!</v>
      </c>
      <c r="W36" s="350"/>
      <c r="X36" s="350" t="e">
        <f>IF(AND(' RIESGOS DE GESTION'!#REF!="Baja",' RIESGOS DE GESTION'!#REF!="Moderado"),CONCATENATE("R",' RIESGOS DE GESTION'!#REF!),"")</f>
        <v>#REF!</v>
      </c>
      <c r="Y36" s="350"/>
      <c r="Z36" s="350" t="e">
        <f>IF(AND(' RIESGOS DE GESTION'!#REF!="Baja",' RIESGOS DE GESTION'!#REF!="Moderado"),CONCATENATE("R",' RIESGOS DE GESTION'!#REF!),"")</f>
        <v>#REF!</v>
      </c>
      <c r="AA36" s="351"/>
      <c r="AB36" s="333" t="e">
        <f>IF(AND(' RIESGOS DE GESTION'!#REF!="Baja",' RIESGOS DE GESTION'!#REF!="Mayor"),CONCATENATE("R",' RIESGOS DE GESTION'!#REF!),"")</f>
        <v>#REF!</v>
      </c>
      <c r="AC36" s="329"/>
      <c r="AD36" s="329" t="e">
        <f>IF(AND(' RIESGOS DE GESTION'!#REF!="Baja",' RIESGOS DE GESTION'!#REF!="Mayor"),CONCATENATE("R",' RIESGOS DE GESTION'!#REF!),"")</f>
        <v>#REF!</v>
      </c>
      <c r="AE36" s="329"/>
      <c r="AF36" s="329" t="e">
        <f>IF(AND(' RIESGOS DE GESTION'!#REF!="Baja",' RIESGOS DE GESTION'!#REF!="Mayor"),CONCATENATE("R",' RIESGOS DE GESTION'!#REF!),"")</f>
        <v>#REF!</v>
      </c>
      <c r="AG36" s="330"/>
      <c r="AH36" s="340" t="e">
        <f>IF(AND(' RIESGOS DE GESTION'!#REF!="Baja",' RIESGOS DE GESTION'!#REF!="Catastrófico"),CONCATENATE("R",' RIESGOS DE GESTION'!#REF!),"")</f>
        <v>#REF!</v>
      </c>
      <c r="AI36" s="341"/>
      <c r="AJ36" s="341" t="e">
        <f>IF(AND(' RIESGOS DE GESTION'!#REF!="Baja",' RIESGOS DE GESTION'!#REF!="Catastrófico"),CONCATENATE("R",' RIESGOS DE GESTION'!#REF!),"")</f>
        <v>#REF!</v>
      </c>
      <c r="AK36" s="341"/>
      <c r="AL36" s="341" t="e">
        <f>IF(AND(' RIESGOS DE GESTION'!#REF!="Baja",' RIESGOS DE GESTION'!#REF!="Catastrófico"),CONCATENATE("R",' RIESGOS DE GESTION'!#REF!),"")</f>
        <v>#REF!</v>
      </c>
      <c r="AM36" s="342"/>
      <c r="AN36" s="69"/>
      <c r="AO36" s="314"/>
      <c r="AP36" s="315"/>
      <c r="AQ36" s="315"/>
      <c r="AR36" s="315"/>
      <c r="AS36" s="315"/>
      <c r="AT36" s="316"/>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row>
    <row r="37" spans="1:80" ht="15.75" thickBot="1" x14ac:dyDescent="0.3">
      <c r="A37" s="69"/>
      <c r="B37" s="282"/>
      <c r="C37" s="282"/>
      <c r="D37" s="283"/>
      <c r="E37" s="326"/>
      <c r="F37" s="327"/>
      <c r="G37" s="327"/>
      <c r="H37" s="327"/>
      <c r="I37" s="327"/>
      <c r="J37" s="361"/>
      <c r="K37" s="362"/>
      <c r="L37" s="362"/>
      <c r="M37" s="362"/>
      <c r="N37" s="362"/>
      <c r="O37" s="363"/>
      <c r="P37" s="353"/>
      <c r="Q37" s="353"/>
      <c r="R37" s="353"/>
      <c r="S37" s="353"/>
      <c r="T37" s="353"/>
      <c r="U37" s="354"/>
      <c r="V37" s="352"/>
      <c r="W37" s="353"/>
      <c r="X37" s="353"/>
      <c r="Y37" s="353"/>
      <c r="Z37" s="353"/>
      <c r="AA37" s="354"/>
      <c r="AB37" s="337"/>
      <c r="AC37" s="338"/>
      <c r="AD37" s="338"/>
      <c r="AE37" s="338"/>
      <c r="AF37" s="338"/>
      <c r="AG37" s="339"/>
      <c r="AH37" s="343"/>
      <c r="AI37" s="344"/>
      <c r="AJ37" s="344"/>
      <c r="AK37" s="344"/>
      <c r="AL37" s="344"/>
      <c r="AM37" s="345"/>
      <c r="AN37" s="69"/>
      <c r="AO37" s="317"/>
      <c r="AP37" s="318"/>
      <c r="AQ37" s="318"/>
      <c r="AR37" s="318"/>
      <c r="AS37" s="318"/>
      <c r="AT37" s="31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row>
    <row r="38" spans="1:80" x14ac:dyDescent="0.25">
      <c r="A38" s="69"/>
      <c r="B38" s="282"/>
      <c r="C38" s="282"/>
      <c r="D38" s="283"/>
      <c r="E38" s="320" t="s">
        <v>321</v>
      </c>
      <c r="F38" s="321"/>
      <c r="G38" s="321"/>
      <c r="H38" s="321"/>
      <c r="I38" s="322"/>
      <c r="J38" s="364" t="e">
        <f>IF(AND(' RIESGOS DE GESTION'!#REF!="Muy Baja",' RIESGOS DE GESTION'!#REF!="Leve"),CONCATENATE("R",' RIESGOS DE GESTION'!#REF!),"")</f>
        <v>#REF!</v>
      </c>
      <c r="K38" s="365"/>
      <c r="L38" s="365" t="e">
        <f>IF(AND(' RIESGOS DE GESTION'!#REF!="Muy Baja",' RIESGOS DE GESTION'!#REF!="Leve"),CONCATENATE("R",' RIESGOS DE GESTION'!#REF!),"")</f>
        <v>#REF!</v>
      </c>
      <c r="M38" s="365"/>
      <c r="N38" s="365" t="e">
        <f>IF(AND(' RIESGOS DE GESTION'!#REF!="Muy Baja",' RIESGOS DE GESTION'!#REF!="Leve"),CONCATENATE("R",' RIESGOS DE GESTION'!#REF!),"")</f>
        <v>#REF!</v>
      </c>
      <c r="O38" s="366"/>
      <c r="P38" s="364" t="e">
        <f>IF(AND(' RIESGOS DE GESTION'!#REF!="Muy Baja",' RIESGOS DE GESTION'!#REF!="Menor"),CONCATENATE("R",' RIESGOS DE GESTION'!#REF!),"")</f>
        <v>#REF!</v>
      </c>
      <c r="Q38" s="365"/>
      <c r="R38" s="365" t="e">
        <f>IF(AND(' RIESGOS DE GESTION'!#REF!="Muy Baja",' RIESGOS DE GESTION'!#REF!="Menor"),CONCATENATE("R",' RIESGOS DE GESTION'!#REF!),"")</f>
        <v>#REF!</v>
      </c>
      <c r="S38" s="365"/>
      <c r="T38" s="365" t="e">
        <f>IF(AND(' RIESGOS DE GESTION'!#REF!="Muy Baja",' RIESGOS DE GESTION'!#REF!="Menor"),CONCATENATE("R",' RIESGOS DE GESTION'!#REF!),"")</f>
        <v>#REF!</v>
      </c>
      <c r="U38" s="366"/>
      <c r="V38" s="355" t="e">
        <f>IF(AND(' RIESGOS DE GESTION'!#REF!="Muy Baja",' RIESGOS DE GESTION'!#REF!="Moderado"),CONCATENATE("R",' RIESGOS DE GESTION'!#REF!),"")</f>
        <v>#REF!</v>
      </c>
      <c r="W38" s="356"/>
      <c r="X38" s="356" t="e">
        <f>IF(AND(' RIESGOS DE GESTION'!#REF!="Muy Baja",' RIESGOS DE GESTION'!#REF!="Moderado"),CONCATENATE("R",' RIESGOS DE GESTION'!#REF!),"")</f>
        <v>#REF!</v>
      </c>
      <c r="Y38" s="356"/>
      <c r="Z38" s="356" t="e">
        <f>IF(AND(' RIESGOS DE GESTION'!#REF!="Muy Baja",' RIESGOS DE GESTION'!#REF!="Moderado"),CONCATENATE("R",' RIESGOS DE GESTION'!#REF!),"")</f>
        <v>#REF!</v>
      </c>
      <c r="AA38" s="357"/>
      <c r="AB38" s="331" t="e">
        <f>IF(AND(' RIESGOS DE GESTION'!#REF!="Muy Baja",' RIESGOS DE GESTION'!#REF!="Mayor"),CONCATENATE("R",' RIESGOS DE GESTION'!#REF!),"")</f>
        <v>#REF!</v>
      </c>
      <c r="AC38" s="332"/>
      <c r="AD38" s="332" t="e">
        <f>IF(AND(' RIESGOS DE GESTION'!#REF!="Muy Baja",' RIESGOS DE GESTION'!#REF!="Mayor"),CONCATENATE("R",' RIESGOS DE GESTION'!#REF!),"")</f>
        <v>#REF!</v>
      </c>
      <c r="AE38" s="332"/>
      <c r="AF38" s="332" t="e">
        <f>IF(AND(' RIESGOS DE GESTION'!#REF!="Muy Baja",' RIESGOS DE GESTION'!#REF!="Mayor"),CONCATENATE("R",' RIESGOS DE GESTION'!#REF!),"")</f>
        <v>#REF!</v>
      </c>
      <c r="AG38" s="334"/>
      <c r="AH38" s="346" t="e">
        <f>IF(AND(' RIESGOS DE GESTION'!#REF!="Muy Baja",' RIESGOS DE GESTION'!#REF!="Catastrófico"),CONCATENATE("R",' RIESGOS DE GESTION'!#REF!),"")</f>
        <v>#REF!</v>
      </c>
      <c r="AI38" s="347"/>
      <c r="AJ38" s="347" t="e">
        <f>IF(AND(' RIESGOS DE GESTION'!#REF!="Muy Baja",' RIESGOS DE GESTION'!#REF!="Catastrófico"),CONCATENATE("R",' RIESGOS DE GESTION'!#REF!),"")</f>
        <v>#REF!</v>
      </c>
      <c r="AK38" s="347"/>
      <c r="AL38" s="347" t="e">
        <f>IF(AND(' RIESGOS DE GESTION'!#REF!="Muy Baja",' RIESGOS DE GESTION'!#REF!="Catastrófico"),CONCATENATE("R",' RIESGOS DE GESTION'!#REF!),"")</f>
        <v>#REF!</v>
      </c>
      <c r="AM38" s="348"/>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row>
    <row r="39" spans="1:80" x14ac:dyDescent="0.25">
      <c r="A39" s="69"/>
      <c r="B39" s="282"/>
      <c r="C39" s="282"/>
      <c r="D39" s="283"/>
      <c r="E39" s="323"/>
      <c r="F39" s="324"/>
      <c r="G39" s="324"/>
      <c r="H39" s="324"/>
      <c r="I39" s="325"/>
      <c r="J39" s="360"/>
      <c r="K39" s="358"/>
      <c r="L39" s="358"/>
      <c r="M39" s="358"/>
      <c r="N39" s="358"/>
      <c r="O39" s="359"/>
      <c r="P39" s="360"/>
      <c r="Q39" s="358"/>
      <c r="R39" s="358"/>
      <c r="S39" s="358"/>
      <c r="T39" s="358"/>
      <c r="U39" s="359"/>
      <c r="V39" s="349"/>
      <c r="W39" s="350"/>
      <c r="X39" s="350"/>
      <c r="Y39" s="350"/>
      <c r="Z39" s="350"/>
      <c r="AA39" s="351"/>
      <c r="AB39" s="333"/>
      <c r="AC39" s="329"/>
      <c r="AD39" s="329"/>
      <c r="AE39" s="329"/>
      <c r="AF39" s="329"/>
      <c r="AG39" s="330"/>
      <c r="AH39" s="340"/>
      <c r="AI39" s="341"/>
      <c r="AJ39" s="341"/>
      <c r="AK39" s="341"/>
      <c r="AL39" s="341"/>
      <c r="AM39" s="342"/>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row>
    <row r="40" spans="1:80" x14ac:dyDescent="0.25">
      <c r="A40" s="69"/>
      <c r="B40" s="282"/>
      <c r="C40" s="282"/>
      <c r="D40" s="283"/>
      <c r="E40" s="323"/>
      <c r="F40" s="324"/>
      <c r="G40" s="324"/>
      <c r="H40" s="324"/>
      <c r="I40" s="325"/>
      <c r="J40" s="360" t="e">
        <f>IF(AND(' RIESGOS DE GESTION'!#REF!="Muy Baja",' RIESGOS DE GESTION'!#REF!="Leve"),CONCATENATE("R",' RIESGOS DE GESTION'!#REF!),"")</f>
        <v>#REF!</v>
      </c>
      <c r="K40" s="358"/>
      <c r="L40" s="358" t="e">
        <f>IF(AND(' RIESGOS DE GESTION'!#REF!="Muy Baja",' RIESGOS DE GESTION'!#REF!="Leve"),CONCATENATE("R",' RIESGOS DE GESTION'!#REF!),"")</f>
        <v>#REF!</v>
      </c>
      <c r="M40" s="358"/>
      <c r="N40" s="358" t="e">
        <f>IF(AND(' RIESGOS DE GESTION'!#REF!="Muy Baja",' RIESGOS DE GESTION'!#REF!="Leve"),CONCATENATE("R",' RIESGOS DE GESTION'!#REF!),"")</f>
        <v>#REF!</v>
      </c>
      <c r="O40" s="359"/>
      <c r="P40" s="360" t="e">
        <f>IF(AND(' RIESGOS DE GESTION'!#REF!="Muy Baja",' RIESGOS DE GESTION'!#REF!="Menor"),CONCATENATE("R",' RIESGOS DE GESTION'!#REF!),"")</f>
        <v>#REF!</v>
      </c>
      <c r="Q40" s="358"/>
      <c r="R40" s="358" t="e">
        <f>IF(AND(' RIESGOS DE GESTION'!#REF!="Muy Baja",' RIESGOS DE GESTION'!#REF!="Menor"),CONCATENATE("R",' RIESGOS DE GESTION'!#REF!),"")</f>
        <v>#REF!</v>
      </c>
      <c r="S40" s="358"/>
      <c r="T40" s="358" t="e">
        <f>IF(AND(' RIESGOS DE GESTION'!#REF!="Muy Baja",' RIESGOS DE GESTION'!#REF!="Menor"),CONCATENATE("R",' RIESGOS DE GESTION'!#REF!),"")</f>
        <v>#REF!</v>
      </c>
      <c r="U40" s="359"/>
      <c r="V40" s="349" t="e">
        <f>IF(AND(' RIESGOS DE GESTION'!#REF!="Muy Baja",' RIESGOS DE GESTION'!#REF!="Moderado"),CONCATENATE("R",' RIESGOS DE GESTION'!#REF!),"")</f>
        <v>#REF!</v>
      </c>
      <c r="W40" s="350"/>
      <c r="X40" s="350" t="e">
        <f>IF(AND(' RIESGOS DE GESTION'!#REF!="Muy Baja",' RIESGOS DE GESTION'!#REF!="Moderado"),CONCATENATE("R",' RIESGOS DE GESTION'!#REF!),"")</f>
        <v>#REF!</v>
      </c>
      <c r="Y40" s="350"/>
      <c r="Z40" s="350" t="e">
        <f>IF(AND(' RIESGOS DE GESTION'!#REF!="Muy Baja",' RIESGOS DE GESTION'!#REF!="Moderado"),CONCATENATE("R",' RIESGOS DE GESTION'!#REF!),"")</f>
        <v>#REF!</v>
      </c>
      <c r="AA40" s="351"/>
      <c r="AB40" s="333" t="e">
        <f>IF(AND(' RIESGOS DE GESTION'!#REF!="Muy Baja",' RIESGOS DE GESTION'!#REF!="Mayor"),CONCATENATE("R",' RIESGOS DE GESTION'!#REF!),"")</f>
        <v>#REF!</v>
      </c>
      <c r="AC40" s="329"/>
      <c r="AD40" s="329" t="e">
        <f>IF(AND(' RIESGOS DE GESTION'!#REF!="Muy Baja",' RIESGOS DE GESTION'!#REF!="Mayor"),CONCATENATE("R",' RIESGOS DE GESTION'!#REF!),"")</f>
        <v>#REF!</v>
      </c>
      <c r="AE40" s="329"/>
      <c r="AF40" s="329" t="e">
        <f>IF(AND(' RIESGOS DE GESTION'!#REF!="Muy Baja",' RIESGOS DE GESTION'!#REF!="Mayor"),CONCATENATE("R",' RIESGOS DE GESTION'!#REF!),"")</f>
        <v>#REF!</v>
      </c>
      <c r="AG40" s="330"/>
      <c r="AH40" s="340" t="e">
        <f>IF(AND(' RIESGOS DE GESTION'!#REF!="Muy Baja",' RIESGOS DE GESTION'!#REF!="Catastrófico"),CONCATENATE("R",' RIESGOS DE GESTION'!#REF!),"")</f>
        <v>#REF!</v>
      </c>
      <c r="AI40" s="341"/>
      <c r="AJ40" s="341" t="e">
        <f>IF(AND(' RIESGOS DE GESTION'!#REF!="Muy Baja",' RIESGOS DE GESTION'!#REF!="Catastrófico"),CONCATENATE("R",' RIESGOS DE GESTION'!#REF!),"")</f>
        <v>#REF!</v>
      </c>
      <c r="AK40" s="341"/>
      <c r="AL40" s="341" t="e">
        <f>IF(AND(' RIESGOS DE GESTION'!#REF!="Muy Baja",' RIESGOS DE GESTION'!#REF!="Catastrófico"),CONCATENATE("R",' RIESGOS DE GESTION'!#REF!),"")</f>
        <v>#REF!</v>
      </c>
      <c r="AM40" s="342"/>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row>
    <row r="41" spans="1:80" x14ac:dyDescent="0.25">
      <c r="A41" s="69"/>
      <c r="B41" s="282"/>
      <c r="C41" s="282"/>
      <c r="D41" s="283"/>
      <c r="E41" s="323"/>
      <c r="F41" s="324"/>
      <c r="G41" s="324"/>
      <c r="H41" s="324"/>
      <c r="I41" s="325"/>
      <c r="J41" s="360"/>
      <c r="K41" s="358"/>
      <c r="L41" s="358"/>
      <c r="M41" s="358"/>
      <c r="N41" s="358"/>
      <c r="O41" s="359"/>
      <c r="P41" s="360"/>
      <c r="Q41" s="358"/>
      <c r="R41" s="358"/>
      <c r="S41" s="358"/>
      <c r="T41" s="358"/>
      <c r="U41" s="359"/>
      <c r="V41" s="349"/>
      <c r="W41" s="350"/>
      <c r="X41" s="350"/>
      <c r="Y41" s="350"/>
      <c r="Z41" s="350"/>
      <c r="AA41" s="351"/>
      <c r="AB41" s="333"/>
      <c r="AC41" s="329"/>
      <c r="AD41" s="329"/>
      <c r="AE41" s="329"/>
      <c r="AF41" s="329"/>
      <c r="AG41" s="330"/>
      <c r="AH41" s="340"/>
      <c r="AI41" s="341"/>
      <c r="AJ41" s="341"/>
      <c r="AK41" s="341"/>
      <c r="AL41" s="341"/>
      <c r="AM41" s="342"/>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row>
    <row r="42" spans="1:80" x14ac:dyDescent="0.25">
      <c r="A42" s="69"/>
      <c r="B42" s="282"/>
      <c r="C42" s="282"/>
      <c r="D42" s="283"/>
      <c r="E42" s="323"/>
      <c r="F42" s="324"/>
      <c r="G42" s="324"/>
      <c r="H42" s="324"/>
      <c r="I42" s="325"/>
      <c r="J42" s="360" t="e">
        <f>IF(AND(' RIESGOS DE GESTION'!#REF!="Muy Baja",' RIESGOS DE GESTION'!#REF!="Leve"),CONCATENATE("R",' RIESGOS DE GESTION'!#REF!),"")</f>
        <v>#REF!</v>
      </c>
      <c r="K42" s="358"/>
      <c r="L42" s="358" t="e">
        <f>IF(AND(' RIESGOS DE GESTION'!#REF!="Muy Baja",' RIESGOS DE GESTION'!#REF!="Leve"),CONCATENATE("R",' RIESGOS DE GESTION'!#REF!),"")</f>
        <v>#REF!</v>
      </c>
      <c r="M42" s="358"/>
      <c r="N42" s="358" t="e">
        <f>IF(AND(' RIESGOS DE GESTION'!#REF!="Muy Baja",' RIESGOS DE GESTION'!#REF!="Leve"),CONCATENATE("R",' RIESGOS DE GESTION'!#REF!),"")</f>
        <v>#REF!</v>
      </c>
      <c r="O42" s="359"/>
      <c r="P42" s="360" t="e">
        <f>IF(AND(' RIESGOS DE GESTION'!#REF!="Muy Baja",' RIESGOS DE GESTION'!#REF!="Menor"),CONCATENATE("R",' RIESGOS DE GESTION'!#REF!),"")</f>
        <v>#REF!</v>
      </c>
      <c r="Q42" s="358"/>
      <c r="R42" s="358" t="e">
        <f>IF(AND(' RIESGOS DE GESTION'!#REF!="Muy Baja",' RIESGOS DE GESTION'!#REF!="Menor"),CONCATENATE("R",' RIESGOS DE GESTION'!#REF!),"")</f>
        <v>#REF!</v>
      </c>
      <c r="S42" s="358"/>
      <c r="T42" s="358" t="e">
        <f>IF(AND(' RIESGOS DE GESTION'!#REF!="Muy Baja",' RIESGOS DE GESTION'!#REF!="Menor"),CONCATENATE("R",' RIESGOS DE GESTION'!#REF!),"")</f>
        <v>#REF!</v>
      </c>
      <c r="U42" s="359"/>
      <c r="V42" s="349" t="e">
        <f>IF(AND(' RIESGOS DE GESTION'!#REF!="Muy Baja",' RIESGOS DE GESTION'!#REF!="Moderado"),CONCATENATE("R",' RIESGOS DE GESTION'!#REF!),"")</f>
        <v>#REF!</v>
      </c>
      <c r="W42" s="350"/>
      <c r="X42" s="350" t="e">
        <f>IF(AND(' RIESGOS DE GESTION'!#REF!="Muy Baja",' RIESGOS DE GESTION'!#REF!="Moderado"),CONCATENATE("R",' RIESGOS DE GESTION'!#REF!),"")</f>
        <v>#REF!</v>
      </c>
      <c r="Y42" s="350"/>
      <c r="Z42" s="350" t="e">
        <f>IF(AND(' RIESGOS DE GESTION'!#REF!="Muy Baja",' RIESGOS DE GESTION'!#REF!="Moderado"),CONCATENATE("R",' RIESGOS DE GESTION'!#REF!),"")</f>
        <v>#REF!</v>
      </c>
      <c r="AA42" s="351"/>
      <c r="AB42" s="333" t="e">
        <f>IF(AND(' RIESGOS DE GESTION'!#REF!="Muy Baja",' RIESGOS DE GESTION'!#REF!="Mayor"),CONCATENATE("R",' RIESGOS DE GESTION'!#REF!),"")</f>
        <v>#REF!</v>
      </c>
      <c r="AC42" s="329"/>
      <c r="AD42" s="329" t="e">
        <f>IF(AND(' RIESGOS DE GESTION'!#REF!="Muy Baja",' RIESGOS DE GESTION'!#REF!="Mayor"),CONCATENATE("R",' RIESGOS DE GESTION'!#REF!),"")</f>
        <v>#REF!</v>
      </c>
      <c r="AE42" s="329"/>
      <c r="AF42" s="329" t="e">
        <f>IF(AND(' RIESGOS DE GESTION'!#REF!="Muy Baja",' RIESGOS DE GESTION'!#REF!="Mayor"),CONCATENATE("R",' RIESGOS DE GESTION'!#REF!),"")</f>
        <v>#REF!</v>
      </c>
      <c r="AG42" s="330"/>
      <c r="AH42" s="340" t="e">
        <f>IF(AND(' RIESGOS DE GESTION'!#REF!="Muy Baja",' RIESGOS DE GESTION'!#REF!="Catastrófico"),CONCATENATE("R",' RIESGOS DE GESTION'!#REF!),"")</f>
        <v>#REF!</v>
      </c>
      <c r="AI42" s="341"/>
      <c r="AJ42" s="341" t="e">
        <f>IF(AND(' RIESGOS DE GESTION'!#REF!="Muy Baja",' RIESGOS DE GESTION'!#REF!="Catastrófico"),CONCATENATE("R",' RIESGOS DE GESTION'!#REF!),"")</f>
        <v>#REF!</v>
      </c>
      <c r="AK42" s="341"/>
      <c r="AL42" s="341" t="e">
        <f>IF(AND(' RIESGOS DE GESTION'!#REF!="Muy Baja",' RIESGOS DE GESTION'!#REF!="Catastrófico"),CONCATENATE("R",' RIESGOS DE GESTION'!#REF!),"")</f>
        <v>#REF!</v>
      </c>
      <c r="AM42" s="342"/>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row>
    <row r="43" spans="1:80" x14ac:dyDescent="0.25">
      <c r="A43" s="69"/>
      <c r="B43" s="282"/>
      <c r="C43" s="282"/>
      <c r="D43" s="283"/>
      <c r="E43" s="323"/>
      <c r="F43" s="324"/>
      <c r="G43" s="324"/>
      <c r="H43" s="324"/>
      <c r="I43" s="325"/>
      <c r="J43" s="360"/>
      <c r="K43" s="358"/>
      <c r="L43" s="358"/>
      <c r="M43" s="358"/>
      <c r="N43" s="358"/>
      <c r="O43" s="359"/>
      <c r="P43" s="360"/>
      <c r="Q43" s="358"/>
      <c r="R43" s="358"/>
      <c r="S43" s="358"/>
      <c r="T43" s="358"/>
      <c r="U43" s="359"/>
      <c r="V43" s="349"/>
      <c r="W43" s="350"/>
      <c r="X43" s="350"/>
      <c r="Y43" s="350"/>
      <c r="Z43" s="350"/>
      <c r="AA43" s="351"/>
      <c r="AB43" s="333"/>
      <c r="AC43" s="329"/>
      <c r="AD43" s="329"/>
      <c r="AE43" s="329"/>
      <c r="AF43" s="329"/>
      <c r="AG43" s="330"/>
      <c r="AH43" s="340"/>
      <c r="AI43" s="341"/>
      <c r="AJ43" s="341"/>
      <c r="AK43" s="341"/>
      <c r="AL43" s="341"/>
      <c r="AM43" s="342"/>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row>
    <row r="44" spans="1:80" x14ac:dyDescent="0.25">
      <c r="A44" s="69"/>
      <c r="B44" s="282"/>
      <c r="C44" s="282"/>
      <c r="D44" s="283"/>
      <c r="E44" s="323"/>
      <c r="F44" s="324"/>
      <c r="G44" s="324"/>
      <c r="H44" s="324"/>
      <c r="I44" s="325"/>
      <c r="J44" s="360" t="e">
        <f>IF(AND(' RIESGOS DE GESTION'!#REF!="Muy Baja",' RIESGOS DE GESTION'!#REF!="Leve"),CONCATENATE("R",' RIESGOS DE GESTION'!#REF!),"")</f>
        <v>#REF!</v>
      </c>
      <c r="K44" s="358"/>
      <c r="L44" s="358" t="e">
        <f>IF(AND(' RIESGOS DE GESTION'!#REF!="Muy Baja",' RIESGOS DE GESTION'!#REF!="Leve"),CONCATENATE("R",' RIESGOS DE GESTION'!#REF!),"")</f>
        <v>#REF!</v>
      </c>
      <c r="M44" s="358"/>
      <c r="N44" s="358" t="e">
        <f>IF(AND(' RIESGOS DE GESTION'!#REF!="Muy Baja",' RIESGOS DE GESTION'!#REF!="Leve"),CONCATENATE("R",' RIESGOS DE GESTION'!#REF!),"")</f>
        <v>#REF!</v>
      </c>
      <c r="O44" s="359"/>
      <c r="P44" s="360" t="e">
        <f>IF(AND(' RIESGOS DE GESTION'!#REF!="Muy Baja",' RIESGOS DE GESTION'!#REF!="Menor"),CONCATENATE("R",' RIESGOS DE GESTION'!#REF!),"")</f>
        <v>#REF!</v>
      </c>
      <c r="Q44" s="358"/>
      <c r="R44" s="358" t="e">
        <f>IF(AND(' RIESGOS DE GESTION'!#REF!="Muy Baja",' RIESGOS DE GESTION'!#REF!="Menor"),CONCATENATE("R",' RIESGOS DE GESTION'!#REF!),"")</f>
        <v>#REF!</v>
      </c>
      <c r="S44" s="358"/>
      <c r="T44" s="358" t="e">
        <f>IF(AND(' RIESGOS DE GESTION'!#REF!="Muy Baja",' RIESGOS DE GESTION'!#REF!="Menor"),CONCATENATE("R",' RIESGOS DE GESTION'!#REF!),"")</f>
        <v>#REF!</v>
      </c>
      <c r="U44" s="359"/>
      <c r="V44" s="349" t="e">
        <f>IF(AND(' RIESGOS DE GESTION'!#REF!="Muy Baja",' RIESGOS DE GESTION'!#REF!="Moderado"),CONCATENATE("R",' RIESGOS DE GESTION'!#REF!),"")</f>
        <v>#REF!</v>
      </c>
      <c r="W44" s="350"/>
      <c r="X44" s="350" t="e">
        <f>IF(AND(' RIESGOS DE GESTION'!#REF!="Muy Baja",' RIESGOS DE GESTION'!#REF!="Moderado"),CONCATENATE("R",' RIESGOS DE GESTION'!#REF!),"")</f>
        <v>#REF!</v>
      </c>
      <c r="Y44" s="350"/>
      <c r="Z44" s="350" t="e">
        <f>IF(AND(' RIESGOS DE GESTION'!#REF!="Muy Baja",' RIESGOS DE GESTION'!#REF!="Moderado"),CONCATENATE("R",' RIESGOS DE GESTION'!#REF!),"")</f>
        <v>#REF!</v>
      </c>
      <c r="AA44" s="351"/>
      <c r="AB44" s="333" t="e">
        <f>IF(AND(' RIESGOS DE GESTION'!#REF!="Muy Baja",' RIESGOS DE GESTION'!#REF!="Mayor"),CONCATENATE("R",' RIESGOS DE GESTION'!#REF!),"")</f>
        <v>#REF!</v>
      </c>
      <c r="AC44" s="329"/>
      <c r="AD44" s="329" t="e">
        <f>IF(AND(' RIESGOS DE GESTION'!#REF!="Muy Baja",' RIESGOS DE GESTION'!#REF!="Mayor"),CONCATENATE("R",' RIESGOS DE GESTION'!#REF!),"")</f>
        <v>#REF!</v>
      </c>
      <c r="AE44" s="329"/>
      <c r="AF44" s="329" t="e">
        <f>IF(AND(' RIESGOS DE GESTION'!#REF!="Muy Baja",' RIESGOS DE GESTION'!#REF!="Mayor"),CONCATENATE("R",' RIESGOS DE GESTION'!#REF!),"")</f>
        <v>#REF!</v>
      </c>
      <c r="AG44" s="330"/>
      <c r="AH44" s="340" t="e">
        <f>IF(AND(' RIESGOS DE GESTION'!#REF!="Muy Baja",' RIESGOS DE GESTION'!#REF!="Catastrófico"),CONCATENATE("R",' RIESGOS DE GESTION'!#REF!),"")</f>
        <v>#REF!</v>
      </c>
      <c r="AI44" s="341"/>
      <c r="AJ44" s="341" t="e">
        <f>IF(AND(' RIESGOS DE GESTION'!#REF!="Muy Baja",' RIESGOS DE GESTION'!#REF!="Catastrófico"),CONCATENATE("R",' RIESGOS DE GESTION'!#REF!),"")</f>
        <v>#REF!</v>
      </c>
      <c r="AK44" s="341"/>
      <c r="AL44" s="341" t="e">
        <f>IF(AND(' RIESGOS DE GESTION'!#REF!="Muy Baja",' RIESGOS DE GESTION'!#REF!="Catastrófico"),CONCATENATE("R",' RIESGOS DE GESTION'!#REF!),"")</f>
        <v>#REF!</v>
      </c>
      <c r="AM44" s="342"/>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row>
    <row r="45" spans="1:80" ht="15.75" thickBot="1" x14ac:dyDescent="0.3">
      <c r="A45" s="69"/>
      <c r="B45" s="282"/>
      <c r="C45" s="282"/>
      <c r="D45" s="283"/>
      <c r="E45" s="326"/>
      <c r="F45" s="327"/>
      <c r="G45" s="327"/>
      <c r="H45" s="327"/>
      <c r="I45" s="328"/>
      <c r="J45" s="361"/>
      <c r="K45" s="362"/>
      <c r="L45" s="362"/>
      <c r="M45" s="362"/>
      <c r="N45" s="362"/>
      <c r="O45" s="363"/>
      <c r="P45" s="361"/>
      <c r="Q45" s="362"/>
      <c r="R45" s="362"/>
      <c r="S45" s="362"/>
      <c r="T45" s="362"/>
      <c r="U45" s="363"/>
      <c r="V45" s="352"/>
      <c r="W45" s="353"/>
      <c r="X45" s="353"/>
      <c r="Y45" s="353"/>
      <c r="Z45" s="353"/>
      <c r="AA45" s="354"/>
      <c r="AB45" s="337"/>
      <c r="AC45" s="338"/>
      <c r="AD45" s="338"/>
      <c r="AE45" s="338"/>
      <c r="AF45" s="338"/>
      <c r="AG45" s="339"/>
      <c r="AH45" s="343"/>
      <c r="AI45" s="344"/>
      <c r="AJ45" s="344"/>
      <c r="AK45" s="344"/>
      <c r="AL45" s="344"/>
      <c r="AM45" s="345"/>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row>
    <row r="46" spans="1:80" x14ac:dyDescent="0.25">
      <c r="A46" s="69"/>
      <c r="B46" s="69"/>
      <c r="C46" s="69"/>
      <c r="D46" s="69"/>
      <c r="E46" s="69"/>
      <c r="F46" s="69"/>
      <c r="G46" s="69"/>
      <c r="H46" s="69"/>
      <c r="I46" s="69"/>
      <c r="J46" s="320" t="s">
        <v>322</v>
      </c>
      <c r="K46" s="321"/>
      <c r="L46" s="321"/>
      <c r="M46" s="321"/>
      <c r="N46" s="321"/>
      <c r="O46" s="322"/>
      <c r="P46" s="320" t="s">
        <v>323</v>
      </c>
      <c r="Q46" s="321"/>
      <c r="R46" s="321"/>
      <c r="S46" s="321"/>
      <c r="T46" s="321"/>
      <c r="U46" s="322"/>
      <c r="V46" s="320" t="s">
        <v>324</v>
      </c>
      <c r="W46" s="321"/>
      <c r="X46" s="321"/>
      <c r="Y46" s="321"/>
      <c r="Z46" s="321"/>
      <c r="AA46" s="322"/>
      <c r="AB46" s="320" t="s">
        <v>325</v>
      </c>
      <c r="AC46" s="336"/>
      <c r="AD46" s="321"/>
      <c r="AE46" s="321"/>
      <c r="AF46" s="321"/>
      <c r="AG46" s="322"/>
      <c r="AH46" s="320" t="s">
        <v>326</v>
      </c>
      <c r="AI46" s="321"/>
      <c r="AJ46" s="321"/>
      <c r="AK46" s="321"/>
      <c r="AL46" s="321"/>
      <c r="AM46" s="322"/>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row>
    <row r="47" spans="1:80" x14ac:dyDescent="0.25">
      <c r="A47" s="69"/>
      <c r="B47" s="69"/>
      <c r="C47" s="69"/>
      <c r="D47" s="69"/>
      <c r="E47" s="69"/>
      <c r="F47" s="69"/>
      <c r="G47" s="69"/>
      <c r="H47" s="69"/>
      <c r="I47" s="69"/>
      <c r="J47" s="323"/>
      <c r="K47" s="324"/>
      <c r="L47" s="324"/>
      <c r="M47" s="324"/>
      <c r="N47" s="324"/>
      <c r="O47" s="325"/>
      <c r="P47" s="323"/>
      <c r="Q47" s="324"/>
      <c r="R47" s="324"/>
      <c r="S47" s="324"/>
      <c r="T47" s="324"/>
      <c r="U47" s="325"/>
      <c r="V47" s="323"/>
      <c r="W47" s="324"/>
      <c r="X47" s="324"/>
      <c r="Y47" s="324"/>
      <c r="Z47" s="324"/>
      <c r="AA47" s="325"/>
      <c r="AB47" s="323"/>
      <c r="AC47" s="324"/>
      <c r="AD47" s="324"/>
      <c r="AE47" s="324"/>
      <c r="AF47" s="324"/>
      <c r="AG47" s="325"/>
      <c r="AH47" s="323"/>
      <c r="AI47" s="324"/>
      <c r="AJ47" s="324"/>
      <c r="AK47" s="324"/>
      <c r="AL47" s="324"/>
      <c r="AM47" s="325"/>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row>
    <row r="48" spans="1:80" x14ac:dyDescent="0.25">
      <c r="A48" s="69"/>
      <c r="B48" s="69"/>
      <c r="C48" s="69"/>
      <c r="D48" s="69"/>
      <c r="E48" s="69"/>
      <c r="F48" s="69"/>
      <c r="G48" s="69"/>
      <c r="H48" s="69"/>
      <c r="I48" s="69"/>
      <c r="J48" s="323"/>
      <c r="K48" s="324"/>
      <c r="L48" s="324"/>
      <c r="M48" s="324"/>
      <c r="N48" s="324"/>
      <c r="O48" s="325"/>
      <c r="P48" s="323"/>
      <c r="Q48" s="324"/>
      <c r="R48" s="324"/>
      <c r="S48" s="324"/>
      <c r="T48" s="324"/>
      <c r="U48" s="325"/>
      <c r="V48" s="323"/>
      <c r="W48" s="324"/>
      <c r="X48" s="324"/>
      <c r="Y48" s="324"/>
      <c r="Z48" s="324"/>
      <c r="AA48" s="325"/>
      <c r="AB48" s="323"/>
      <c r="AC48" s="324"/>
      <c r="AD48" s="324"/>
      <c r="AE48" s="324"/>
      <c r="AF48" s="324"/>
      <c r="AG48" s="325"/>
      <c r="AH48" s="323"/>
      <c r="AI48" s="324"/>
      <c r="AJ48" s="324"/>
      <c r="AK48" s="324"/>
      <c r="AL48" s="324"/>
      <c r="AM48" s="325"/>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row>
    <row r="49" spans="1:80" x14ac:dyDescent="0.25">
      <c r="A49" s="69"/>
      <c r="B49" s="69"/>
      <c r="C49" s="69"/>
      <c r="D49" s="69"/>
      <c r="E49" s="69"/>
      <c r="F49" s="69"/>
      <c r="G49" s="69"/>
      <c r="H49" s="69"/>
      <c r="I49" s="69"/>
      <c r="J49" s="323"/>
      <c r="K49" s="324"/>
      <c r="L49" s="324"/>
      <c r="M49" s="324"/>
      <c r="N49" s="324"/>
      <c r="O49" s="325"/>
      <c r="P49" s="323"/>
      <c r="Q49" s="324"/>
      <c r="R49" s="324"/>
      <c r="S49" s="324"/>
      <c r="T49" s="324"/>
      <c r="U49" s="325"/>
      <c r="V49" s="323"/>
      <c r="W49" s="324"/>
      <c r="X49" s="324"/>
      <c r="Y49" s="324"/>
      <c r="Z49" s="324"/>
      <c r="AA49" s="325"/>
      <c r="AB49" s="323"/>
      <c r="AC49" s="324"/>
      <c r="AD49" s="324"/>
      <c r="AE49" s="324"/>
      <c r="AF49" s="324"/>
      <c r="AG49" s="325"/>
      <c r="AH49" s="323"/>
      <c r="AI49" s="324"/>
      <c r="AJ49" s="324"/>
      <c r="AK49" s="324"/>
      <c r="AL49" s="324"/>
      <c r="AM49" s="325"/>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row>
    <row r="50" spans="1:80" x14ac:dyDescent="0.25">
      <c r="A50" s="69"/>
      <c r="B50" s="69"/>
      <c r="C50" s="69"/>
      <c r="D50" s="69"/>
      <c r="E50" s="69"/>
      <c r="F50" s="69"/>
      <c r="G50" s="69"/>
      <c r="H50" s="69"/>
      <c r="I50" s="69"/>
      <c r="J50" s="323"/>
      <c r="K50" s="324"/>
      <c r="L50" s="324"/>
      <c r="M50" s="324"/>
      <c r="N50" s="324"/>
      <c r="O50" s="325"/>
      <c r="P50" s="323"/>
      <c r="Q50" s="324"/>
      <c r="R50" s="324"/>
      <c r="S50" s="324"/>
      <c r="T50" s="324"/>
      <c r="U50" s="325"/>
      <c r="V50" s="323"/>
      <c r="W50" s="324"/>
      <c r="X50" s="324"/>
      <c r="Y50" s="324"/>
      <c r="Z50" s="324"/>
      <c r="AA50" s="325"/>
      <c r="AB50" s="323"/>
      <c r="AC50" s="324"/>
      <c r="AD50" s="324"/>
      <c r="AE50" s="324"/>
      <c r="AF50" s="324"/>
      <c r="AG50" s="325"/>
      <c r="AH50" s="323"/>
      <c r="AI50" s="324"/>
      <c r="AJ50" s="324"/>
      <c r="AK50" s="324"/>
      <c r="AL50" s="324"/>
      <c r="AM50" s="325"/>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row>
    <row r="51" spans="1:80" ht="15.75" thickBot="1" x14ac:dyDescent="0.3">
      <c r="A51" s="69"/>
      <c r="B51" s="69"/>
      <c r="C51" s="69"/>
      <c r="D51" s="69"/>
      <c r="E51" s="69"/>
      <c r="F51" s="69"/>
      <c r="G51" s="69"/>
      <c r="H51" s="69"/>
      <c r="I51" s="69"/>
      <c r="J51" s="326"/>
      <c r="K51" s="327"/>
      <c r="L51" s="327"/>
      <c r="M51" s="327"/>
      <c r="N51" s="327"/>
      <c r="O51" s="328"/>
      <c r="P51" s="326"/>
      <c r="Q51" s="327"/>
      <c r="R51" s="327"/>
      <c r="S51" s="327"/>
      <c r="T51" s="327"/>
      <c r="U51" s="328"/>
      <c r="V51" s="326"/>
      <c r="W51" s="327"/>
      <c r="X51" s="327"/>
      <c r="Y51" s="327"/>
      <c r="Z51" s="327"/>
      <c r="AA51" s="328"/>
      <c r="AB51" s="326"/>
      <c r="AC51" s="327"/>
      <c r="AD51" s="327"/>
      <c r="AE51" s="327"/>
      <c r="AF51" s="327"/>
      <c r="AG51" s="328"/>
      <c r="AH51" s="326"/>
      <c r="AI51" s="327"/>
      <c r="AJ51" s="327"/>
      <c r="AK51" s="327"/>
      <c r="AL51" s="327"/>
      <c r="AM51" s="328"/>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row>
    <row r="52" spans="1:80" x14ac:dyDescent="0.2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row>
    <row r="53" spans="1:80" ht="15" customHeight="1" x14ac:dyDescent="0.25">
      <c r="A53" s="69"/>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row>
    <row r="54" spans="1:80" ht="15" customHeight="1" x14ac:dyDescent="0.25">
      <c r="A54" s="69"/>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row>
    <row r="55" spans="1:80" x14ac:dyDescent="0.2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row>
    <row r="56" spans="1:80" x14ac:dyDescent="0.2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row>
    <row r="57" spans="1:80" x14ac:dyDescent="0.2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row>
    <row r="58" spans="1:80" x14ac:dyDescent="0.2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row>
    <row r="59" spans="1:80" x14ac:dyDescent="0.2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row>
    <row r="60" spans="1:80" x14ac:dyDescent="0.2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row>
    <row r="61" spans="1:80" x14ac:dyDescent="0.2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row>
    <row r="62" spans="1:80"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row>
    <row r="63" spans="1:80"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row>
    <row r="64" spans="1:80"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row>
    <row r="65" spans="1:80"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row>
    <row r="66" spans="1:80"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row>
    <row r="67" spans="1:80"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row>
    <row r="68" spans="1:80"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row>
    <row r="69" spans="1:80"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row>
    <row r="70" spans="1:80"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row>
    <row r="71" spans="1:80"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row>
    <row r="72" spans="1:80"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row>
    <row r="73" spans="1:80"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row>
    <row r="74" spans="1:80"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row>
    <row r="75" spans="1:80"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row>
    <row r="76" spans="1:80"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row>
    <row r="77" spans="1:80"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row>
    <row r="78" spans="1:80"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row>
    <row r="80" spans="1:80"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row>
    <row r="81" spans="1:63" x14ac:dyDescent="0.2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row>
    <row r="82" spans="1:63"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row>
    <row r="83" spans="1:63" x14ac:dyDescent="0.2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row>
    <row r="84" spans="1:63" x14ac:dyDescent="0.2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row>
    <row r="85" spans="1:63" x14ac:dyDescent="0.2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row>
    <row r="86" spans="1:63" x14ac:dyDescent="0.2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row>
    <row r="87" spans="1:63" x14ac:dyDescent="0.2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row>
    <row r="88" spans="1:63"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row>
    <row r="89" spans="1:63" x14ac:dyDescent="0.2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row>
    <row r="90" spans="1:63"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row>
    <row r="91" spans="1:63" x14ac:dyDescent="0.2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row>
    <row r="92" spans="1:63" x14ac:dyDescent="0.2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row>
    <row r="93" spans="1:63" x14ac:dyDescent="0.2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row>
    <row r="94" spans="1:63" x14ac:dyDescent="0.2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row>
    <row r="95" spans="1:63" x14ac:dyDescent="0.2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row>
    <row r="96" spans="1:63" x14ac:dyDescent="0.2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row>
    <row r="97" spans="1:63" x14ac:dyDescent="0.2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row>
    <row r="98" spans="1:63" x14ac:dyDescent="0.2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row>
    <row r="99" spans="1:63" x14ac:dyDescent="0.2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row>
    <row r="100" spans="1:63" x14ac:dyDescent="0.2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row>
    <row r="101" spans="1:63" x14ac:dyDescent="0.2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row>
    <row r="102" spans="1:63" x14ac:dyDescent="0.2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row>
    <row r="103" spans="1:63" x14ac:dyDescent="0.2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row>
    <row r="104" spans="1:63" x14ac:dyDescent="0.2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row>
    <row r="105" spans="1:63" x14ac:dyDescent="0.2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row>
    <row r="106" spans="1:63" x14ac:dyDescent="0.2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row>
    <row r="107" spans="1:63" x14ac:dyDescent="0.25">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row>
    <row r="108" spans="1:63" x14ac:dyDescent="0.2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row>
    <row r="109" spans="1:63" x14ac:dyDescent="0.2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row>
    <row r="110" spans="1:63" x14ac:dyDescent="0.2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row>
    <row r="111" spans="1:63" x14ac:dyDescent="0.2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row>
    <row r="112" spans="1:63" x14ac:dyDescent="0.2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row>
    <row r="113" spans="1:63" x14ac:dyDescent="0.2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row>
    <row r="114" spans="1:63" x14ac:dyDescent="0.2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row>
    <row r="115" spans="1:63" x14ac:dyDescent="0.2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row>
    <row r="116" spans="1:63" x14ac:dyDescent="0.2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row>
    <row r="117" spans="1:63" x14ac:dyDescent="0.2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row>
    <row r="118" spans="1:63" x14ac:dyDescent="0.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row>
    <row r="119" spans="1:63" x14ac:dyDescent="0.2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row>
    <row r="120" spans="1:63" x14ac:dyDescent="0.2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row>
    <row r="121" spans="1:63" x14ac:dyDescent="0.2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row>
    <row r="122" spans="1:63" x14ac:dyDescent="0.25">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row>
    <row r="123" spans="1:63" x14ac:dyDescent="0.25">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row>
    <row r="124" spans="1:63" x14ac:dyDescent="0.25">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row>
    <row r="125" spans="1:63" x14ac:dyDescent="0.25">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row>
    <row r="126" spans="1:63" x14ac:dyDescent="0.25">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row>
    <row r="127" spans="1:63" x14ac:dyDescent="0.25">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row>
    <row r="128" spans="1:63" x14ac:dyDescent="0.25">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row>
    <row r="129" spans="2:63" x14ac:dyDescent="0.25">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row>
    <row r="130" spans="2:63" x14ac:dyDescent="0.25">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row>
    <row r="131" spans="2:63" x14ac:dyDescent="0.25">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row>
    <row r="132" spans="2:63" x14ac:dyDescent="0.25">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row>
    <row r="133" spans="2:63" x14ac:dyDescent="0.25">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row>
    <row r="134" spans="2:63" x14ac:dyDescent="0.25">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row>
    <row r="135" spans="2:63" x14ac:dyDescent="0.25">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row>
    <row r="136" spans="2:63" x14ac:dyDescent="0.25">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row>
    <row r="137" spans="2:63" x14ac:dyDescent="0.25">
      <c r="B137" s="69"/>
      <c r="C137" s="69"/>
      <c r="D137" s="69"/>
      <c r="E137" s="69"/>
      <c r="F137" s="69"/>
      <c r="G137" s="69"/>
      <c r="H137" s="69"/>
      <c r="I137" s="69"/>
    </row>
    <row r="138" spans="2:63" x14ac:dyDescent="0.25">
      <c r="B138" s="69"/>
      <c r="C138" s="69"/>
      <c r="D138" s="69"/>
      <c r="E138" s="69"/>
      <c r="F138" s="69"/>
      <c r="G138" s="69"/>
      <c r="H138" s="69"/>
      <c r="I138" s="69"/>
    </row>
    <row r="139" spans="2:63" x14ac:dyDescent="0.25">
      <c r="B139" s="69"/>
      <c r="C139" s="69"/>
      <c r="D139" s="69"/>
      <c r="E139" s="69"/>
      <c r="F139" s="69"/>
      <c r="G139" s="69"/>
      <c r="H139" s="69"/>
      <c r="I139" s="69"/>
    </row>
    <row r="140" spans="2:63" x14ac:dyDescent="0.25">
      <c r="B140" s="69"/>
      <c r="C140" s="69"/>
      <c r="D140" s="69"/>
      <c r="E140" s="69"/>
      <c r="F140" s="69"/>
      <c r="G140" s="69"/>
      <c r="H140" s="69"/>
      <c r="I140" s="69"/>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A2" sqref="A2"/>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row>
    <row r="2" spans="1:91" ht="18" customHeight="1" x14ac:dyDescent="0.25">
      <c r="A2" s="69"/>
      <c r="B2" s="393" t="s">
        <v>327</v>
      </c>
      <c r="C2" s="394"/>
      <c r="D2" s="394"/>
      <c r="E2" s="394"/>
      <c r="F2" s="394"/>
      <c r="G2" s="394"/>
      <c r="H2" s="394"/>
      <c r="I2" s="394"/>
      <c r="J2" s="335" t="s">
        <v>15</v>
      </c>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row>
    <row r="3" spans="1:91" ht="18.75" customHeight="1" x14ac:dyDescent="0.25">
      <c r="A3" s="69"/>
      <c r="B3" s="394"/>
      <c r="C3" s="394"/>
      <c r="D3" s="394"/>
      <c r="E3" s="394"/>
      <c r="F3" s="394"/>
      <c r="G3" s="394"/>
      <c r="H3" s="394"/>
      <c r="I3" s="394"/>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row>
    <row r="4" spans="1:91" ht="15" customHeight="1" x14ac:dyDescent="0.25">
      <c r="A4" s="69"/>
      <c r="B4" s="394"/>
      <c r="C4" s="394"/>
      <c r="D4" s="394"/>
      <c r="E4" s="394"/>
      <c r="F4" s="394"/>
      <c r="G4" s="394"/>
      <c r="H4" s="394"/>
      <c r="I4" s="394"/>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row>
    <row r="5" spans="1:91" ht="15.75" thickBot="1" x14ac:dyDescent="0.3">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row>
    <row r="6" spans="1:91" ht="15" customHeight="1" x14ac:dyDescent="0.25">
      <c r="A6" s="69"/>
      <c r="B6" s="282" t="s">
        <v>231</v>
      </c>
      <c r="C6" s="282"/>
      <c r="D6" s="283"/>
      <c r="E6" s="377" t="s">
        <v>313</v>
      </c>
      <c r="F6" s="378"/>
      <c r="G6" s="378"/>
      <c r="H6" s="378"/>
      <c r="I6" s="395"/>
      <c r="J6" s="32" t="e">
        <f>IF(AND(' RIESGOS DE GESTION'!#REF!="Muy Alta",' RIESGOS DE GESTION'!#REF!="Leve"),CONCATENATE("R1C",' RIESGOS DE GESTION'!#REF!),"")</f>
        <v>#REF!</v>
      </c>
      <c r="K6" s="33" t="e">
        <f>IF(AND(' RIESGOS DE GESTION'!#REF!="Muy Alta",' RIESGOS DE GESTION'!#REF!="Leve"),CONCATENATE("R1C",' RIESGOS DE GESTION'!#REF!),"")</f>
        <v>#REF!</v>
      </c>
      <c r="L6" s="33" t="e">
        <f>IF(AND(' RIESGOS DE GESTION'!#REF!="Muy Alta",' RIESGOS DE GESTION'!#REF!="Leve"),CONCATENATE("R1C",' RIESGOS DE GESTION'!#REF!),"")</f>
        <v>#REF!</v>
      </c>
      <c r="M6" s="33" t="e">
        <f>IF(AND(' RIESGOS DE GESTION'!#REF!="Muy Alta",' RIESGOS DE GESTION'!#REF!="Leve"),CONCATENATE("R1C",' RIESGOS DE GESTION'!#REF!),"")</f>
        <v>#REF!</v>
      </c>
      <c r="N6" s="33" t="e">
        <f>IF(AND(' RIESGOS DE GESTION'!#REF!="Muy Alta",' RIESGOS DE GESTION'!#REF!="Leve"),CONCATENATE("R1C",' RIESGOS DE GESTION'!#REF!),"")</f>
        <v>#REF!</v>
      </c>
      <c r="O6" s="34" t="e">
        <f>IF(AND(' RIESGOS DE GESTION'!#REF!="Muy Alta",' RIESGOS DE GESTION'!#REF!="Leve"),CONCATENATE("R1C",' RIESGOS DE GESTION'!#REF!),"")</f>
        <v>#REF!</v>
      </c>
      <c r="P6" s="32" t="e">
        <f>IF(AND(' RIESGOS DE GESTION'!#REF!="Muy Alta",' RIESGOS DE GESTION'!#REF!="Menor"),CONCATENATE("R1C",' RIESGOS DE GESTION'!#REF!),"")</f>
        <v>#REF!</v>
      </c>
      <c r="Q6" s="33" t="e">
        <f>IF(AND(' RIESGOS DE GESTION'!#REF!="Muy Alta",' RIESGOS DE GESTION'!#REF!="Menor"),CONCATENATE("R1C",' RIESGOS DE GESTION'!#REF!),"")</f>
        <v>#REF!</v>
      </c>
      <c r="R6" s="33" t="e">
        <f>IF(AND(' RIESGOS DE GESTION'!#REF!="Muy Alta",' RIESGOS DE GESTION'!#REF!="Menor"),CONCATENATE("R1C",' RIESGOS DE GESTION'!#REF!),"")</f>
        <v>#REF!</v>
      </c>
      <c r="S6" s="33" t="e">
        <f>IF(AND(' RIESGOS DE GESTION'!#REF!="Muy Alta",' RIESGOS DE GESTION'!#REF!="Menor"),CONCATENATE("R1C",' RIESGOS DE GESTION'!#REF!),"")</f>
        <v>#REF!</v>
      </c>
      <c r="T6" s="33" t="e">
        <f>IF(AND(' RIESGOS DE GESTION'!#REF!="Muy Alta",' RIESGOS DE GESTION'!#REF!="Menor"),CONCATENATE("R1C",' RIESGOS DE GESTION'!#REF!),"")</f>
        <v>#REF!</v>
      </c>
      <c r="U6" s="34" t="e">
        <f>IF(AND(' RIESGOS DE GESTION'!#REF!="Muy Alta",' RIESGOS DE GESTION'!#REF!="Menor"),CONCATENATE("R1C",' RIESGOS DE GESTION'!#REF!),"")</f>
        <v>#REF!</v>
      </c>
      <c r="V6" s="32" t="e">
        <f>IF(AND(' RIESGOS DE GESTION'!#REF!="Muy Alta",' RIESGOS DE GESTION'!#REF!="Moderado"),CONCATENATE("R1C",' RIESGOS DE GESTION'!#REF!),"")</f>
        <v>#REF!</v>
      </c>
      <c r="W6" s="33" t="e">
        <f>IF(AND(' RIESGOS DE GESTION'!#REF!="Muy Alta",' RIESGOS DE GESTION'!#REF!="Moderado"),CONCATENATE("R1C",' RIESGOS DE GESTION'!#REF!),"")</f>
        <v>#REF!</v>
      </c>
      <c r="X6" s="33" t="e">
        <f>IF(AND(' RIESGOS DE GESTION'!#REF!="Muy Alta",' RIESGOS DE GESTION'!#REF!="Moderado"),CONCATENATE("R1C",' RIESGOS DE GESTION'!#REF!),"")</f>
        <v>#REF!</v>
      </c>
      <c r="Y6" s="33" t="e">
        <f>IF(AND(' RIESGOS DE GESTION'!#REF!="Muy Alta",' RIESGOS DE GESTION'!#REF!="Moderado"),CONCATENATE("R1C",' RIESGOS DE GESTION'!#REF!),"")</f>
        <v>#REF!</v>
      </c>
      <c r="Z6" s="33" t="e">
        <f>IF(AND(' RIESGOS DE GESTION'!#REF!="Muy Alta",' RIESGOS DE GESTION'!#REF!="Moderado"),CONCATENATE("R1C",' RIESGOS DE GESTION'!#REF!),"")</f>
        <v>#REF!</v>
      </c>
      <c r="AA6" s="34" t="e">
        <f>IF(AND(' RIESGOS DE GESTION'!#REF!="Muy Alta",' RIESGOS DE GESTION'!#REF!="Moderado"),CONCATENATE("R1C",' RIESGOS DE GESTION'!#REF!),"")</f>
        <v>#REF!</v>
      </c>
      <c r="AB6" s="32" t="e">
        <f>IF(AND(' RIESGOS DE GESTION'!#REF!="Muy Alta",' RIESGOS DE GESTION'!#REF!="Mayor"),CONCATENATE("R1C",' RIESGOS DE GESTION'!#REF!),"")</f>
        <v>#REF!</v>
      </c>
      <c r="AC6" s="33" t="e">
        <f>IF(AND(' RIESGOS DE GESTION'!#REF!="Muy Alta",' RIESGOS DE GESTION'!#REF!="Mayor"),CONCATENATE("R1C",' RIESGOS DE GESTION'!#REF!),"")</f>
        <v>#REF!</v>
      </c>
      <c r="AD6" s="33" t="e">
        <f>IF(AND(' RIESGOS DE GESTION'!#REF!="Muy Alta",' RIESGOS DE GESTION'!#REF!="Mayor"),CONCATENATE("R1C",' RIESGOS DE GESTION'!#REF!),"")</f>
        <v>#REF!</v>
      </c>
      <c r="AE6" s="33" t="e">
        <f>IF(AND(' RIESGOS DE GESTION'!#REF!="Muy Alta",' RIESGOS DE GESTION'!#REF!="Mayor"),CONCATENATE("R1C",' RIESGOS DE GESTION'!#REF!),"")</f>
        <v>#REF!</v>
      </c>
      <c r="AF6" s="33" t="e">
        <f>IF(AND(' RIESGOS DE GESTION'!#REF!="Muy Alta",' RIESGOS DE GESTION'!#REF!="Mayor"),CONCATENATE("R1C",' RIESGOS DE GESTION'!#REF!),"")</f>
        <v>#REF!</v>
      </c>
      <c r="AG6" s="34" t="e">
        <f>IF(AND(' RIESGOS DE GESTION'!#REF!="Muy Alta",' RIESGOS DE GESTION'!#REF!="Mayor"),CONCATENATE("R1C",' RIESGOS DE GESTION'!#REF!),"")</f>
        <v>#REF!</v>
      </c>
      <c r="AH6" s="35" t="e">
        <f>IF(AND(' RIESGOS DE GESTION'!#REF!="Muy Alta",' RIESGOS DE GESTION'!#REF!="Catastrófico"),CONCATENATE("R1C",' RIESGOS DE GESTION'!#REF!),"")</f>
        <v>#REF!</v>
      </c>
      <c r="AI6" s="36" t="e">
        <f>IF(AND(' RIESGOS DE GESTION'!#REF!="Muy Alta",' RIESGOS DE GESTION'!#REF!="Catastrófico"),CONCATENATE("R1C",' RIESGOS DE GESTION'!#REF!),"")</f>
        <v>#REF!</v>
      </c>
      <c r="AJ6" s="36" t="e">
        <f>IF(AND(' RIESGOS DE GESTION'!#REF!="Muy Alta",' RIESGOS DE GESTION'!#REF!="Catastrófico"),CONCATENATE("R1C",' RIESGOS DE GESTION'!#REF!),"")</f>
        <v>#REF!</v>
      </c>
      <c r="AK6" s="36" t="e">
        <f>IF(AND(' RIESGOS DE GESTION'!#REF!="Muy Alta",' RIESGOS DE GESTION'!#REF!="Catastrófico"),CONCATENATE("R1C",' RIESGOS DE GESTION'!#REF!),"")</f>
        <v>#REF!</v>
      </c>
      <c r="AL6" s="36" t="e">
        <f>IF(AND(' RIESGOS DE GESTION'!#REF!="Muy Alta",' RIESGOS DE GESTION'!#REF!="Catastrófico"),CONCATENATE("R1C",' RIESGOS DE GESTION'!#REF!),"")</f>
        <v>#REF!</v>
      </c>
      <c r="AM6" s="37" t="e">
        <f>IF(AND(' RIESGOS DE GESTION'!#REF!="Muy Alta",' RIESGOS DE GESTION'!#REF!="Catastrófico"),CONCATENATE("R1C",' RIESGOS DE GESTION'!#REF!),"")</f>
        <v>#REF!</v>
      </c>
      <c r="AN6" s="69"/>
      <c r="AO6" s="384" t="s">
        <v>314</v>
      </c>
      <c r="AP6" s="385"/>
      <c r="AQ6" s="385"/>
      <c r="AR6" s="385"/>
      <c r="AS6" s="385"/>
      <c r="AT6" s="386"/>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row>
    <row r="7" spans="1:91" ht="15" customHeight="1" x14ac:dyDescent="0.25">
      <c r="A7" s="69"/>
      <c r="B7" s="282"/>
      <c r="C7" s="282"/>
      <c r="D7" s="283"/>
      <c r="E7" s="381"/>
      <c r="F7" s="380"/>
      <c r="G7" s="380"/>
      <c r="H7" s="380"/>
      <c r="I7" s="396"/>
      <c r="J7" s="38" t="e">
        <f>IF(AND(' RIESGOS DE GESTION'!#REF!="Muy Alta",' RIESGOS DE GESTION'!#REF!="Leve"),CONCATENATE("R2C",' RIESGOS DE GESTION'!#REF!),"")</f>
        <v>#REF!</v>
      </c>
      <c r="K7" s="39" t="e">
        <f>IF(AND(' RIESGOS DE GESTION'!#REF!="Muy Alta",' RIESGOS DE GESTION'!#REF!="Leve"),CONCATENATE("R2C",' RIESGOS DE GESTION'!#REF!),"")</f>
        <v>#REF!</v>
      </c>
      <c r="L7" s="39" t="e">
        <f>IF(AND(' RIESGOS DE GESTION'!#REF!="Muy Alta",' RIESGOS DE GESTION'!#REF!="Leve"),CONCATENATE("R2C",' RIESGOS DE GESTION'!#REF!),"")</f>
        <v>#REF!</v>
      </c>
      <c r="M7" s="39" t="e">
        <f>IF(AND(' RIESGOS DE GESTION'!#REF!="Muy Alta",' RIESGOS DE GESTION'!#REF!="Leve"),CONCATENATE("R2C",' RIESGOS DE GESTION'!#REF!),"")</f>
        <v>#REF!</v>
      </c>
      <c r="N7" s="39" t="e">
        <f>IF(AND(' RIESGOS DE GESTION'!#REF!="Muy Alta",' RIESGOS DE GESTION'!#REF!="Leve"),CONCATENATE("R2C",' RIESGOS DE GESTION'!#REF!),"")</f>
        <v>#REF!</v>
      </c>
      <c r="O7" s="40" t="e">
        <f>IF(AND(' RIESGOS DE GESTION'!#REF!="Muy Alta",' RIESGOS DE GESTION'!#REF!="Leve"),CONCATENATE("R2C",' RIESGOS DE GESTION'!#REF!),"")</f>
        <v>#REF!</v>
      </c>
      <c r="P7" s="38" t="e">
        <f>IF(AND(' RIESGOS DE GESTION'!#REF!="Muy Alta",' RIESGOS DE GESTION'!#REF!="Menor"),CONCATENATE("R2C",' RIESGOS DE GESTION'!#REF!),"")</f>
        <v>#REF!</v>
      </c>
      <c r="Q7" s="39" t="e">
        <f>IF(AND(' RIESGOS DE GESTION'!#REF!="Muy Alta",' RIESGOS DE GESTION'!#REF!="Menor"),CONCATENATE("R2C",' RIESGOS DE GESTION'!#REF!),"")</f>
        <v>#REF!</v>
      </c>
      <c r="R7" s="39" t="e">
        <f>IF(AND(' RIESGOS DE GESTION'!#REF!="Muy Alta",' RIESGOS DE GESTION'!#REF!="Menor"),CONCATENATE("R2C",' RIESGOS DE GESTION'!#REF!),"")</f>
        <v>#REF!</v>
      </c>
      <c r="S7" s="39" t="e">
        <f>IF(AND(' RIESGOS DE GESTION'!#REF!="Muy Alta",' RIESGOS DE GESTION'!#REF!="Menor"),CONCATENATE("R2C",' RIESGOS DE GESTION'!#REF!),"")</f>
        <v>#REF!</v>
      </c>
      <c r="T7" s="39" t="e">
        <f>IF(AND(' RIESGOS DE GESTION'!#REF!="Muy Alta",' RIESGOS DE GESTION'!#REF!="Menor"),CONCATENATE("R2C",' RIESGOS DE GESTION'!#REF!),"")</f>
        <v>#REF!</v>
      </c>
      <c r="U7" s="40" t="e">
        <f>IF(AND(' RIESGOS DE GESTION'!#REF!="Muy Alta",' RIESGOS DE GESTION'!#REF!="Menor"),CONCATENATE("R2C",' RIESGOS DE GESTION'!#REF!),"")</f>
        <v>#REF!</v>
      </c>
      <c r="V7" s="38" t="e">
        <f>IF(AND(' RIESGOS DE GESTION'!#REF!="Muy Alta",' RIESGOS DE GESTION'!#REF!="Moderado"),CONCATENATE("R2C",' RIESGOS DE GESTION'!#REF!),"")</f>
        <v>#REF!</v>
      </c>
      <c r="W7" s="39" t="e">
        <f>IF(AND(' RIESGOS DE GESTION'!#REF!="Muy Alta",' RIESGOS DE GESTION'!#REF!="Moderado"),CONCATENATE("R2C",' RIESGOS DE GESTION'!#REF!),"")</f>
        <v>#REF!</v>
      </c>
      <c r="X7" s="39" t="e">
        <f>IF(AND(' RIESGOS DE GESTION'!#REF!="Muy Alta",' RIESGOS DE GESTION'!#REF!="Moderado"),CONCATENATE("R2C",' RIESGOS DE GESTION'!#REF!),"")</f>
        <v>#REF!</v>
      </c>
      <c r="Y7" s="39" t="e">
        <f>IF(AND(' RIESGOS DE GESTION'!#REF!="Muy Alta",' RIESGOS DE GESTION'!#REF!="Moderado"),CONCATENATE("R2C",' RIESGOS DE GESTION'!#REF!),"")</f>
        <v>#REF!</v>
      </c>
      <c r="Z7" s="39" t="e">
        <f>IF(AND(' RIESGOS DE GESTION'!#REF!="Muy Alta",' RIESGOS DE GESTION'!#REF!="Moderado"),CONCATENATE("R2C",' RIESGOS DE GESTION'!#REF!),"")</f>
        <v>#REF!</v>
      </c>
      <c r="AA7" s="40" t="e">
        <f>IF(AND(' RIESGOS DE GESTION'!#REF!="Muy Alta",' RIESGOS DE GESTION'!#REF!="Moderado"),CONCATENATE("R2C",' RIESGOS DE GESTION'!#REF!),"")</f>
        <v>#REF!</v>
      </c>
      <c r="AB7" s="38" t="e">
        <f>IF(AND(' RIESGOS DE GESTION'!#REF!="Muy Alta",' RIESGOS DE GESTION'!#REF!="Mayor"),CONCATENATE("R2C",' RIESGOS DE GESTION'!#REF!),"")</f>
        <v>#REF!</v>
      </c>
      <c r="AC7" s="39" t="e">
        <f>IF(AND(' RIESGOS DE GESTION'!#REF!="Muy Alta",' RIESGOS DE GESTION'!#REF!="Mayor"),CONCATENATE("R2C",' RIESGOS DE GESTION'!#REF!),"")</f>
        <v>#REF!</v>
      </c>
      <c r="AD7" s="39" t="e">
        <f>IF(AND(' RIESGOS DE GESTION'!#REF!="Muy Alta",' RIESGOS DE GESTION'!#REF!="Mayor"),CONCATENATE("R2C",' RIESGOS DE GESTION'!#REF!),"")</f>
        <v>#REF!</v>
      </c>
      <c r="AE7" s="39" t="e">
        <f>IF(AND(' RIESGOS DE GESTION'!#REF!="Muy Alta",' RIESGOS DE GESTION'!#REF!="Mayor"),CONCATENATE("R2C",' RIESGOS DE GESTION'!#REF!),"")</f>
        <v>#REF!</v>
      </c>
      <c r="AF7" s="39" t="e">
        <f>IF(AND(' RIESGOS DE GESTION'!#REF!="Muy Alta",' RIESGOS DE GESTION'!#REF!="Mayor"),CONCATENATE("R2C",' RIESGOS DE GESTION'!#REF!),"")</f>
        <v>#REF!</v>
      </c>
      <c r="AG7" s="40" t="e">
        <f>IF(AND(' RIESGOS DE GESTION'!#REF!="Muy Alta",' RIESGOS DE GESTION'!#REF!="Mayor"),CONCATENATE("R2C",' RIESGOS DE GESTION'!#REF!),"")</f>
        <v>#REF!</v>
      </c>
      <c r="AH7" s="41" t="e">
        <f>IF(AND(' RIESGOS DE GESTION'!#REF!="Muy Alta",' RIESGOS DE GESTION'!#REF!="Catastrófico"),CONCATENATE("R2C",' RIESGOS DE GESTION'!#REF!),"")</f>
        <v>#REF!</v>
      </c>
      <c r="AI7" s="42" t="e">
        <f>IF(AND(' RIESGOS DE GESTION'!#REF!="Muy Alta",' RIESGOS DE GESTION'!#REF!="Catastrófico"),CONCATENATE("R2C",' RIESGOS DE GESTION'!#REF!),"")</f>
        <v>#REF!</v>
      </c>
      <c r="AJ7" s="42" t="e">
        <f>IF(AND(' RIESGOS DE GESTION'!#REF!="Muy Alta",' RIESGOS DE GESTION'!#REF!="Catastrófico"),CONCATENATE("R2C",' RIESGOS DE GESTION'!#REF!),"")</f>
        <v>#REF!</v>
      </c>
      <c r="AK7" s="42" t="e">
        <f>IF(AND(' RIESGOS DE GESTION'!#REF!="Muy Alta",' RIESGOS DE GESTION'!#REF!="Catastrófico"),CONCATENATE("R2C",' RIESGOS DE GESTION'!#REF!),"")</f>
        <v>#REF!</v>
      </c>
      <c r="AL7" s="42" t="e">
        <f>IF(AND(' RIESGOS DE GESTION'!#REF!="Muy Alta",' RIESGOS DE GESTION'!#REF!="Catastrófico"),CONCATENATE("R2C",' RIESGOS DE GESTION'!#REF!),"")</f>
        <v>#REF!</v>
      </c>
      <c r="AM7" s="43" t="e">
        <f>IF(AND(' RIESGOS DE GESTION'!#REF!="Muy Alta",' RIESGOS DE GESTION'!#REF!="Catastrófico"),CONCATENATE("R2C",' RIESGOS DE GESTION'!#REF!),"")</f>
        <v>#REF!</v>
      </c>
      <c r="AN7" s="69"/>
      <c r="AO7" s="387"/>
      <c r="AP7" s="388"/>
      <c r="AQ7" s="388"/>
      <c r="AR7" s="388"/>
      <c r="AS7" s="388"/>
      <c r="AT7" s="38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row>
    <row r="8" spans="1:91" ht="15" customHeight="1" x14ac:dyDescent="0.25">
      <c r="A8" s="69"/>
      <c r="B8" s="282"/>
      <c r="C8" s="282"/>
      <c r="D8" s="283"/>
      <c r="E8" s="381"/>
      <c r="F8" s="380"/>
      <c r="G8" s="380"/>
      <c r="H8" s="380"/>
      <c r="I8" s="396"/>
      <c r="J8" s="38" t="e">
        <f>IF(AND(' RIESGOS DE GESTION'!#REF!="Muy Alta",' RIESGOS DE GESTION'!#REF!="Leve"),CONCATENATE("R3C",' RIESGOS DE GESTION'!#REF!),"")</f>
        <v>#REF!</v>
      </c>
      <c r="K8" s="39" t="e">
        <f>IF(AND(' RIESGOS DE GESTION'!#REF!="Muy Alta",' RIESGOS DE GESTION'!#REF!="Leve"),CONCATENATE("R3C",' RIESGOS DE GESTION'!#REF!),"")</f>
        <v>#REF!</v>
      </c>
      <c r="L8" s="39" t="e">
        <f>IF(AND(' RIESGOS DE GESTION'!#REF!="Muy Alta",' RIESGOS DE GESTION'!#REF!="Leve"),CONCATENATE("R3C",' RIESGOS DE GESTION'!#REF!),"")</f>
        <v>#REF!</v>
      </c>
      <c r="M8" s="39" t="e">
        <f>IF(AND(' RIESGOS DE GESTION'!#REF!="Muy Alta",' RIESGOS DE GESTION'!#REF!="Leve"),CONCATENATE("R3C",' RIESGOS DE GESTION'!#REF!),"")</f>
        <v>#REF!</v>
      </c>
      <c r="N8" s="39" t="e">
        <f>IF(AND(' RIESGOS DE GESTION'!#REF!="Muy Alta",' RIESGOS DE GESTION'!#REF!="Leve"),CONCATENATE("R3C",' RIESGOS DE GESTION'!#REF!),"")</f>
        <v>#REF!</v>
      </c>
      <c r="O8" s="40" t="e">
        <f>IF(AND(' RIESGOS DE GESTION'!#REF!="Muy Alta",' RIESGOS DE GESTION'!#REF!="Leve"),CONCATENATE("R3C",' RIESGOS DE GESTION'!#REF!),"")</f>
        <v>#REF!</v>
      </c>
      <c r="P8" s="38" t="e">
        <f>IF(AND(' RIESGOS DE GESTION'!#REF!="Muy Alta",' RIESGOS DE GESTION'!#REF!="Menor"),CONCATENATE("R3C",' RIESGOS DE GESTION'!#REF!),"")</f>
        <v>#REF!</v>
      </c>
      <c r="Q8" s="39" t="e">
        <f>IF(AND(' RIESGOS DE GESTION'!#REF!="Muy Alta",' RIESGOS DE GESTION'!#REF!="Menor"),CONCATENATE("R3C",' RIESGOS DE GESTION'!#REF!),"")</f>
        <v>#REF!</v>
      </c>
      <c r="R8" s="39" t="e">
        <f>IF(AND(' RIESGOS DE GESTION'!#REF!="Muy Alta",' RIESGOS DE GESTION'!#REF!="Menor"),CONCATENATE("R3C",' RIESGOS DE GESTION'!#REF!),"")</f>
        <v>#REF!</v>
      </c>
      <c r="S8" s="39" t="e">
        <f>IF(AND(' RIESGOS DE GESTION'!#REF!="Muy Alta",' RIESGOS DE GESTION'!#REF!="Menor"),CONCATENATE("R3C",' RIESGOS DE GESTION'!#REF!),"")</f>
        <v>#REF!</v>
      </c>
      <c r="T8" s="39" t="e">
        <f>IF(AND(' RIESGOS DE GESTION'!#REF!="Muy Alta",' RIESGOS DE GESTION'!#REF!="Menor"),CONCATENATE("R3C",' RIESGOS DE GESTION'!#REF!),"")</f>
        <v>#REF!</v>
      </c>
      <c r="U8" s="40" t="e">
        <f>IF(AND(' RIESGOS DE GESTION'!#REF!="Muy Alta",' RIESGOS DE GESTION'!#REF!="Menor"),CONCATENATE("R3C",' RIESGOS DE GESTION'!#REF!),"")</f>
        <v>#REF!</v>
      </c>
      <c r="V8" s="38" t="e">
        <f>IF(AND(' RIESGOS DE GESTION'!#REF!="Muy Alta",' RIESGOS DE GESTION'!#REF!="Moderado"),CONCATENATE("R3C",' RIESGOS DE GESTION'!#REF!),"")</f>
        <v>#REF!</v>
      </c>
      <c r="W8" s="39" t="e">
        <f>IF(AND(' RIESGOS DE GESTION'!#REF!="Muy Alta",' RIESGOS DE GESTION'!#REF!="Moderado"),CONCATENATE("R3C",' RIESGOS DE GESTION'!#REF!),"")</f>
        <v>#REF!</v>
      </c>
      <c r="X8" s="39" t="e">
        <f>IF(AND(' RIESGOS DE GESTION'!#REF!="Muy Alta",' RIESGOS DE GESTION'!#REF!="Moderado"),CONCATENATE("R3C",' RIESGOS DE GESTION'!#REF!),"")</f>
        <v>#REF!</v>
      </c>
      <c r="Y8" s="39" t="e">
        <f>IF(AND(' RIESGOS DE GESTION'!#REF!="Muy Alta",' RIESGOS DE GESTION'!#REF!="Moderado"),CONCATENATE("R3C",' RIESGOS DE GESTION'!#REF!),"")</f>
        <v>#REF!</v>
      </c>
      <c r="Z8" s="39" t="e">
        <f>IF(AND(' RIESGOS DE GESTION'!#REF!="Muy Alta",' RIESGOS DE GESTION'!#REF!="Moderado"),CONCATENATE("R3C",' RIESGOS DE GESTION'!#REF!),"")</f>
        <v>#REF!</v>
      </c>
      <c r="AA8" s="40" t="e">
        <f>IF(AND(' RIESGOS DE GESTION'!#REF!="Muy Alta",' RIESGOS DE GESTION'!#REF!="Moderado"),CONCATENATE("R3C",' RIESGOS DE GESTION'!#REF!),"")</f>
        <v>#REF!</v>
      </c>
      <c r="AB8" s="38" t="e">
        <f>IF(AND(' RIESGOS DE GESTION'!#REF!="Muy Alta",' RIESGOS DE GESTION'!#REF!="Mayor"),CONCATENATE("R3C",' RIESGOS DE GESTION'!#REF!),"")</f>
        <v>#REF!</v>
      </c>
      <c r="AC8" s="39" t="e">
        <f>IF(AND(' RIESGOS DE GESTION'!#REF!="Muy Alta",' RIESGOS DE GESTION'!#REF!="Mayor"),CONCATENATE("R3C",' RIESGOS DE GESTION'!#REF!),"")</f>
        <v>#REF!</v>
      </c>
      <c r="AD8" s="39" t="e">
        <f>IF(AND(' RIESGOS DE GESTION'!#REF!="Muy Alta",' RIESGOS DE GESTION'!#REF!="Mayor"),CONCATENATE("R3C",' RIESGOS DE GESTION'!#REF!),"")</f>
        <v>#REF!</v>
      </c>
      <c r="AE8" s="39" t="e">
        <f>IF(AND(' RIESGOS DE GESTION'!#REF!="Muy Alta",' RIESGOS DE GESTION'!#REF!="Mayor"),CONCATENATE("R3C",' RIESGOS DE GESTION'!#REF!),"")</f>
        <v>#REF!</v>
      </c>
      <c r="AF8" s="39" t="e">
        <f>IF(AND(' RIESGOS DE GESTION'!#REF!="Muy Alta",' RIESGOS DE GESTION'!#REF!="Mayor"),CONCATENATE("R3C",' RIESGOS DE GESTION'!#REF!),"")</f>
        <v>#REF!</v>
      </c>
      <c r="AG8" s="40" t="e">
        <f>IF(AND(' RIESGOS DE GESTION'!#REF!="Muy Alta",' RIESGOS DE GESTION'!#REF!="Mayor"),CONCATENATE("R3C",' RIESGOS DE GESTION'!#REF!),"")</f>
        <v>#REF!</v>
      </c>
      <c r="AH8" s="41" t="e">
        <f>IF(AND(' RIESGOS DE GESTION'!#REF!="Muy Alta",' RIESGOS DE GESTION'!#REF!="Catastrófico"),CONCATENATE("R3C",' RIESGOS DE GESTION'!#REF!),"")</f>
        <v>#REF!</v>
      </c>
      <c r="AI8" s="42" t="e">
        <f>IF(AND(' RIESGOS DE GESTION'!#REF!="Muy Alta",' RIESGOS DE GESTION'!#REF!="Catastrófico"),CONCATENATE("R3C",' RIESGOS DE GESTION'!#REF!),"")</f>
        <v>#REF!</v>
      </c>
      <c r="AJ8" s="42" t="e">
        <f>IF(AND(' RIESGOS DE GESTION'!#REF!="Muy Alta",' RIESGOS DE GESTION'!#REF!="Catastrófico"),CONCATENATE("R3C",' RIESGOS DE GESTION'!#REF!),"")</f>
        <v>#REF!</v>
      </c>
      <c r="AK8" s="42" t="e">
        <f>IF(AND(' RIESGOS DE GESTION'!#REF!="Muy Alta",' RIESGOS DE GESTION'!#REF!="Catastrófico"),CONCATENATE("R3C",' RIESGOS DE GESTION'!#REF!),"")</f>
        <v>#REF!</v>
      </c>
      <c r="AL8" s="42" t="e">
        <f>IF(AND(' RIESGOS DE GESTION'!#REF!="Muy Alta",' RIESGOS DE GESTION'!#REF!="Catastrófico"),CONCATENATE("R3C",' RIESGOS DE GESTION'!#REF!),"")</f>
        <v>#REF!</v>
      </c>
      <c r="AM8" s="43" t="e">
        <f>IF(AND(' RIESGOS DE GESTION'!#REF!="Muy Alta",' RIESGOS DE GESTION'!#REF!="Catastrófico"),CONCATENATE("R3C",' RIESGOS DE GESTION'!#REF!),"")</f>
        <v>#REF!</v>
      </c>
      <c r="AN8" s="69"/>
      <c r="AO8" s="387"/>
      <c r="AP8" s="388"/>
      <c r="AQ8" s="388"/>
      <c r="AR8" s="388"/>
      <c r="AS8" s="388"/>
      <c r="AT8" s="38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row>
    <row r="9" spans="1:91" ht="15" customHeight="1" x14ac:dyDescent="0.25">
      <c r="A9" s="69"/>
      <c r="B9" s="282"/>
      <c r="C9" s="282"/>
      <c r="D9" s="283"/>
      <c r="E9" s="381"/>
      <c r="F9" s="380"/>
      <c r="G9" s="380"/>
      <c r="H9" s="380"/>
      <c r="I9" s="396"/>
      <c r="J9" s="38" t="e">
        <f>IF(AND(' RIESGOS DE GESTION'!#REF!="Muy Alta",' RIESGOS DE GESTION'!#REF!="Leve"),CONCATENATE("R4C",' RIESGOS DE GESTION'!#REF!),"")</f>
        <v>#REF!</v>
      </c>
      <c r="K9" s="39" t="e">
        <f>IF(AND(' RIESGOS DE GESTION'!#REF!="Muy Alta",' RIESGOS DE GESTION'!#REF!="Leve"),CONCATENATE("R4C",' RIESGOS DE GESTION'!#REF!),"")</f>
        <v>#REF!</v>
      </c>
      <c r="L9" s="39" t="e">
        <f>IF(AND(' RIESGOS DE GESTION'!#REF!="Muy Alta",' RIESGOS DE GESTION'!#REF!="Leve"),CONCATENATE("R4C",' RIESGOS DE GESTION'!#REF!),"")</f>
        <v>#REF!</v>
      </c>
      <c r="M9" s="39" t="e">
        <f>IF(AND(' RIESGOS DE GESTION'!#REF!="Muy Alta",' RIESGOS DE GESTION'!#REF!="Leve"),CONCATENATE("R4C",' RIESGOS DE GESTION'!#REF!),"")</f>
        <v>#REF!</v>
      </c>
      <c r="N9" s="39" t="e">
        <f>IF(AND(' RIESGOS DE GESTION'!#REF!="Muy Alta",' RIESGOS DE GESTION'!#REF!="Leve"),CONCATENATE("R4C",' RIESGOS DE GESTION'!#REF!),"")</f>
        <v>#REF!</v>
      </c>
      <c r="O9" s="40" t="e">
        <f>IF(AND(' RIESGOS DE GESTION'!#REF!="Muy Alta",' RIESGOS DE GESTION'!#REF!="Leve"),CONCATENATE("R4C",' RIESGOS DE GESTION'!#REF!),"")</f>
        <v>#REF!</v>
      </c>
      <c r="P9" s="38" t="e">
        <f>IF(AND(' RIESGOS DE GESTION'!#REF!="Muy Alta",' RIESGOS DE GESTION'!#REF!="Menor"),CONCATENATE("R4C",' RIESGOS DE GESTION'!#REF!),"")</f>
        <v>#REF!</v>
      </c>
      <c r="Q9" s="39" t="e">
        <f>IF(AND(' RIESGOS DE GESTION'!#REF!="Muy Alta",' RIESGOS DE GESTION'!#REF!="Menor"),CONCATENATE("R4C",' RIESGOS DE GESTION'!#REF!),"")</f>
        <v>#REF!</v>
      </c>
      <c r="R9" s="39" t="e">
        <f>IF(AND(' RIESGOS DE GESTION'!#REF!="Muy Alta",' RIESGOS DE GESTION'!#REF!="Menor"),CONCATENATE("R4C",' RIESGOS DE GESTION'!#REF!),"")</f>
        <v>#REF!</v>
      </c>
      <c r="S9" s="39" t="e">
        <f>IF(AND(' RIESGOS DE GESTION'!#REF!="Muy Alta",' RIESGOS DE GESTION'!#REF!="Menor"),CONCATENATE("R4C",' RIESGOS DE GESTION'!#REF!),"")</f>
        <v>#REF!</v>
      </c>
      <c r="T9" s="39" t="e">
        <f>IF(AND(' RIESGOS DE GESTION'!#REF!="Muy Alta",' RIESGOS DE GESTION'!#REF!="Menor"),CONCATENATE("R4C",' RIESGOS DE GESTION'!#REF!),"")</f>
        <v>#REF!</v>
      </c>
      <c r="U9" s="40" t="e">
        <f>IF(AND(' RIESGOS DE GESTION'!#REF!="Muy Alta",' RIESGOS DE GESTION'!#REF!="Menor"),CONCATENATE("R4C",' RIESGOS DE GESTION'!#REF!),"")</f>
        <v>#REF!</v>
      </c>
      <c r="V9" s="38" t="e">
        <f>IF(AND(' RIESGOS DE GESTION'!#REF!="Muy Alta",' RIESGOS DE GESTION'!#REF!="Moderado"),CONCATENATE("R4C",' RIESGOS DE GESTION'!#REF!),"")</f>
        <v>#REF!</v>
      </c>
      <c r="W9" s="39" t="e">
        <f>IF(AND(' RIESGOS DE GESTION'!#REF!="Muy Alta",' RIESGOS DE GESTION'!#REF!="Moderado"),CONCATENATE("R4C",' RIESGOS DE GESTION'!#REF!),"")</f>
        <v>#REF!</v>
      </c>
      <c r="X9" s="39" t="e">
        <f>IF(AND(' RIESGOS DE GESTION'!#REF!="Muy Alta",' RIESGOS DE GESTION'!#REF!="Moderado"),CONCATENATE("R4C",' RIESGOS DE GESTION'!#REF!),"")</f>
        <v>#REF!</v>
      </c>
      <c r="Y9" s="39" t="e">
        <f>IF(AND(' RIESGOS DE GESTION'!#REF!="Muy Alta",' RIESGOS DE GESTION'!#REF!="Moderado"),CONCATENATE("R4C",' RIESGOS DE GESTION'!#REF!),"")</f>
        <v>#REF!</v>
      </c>
      <c r="Z9" s="39" t="e">
        <f>IF(AND(' RIESGOS DE GESTION'!#REF!="Muy Alta",' RIESGOS DE GESTION'!#REF!="Moderado"),CONCATENATE("R4C",' RIESGOS DE GESTION'!#REF!),"")</f>
        <v>#REF!</v>
      </c>
      <c r="AA9" s="40" t="e">
        <f>IF(AND(' RIESGOS DE GESTION'!#REF!="Muy Alta",' RIESGOS DE GESTION'!#REF!="Moderado"),CONCATENATE("R4C",' RIESGOS DE GESTION'!#REF!),"")</f>
        <v>#REF!</v>
      </c>
      <c r="AB9" s="38" t="e">
        <f>IF(AND(' RIESGOS DE GESTION'!#REF!="Muy Alta",' RIESGOS DE GESTION'!#REF!="Mayor"),CONCATENATE("R4C",' RIESGOS DE GESTION'!#REF!),"")</f>
        <v>#REF!</v>
      </c>
      <c r="AC9" s="39" t="e">
        <f>IF(AND(' RIESGOS DE GESTION'!#REF!="Muy Alta",' RIESGOS DE GESTION'!#REF!="Mayor"),CONCATENATE("R4C",' RIESGOS DE GESTION'!#REF!),"")</f>
        <v>#REF!</v>
      </c>
      <c r="AD9" s="39" t="e">
        <f>IF(AND(' RIESGOS DE GESTION'!#REF!="Muy Alta",' RIESGOS DE GESTION'!#REF!="Mayor"),CONCATENATE("R4C",' RIESGOS DE GESTION'!#REF!),"")</f>
        <v>#REF!</v>
      </c>
      <c r="AE9" s="39" t="e">
        <f>IF(AND(' RIESGOS DE GESTION'!#REF!="Muy Alta",' RIESGOS DE GESTION'!#REF!="Mayor"),CONCATENATE("R4C",' RIESGOS DE GESTION'!#REF!),"")</f>
        <v>#REF!</v>
      </c>
      <c r="AF9" s="39" t="e">
        <f>IF(AND(' RIESGOS DE GESTION'!#REF!="Muy Alta",' RIESGOS DE GESTION'!#REF!="Mayor"),CONCATENATE("R4C",' RIESGOS DE GESTION'!#REF!),"")</f>
        <v>#REF!</v>
      </c>
      <c r="AG9" s="40" t="e">
        <f>IF(AND(' RIESGOS DE GESTION'!#REF!="Muy Alta",' RIESGOS DE GESTION'!#REF!="Mayor"),CONCATENATE("R4C",' RIESGOS DE GESTION'!#REF!),"")</f>
        <v>#REF!</v>
      </c>
      <c r="AH9" s="41" t="e">
        <f>IF(AND(' RIESGOS DE GESTION'!#REF!="Muy Alta",' RIESGOS DE GESTION'!#REF!="Catastrófico"),CONCATENATE("R4C",' RIESGOS DE GESTION'!#REF!),"")</f>
        <v>#REF!</v>
      </c>
      <c r="AI9" s="42" t="e">
        <f>IF(AND(' RIESGOS DE GESTION'!#REF!="Muy Alta",' RIESGOS DE GESTION'!#REF!="Catastrófico"),CONCATENATE("R4C",' RIESGOS DE GESTION'!#REF!),"")</f>
        <v>#REF!</v>
      </c>
      <c r="AJ9" s="42" t="e">
        <f>IF(AND(' RIESGOS DE GESTION'!#REF!="Muy Alta",' RIESGOS DE GESTION'!#REF!="Catastrófico"),CONCATENATE("R4C",' RIESGOS DE GESTION'!#REF!),"")</f>
        <v>#REF!</v>
      </c>
      <c r="AK9" s="42" t="e">
        <f>IF(AND(' RIESGOS DE GESTION'!#REF!="Muy Alta",' RIESGOS DE GESTION'!#REF!="Catastrófico"),CONCATENATE("R4C",' RIESGOS DE GESTION'!#REF!),"")</f>
        <v>#REF!</v>
      </c>
      <c r="AL9" s="42" t="e">
        <f>IF(AND(' RIESGOS DE GESTION'!#REF!="Muy Alta",' RIESGOS DE GESTION'!#REF!="Catastrófico"),CONCATENATE("R4C",' RIESGOS DE GESTION'!#REF!),"")</f>
        <v>#REF!</v>
      </c>
      <c r="AM9" s="43" t="e">
        <f>IF(AND(' RIESGOS DE GESTION'!#REF!="Muy Alta",' RIESGOS DE GESTION'!#REF!="Catastrófico"),CONCATENATE("R4C",' RIESGOS DE GESTION'!#REF!),"")</f>
        <v>#REF!</v>
      </c>
      <c r="AN9" s="69"/>
      <c r="AO9" s="387"/>
      <c r="AP9" s="388"/>
      <c r="AQ9" s="388"/>
      <c r="AR9" s="388"/>
      <c r="AS9" s="388"/>
      <c r="AT9" s="38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row>
    <row r="10" spans="1:91" ht="15" customHeight="1" x14ac:dyDescent="0.25">
      <c r="A10" s="69"/>
      <c r="B10" s="282"/>
      <c r="C10" s="282"/>
      <c r="D10" s="283"/>
      <c r="E10" s="381"/>
      <c r="F10" s="380"/>
      <c r="G10" s="380"/>
      <c r="H10" s="380"/>
      <c r="I10" s="396"/>
      <c r="J10" s="38" t="e">
        <f>IF(AND(' RIESGOS DE GESTION'!#REF!="Muy Alta",' RIESGOS DE GESTION'!#REF!="Leve"),CONCATENATE("R5C",' RIESGOS DE GESTION'!#REF!),"")</f>
        <v>#REF!</v>
      </c>
      <c r="K10" s="39" t="e">
        <f>IF(AND(' RIESGOS DE GESTION'!#REF!="Muy Alta",' RIESGOS DE GESTION'!#REF!="Leve"),CONCATENATE("R5C",' RIESGOS DE GESTION'!#REF!),"")</f>
        <v>#REF!</v>
      </c>
      <c r="L10" s="39" t="e">
        <f>IF(AND(' RIESGOS DE GESTION'!#REF!="Muy Alta",' RIESGOS DE GESTION'!#REF!="Leve"),CONCATENATE("R5C",' RIESGOS DE GESTION'!#REF!),"")</f>
        <v>#REF!</v>
      </c>
      <c r="M10" s="39" t="e">
        <f>IF(AND(' RIESGOS DE GESTION'!#REF!="Muy Alta",' RIESGOS DE GESTION'!#REF!="Leve"),CONCATENATE("R5C",' RIESGOS DE GESTION'!#REF!),"")</f>
        <v>#REF!</v>
      </c>
      <c r="N10" s="39" t="e">
        <f>IF(AND(' RIESGOS DE GESTION'!#REF!="Muy Alta",' RIESGOS DE GESTION'!#REF!="Leve"),CONCATENATE("R5C",' RIESGOS DE GESTION'!#REF!),"")</f>
        <v>#REF!</v>
      </c>
      <c r="O10" s="40" t="e">
        <f>IF(AND(' RIESGOS DE GESTION'!#REF!="Muy Alta",' RIESGOS DE GESTION'!#REF!="Leve"),CONCATENATE("R5C",' RIESGOS DE GESTION'!#REF!),"")</f>
        <v>#REF!</v>
      </c>
      <c r="P10" s="38" t="e">
        <f>IF(AND(' RIESGOS DE GESTION'!#REF!="Muy Alta",' RIESGOS DE GESTION'!#REF!="Menor"),CONCATENATE("R5C",' RIESGOS DE GESTION'!#REF!),"")</f>
        <v>#REF!</v>
      </c>
      <c r="Q10" s="39" t="e">
        <f>IF(AND(' RIESGOS DE GESTION'!#REF!="Muy Alta",' RIESGOS DE GESTION'!#REF!="Menor"),CONCATENATE("R5C",' RIESGOS DE GESTION'!#REF!),"")</f>
        <v>#REF!</v>
      </c>
      <c r="R10" s="39" t="e">
        <f>IF(AND(' RIESGOS DE GESTION'!#REF!="Muy Alta",' RIESGOS DE GESTION'!#REF!="Menor"),CONCATENATE("R5C",' RIESGOS DE GESTION'!#REF!),"")</f>
        <v>#REF!</v>
      </c>
      <c r="S10" s="39" t="e">
        <f>IF(AND(' RIESGOS DE GESTION'!#REF!="Muy Alta",' RIESGOS DE GESTION'!#REF!="Menor"),CONCATENATE("R5C",' RIESGOS DE GESTION'!#REF!),"")</f>
        <v>#REF!</v>
      </c>
      <c r="T10" s="39" t="e">
        <f>IF(AND(' RIESGOS DE GESTION'!#REF!="Muy Alta",' RIESGOS DE GESTION'!#REF!="Menor"),CONCATENATE("R5C",' RIESGOS DE GESTION'!#REF!),"")</f>
        <v>#REF!</v>
      </c>
      <c r="U10" s="40" t="e">
        <f>IF(AND(' RIESGOS DE GESTION'!#REF!="Muy Alta",' RIESGOS DE GESTION'!#REF!="Menor"),CONCATENATE("R5C",' RIESGOS DE GESTION'!#REF!),"")</f>
        <v>#REF!</v>
      </c>
      <c r="V10" s="38" t="e">
        <f>IF(AND(' RIESGOS DE GESTION'!#REF!="Muy Alta",' RIESGOS DE GESTION'!#REF!="Moderado"),CONCATENATE("R5C",' RIESGOS DE GESTION'!#REF!),"")</f>
        <v>#REF!</v>
      </c>
      <c r="W10" s="39" t="e">
        <f>IF(AND(' RIESGOS DE GESTION'!#REF!="Muy Alta",' RIESGOS DE GESTION'!#REF!="Moderado"),CONCATENATE("R5C",' RIESGOS DE GESTION'!#REF!),"")</f>
        <v>#REF!</v>
      </c>
      <c r="X10" s="39" t="e">
        <f>IF(AND(' RIESGOS DE GESTION'!#REF!="Muy Alta",' RIESGOS DE GESTION'!#REF!="Moderado"),CONCATENATE("R5C",' RIESGOS DE GESTION'!#REF!),"")</f>
        <v>#REF!</v>
      </c>
      <c r="Y10" s="39" t="e">
        <f>IF(AND(' RIESGOS DE GESTION'!#REF!="Muy Alta",' RIESGOS DE GESTION'!#REF!="Moderado"),CONCATENATE("R5C",' RIESGOS DE GESTION'!#REF!),"")</f>
        <v>#REF!</v>
      </c>
      <c r="Z10" s="39" t="e">
        <f>IF(AND(' RIESGOS DE GESTION'!#REF!="Muy Alta",' RIESGOS DE GESTION'!#REF!="Moderado"),CONCATENATE("R5C",' RIESGOS DE GESTION'!#REF!),"")</f>
        <v>#REF!</v>
      </c>
      <c r="AA10" s="40" t="e">
        <f>IF(AND(' RIESGOS DE GESTION'!#REF!="Muy Alta",' RIESGOS DE GESTION'!#REF!="Moderado"),CONCATENATE("R5C",' RIESGOS DE GESTION'!#REF!),"")</f>
        <v>#REF!</v>
      </c>
      <c r="AB10" s="38" t="e">
        <f>IF(AND(' RIESGOS DE GESTION'!#REF!="Muy Alta",' RIESGOS DE GESTION'!#REF!="Mayor"),CONCATENATE("R5C",' RIESGOS DE GESTION'!#REF!),"")</f>
        <v>#REF!</v>
      </c>
      <c r="AC10" s="39" t="e">
        <f>IF(AND(' RIESGOS DE GESTION'!#REF!="Muy Alta",' RIESGOS DE GESTION'!#REF!="Mayor"),CONCATENATE("R5C",' RIESGOS DE GESTION'!#REF!),"")</f>
        <v>#REF!</v>
      </c>
      <c r="AD10" s="39" t="e">
        <f>IF(AND(' RIESGOS DE GESTION'!#REF!="Muy Alta",' RIESGOS DE GESTION'!#REF!="Mayor"),CONCATENATE("R5C",' RIESGOS DE GESTION'!#REF!),"")</f>
        <v>#REF!</v>
      </c>
      <c r="AE10" s="39" t="e">
        <f>IF(AND(' RIESGOS DE GESTION'!#REF!="Muy Alta",' RIESGOS DE GESTION'!#REF!="Mayor"),CONCATENATE("R5C",' RIESGOS DE GESTION'!#REF!),"")</f>
        <v>#REF!</v>
      </c>
      <c r="AF10" s="39" t="e">
        <f>IF(AND(' RIESGOS DE GESTION'!#REF!="Muy Alta",' RIESGOS DE GESTION'!#REF!="Mayor"),CONCATENATE("R5C",' RIESGOS DE GESTION'!#REF!),"")</f>
        <v>#REF!</v>
      </c>
      <c r="AG10" s="40" t="e">
        <f>IF(AND(' RIESGOS DE GESTION'!#REF!="Muy Alta",' RIESGOS DE GESTION'!#REF!="Mayor"),CONCATENATE("R5C",' RIESGOS DE GESTION'!#REF!),"")</f>
        <v>#REF!</v>
      </c>
      <c r="AH10" s="41" t="e">
        <f>IF(AND(' RIESGOS DE GESTION'!#REF!="Muy Alta",' RIESGOS DE GESTION'!#REF!="Catastrófico"),CONCATENATE("R5C",' RIESGOS DE GESTION'!#REF!),"")</f>
        <v>#REF!</v>
      </c>
      <c r="AI10" s="42" t="e">
        <f>IF(AND(' RIESGOS DE GESTION'!#REF!="Muy Alta",' RIESGOS DE GESTION'!#REF!="Catastrófico"),CONCATENATE("R5C",' RIESGOS DE GESTION'!#REF!),"")</f>
        <v>#REF!</v>
      </c>
      <c r="AJ10" s="42" t="e">
        <f>IF(AND(' RIESGOS DE GESTION'!#REF!="Muy Alta",' RIESGOS DE GESTION'!#REF!="Catastrófico"),CONCATENATE("R5C",' RIESGOS DE GESTION'!#REF!),"")</f>
        <v>#REF!</v>
      </c>
      <c r="AK10" s="42" t="e">
        <f>IF(AND(' RIESGOS DE GESTION'!#REF!="Muy Alta",' RIESGOS DE GESTION'!#REF!="Catastrófico"),CONCATENATE("R5C",' RIESGOS DE GESTION'!#REF!),"")</f>
        <v>#REF!</v>
      </c>
      <c r="AL10" s="42" t="e">
        <f>IF(AND(' RIESGOS DE GESTION'!#REF!="Muy Alta",' RIESGOS DE GESTION'!#REF!="Catastrófico"),CONCATENATE("R5C",' RIESGOS DE GESTION'!#REF!),"")</f>
        <v>#REF!</v>
      </c>
      <c r="AM10" s="43" t="e">
        <f>IF(AND(' RIESGOS DE GESTION'!#REF!="Muy Alta",' RIESGOS DE GESTION'!#REF!="Catastrófico"),CONCATENATE("R5C",' RIESGOS DE GESTION'!#REF!),"")</f>
        <v>#REF!</v>
      </c>
      <c r="AN10" s="69"/>
      <c r="AO10" s="387"/>
      <c r="AP10" s="388"/>
      <c r="AQ10" s="388"/>
      <c r="AR10" s="388"/>
      <c r="AS10" s="388"/>
      <c r="AT10" s="38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row>
    <row r="11" spans="1:91" ht="15" customHeight="1" x14ac:dyDescent="0.25">
      <c r="A11" s="69"/>
      <c r="B11" s="282"/>
      <c r="C11" s="282"/>
      <c r="D11" s="283"/>
      <c r="E11" s="381"/>
      <c r="F11" s="380"/>
      <c r="G11" s="380"/>
      <c r="H11" s="380"/>
      <c r="I11" s="396"/>
      <c r="J11" s="38" t="e">
        <f>IF(AND(' RIESGOS DE GESTION'!#REF!="Muy Alta",' RIESGOS DE GESTION'!#REF!="Leve"),CONCATENATE("R6C",' RIESGOS DE GESTION'!#REF!),"")</f>
        <v>#REF!</v>
      </c>
      <c r="K11" s="39" t="e">
        <f>IF(AND(' RIESGOS DE GESTION'!#REF!="Muy Alta",' RIESGOS DE GESTION'!#REF!="Leve"),CONCATENATE("R6C",' RIESGOS DE GESTION'!#REF!),"")</f>
        <v>#REF!</v>
      </c>
      <c r="L11" s="39" t="e">
        <f>IF(AND(' RIESGOS DE GESTION'!#REF!="Muy Alta",' RIESGOS DE GESTION'!#REF!="Leve"),CONCATENATE("R6C",' RIESGOS DE GESTION'!#REF!),"")</f>
        <v>#REF!</v>
      </c>
      <c r="M11" s="39" t="e">
        <f>IF(AND(' RIESGOS DE GESTION'!#REF!="Muy Alta",' RIESGOS DE GESTION'!#REF!="Leve"),CONCATENATE("R6C",' RIESGOS DE GESTION'!#REF!),"")</f>
        <v>#REF!</v>
      </c>
      <c r="N11" s="39" t="e">
        <f>IF(AND(' RIESGOS DE GESTION'!#REF!="Muy Alta",' RIESGOS DE GESTION'!#REF!="Leve"),CONCATENATE("R6C",' RIESGOS DE GESTION'!#REF!),"")</f>
        <v>#REF!</v>
      </c>
      <c r="O11" s="40" t="e">
        <f>IF(AND(' RIESGOS DE GESTION'!#REF!="Muy Alta",' RIESGOS DE GESTION'!#REF!="Leve"),CONCATENATE("R6C",' RIESGOS DE GESTION'!#REF!),"")</f>
        <v>#REF!</v>
      </c>
      <c r="P11" s="38" t="e">
        <f>IF(AND(' RIESGOS DE GESTION'!#REF!="Muy Alta",' RIESGOS DE GESTION'!#REF!="Menor"),CONCATENATE("R6C",' RIESGOS DE GESTION'!#REF!),"")</f>
        <v>#REF!</v>
      </c>
      <c r="Q11" s="39" t="e">
        <f>IF(AND(' RIESGOS DE GESTION'!#REF!="Muy Alta",' RIESGOS DE GESTION'!#REF!="Menor"),CONCATENATE("R6C",' RIESGOS DE GESTION'!#REF!),"")</f>
        <v>#REF!</v>
      </c>
      <c r="R11" s="39" t="e">
        <f>IF(AND(' RIESGOS DE GESTION'!#REF!="Muy Alta",' RIESGOS DE GESTION'!#REF!="Menor"),CONCATENATE("R6C",' RIESGOS DE GESTION'!#REF!),"")</f>
        <v>#REF!</v>
      </c>
      <c r="S11" s="39" t="e">
        <f>IF(AND(' RIESGOS DE GESTION'!#REF!="Muy Alta",' RIESGOS DE GESTION'!#REF!="Menor"),CONCATENATE("R6C",' RIESGOS DE GESTION'!#REF!),"")</f>
        <v>#REF!</v>
      </c>
      <c r="T11" s="39" t="e">
        <f>IF(AND(' RIESGOS DE GESTION'!#REF!="Muy Alta",' RIESGOS DE GESTION'!#REF!="Menor"),CONCATENATE("R6C",' RIESGOS DE GESTION'!#REF!),"")</f>
        <v>#REF!</v>
      </c>
      <c r="U11" s="40" t="e">
        <f>IF(AND(' RIESGOS DE GESTION'!#REF!="Muy Alta",' RIESGOS DE GESTION'!#REF!="Menor"),CONCATENATE("R6C",' RIESGOS DE GESTION'!#REF!),"")</f>
        <v>#REF!</v>
      </c>
      <c r="V11" s="38" t="e">
        <f>IF(AND(' RIESGOS DE GESTION'!#REF!="Muy Alta",' RIESGOS DE GESTION'!#REF!="Moderado"),CONCATENATE("R6C",' RIESGOS DE GESTION'!#REF!),"")</f>
        <v>#REF!</v>
      </c>
      <c r="W11" s="39" t="e">
        <f>IF(AND(' RIESGOS DE GESTION'!#REF!="Muy Alta",' RIESGOS DE GESTION'!#REF!="Moderado"),CONCATENATE("R6C",' RIESGOS DE GESTION'!#REF!),"")</f>
        <v>#REF!</v>
      </c>
      <c r="X11" s="39" t="e">
        <f>IF(AND(' RIESGOS DE GESTION'!#REF!="Muy Alta",' RIESGOS DE GESTION'!#REF!="Moderado"),CONCATENATE("R6C",' RIESGOS DE GESTION'!#REF!),"")</f>
        <v>#REF!</v>
      </c>
      <c r="Y11" s="39" t="e">
        <f>IF(AND(' RIESGOS DE GESTION'!#REF!="Muy Alta",' RIESGOS DE GESTION'!#REF!="Moderado"),CONCATENATE("R6C",' RIESGOS DE GESTION'!#REF!),"")</f>
        <v>#REF!</v>
      </c>
      <c r="Z11" s="39" t="e">
        <f>IF(AND(' RIESGOS DE GESTION'!#REF!="Muy Alta",' RIESGOS DE GESTION'!#REF!="Moderado"),CONCATENATE("R6C",' RIESGOS DE GESTION'!#REF!),"")</f>
        <v>#REF!</v>
      </c>
      <c r="AA11" s="40" t="e">
        <f>IF(AND(' RIESGOS DE GESTION'!#REF!="Muy Alta",' RIESGOS DE GESTION'!#REF!="Moderado"),CONCATENATE("R6C",' RIESGOS DE GESTION'!#REF!),"")</f>
        <v>#REF!</v>
      </c>
      <c r="AB11" s="38" t="e">
        <f>IF(AND(' RIESGOS DE GESTION'!#REF!="Muy Alta",' RIESGOS DE GESTION'!#REF!="Mayor"),CONCATENATE("R6C",' RIESGOS DE GESTION'!#REF!),"")</f>
        <v>#REF!</v>
      </c>
      <c r="AC11" s="39" t="e">
        <f>IF(AND(' RIESGOS DE GESTION'!#REF!="Muy Alta",' RIESGOS DE GESTION'!#REF!="Mayor"),CONCATENATE("R6C",' RIESGOS DE GESTION'!#REF!),"")</f>
        <v>#REF!</v>
      </c>
      <c r="AD11" s="39" t="e">
        <f>IF(AND(' RIESGOS DE GESTION'!#REF!="Muy Alta",' RIESGOS DE GESTION'!#REF!="Mayor"),CONCATENATE("R6C",' RIESGOS DE GESTION'!#REF!),"")</f>
        <v>#REF!</v>
      </c>
      <c r="AE11" s="39" t="e">
        <f>IF(AND(' RIESGOS DE GESTION'!#REF!="Muy Alta",' RIESGOS DE GESTION'!#REF!="Mayor"),CONCATENATE("R6C",' RIESGOS DE GESTION'!#REF!),"")</f>
        <v>#REF!</v>
      </c>
      <c r="AF11" s="39" t="e">
        <f>IF(AND(' RIESGOS DE GESTION'!#REF!="Muy Alta",' RIESGOS DE GESTION'!#REF!="Mayor"),CONCATENATE("R6C",' RIESGOS DE GESTION'!#REF!),"")</f>
        <v>#REF!</v>
      </c>
      <c r="AG11" s="40" t="e">
        <f>IF(AND(' RIESGOS DE GESTION'!#REF!="Muy Alta",' RIESGOS DE GESTION'!#REF!="Mayor"),CONCATENATE("R6C",' RIESGOS DE GESTION'!#REF!),"")</f>
        <v>#REF!</v>
      </c>
      <c r="AH11" s="41" t="e">
        <f>IF(AND(' RIESGOS DE GESTION'!#REF!="Muy Alta",' RIESGOS DE GESTION'!#REF!="Catastrófico"),CONCATENATE("R6C",' RIESGOS DE GESTION'!#REF!),"")</f>
        <v>#REF!</v>
      </c>
      <c r="AI11" s="42" t="e">
        <f>IF(AND(' RIESGOS DE GESTION'!#REF!="Muy Alta",' RIESGOS DE GESTION'!#REF!="Catastrófico"),CONCATENATE("R6C",' RIESGOS DE GESTION'!#REF!),"")</f>
        <v>#REF!</v>
      </c>
      <c r="AJ11" s="42" t="e">
        <f>IF(AND(' RIESGOS DE GESTION'!#REF!="Muy Alta",' RIESGOS DE GESTION'!#REF!="Catastrófico"),CONCATENATE("R6C",' RIESGOS DE GESTION'!#REF!),"")</f>
        <v>#REF!</v>
      </c>
      <c r="AK11" s="42" t="e">
        <f>IF(AND(' RIESGOS DE GESTION'!#REF!="Muy Alta",' RIESGOS DE GESTION'!#REF!="Catastrófico"),CONCATENATE("R6C",' RIESGOS DE GESTION'!#REF!),"")</f>
        <v>#REF!</v>
      </c>
      <c r="AL11" s="42" t="e">
        <f>IF(AND(' RIESGOS DE GESTION'!#REF!="Muy Alta",' RIESGOS DE GESTION'!#REF!="Catastrófico"),CONCATENATE("R6C",' RIESGOS DE GESTION'!#REF!),"")</f>
        <v>#REF!</v>
      </c>
      <c r="AM11" s="43" t="e">
        <f>IF(AND(' RIESGOS DE GESTION'!#REF!="Muy Alta",' RIESGOS DE GESTION'!#REF!="Catastrófico"),CONCATENATE("R6C",' RIESGOS DE GESTION'!#REF!),"")</f>
        <v>#REF!</v>
      </c>
      <c r="AN11" s="69"/>
      <c r="AO11" s="387"/>
      <c r="AP11" s="388"/>
      <c r="AQ11" s="388"/>
      <c r="AR11" s="388"/>
      <c r="AS11" s="388"/>
      <c r="AT11" s="38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row>
    <row r="12" spans="1:91" ht="15" customHeight="1" x14ac:dyDescent="0.25">
      <c r="A12" s="69"/>
      <c r="B12" s="282"/>
      <c r="C12" s="282"/>
      <c r="D12" s="283"/>
      <c r="E12" s="381"/>
      <c r="F12" s="380"/>
      <c r="G12" s="380"/>
      <c r="H12" s="380"/>
      <c r="I12" s="396"/>
      <c r="J12" s="38" t="e">
        <f>IF(AND(' RIESGOS DE GESTION'!#REF!="Muy Alta",' RIESGOS DE GESTION'!#REF!="Leve"),CONCATENATE("R7C",' RIESGOS DE GESTION'!#REF!),"")</f>
        <v>#REF!</v>
      </c>
      <c r="K12" s="39" t="e">
        <f>IF(AND(' RIESGOS DE GESTION'!#REF!="Muy Alta",' RIESGOS DE GESTION'!#REF!="Leve"),CONCATENATE("R7C",' RIESGOS DE GESTION'!#REF!),"")</f>
        <v>#REF!</v>
      </c>
      <c r="L12" s="39" t="e">
        <f>IF(AND(' RIESGOS DE GESTION'!#REF!="Muy Alta",' RIESGOS DE GESTION'!#REF!="Leve"),CONCATENATE("R7C",' RIESGOS DE GESTION'!#REF!),"")</f>
        <v>#REF!</v>
      </c>
      <c r="M12" s="39" t="e">
        <f>IF(AND(' RIESGOS DE GESTION'!#REF!="Muy Alta",' RIESGOS DE GESTION'!#REF!="Leve"),CONCATENATE("R7C",' RIESGOS DE GESTION'!#REF!),"")</f>
        <v>#REF!</v>
      </c>
      <c r="N12" s="39" t="e">
        <f>IF(AND(' RIESGOS DE GESTION'!#REF!="Muy Alta",' RIESGOS DE GESTION'!#REF!="Leve"),CONCATENATE("R7C",' RIESGOS DE GESTION'!#REF!),"")</f>
        <v>#REF!</v>
      </c>
      <c r="O12" s="40" t="e">
        <f>IF(AND(' RIESGOS DE GESTION'!#REF!="Muy Alta",' RIESGOS DE GESTION'!#REF!="Leve"),CONCATENATE("R7C",' RIESGOS DE GESTION'!#REF!),"")</f>
        <v>#REF!</v>
      </c>
      <c r="P12" s="38" t="e">
        <f>IF(AND(' RIESGOS DE GESTION'!#REF!="Muy Alta",' RIESGOS DE GESTION'!#REF!="Menor"),CONCATENATE("R7C",' RIESGOS DE GESTION'!#REF!),"")</f>
        <v>#REF!</v>
      </c>
      <c r="Q12" s="39" t="e">
        <f>IF(AND(' RIESGOS DE GESTION'!#REF!="Muy Alta",' RIESGOS DE GESTION'!#REF!="Menor"),CONCATENATE("R7C",' RIESGOS DE GESTION'!#REF!),"")</f>
        <v>#REF!</v>
      </c>
      <c r="R12" s="39" t="e">
        <f>IF(AND(' RIESGOS DE GESTION'!#REF!="Muy Alta",' RIESGOS DE GESTION'!#REF!="Menor"),CONCATENATE("R7C",' RIESGOS DE GESTION'!#REF!),"")</f>
        <v>#REF!</v>
      </c>
      <c r="S12" s="39" t="e">
        <f>IF(AND(' RIESGOS DE GESTION'!#REF!="Muy Alta",' RIESGOS DE GESTION'!#REF!="Menor"),CONCATENATE("R7C",' RIESGOS DE GESTION'!#REF!),"")</f>
        <v>#REF!</v>
      </c>
      <c r="T12" s="39" t="e">
        <f>IF(AND(' RIESGOS DE GESTION'!#REF!="Muy Alta",' RIESGOS DE GESTION'!#REF!="Menor"),CONCATENATE("R7C",' RIESGOS DE GESTION'!#REF!),"")</f>
        <v>#REF!</v>
      </c>
      <c r="U12" s="40" t="e">
        <f>IF(AND(' RIESGOS DE GESTION'!#REF!="Muy Alta",' RIESGOS DE GESTION'!#REF!="Menor"),CONCATENATE("R7C",' RIESGOS DE GESTION'!#REF!),"")</f>
        <v>#REF!</v>
      </c>
      <c r="V12" s="38" t="e">
        <f>IF(AND(' RIESGOS DE GESTION'!#REF!="Muy Alta",' RIESGOS DE GESTION'!#REF!="Moderado"),CONCATENATE("R7C",' RIESGOS DE GESTION'!#REF!),"")</f>
        <v>#REF!</v>
      </c>
      <c r="W12" s="39" t="e">
        <f>IF(AND(' RIESGOS DE GESTION'!#REF!="Muy Alta",' RIESGOS DE GESTION'!#REF!="Moderado"),CONCATENATE("R7C",' RIESGOS DE GESTION'!#REF!),"")</f>
        <v>#REF!</v>
      </c>
      <c r="X12" s="39" t="e">
        <f>IF(AND(' RIESGOS DE GESTION'!#REF!="Muy Alta",' RIESGOS DE GESTION'!#REF!="Moderado"),CONCATENATE("R7C",' RIESGOS DE GESTION'!#REF!),"")</f>
        <v>#REF!</v>
      </c>
      <c r="Y12" s="39" t="e">
        <f>IF(AND(' RIESGOS DE GESTION'!#REF!="Muy Alta",' RIESGOS DE GESTION'!#REF!="Moderado"),CONCATENATE("R7C",' RIESGOS DE GESTION'!#REF!),"")</f>
        <v>#REF!</v>
      </c>
      <c r="Z12" s="39" t="e">
        <f>IF(AND(' RIESGOS DE GESTION'!#REF!="Muy Alta",' RIESGOS DE GESTION'!#REF!="Moderado"),CONCATENATE("R7C",' RIESGOS DE GESTION'!#REF!),"")</f>
        <v>#REF!</v>
      </c>
      <c r="AA12" s="40" t="e">
        <f>IF(AND(' RIESGOS DE GESTION'!#REF!="Muy Alta",' RIESGOS DE GESTION'!#REF!="Moderado"),CONCATENATE("R7C",' RIESGOS DE GESTION'!#REF!),"")</f>
        <v>#REF!</v>
      </c>
      <c r="AB12" s="38" t="e">
        <f>IF(AND(' RIESGOS DE GESTION'!#REF!="Muy Alta",' RIESGOS DE GESTION'!#REF!="Mayor"),CONCATENATE("R7C",' RIESGOS DE GESTION'!#REF!),"")</f>
        <v>#REF!</v>
      </c>
      <c r="AC12" s="39" t="e">
        <f>IF(AND(' RIESGOS DE GESTION'!#REF!="Muy Alta",' RIESGOS DE GESTION'!#REF!="Mayor"),CONCATENATE("R7C",' RIESGOS DE GESTION'!#REF!),"")</f>
        <v>#REF!</v>
      </c>
      <c r="AD12" s="39" t="e">
        <f>IF(AND(' RIESGOS DE GESTION'!#REF!="Muy Alta",' RIESGOS DE GESTION'!#REF!="Mayor"),CONCATENATE("R7C",' RIESGOS DE GESTION'!#REF!),"")</f>
        <v>#REF!</v>
      </c>
      <c r="AE12" s="39" t="e">
        <f>IF(AND(' RIESGOS DE GESTION'!#REF!="Muy Alta",' RIESGOS DE GESTION'!#REF!="Mayor"),CONCATENATE("R7C",' RIESGOS DE GESTION'!#REF!),"")</f>
        <v>#REF!</v>
      </c>
      <c r="AF12" s="39" t="e">
        <f>IF(AND(' RIESGOS DE GESTION'!#REF!="Muy Alta",' RIESGOS DE GESTION'!#REF!="Mayor"),CONCATENATE("R7C",' RIESGOS DE GESTION'!#REF!),"")</f>
        <v>#REF!</v>
      </c>
      <c r="AG12" s="40" t="e">
        <f>IF(AND(' RIESGOS DE GESTION'!#REF!="Muy Alta",' RIESGOS DE GESTION'!#REF!="Mayor"),CONCATENATE("R7C",' RIESGOS DE GESTION'!#REF!),"")</f>
        <v>#REF!</v>
      </c>
      <c r="AH12" s="41" t="e">
        <f>IF(AND(' RIESGOS DE GESTION'!#REF!="Muy Alta",' RIESGOS DE GESTION'!#REF!="Catastrófico"),CONCATENATE("R7C",' RIESGOS DE GESTION'!#REF!),"")</f>
        <v>#REF!</v>
      </c>
      <c r="AI12" s="42" t="e">
        <f>IF(AND(' RIESGOS DE GESTION'!#REF!="Muy Alta",' RIESGOS DE GESTION'!#REF!="Catastrófico"),CONCATENATE("R7C",' RIESGOS DE GESTION'!#REF!),"")</f>
        <v>#REF!</v>
      </c>
      <c r="AJ12" s="42" t="e">
        <f>IF(AND(' RIESGOS DE GESTION'!#REF!="Muy Alta",' RIESGOS DE GESTION'!#REF!="Catastrófico"),CONCATENATE("R7C",' RIESGOS DE GESTION'!#REF!),"")</f>
        <v>#REF!</v>
      </c>
      <c r="AK12" s="42" t="e">
        <f>IF(AND(' RIESGOS DE GESTION'!#REF!="Muy Alta",' RIESGOS DE GESTION'!#REF!="Catastrófico"),CONCATENATE("R7C",' RIESGOS DE GESTION'!#REF!),"")</f>
        <v>#REF!</v>
      </c>
      <c r="AL12" s="42" t="e">
        <f>IF(AND(' RIESGOS DE GESTION'!#REF!="Muy Alta",' RIESGOS DE GESTION'!#REF!="Catastrófico"),CONCATENATE("R7C",' RIESGOS DE GESTION'!#REF!),"")</f>
        <v>#REF!</v>
      </c>
      <c r="AM12" s="43" t="e">
        <f>IF(AND(' RIESGOS DE GESTION'!#REF!="Muy Alta",' RIESGOS DE GESTION'!#REF!="Catastrófico"),CONCATENATE("R7C",' RIESGOS DE GESTION'!#REF!),"")</f>
        <v>#REF!</v>
      </c>
      <c r="AN12" s="69"/>
      <c r="AO12" s="387"/>
      <c r="AP12" s="388"/>
      <c r="AQ12" s="388"/>
      <c r="AR12" s="388"/>
      <c r="AS12" s="388"/>
      <c r="AT12" s="38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row>
    <row r="13" spans="1:91" ht="15" customHeight="1" x14ac:dyDescent="0.25">
      <c r="A13" s="69"/>
      <c r="B13" s="282"/>
      <c r="C13" s="282"/>
      <c r="D13" s="283"/>
      <c r="E13" s="381"/>
      <c r="F13" s="380"/>
      <c r="G13" s="380"/>
      <c r="H13" s="380"/>
      <c r="I13" s="396"/>
      <c r="J13" s="38" t="e">
        <f>IF(AND(' RIESGOS DE GESTION'!#REF!="Muy Alta",' RIESGOS DE GESTION'!#REF!="Leve"),CONCATENATE("R8C",' RIESGOS DE GESTION'!#REF!),"")</f>
        <v>#REF!</v>
      </c>
      <c r="K13" s="39" t="e">
        <f>IF(AND(' RIESGOS DE GESTION'!#REF!="Muy Alta",' RIESGOS DE GESTION'!#REF!="Leve"),CONCATENATE("R8C",' RIESGOS DE GESTION'!#REF!),"")</f>
        <v>#REF!</v>
      </c>
      <c r="L13" s="39" t="e">
        <f>IF(AND(' RIESGOS DE GESTION'!#REF!="Muy Alta",' RIESGOS DE GESTION'!#REF!="Leve"),CONCATENATE("R8C",' RIESGOS DE GESTION'!#REF!),"")</f>
        <v>#REF!</v>
      </c>
      <c r="M13" s="39" t="e">
        <f>IF(AND(' RIESGOS DE GESTION'!#REF!="Muy Alta",' RIESGOS DE GESTION'!#REF!="Leve"),CONCATENATE("R8C",' RIESGOS DE GESTION'!#REF!),"")</f>
        <v>#REF!</v>
      </c>
      <c r="N13" s="39" t="e">
        <f>IF(AND(' RIESGOS DE GESTION'!#REF!="Muy Alta",' RIESGOS DE GESTION'!#REF!="Leve"),CONCATENATE("R8C",' RIESGOS DE GESTION'!#REF!),"")</f>
        <v>#REF!</v>
      </c>
      <c r="O13" s="40" t="e">
        <f>IF(AND(' RIESGOS DE GESTION'!#REF!="Muy Alta",' RIESGOS DE GESTION'!#REF!="Leve"),CONCATENATE("R8C",' RIESGOS DE GESTION'!#REF!),"")</f>
        <v>#REF!</v>
      </c>
      <c r="P13" s="38" t="e">
        <f>IF(AND(' RIESGOS DE GESTION'!#REF!="Muy Alta",' RIESGOS DE GESTION'!#REF!="Menor"),CONCATENATE("R8C",' RIESGOS DE GESTION'!#REF!),"")</f>
        <v>#REF!</v>
      </c>
      <c r="Q13" s="39" t="e">
        <f>IF(AND(' RIESGOS DE GESTION'!#REF!="Muy Alta",' RIESGOS DE GESTION'!#REF!="Menor"),CONCATENATE("R8C",' RIESGOS DE GESTION'!#REF!),"")</f>
        <v>#REF!</v>
      </c>
      <c r="R13" s="39" t="e">
        <f>IF(AND(' RIESGOS DE GESTION'!#REF!="Muy Alta",' RIESGOS DE GESTION'!#REF!="Menor"),CONCATENATE("R8C",' RIESGOS DE GESTION'!#REF!),"")</f>
        <v>#REF!</v>
      </c>
      <c r="S13" s="39" t="e">
        <f>IF(AND(' RIESGOS DE GESTION'!#REF!="Muy Alta",' RIESGOS DE GESTION'!#REF!="Menor"),CONCATENATE("R8C",' RIESGOS DE GESTION'!#REF!),"")</f>
        <v>#REF!</v>
      </c>
      <c r="T13" s="39" t="e">
        <f>IF(AND(' RIESGOS DE GESTION'!#REF!="Muy Alta",' RIESGOS DE GESTION'!#REF!="Menor"),CONCATENATE("R8C",' RIESGOS DE GESTION'!#REF!),"")</f>
        <v>#REF!</v>
      </c>
      <c r="U13" s="40" t="e">
        <f>IF(AND(' RIESGOS DE GESTION'!#REF!="Muy Alta",' RIESGOS DE GESTION'!#REF!="Menor"),CONCATENATE("R8C",' RIESGOS DE GESTION'!#REF!),"")</f>
        <v>#REF!</v>
      </c>
      <c r="V13" s="38" t="e">
        <f>IF(AND(' RIESGOS DE GESTION'!#REF!="Muy Alta",' RIESGOS DE GESTION'!#REF!="Moderado"),CONCATENATE("R8C",' RIESGOS DE GESTION'!#REF!),"")</f>
        <v>#REF!</v>
      </c>
      <c r="W13" s="39" t="e">
        <f>IF(AND(' RIESGOS DE GESTION'!#REF!="Muy Alta",' RIESGOS DE GESTION'!#REF!="Moderado"),CONCATENATE("R8C",' RIESGOS DE GESTION'!#REF!),"")</f>
        <v>#REF!</v>
      </c>
      <c r="X13" s="39" t="e">
        <f>IF(AND(' RIESGOS DE GESTION'!#REF!="Muy Alta",' RIESGOS DE GESTION'!#REF!="Moderado"),CONCATENATE("R8C",' RIESGOS DE GESTION'!#REF!),"")</f>
        <v>#REF!</v>
      </c>
      <c r="Y13" s="39" t="e">
        <f>IF(AND(' RIESGOS DE GESTION'!#REF!="Muy Alta",' RIESGOS DE GESTION'!#REF!="Moderado"),CONCATENATE("R8C",' RIESGOS DE GESTION'!#REF!),"")</f>
        <v>#REF!</v>
      </c>
      <c r="Z13" s="39" t="e">
        <f>IF(AND(' RIESGOS DE GESTION'!#REF!="Muy Alta",' RIESGOS DE GESTION'!#REF!="Moderado"),CONCATENATE("R8C",' RIESGOS DE GESTION'!#REF!),"")</f>
        <v>#REF!</v>
      </c>
      <c r="AA13" s="40" t="e">
        <f>IF(AND(' RIESGOS DE GESTION'!#REF!="Muy Alta",' RIESGOS DE GESTION'!#REF!="Moderado"),CONCATENATE("R8C",' RIESGOS DE GESTION'!#REF!),"")</f>
        <v>#REF!</v>
      </c>
      <c r="AB13" s="38" t="e">
        <f>IF(AND(' RIESGOS DE GESTION'!#REF!="Muy Alta",' RIESGOS DE GESTION'!#REF!="Mayor"),CONCATENATE("R8C",' RIESGOS DE GESTION'!#REF!),"")</f>
        <v>#REF!</v>
      </c>
      <c r="AC13" s="39" t="e">
        <f>IF(AND(' RIESGOS DE GESTION'!#REF!="Muy Alta",' RIESGOS DE GESTION'!#REF!="Mayor"),CONCATENATE("R8C",' RIESGOS DE GESTION'!#REF!),"")</f>
        <v>#REF!</v>
      </c>
      <c r="AD13" s="39" t="e">
        <f>IF(AND(' RIESGOS DE GESTION'!#REF!="Muy Alta",' RIESGOS DE GESTION'!#REF!="Mayor"),CONCATENATE("R8C",' RIESGOS DE GESTION'!#REF!),"")</f>
        <v>#REF!</v>
      </c>
      <c r="AE13" s="39" t="e">
        <f>IF(AND(' RIESGOS DE GESTION'!#REF!="Muy Alta",' RIESGOS DE GESTION'!#REF!="Mayor"),CONCATENATE("R8C",' RIESGOS DE GESTION'!#REF!),"")</f>
        <v>#REF!</v>
      </c>
      <c r="AF13" s="39" t="e">
        <f>IF(AND(' RIESGOS DE GESTION'!#REF!="Muy Alta",' RIESGOS DE GESTION'!#REF!="Mayor"),CONCATENATE("R8C",' RIESGOS DE GESTION'!#REF!),"")</f>
        <v>#REF!</v>
      </c>
      <c r="AG13" s="40" t="e">
        <f>IF(AND(' RIESGOS DE GESTION'!#REF!="Muy Alta",' RIESGOS DE GESTION'!#REF!="Mayor"),CONCATENATE("R8C",' RIESGOS DE GESTION'!#REF!),"")</f>
        <v>#REF!</v>
      </c>
      <c r="AH13" s="41" t="e">
        <f>IF(AND(' RIESGOS DE GESTION'!#REF!="Muy Alta",' RIESGOS DE GESTION'!#REF!="Catastrófico"),CONCATENATE("R8C",' RIESGOS DE GESTION'!#REF!),"")</f>
        <v>#REF!</v>
      </c>
      <c r="AI13" s="42" t="e">
        <f>IF(AND(' RIESGOS DE GESTION'!#REF!="Muy Alta",' RIESGOS DE GESTION'!#REF!="Catastrófico"),CONCATENATE("R8C",' RIESGOS DE GESTION'!#REF!),"")</f>
        <v>#REF!</v>
      </c>
      <c r="AJ13" s="42" t="e">
        <f>IF(AND(' RIESGOS DE GESTION'!#REF!="Muy Alta",' RIESGOS DE GESTION'!#REF!="Catastrófico"),CONCATENATE("R8C",' RIESGOS DE GESTION'!#REF!),"")</f>
        <v>#REF!</v>
      </c>
      <c r="AK13" s="42" t="e">
        <f>IF(AND(' RIESGOS DE GESTION'!#REF!="Muy Alta",' RIESGOS DE GESTION'!#REF!="Catastrófico"),CONCATENATE("R8C",' RIESGOS DE GESTION'!#REF!),"")</f>
        <v>#REF!</v>
      </c>
      <c r="AL13" s="42" t="e">
        <f>IF(AND(' RIESGOS DE GESTION'!#REF!="Muy Alta",' RIESGOS DE GESTION'!#REF!="Catastrófico"),CONCATENATE("R8C",' RIESGOS DE GESTION'!#REF!),"")</f>
        <v>#REF!</v>
      </c>
      <c r="AM13" s="43" t="e">
        <f>IF(AND(' RIESGOS DE GESTION'!#REF!="Muy Alta",' RIESGOS DE GESTION'!#REF!="Catastrófico"),CONCATENATE("R8C",' RIESGOS DE GESTION'!#REF!),"")</f>
        <v>#REF!</v>
      </c>
      <c r="AN13" s="69"/>
      <c r="AO13" s="387"/>
      <c r="AP13" s="388"/>
      <c r="AQ13" s="388"/>
      <c r="AR13" s="388"/>
      <c r="AS13" s="388"/>
      <c r="AT13" s="38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row>
    <row r="14" spans="1:91" ht="15" customHeight="1" x14ac:dyDescent="0.25">
      <c r="A14" s="69"/>
      <c r="B14" s="282"/>
      <c r="C14" s="282"/>
      <c r="D14" s="283"/>
      <c r="E14" s="381"/>
      <c r="F14" s="380"/>
      <c r="G14" s="380"/>
      <c r="H14" s="380"/>
      <c r="I14" s="396"/>
      <c r="J14" s="38" t="e">
        <f>IF(AND(' RIESGOS DE GESTION'!#REF!="Muy Alta",' RIESGOS DE GESTION'!#REF!="Leve"),CONCATENATE("R9C",' RIESGOS DE GESTION'!#REF!),"")</f>
        <v>#REF!</v>
      </c>
      <c r="K14" s="39" t="e">
        <f>IF(AND(' RIESGOS DE GESTION'!#REF!="Muy Alta",' RIESGOS DE GESTION'!#REF!="Leve"),CONCATENATE("R9C",' RIESGOS DE GESTION'!#REF!),"")</f>
        <v>#REF!</v>
      </c>
      <c r="L14" s="39" t="e">
        <f>IF(AND(' RIESGOS DE GESTION'!#REF!="Muy Alta",' RIESGOS DE GESTION'!#REF!="Leve"),CONCATENATE("R9C",' RIESGOS DE GESTION'!#REF!),"")</f>
        <v>#REF!</v>
      </c>
      <c r="M14" s="39" t="e">
        <f>IF(AND(' RIESGOS DE GESTION'!#REF!="Muy Alta",' RIESGOS DE GESTION'!#REF!="Leve"),CONCATENATE("R9C",' RIESGOS DE GESTION'!#REF!),"")</f>
        <v>#REF!</v>
      </c>
      <c r="N14" s="39" t="e">
        <f>IF(AND(' RIESGOS DE GESTION'!#REF!="Muy Alta",' RIESGOS DE GESTION'!#REF!="Leve"),CONCATENATE("R9C",' RIESGOS DE GESTION'!#REF!),"")</f>
        <v>#REF!</v>
      </c>
      <c r="O14" s="40" t="e">
        <f>IF(AND(' RIESGOS DE GESTION'!#REF!="Muy Alta",' RIESGOS DE GESTION'!#REF!="Leve"),CONCATENATE("R9C",' RIESGOS DE GESTION'!#REF!),"")</f>
        <v>#REF!</v>
      </c>
      <c r="P14" s="38" t="e">
        <f>IF(AND(' RIESGOS DE GESTION'!#REF!="Muy Alta",' RIESGOS DE GESTION'!#REF!="Menor"),CONCATENATE("R9C",' RIESGOS DE GESTION'!#REF!),"")</f>
        <v>#REF!</v>
      </c>
      <c r="Q14" s="39" t="e">
        <f>IF(AND(' RIESGOS DE GESTION'!#REF!="Muy Alta",' RIESGOS DE GESTION'!#REF!="Menor"),CONCATENATE("R9C",' RIESGOS DE GESTION'!#REF!),"")</f>
        <v>#REF!</v>
      </c>
      <c r="R14" s="39" t="e">
        <f>IF(AND(' RIESGOS DE GESTION'!#REF!="Muy Alta",' RIESGOS DE GESTION'!#REF!="Menor"),CONCATENATE("R9C",' RIESGOS DE GESTION'!#REF!),"")</f>
        <v>#REF!</v>
      </c>
      <c r="S14" s="39" t="e">
        <f>IF(AND(' RIESGOS DE GESTION'!#REF!="Muy Alta",' RIESGOS DE GESTION'!#REF!="Menor"),CONCATENATE("R9C",' RIESGOS DE GESTION'!#REF!),"")</f>
        <v>#REF!</v>
      </c>
      <c r="T14" s="39" t="e">
        <f>IF(AND(' RIESGOS DE GESTION'!#REF!="Muy Alta",' RIESGOS DE GESTION'!#REF!="Menor"),CONCATENATE("R9C",' RIESGOS DE GESTION'!#REF!),"")</f>
        <v>#REF!</v>
      </c>
      <c r="U14" s="40" t="e">
        <f>IF(AND(' RIESGOS DE GESTION'!#REF!="Muy Alta",' RIESGOS DE GESTION'!#REF!="Menor"),CONCATENATE("R9C",' RIESGOS DE GESTION'!#REF!),"")</f>
        <v>#REF!</v>
      </c>
      <c r="V14" s="38" t="e">
        <f>IF(AND(' RIESGOS DE GESTION'!#REF!="Muy Alta",' RIESGOS DE GESTION'!#REF!="Moderado"),CONCATENATE("R9C",' RIESGOS DE GESTION'!#REF!),"")</f>
        <v>#REF!</v>
      </c>
      <c r="W14" s="39" t="e">
        <f>IF(AND(' RIESGOS DE GESTION'!#REF!="Muy Alta",' RIESGOS DE GESTION'!#REF!="Moderado"),CONCATENATE("R9C",' RIESGOS DE GESTION'!#REF!),"")</f>
        <v>#REF!</v>
      </c>
      <c r="X14" s="39" t="e">
        <f>IF(AND(' RIESGOS DE GESTION'!#REF!="Muy Alta",' RIESGOS DE GESTION'!#REF!="Moderado"),CONCATENATE("R9C",' RIESGOS DE GESTION'!#REF!),"")</f>
        <v>#REF!</v>
      </c>
      <c r="Y14" s="39" t="e">
        <f>IF(AND(' RIESGOS DE GESTION'!#REF!="Muy Alta",' RIESGOS DE GESTION'!#REF!="Moderado"),CONCATENATE("R9C",' RIESGOS DE GESTION'!#REF!),"")</f>
        <v>#REF!</v>
      </c>
      <c r="Z14" s="39" t="e">
        <f>IF(AND(' RIESGOS DE GESTION'!#REF!="Muy Alta",' RIESGOS DE GESTION'!#REF!="Moderado"),CONCATENATE("R9C",' RIESGOS DE GESTION'!#REF!),"")</f>
        <v>#REF!</v>
      </c>
      <c r="AA14" s="40" t="e">
        <f>IF(AND(' RIESGOS DE GESTION'!#REF!="Muy Alta",' RIESGOS DE GESTION'!#REF!="Moderado"),CONCATENATE("R9C",' RIESGOS DE GESTION'!#REF!),"")</f>
        <v>#REF!</v>
      </c>
      <c r="AB14" s="38" t="e">
        <f>IF(AND(' RIESGOS DE GESTION'!#REF!="Muy Alta",' RIESGOS DE GESTION'!#REF!="Mayor"),CONCATENATE("R9C",' RIESGOS DE GESTION'!#REF!),"")</f>
        <v>#REF!</v>
      </c>
      <c r="AC14" s="39" t="e">
        <f>IF(AND(' RIESGOS DE GESTION'!#REF!="Muy Alta",' RIESGOS DE GESTION'!#REF!="Mayor"),CONCATENATE("R9C",' RIESGOS DE GESTION'!#REF!),"")</f>
        <v>#REF!</v>
      </c>
      <c r="AD14" s="39" t="e">
        <f>IF(AND(' RIESGOS DE GESTION'!#REF!="Muy Alta",' RIESGOS DE GESTION'!#REF!="Mayor"),CONCATENATE("R9C",' RIESGOS DE GESTION'!#REF!),"")</f>
        <v>#REF!</v>
      </c>
      <c r="AE14" s="39" t="e">
        <f>IF(AND(' RIESGOS DE GESTION'!#REF!="Muy Alta",' RIESGOS DE GESTION'!#REF!="Mayor"),CONCATENATE("R9C",' RIESGOS DE GESTION'!#REF!),"")</f>
        <v>#REF!</v>
      </c>
      <c r="AF14" s="39" t="e">
        <f>IF(AND(' RIESGOS DE GESTION'!#REF!="Muy Alta",' RIESGOS DE GESTION'!#REF!="Mayor"),CONCATENATE("R9C",' RIESGOS DE GESTION'!#REF!),"")</f>
        <v>#REF!</v>
      </c>
      <c r="AG14" s="40" t="e">
        <f>IF(AND(' RIESGOS DE GESTION'!#REF!="Muy Alta",' RIESGOS DE GESTION'!#REF!="Mayor"),CONCATENATE("R9C",' RIESGOS DE GESTION'!#REF!),"")</f>
        <v>#REF!</v>
      </c>
      <c r="AH14" s="41" t="e">
        <f>IF(AND(' RIESGOS DE GESTION'!#REF!="Muy Alta",' RIESGOS DE GESTION'!#REF!="Catastrófico"),CONCATENATE("R9C",' RIESGOS DE GESTION'!#REF!),"")</f>
        <v>#REF!</v>
      </c>
      <c r="AI14" s="42" t="e">
        <f>IF(AND(' RIESGOS DE GESTION'!#REF!="Muy Alta",' RIESGOS DE GESTION'!#REF!="Catastrófico"),CONCATENATE("R9C",' RIESGOS DE GESTION'!#REF!),"")</f>
        <v>#REF!</v>
      </c>
      <c r="AJ14" s="42" t="e">
        <f>IF(AND(' RIESGOS DE GESTION'!#REF!="Muy Alta",' RIESGOS DE GESTION'!#REF!="Catastrófico"),CONCATENATE("R9C",' RIESGOS DE GESTION'!#REF!),"")</f>
        <v>#REF!</v>
      </c>
      <c r="AK14" s="42" t="e">
        <f>IF(AND(' RIESGOS DE GESTION'!#REF!="Muy Alta",' RIESGOS DE GESTION'!#REF!="Catastrófico"),CONCATENATE("R9C",' RIESGOS DE GESTION'!#REF!),"")</f>
        <v>#REF!</v>
      </c>
      <c r="AL14" s="42" t="e">
        <f>IF(AND(' RIESGOS DE GESTION'!#REF!="Muy Alta",' RIESGOS DE GESTION'!#REF!="Catastrófico"),CONCATENATE("R9C",' RIESGOS DE GESTION'!#REF!),"")</f>
        <v>#REF!</v>
      </c>
      <c r="AM14" s="43" t="e">
        <f>IF(AND(' RIESGOS DE GESTION'!#REF!="Muy Alta",' RIESGOS DE GESTION'!#REF!="Catastrófico"),CONCATENATE("R9C",' RIESGOS DE GESTION'!#REF!),"")</f>
        <v>#REF!</v>
      </c>
      <c r="AN14" s="69"/>
      <c r="AO14" s="387"/>
      <c r="AP14" s="388"/>
      <c r="AQ14" s="388"/>
      <c r="AR14" s="388"/>
      <c r="AS14" s="388"/>
      <c r="AT14" s="38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row>
    <row r="15" spans="1:91" ht="15.75" customHeight="1" thickBot="1" x14ac:dyDescent="0.3">
      <c r="A15" s="69"/>
      <c r="B15" s="282"/>
      <c r="C15" s="282"/>
      <c r="D15" s="283"/>
      <c r="E15" s="382"/>
      <c r="F15" s="383"/>
      <c r="G15" s="383"/>
      <c r="H15" s="383"/>
      <c r="I15" s="397"/>
      <c r="J15" s="44" t="e">
        <f>IF(AND(' RIESGOS DE GESTION'!#REF!="Muy Alta",' RIESGOS DE GESTION'!#REF!="Leve"),CONCATENATE("R10C",' RIESGOS DE GESTION'!#REF!),"")</f>
        <v>#REF!</v>
      </c>
      <c r="K15" s="45" t="e">
        <f>IF(AND(' RIESGOS DE GESTION'!#REF!="Muy Alta",' RIESGOS DE GESTION'!#REF!="Leve"),CONCATENATE("R10C",' RIESGOS DE GESTION'!#REF!),"")</f>
        <v>#REF!</v>
      </c>
      <c r="L15" s="45" t="e">
        <f>IF(AND(' RIESGOS DE GESTION'!#REF!="Muy Alta",' RIESGOS DE GESTION'!#REF!="Leve"),CONCATENATE("R10C",' RIESGOS DE GESTION'!#REF!),"")</f>
        <v>#REF!</v>
      </c>
      <c r="M15" s="45" t="e">
        <f>IF(AND(' RIESGOS DE GESTION'!#REF!="Muy Alta",' RIESGOS DE GESTION'!#REF!="Leve"),CONCATENATE("R10C",' RIESGOS DE GESTION'!#REF!),"")</f>
        <v>#REF!</v>
      </c>
      <c r="N15" s="45" t="e">
        <f>IF(AND(' RIESGOS DE GESTION'!#REF!="Muy Alta",' RIESGOS DE GESTION'!#REF!="Leve"),CONCATENATE("R10C",' RIESGOS DE GESTION'!#REF!),"")</f>
        <v>#REF!</v>
      </c>
      <c r="O15" s="46" t="e">
        <f>IF(AND(' RIESGOS DE GESTION'!#REF!="Muy Alta",' RIESGOS DE GESTION'!#REF!="Leve"),CONCATENATE("R10C",' RIESGOS DE GESTION'!#REF!),"")</f>
        <v>#REF!</v>
      </c>
      <c r="P15" s="38" t="e">
        <f>IF(AND(' RIESGOS DE GESTION'!#REF!="Muy Alta",' RIESGOS DE GESTION'!#REF!="Menor"),CONCATENATE("R10C",' RIESGOS DE GESTION'!#REF!),"")</f>
        <v>#REF!</v>
      </c>
      <c r="Q15" s="39" t="e">
        <f>IF(AND(' RIESGOS DE GESTION'!#REF!="Muy Alta",' RIESGOS DE GESTION'!#REF!="Menor"),CONCATENATE("R10C",' RIESGOS DE GESTION'!#REF!),"")</f>
        <v>#REF!</v>
      </c>
      <c r="R15" s="39" t="e">
        <f>IF(AND(' RIESGOS DE GESTION'!#REF!="Muy Alta",' RIESGOS DE GESTION'!#REF!="Menor"),CONCATENATE("R10C",' RIESGOS DE GESTION'!#REF!),"")</f>
        <v>#REF!</v>
      </c>
      <c r="S15" s="39" t="e">
        <f>IF(AND(' RIESGOS DE GESTION'!#REF!="Muy Alta",' RIESGOS DE GESTION'!#REF!="Menor"),CONCATENATE("R10C",' RIESGOS DE GESTION'!#REF!),"")</f>
        <v>#REF!</v>
      </c>
      <c r="T15" s="39" t="e">
        <f>IF(AND(' RIESGOS DE GESTION'!#REF!="Muy Alta",' RIESGOS DE GESTION'!#REF!="Menor"),CONCATENATE("R10C",' RIESGOS DE GESTION'!#REF!),"")</f>
        <v>#REF!</v>
      </c>
      <c r="U15" s="40" t="e">
        <f>IF(AND(' RIESGOS DE GESTION'!#REF!="Muy Alta",' RIESGOS DE GESTION'!#REF!="Menor"),CONCATENATE("R10C",' RIESGOS DE GESTION'!#REF!),"")</f>
        <v>#REF!</v>
      </c>
      <c r="V15" s="44" t="e">
        <f>IF(AND(' RIESGOS DE GESTION'!#REF!="Muy Alta",' RIESGOS DE GESTION'!#REF!="Moderado"),CONCATENATE("R10C",' RIESGOS DE GESTION'!#REF!),"")</f>
        <v>#REF!</v>
      </c>
      <c r="W15" s="45" t="e">
        <f>IF(AND(' RIESGOS DE GESTION'!#REF!="Muy Alta",' RIESGOS DE GESTION'!#REF!="Moderado"),CONCATENATE("R10C",' RIESGOS DE GESTION'!#REF!),"")</f>
        <v>#REF!</v>
      </c>
      <c r="X15" s="45" t="e">
        <f>IF(AND(' RIESGOS DE GESTION'!#REF!="Muy Alta",' RIESGOS DE GESTION'!#REF!="Moderado"),CONCATENATE("R10C",' RIESGOS DE GESTION'!#REF!),"")</f>
        <v>#REF!</v>
      </c>
      <c r="Y15" s="45" t="e">
        <f>IF(AND(' RIESGOS DE GESTION'!#REF!="Muy Alta",' RIESGOS DE GESTION'!#REF!="Moderado"),CONCATENATE("R10C",' RIESGOS DE GESTION'!#REF!),"")</f>
        <v>#REF!</v>
      </c>
      <c r="Z15" s="45" t="e">
        <f>IF(AND(' RIESGOS DE GESTION'!#REF!="Muy Alta",' RIESGOS DE GESTION'!#REF!="Moderado"),CONCATENATE("R10C",' RIESGOS DE GESTION'!#REF!),"")</f>
        <v>#REF!</v>
      </c>
      <c r="AA15" s="46" t="e">
        <f>IF(AND(' RIESGOS DE GESTION'!#REF!="Muy Alta",' RIESGOS DE GESTION'!#REF!="Moderado"),CONCATENATE("R10C",' RIESGOS DE GESTION'!#REF!),"")</f>
        <v>#REF!</v>
      </c>
      <c r="AB15" s="38" t="e">
        <f>IF(AND(' RIESGOS DE GESTION'!#REF!="Muy Alta",' RIESGOS DE GESTION'!#REF!="Mayor"),CONCATENATE("R10C",' RIESGOS DE GESTION'!#REF!),"")</f>
        <v>#REF!</v>
      </c>
      <c r="AC15" s="39" t="e">
        <f>IF(AND(' RIESGOS DE GESTION'!#REF!="Muy Alta",' RIESGOS DE GESTION'!#REF!="Mayor"),CONCATENATE("R10C",' RIESGOS DE GESTION'!#REF!),"")</f>
        <v>#REF!</v>
      </c>
      <c r="AD15" s="39" t="e">
        <f>IF(AND(' RIESGOS DE GESTION'!#REF!="Muy Alta",' RIESGOS DE GESTION'!#REF!="Mayor"),CONCATENATE("R10C",' RIESGOS DE GESTION'!#REF!),"")</f>
        <v>#REF!</v>
      </c>
      <c r="AE15" s="39" t="e">
        <f>IF(AND(' RIESGOS DE GESTION'!#REF!="Muy Alta",' RIESGOS DE GESTION'!#REF!="Mayor"),CONCATENATE("R10C",' RIESGOS DE GESTION'!#REF!),"")</f>
        <v>#REF!</v>
      </c>
      <c r="AF15" s="39" t="e">
        <f>IF(AND(' RIESGOS DE GESTION'!#REF!="Muy Alta",' RIESGOS DE GESTION'!#REF!="Mayor"),CONCATENATE("R10C",' RIESGOS DE GESTION'!#REF!),"")</f>
        <v>#REF!</v>
      </c>
      <c r="AG15" s="40" t="e">
        <f>IF(AND(' RIESGOS DE GESTION'!#REF!="Muy Alta",' RIESGOS DE GESTION'!#REF!="Mayor"),CONCATENATE("R10C",' RIESGOS DE GESTION'!#REF!),"")</f>
        <v>#REF!</v>
      </c>
      <c r="AH15" s="47" t="e">
        <f>IF(AND(' RIESGOS DE GESTION'!#REF!="Muy Alta",' RIESGOS DE GESTION'!#REF!="Catastrófico"),CONCATENATE("R10C",' RIESGOS DE GESTION'!#REF!),"")</f>
        <v>#REF!</v>
      </c>
      <c r="AI15" s="48" t="e">
        <f>IF(AND(' RIESGOS DE GESTION'!#REF!="Muy Alta",' RIESGOS DE GESTION'!#REF!="Catastrófico"),CONCATENATE("R10C",' RIESGOS DE GESTION'!#REF!),"")</f>
        <v>#REF!</v>
      </c>
      <c r="AJ15" s="48" t="e">
        <f>IF(AND(' RIESGOS DE GESTION'!#REF!="Muy Alta",' RIESGOS DE GESTION'!#REF!="Catastrófico"),CONCATENATE("R10C",' RIESGOS DE GESTION'!#REF!),"")</f>
        <v>#REF!</v>
      </c>
      <c r="AK15" s="48" t="e">
        <f>IF(AND(' RIESGOS DE GESTION'!#REF!="Muy Alta",' RIESGOS DE GESTION'!#REF!="Catastrófico"),CONCATENATE("R10C",' RIESGOS DE GESTION'!#REF!),"")</f>
        <v>#REF!</v>
      </c>
      <c r="AL15" s="48" t="e">
        <f>IF(AND(' RIESGOS DE GESTION'!#REF!="Muy Alta",' RIESGOS DE GESTION'!#REF!="Catastrófico"),CONCATENATE("R10C",' RIESGOS DE GESTION'!#REF!),"")</f>
        <v>#REF!</v>
      </c>
      <c r="AM15" s="49" t="e">
        <f>IF(AND(' RIESGOS DE GESTION'!#REF!="Muy Alta",' RIESGOS DE GESTION'!#REF!="Catastrófico"),CONCATENATE("R10C",' RIESGOS DE GESTION'!#REF!),"")</f>
        <v>#REF!</v>
      </c>
      <c r="AN15" s="69"/>
      <c r="AO15" s="390"/>
      <c r="AP15" s="391"/>
      <c r="AQ15" s="391"/>
      <c r="AR15" s="391"/>
      <c r="AS15" s="391"/>
      <c r="AT15" s="392"/>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row>
    <row r="16" spans="1:91" ht="15" customHeight="1" x14ac:dyDescent="0.25">
      <c r="A16" s="69"/>
      <c r="B16" s="282"/>
      <c r="C16" s="282"/>
      <c r="D16" s="283"/>
      <c r="E16" s="377" t="s">
        <v>315</v>
      </c>
      <c r="F16" s="378"/>
      <c r="G16" s="378"/>
      <c r="H16" s="378"/>
      <c r="I16" s="378"/>
      <c r="J16" s="50" t="e">
        <f>IF(AND(' RIESGOS DE GESTION'!#REF!="Alta",' RIESGOS DE GESTION'!#REF!="Leve"),CONCATENATE("R1C",' RIESGOS DE GESTION'!#REF!),"")</f>
        <v>#REF!</v>
      </c>
      <c r="K16" s="51" t="e">
        <f>IF(AND(' RIESGOS DE GESTION'!#REF!="Alta",' RIESGOS DE GESTION'!#REF!="Leve"),CONCATENATE("R1C",' RIESGOS DE GESTION'!#REF!),"")</f>
        <v>#REF!</v>
      </c>
      <c r="L16" s="51" t="e">
        <f>IF(AND(' RIESGOS DE GESTION'!#REF!="Alta",' RIESGOS DE GESTION'!#REF!="Leve"),CONCATENATE("R1C",' RIESGOS DE GESTION'!#REF!),"")</f>
        <v>#REF!</v>
      </c>
      <c r="M16" s="51" t="e">
        <f>IF(AND(' RIESGOS DE GESTION'!#REF!="Alta",' RIESGOS DE GESTION'!#REF!="Leve"),CONCATENATE("R1C",' RIESGOS DE GESTION'!#REF!),"")</f>
        <v>#REF!</v>
      </c>
      <c r="N16" s="51" t="e">
        <f>IF(AND(' RIESGOS DE GESTION'!#REF!="Alta",' RIESGOS DE GESTION'!#REF!="Leve"),CONCATENATE("R1C",' RIESGOS DE GESTION'!#REF!),"")</f>
        <v>#REF!</v>
      </c>
      <c r="O16" s="52" t="e">
        <f>IF(AND(' RIESGOS DE GESTION'!#REF!="Alta",' RIESGOS DE GESTION'!#REF!="Leve"),CONCATENATE("R1C",' RIESGOS DE GESTION'!#REF!),"")</f>
        <v>#REF!</v>
      </c>
      <c r="P16" s="50" t="e">
        <f>IF(AND(' RIESGOS DE GESTION'!#REF!="Alta",' RIESGOS DE GESTION'!#REF!="Menor"),CONCATENATE("R1C",' RIESGOS DE GESTION'!#REF!),"")</f>
        <v>#REF!</v>
      </c>
      <c r="Q16" s="51" t="e">
        <f>IF(AND(' RIESGOS DE GESTION'!#REF!="Alta",' RIESGOS DE GESTION'!#REF!="Menor"),CONCATENATE("R1C",' RIESGOS DE GESTION'!#REF!),"")</f>
        <v>#REF!</v>
      </c>
      <c r="R16" s="51" t="e">
        <f>IF(AND(' RIESGOS DE GESTION'!#REF!="Alta",' RIESGOS DE GESTION'!#REF!="Menor"),CONCATENATE("R1C",' RIESGOS DE GESTION'!#REF!),"")</f>
        <v>#REF!</v>
      </c>
      <c r="S16" s="51" t="e">
        <f>IF(AND(' RIESGOS DE GESTION'!#REF!="Alta",' RIESGOS DE GESTION'!#REF!="Menor"),CONCATENATE("R1C",' RIESGOS DE GESTION'!#REF!),"")</f>
        <v>#REF!</v>
      </c>
      <c r="T16" s="51" t="e">
        <f>IF(AND(' RIESGOS DE GESTION'!#REF!="Alta",' RIESGOS DE GESTION'!#REF!="Menor"),CONCATENATE("R1C",' RIESGOS DE GESTION'!#REF!),"")</f>
        <v>#REF!</v>
      </c>
      <c r="U16" s="52" t="e">
        <f>IF(AND(' RIESGOS DE GESTION'!#REF!="Alta",' RIESGOS DE GESTION'!#REF!="Menor"),CONCATENATE("R1C",' RIESGOS DE GESTION'!#REF!),"")</f>
        <v>#REF!</v>
      </c>
      <c r="V16" s="32" t="e">
        <f>IF(AND(' RIESGOS DE GESTION'!#REF!="Alta",' RIESGOS DE GESTION'!#REF!="Moderado"),CONCATENATE("R1C",' RIESGOS DE GESTION'!#REF!),"")</f>
        <v>#REF!</v>
      </c>
      <c r="W16" s="33" t="e">
        <f>IF(AND(' RIESGOS DE GESTION'!#REF!="Alta",' RIESGOS DE GESTION'!#REF!="Moderado"),CONCATENATE("R1C",' RIESGOS DE GESTION'!#REF!),"")</f>
        <v>#REF!</v>
      </c>
      <c r="X16" s="33" t="e">
        <f>IF(AND(' RIESGOS DE GESTION'!#REF!="Alta",' RIESGOS DE GESTION'!#REF!="Moderado"),CONCATENATE("R1C",' RIESGOS DE GESTION'!#REF!),"")</f>
        <v>#REF!</v>
      </c>
      <c r="Y16" s="33" t="e">
        <f>IF(AND(' RIESGOS DE GESTION'!#REF!="Alta",' RIESGOS DE GESTION'!#REF!="Moderado"),CONCATENATE("R1C",' RIESGOS DE GESTION'!#REF!),"")</f>
        <v>#REF!</v>
      </c>
      <c r="Z16" s="33" t="e">
        <f>IF(AND(' RIESGOS DE GESTION'!#REF!="Alta",' RIESGOS DE GESTION'!#REF!="Moderado"),CONCATENATE("R1C",' RIESGOS DE GESTION'!#REF!),"")</f>
        <v>#REF!</v>
      </c>
      <c r="AA16" s="34" t="e">
        <f>IF(AND(' RIESGOS DE GESTION'!#REF!="Alta",' RIESGOS DE GESTION'!#REF!="Moderado"),CONCATENATE("R1C",' RIESGOS DE GESTION'!#REF!),"")</f>
        <v>#REF!</v>
      </c>
      <c r="AB16" s="32" t="e">
        <f>IF(AND(' RIESGOS DE GESTION'!#REF!="Alta",' RIESGOS DE GESTION'!#REF!="Mayor"),CONCATENATE("R1C",' RIESGOS DE GESTION'!#REF!),"")</f>
        <v>#REF!</v>
      </c>
      <c r="AC16" s="33" t="e">
        <f>IF(AND(' RIESGOS DE GESTION'!#REF!="Alta",' RIESGOS DE GESTION'!#REF!="Mayor"),CONCATENATE("R1C",' RIESGOS DE GESTION'!#REF!),"")</f>
        <v>#REF!</v>
      </c>
      <c r="AD16" s="33" t="e">
        <f>IF(AND(' RIESGOS DE GESTION'!#REF!="Alta",' RIESGOS DE GESTION'!#REF!="Mayor"),CONCATENATE("R1C",' RIESGOS DE GESTION'!#REF!),"")</f>
        <v>#REF!</v>
      </c>
      <c r="AE16" s="33" t="e">
        <f>IF(AND(' RIESGOS DE GESTION'!#REF!="Alta",' RIESGOS DE GESTION'!#REF!="Mayor"),CONCATENATE("R1C",' RIESGOS DE GESTION'!#REF!),"")</f>
        <v>#REF!</v>
      </c>
      <c r="AF16" s="33" t="e">
        <f>IF(AND(' RIESGOS DE GESTION'!#REF!="Alta",' RIESGOS DE GESTION'!#REF!="Mayor"),CONCATENATE("R1C",' RIESGOS DE GESTION'!#REF!),"")</f>
        <v>#REF!</v>
      </c>
      <c r="AG16" s="34" t="e">
        <f>IF(AND(' RIESGOS DE GESTION'!#REF!="Alta",' RIESGOS DE GESTION'!#REF!="Mayor"),CONCATENATE("R1C",' RIESGOS DE GESTION'!#REF!),"")</f>
        <v>#REF!</v>
      </c>
      <c r="AH16" s="35" t="e">
        <f>IF(AND(' RIESGOS DE GESTION'!#REF!="Alta",' RIESGOS DE GESTION'!#REF!="Catastrófico"),CONCATENATE("R1C",' RIESGOS DE GESTION'!#REF!),"")</f>
        <v>#REF!</v>
      </c>
      <c r="AI16" s="36" t="e">
        <f>IF(AND(' RIESGOS DE GESTION'!#REF!="Alta",' RIESGOS DE GESTION'!#REF!="Catastrófico"),CONCATENATE("R1C",' RIESGOS DE GESTION'!#REF!),"")</f>
        <v>#REF!</v>
      </c>
      <c r="AJ16" s="36" t="e">
        <f>IF(AND(' RIESGOS DE GESTION'!#REF!="Alta",' RIESGOS DE GESTION'!#REF!="Catastrófico"),CONCATENATE("R1C",' RIESGOS DE GESTION'!#REF!),"")</f>
        <v>#REF!</v>
      </c>
      <c r="AK16" s="36" t="e">
        <f>IF(AND(' RIESGOS DE GESTION'!#REF!="Alta",' RIESGOS DE GESTION'!#REF!="Catastrófico"),CONCATENATE("R1C",' RIESGOS DE GESTION'!#REF!),"")</f>
        <v>#REF!</v>
      </c>
      <c r="AL16" s="36" t="e">
        <f>IF(AND(' RIESGOS DE GESTION'!#REF!="Alta",' RIESGOS DE GESTION'!#REF!="Catastrófico"),CONCATENATE("R1C",' RIESGOS DE GESTION'!#REF!),"")</f>
        <v>#REF!</v>
      </c>
      <c r="AM16" s="37" t="e">
        <f>IF(AND(' RIESGOS DE GESTION'!#REF!="Alta",' RIESGOS DE GESTION'!#REF!="Catastrófico"),CONCATENATE("R1C",' RIESGOS DE GESTION'!#REF!),"")</f>
        <v>#REF!</v>
      </c>
      <c r="AN16" s="69"/>
      <c r="AO16" s="368" t="s">
        <v>316</v>
      </c>
      <c r="AP16" s="369"/>
      <c r="AQ16" s="369"/>
      <c r="AR16" s="369"/>
      <c r="AS16" s="369"/>
      <c r="AT16" s="370"/>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row>
    <row r="17" spans="1:76" ht="15" customHeight="1" x14ac:dyDescent="0.25">
      <c r="A17" s="69"/>
      <c r="B17" s="282"/>
      <c r="C17" s="282"/>
      <c r="D17" s="283"/>
      <c r="E17" s="379"/>
      <c r="F17" s="380"/>
      <c r="G17" s="380"/>
      <c r="H17" s="380"/>
      <c r="I17" s="380"/>
      <c r="J17" s="53" t="e">
        <f>IF(AND(' RIESGOS DE GESTION'!#REF!="Alta",' RIESGOS DE GESTION'!#REF!="Leve"),CONCATENATE("R2C",' RIESGOS DE GESTION'!#REF!),"")</f>
        <v>#REF!</v>
      </c>
      <c r="K17" s="54" t="e">
        <f>IF(AND(' RIESGOS DE GESTION'!#REF!="Alta",' RIESGOS DE GESTION'!#REF!="Leve"),CONCATENATE("R2C",' RIESGOS DE GESTION'!#REF!),"")</f>
        <v>#REF!</v>
      </c>
      <c r="L17" s="54" t="e">
        <f>IF(AND(' RIESGOS DE GESTION'!#REF!="Alta",' RIESGOS DE GESTION'!#REF!="Leve"),CONCATENATE("R2C",' RIESGOS DE GESTION'!#REF!),"")</f>
        <v>#REF!</v>
      </c>
      <c r="M17" s="54" t="e">
        <f>IF(AND(' RIESGOS DE GESTION'!#REF!="Alta",' RIESGOS DE GESTION'!#REF!="Leve"),CONCATENATE("R2C",' RIESGOS DE GESTION'!#REF!),"")</f>
        <v>#REF!</v>
      </c>
      <c r="N17" s="54" t="e">
        <f>IF(AND(' RIESGOS DE GESTION'!#REF!="Alta",' RIESGOS DE GESTION'!#REF!="Leve"),CONCATENATE("R2C",' RIESGOS DE GESTION'!#REF!),"")</f>
        <v>#REF!</v>
      </c>
      <c r="O17" s="55" t="e">
        <f>IF(AND(' RIESGOS DE GESTION'!#REF!="Alta",' RIESGOS DE GESTION'!#REF!="Leve"),CONCATENATE("R2C",' RIESGOS DE GESTION'!#REF!),"")</f>
        <v>#REF!</v>
      </c>
      <c r="P17" s="53" t="e">
        <f>IF(AND(' RIESGOS DE GESTION'!#REF!="Alta",' RIESGOS DE GESTION'!#REF!="Menor"),CONCATENATE("R2C",' RIESGOS DE GESTION'!#REF!),"")</f>
        <v>#REF!</v>
      </c>
      <c r="Q17" s="54" t="e">
        <f>IF(AND(' RIESGOS DE GESTION'!#REF!="Alta",' RIESGOS DE GESTION'!#REF!="Menor"),CONCATENATE("R2C",' RIESGOS DE GESTION'!#REF!),"")</f>
        <v>#REF!</v>
      </c>
      <c r="R17" s="54" t="e">
        <f>IF(AND(' RIESGOS DE GESTION'!#REF!="Alta",' RIESGOS DE GESTION'!#REF!="Menor"),CONCATENATE("R2C",' RIESGOS DE GESTION'!#REF!),"")</f>
        <v>#REF!</v>
      </c>
      <c r="S17" s="54" t="e">
        <f>IF(AND(' RIESGOS DE GESTION'!#REF!="Alta",' RIESGOS DE GESTION'!#REF!="Menor"),CONCATENATE("R2C",' RIESGOS DE GESTION'!#REF!),"")</f>
        <v>#REF!</v>
      </c>
      <c r="T17" s="54" t="e">
        <f>IF(AND(' RIESGOS DE GESTION'!#REF!="Alta",' RIESGOS DE GESTION'!#REF!="Menor"),CONCATENATE("R2C",' RIESGOS DE GESTION'!#REF!),"")</f>
        <v>#REF!</v>
      </c>
      <c r="U17" s="55" t="e">
        <f>IF(AND(' RIESGOS DE GESTION'!#REF!="Alta",' RIESGOS DE GESTION'!#REF!="Menor"),CONCATENATE("R2C",' RIESGOS DE GESTION'!#REF!),"")</f>
        <v>#REF!</v>
      </c>
      <c r="V17" s="38" t="e">
        <f>IF(AND(' RIESGOS DE GESTION'!#REF!="Alta",' RIESGOS DE GESTION'!#REF!="Moderado"),CONCATENATE("R2C",' RIESGOS DE GESTION'!#REF!),"")</f>
        <v>#REF!</v>
      </c>
      <c r="W17" s="39" t="e">
        <f>IF(AND(' RIESGOS DE GESTION'!#REF!="Alta",' RIESGOS DE GESTION'!#REF!="Moderado"),CONCATENATE("R2C",' RIESGOS DE GESTION'!#REF!),"")</f>
        <v>#REF!</v>
      </c>
      <c r="X17" s="39" t="e">
        <f>IF(AND(' RIESGOS DE GESTION'!#REF!="Alta",' RIESGOS DE GESTION'!#REF!="Moderado"),CONCATENATE("R2C",' RIESGOS DE GESTION'!#REF!),"")</f>
        <v>#REF!</v>
      </c>
      <c r="Y17" s="39" t="e">
        <f>IF(AND(' RIESGOS DE GESTION'!#REF!="Alta",' RIESGOS DE GESTION'!#REF!="Moderado"),CONCATENATE("R2C",' RIESGOS DE GESTION'!#REF!),"")</f>
        <v>#REF!</v>
      </c>
      <c r="Z17" s="39" t="e">
        <f>IF(AND(' RIESGOS DE GESTION'!#REF!="Alta",' RIESGOS DE GESTION'!#REF!="Moderado"),CONCATENATE("R2C",' RIESGOS DE GESTION'!#REF!),"")</f>
        <v>#REF!</v>
      </c>
      <c r="AA17" s="40" t="e">
        <f>IF(AND(' RIESGOS DE GESTION'!#REF!="Alta",' RIESGOS DE GESTION'!#REF!="Moderado"),CONCATENATE("R2C",' RIESGOS DE GESTION'!#REF!),"")</f>
        <v>#REF!</v>
      </c>
      <c r="AB17" s="38" t="e">
        <f>IF(AND(' RIESGOS DE GESTION'!#REF!="Alta",' RIESGOS DE GESTION'!#REF!="Mayor"),CONCATENATE("R2C",' RIESGOS DE GESTION'!#REF!),"")</f>
        <v>#REF!</v>
      </c>
      <c r="AC17" s="39" t="e">
        <f>IF(AND(' RIESGOS DE GESTION'!#REF!="Alta",' RIESGOS DE GESTION'!#REF!="Mayor"),CONCATENATE("R2C",' RIESGOS DE GESTION'!#REF!),"")</f>
        <v>#REF!</v>
      </c>
      <c r="AD17" s="39" t="e">
        <f>IF(AND(' RIESGOS DE GESTION'!#REF!="Alta",' RIESGOS DE GESTION'!#REF!="Mayor"),CONCATENATE("R2C",' RIESGOS DE GESTION'!#REF!),"")</f>
        <v>#REF!</v>
      </c>
      <c r="AE17" s="39" t="e">
        <f>IF(AND(' RIESGOS DE GESTION'!#REF!="Alta",' RIESGOS DE GESTION'!#REF!="Mayor"),CONCATENATE("R2C",' RIESGOS DE GESTION'!#REF!),"")</f>
        <v>#REF!</v>
      </c>
      <c r="AF17" s="39" t="e">
        <f>IF(AND(' RIESGOS DE GESTION'!#REF!="Alta",' RIESGOS DE GESTION'!#REF!="Mayor"),CONCATENATE("R2C",' RIESGOS DE GESTION'!#REF!),"")</f>
        <v>#REF!</v>
      </c>
      <c r="AG17" s="40" t="e">
        <f>IF(AND(' RIESGOS DE GESTION'!#REF!="Alta",' RIESGOS DE GESTION'!#REF!="Mayor"),CONCATENATE("R2C",' RIESGOS DE GESTION'!#REF!),"")</f>
        <v>#REF!</v>
      </c>
      <c r="AH17" s="41" t="e">
        <f>IF(AND(' RIESGOS DE GESTION'!#REF!="Alta",' RIESGOS DE GESTION'!#REF!="Catastrófico"),CONCATENATE("R2C",' RIESGOS DE GESTION'!#REF!),"")</f>
        <v>#REF!</v>
      </c>
      <c r="AI17" s="42" t="e">
        <f>IF(AND(' RIESGOS DE GESTION'!#REF!="Alta",' RIESGOS DE GESTION'!#REF!="Catastrófico"),CONCATENATE("R2C",' RIESGOS DE GESTION'!#REF!),"")</f>
        <v>#REF!</v>
      </c>
      <c r="AJ17" s="42" t="e">
        <f>IF(AND(' RIESGOS DE GESTION'!#REF!="Alta",' RIESGOS DE GESTION'!#REF!="Catastrófico"),CONCATENATE("R2C",' RIESGOS DE GESTION'!#REF!),"")</f>
        <v>#REF!</v>
      </c>
      <c r="AK17" s="42" t="e">
        <f>IF(AND(' RIESGOS DE GESTION'!#REF!="Alta",' RIESGOS DE GESTION'!#REF!="Catastrófico"),CONCATENATE("R2C",' RIESGOS DE GESTION'!#REF!),"")</f>
        <v>#REF!</v>
      </c>
      <c r="AL17" s="42" t="e">
        <f>IF(AND(' RIESGOS DE GESTION'!#REF!="Alta",' RIESGOS DE GESTION'!#REF!="Catastrófico"),CONCATENATE("R2C",' RIESGOS DE GESTION'!#REF!),"")</f>
        <v>#REF!</v>
      </c>
      <c r="AM17" s="43" t="e">
        <f>IF(AND(' RIESGOS DE GESTION'!#REF!="Alta",' RIESGOS DE GESTION'!#REF!="Catastrófico"),CONCATENATE("R2C",' RIESGOS DE GESTION'!#REF!),"")</f>
        <v>#REF!</v>
      </c>
      <c r="AN17" s="69"/>
      <c r="AO17" s="371"/>
      <c r="AP17" s="372"/>
      <c r="AQ17" s="372"/>
      <c r="AR17" s="372"/>
      <c r="AS17" s="372"/>
      <c r="AT17" s="373"/>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row>
    <row r="18" spans="1:76" ht="15" customHeight="1" x14ac:dyDescent="0.25">
      <c r="A18" s="69"/>
      <c r="B18" s="282"/>
      <c r="C18" s="282"/>
      <c r="D18" s="283"/>
      <c r="E18" s="381"/>
      <c r="F18" s="380"/>
      <c r="G18" s="380"/>
      <c r="H18" s="380"/>
      <c r="I18" s="380"/>
      <c r="J18" s="53" t="e">
        <f>IF(AND(' RIESGOS DE GESTION'!#REF!="Alta",' RIESGOS DE GESTION'!#REF!="Leve"),CONCATENATE("R3C",' RIESGOS DE GESTION'!#REF!),"")</f>
        <v>#REF!</v>
      </c>
      <c r="K18" s="54" t="e">
        <f>IF(AND(' RIESGOS DE GESTION'!#REF!="Alta",' RIESGOS DE GESTION'!#REF!="Leve"),CONCATENATE("R3C",' RIESGOS DE GESTION'!#REF!),"")</f>
        <v>#REF!</v>
      </c>
      <c r="L18" s="54" t="e">
        <f>IF(AND(' RIESGOS DE GESTION'!#REF!="Alta",' RIESGOS DE GESTION'!#REF!="Leve"),CONCATENATE("R3C",' RIESGOS DE GESTION'!#REF!),"")</f>
        <v>#REF!</v>
      </c>
      <c r="M18" s="54" t="e">
        <f>IF(AND(' RIESGOS DE GESTION'!#REF!="Alta",' RIESGOS DE GESTION'!#REF!="Leve"),CONCATENATE("R3C",' RIESGOS DE GESTION'!#REF!),"")</f>
        <v>#REF!</v>
      </c>
      <c r="N18" s="54" t="e">
        <f>IF(AND(' RIESGOS DE GESTION'!#REF!="Alta",' RIESGOS DE GESTION'!#REF!="Leve"),CONCATENATE("R3C",' RIESGOS DE GESTION'!#REF!),"")</f>
        <v>#REF!</v>
      </c>
      <c r="O18" s="55" t="e">
        <f>IF(AND(' RIESGOS DE GESTION'!#REF!="Alta",' RIESGOS DE GESTION'!#REF!="Leve"),CONCATENATE("R3C",' RIESGOS DE GESTION'!#REF!),"")</f>
        <v>#REF!</v>
      </c>
      <c r="P18" s="53" t="e">
        <f>IF(AND(' RIESGOS DE GESTION'!#REF!="Alta",' RIESGOS DE GESTION'!#REF!="Menor"),CONCATENATE("R3C",' RIESGOS DE GESTION'!#REF!),"")</f>
        <v>#REF!</v>
      </c>
      <c r="Q18" s="54" t="e">
        <f>IF(AND(' RIESGOS DE GESTION'!#REF!="Alta",' RIESGOS DE GESTION'!#REF!="Menor"),CONCATENATE("R3C",' RIESGOS DE GESTION'!#REF!),"")</f>
        <v>#REF!</v>
      </c>
      <c r="R18" s="54" t="e">
        <f>IF(AND(' RIESGOS DE GESTION'!#REF!="Alta",' RIESGOS DE GESTION'!#REF!="Menor"),CONCATENATE("R3C",' RIESGOS DE GESTION'!#REF!),"")</f>
        <v>#REF!</v>
      </c>
      <c r="S18" s="54" t="e">
        <f>IF(AND(' RIESGOS DE GESTION'!#REF!="Alta",' RIESGOS DE GESTION'!#REF!="Menor"),CONCATENATE("R3C",' RIESGOS DE GESTION'!#REF!),"")</f>
        <v>#REF!</v>
      </c>
      <c r="T18" s="54" t="e">
        <f>IF(AND(' RIESGOS DE GESTION'!#REF!="Alta",' RIESGOS DE GESTION'!#REF!="Menor"),CONCATENATE("R3C",' RIESGOS DE GESTION'!#REF!),"")</f>
        <v>#REF!</v>
      </c>
      <c r="U18" s="55" t="e">
        <f>IF(AND(' RIESGOS DE GESTION'!#REF!="Alta",' RIESGOS DE GESTION'!#REF!="Menor"),CONCATENATE("R3C",' RIESGOS DE GESTION'!#REF!),"")</f>
        <v>#REF!</v>
      </c>
      <c r="V18" s="38" t="e">
        <f>IF(AND(' RIESGOS DE GESTION'!#REF!="Alta",' RIESGOS DE GESTION'!#REF!="Moderado"),CONCATENATE("R3C",' RIESGOS DE GESTION'!#REF!),"")</f>
        <v>#REF!</v>
      </c>
      <c r="W18" s="39" t="e">
        <f>IF(AND(' RIESGOS DE GESTION'!#REF!="Alta",' RIESGOS DE GESTION'!#REF!="Moderado"),CONCATENATE("R3C",' RIESGOS DE GESTION'!#REF!),"")</f>
        <v>#REF!</v>
      </c>
      <c r="X18" s="39" t="e">
        <f>IF(AND(' RIESGOS DE GESTION'!#REF!="Alta",' RIESGOS DE GESTION'!#REF!="Moderado"),CONCATENATE("R3C",' RIESGOS DE GESTION'!#REF!),"")</f>
        <v>#REF!</v>
      </c>
      <c r="Y18" s="39" t="e">
        <f>IF(AND(' RIESGOS DE GESTION'!#REF!="Alta",' RIESGOS DE GESTION'!#REF!="Moderado"),CONCATENATE("R3C",' RIESGOS DE GESTION'!#REF!),"")</f>
        <v>#REF!</v>
      </c>
      <c r="Z18" s="39" t="e">
        <f>IF(AND(' RIESGOS DE GESTION'!#REF!="Alta",' RIESGOS DE GESTION'!#REF!="Moderado"),CONCATENATE("R3C",' RIESGOS DE GESTION'!#REF!),"")</f>
        <v>#REF!</v>
      </c>
      <c r="AA18" s="40" t="e">
        <f>IF(AND(' RIESGOS DE GESTION'!#REF!="Alta",' RIESGOS DE GESTION'!#REF!="Moderado"),CONCATENATE("R3C",' RIESGOS DE GESTION'!#REF!),"")</f>
        <v>#REF!</v>
      </c>
      <c r="AB18" s="38" t="e">
        <f>IF(AND(' RIESGOS DE GESTION'!#REF!="Alta",' RIESGOS DE GESTION'!#REF!="Mayor"),CONCATENATE("R3C",' RIESGOS DE GESTION'!#REF!),"")</f>
        <v>#REF!</v>
      </c>
      <c r="AC18" s="39" t="e">
        <f>IF(AND(' RIESGOS DE GESTION'!#REF!="Alta",' RIESGOS DE GESTION'!#REF!="Mayor"),CONCATENATE("R3C",' RIESGOS DE GESTION'!#REF!),"")</f>
        <v>#REF!</v>
      </c>
      <c r="AD18" s="39" t="e">
        <f>IF(AND(' RIESGOS DE GESTION'!#REF!="Alta",' RIESGOS DE GESTION'!#REF!="Mayor"),CONCATENATE("R3C",' RIESGOS DE GESTION'!#REF!),"")</f>
        <v>#REF!</v>
      </c>
      <c r="AE18" s="39" t="e">
        <f>IF(AND(' RIESGOS DE GESTION'!#REF!="Alta",' RIESGOS DE GESTION'!#REF!="Mayor"),CONCATENATE("R3C",' RIESGOS DE GESTION'!#REF!),"")</f>
        <v>#REF!</v>
      </c>
      <c r="AF18" s="39" t="e">
        <f>IF(AND(' RIESGOS DE GESTION'!#REF!="Alta",' RIESGOS DE GESTION'!#REF!="Mayor"),CONCATENATE("R3C",' RIESGOS DE GESTION'!#REF!),"")</f>
        <v>#REF!</v>
      </c>
      <c r="AG18" s="40" t="e">
        <f>IF(AND(' RIESGOS DE GESTION'!#REF!="Alta",' RIESGOS DE GESTION'!#REF!="Mayor"),CONCATENATE("R3C",' RIESGOS DE GESTION'!#REF!),"")</f>
        <v>#REF!</v>
      </c>
      <c r="AH18" s="41" t="e">
        <f>IF(AND(' RIESGOS DE GESTION'!#REF!="Alta",' RIESGOS DE GESTION'!#REF!="Catastrófico"),CONCATENATE("R3C",' RIESGOS DE GESTION'!#REF!),"")</f>
        <v>#REF!</v>
      </c>
      <c r="AI18" s="42" t="e">
        <f>IF(AND(' RIESGOS DE GESTION'!#REF!="Alta",' RIESGOS DE GESTION'!#REF!="Catastrófico"),CONCATENATE("R3C",' RIESGOS DE GESTION'!#REF!),"")</f>
        <v>#REF!</v>
      </c>
      <c r="AJ18" s="42" t="e">
        <f>IF(AND(' RIESGOS DE GESTION'!#REF!="Alta",' RIESGOS DE GESTION'!#REF!="Catastrófico"),CONCATENATE("R3C",' RIESGOS DE GESTION'!#REF!),"")</f>
        <v>#REF!</v>
      </c>
      <c r="AK18" s="42" t="e">
        <f>IF(AND(' RIESGOS DE GESTION'!#REF!="Alta",' RIESGOS DE GESTION'!#REF!="Catastrófico"),CONCATENATE("R3C",' RIESGOS DE GESTION'!#REF!),"")</f>
        <v>#REF!</v>
      </c>
      <c r="AL18" s="42" t="e">
        <f>IF(AND(' RIESGOS DE GESTION'!#REF!="Alta",' RIESGOS DE GESTION'!#REF!="Catastrófico"),CONCATENATE("R3C",' RIESGOS DE GESTION'!#REF!),"")</f>
        <v>#REF!</v>
      </c>
      <c r="AM18" s="43" t="e">
        <f>IF(AND(' RIESGOS DE GESTION'!#REF!="Alta",' RIESGOS DE GESTION'!#REF!="Catastrófico"),CONCATENATE("R3C",' RIESGOS DE GESTION'!#REF!),"")</f>
        <v>#REF!</v>
      </c>
      <c r="AN18" s="69"/>
      <c r="AO18" s="371"/>
      <c r="AP18" s="372"/>
      <c r="AQ18" s="372"/>
      <c r="AR18" s="372"/>
      <c r="AS18" s="372"/>
      <c r="AT18" s="373"/>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row>
    <row r="19" spans="1:76" ht="15" customHeight="1" x14ac:dyDescent="0.25">
      <c r="A19" s="69"/>
      <c r="B19" s="282"/>
      <c r="C19" s="282"/>
      <c r="D19" s="283"/>
      <c r="E19" s="381"/>
      <c r="F19" s="380"/>
      <c r="G19" s="380"/>
      <c r="H19" s="380"/>
      <c r="I19" s="380"/>
      <c r="J19" s="53" t="e">
        <f>IF(AND(' RIESGOS DE GESTION'!#REF!="Alta",' RIESGOS DE GESTION'!#REF!="Leve"),CONCATENATE("R4C",' RIESGOS DE GESTION'!#REF!),"")</f>
        <v>#REF!</v>
      </c>
      <c r="K19" s="54" t="e">
        <f>IF(AND(' RIESGOS DE GESTION'!#REF!="Alta",' RIESGOS DE GESTION'!#REF!="Leve"),CONCATENATE("R4C",' RIESGOS DE GESTION'!#REF!),"")</f>
        <v>#REF!</v>
      </c>
      <c r="L19" s="54" t="e">
        <f>IF(AND(' RIESGOS DE GESTION'!#REF!="Alta",' RIESGOS DE GESTION'!#REF!="Leve"),CONCATENATE("R4C",' RIESGOS DE GESTION'!#REF!),"")</f>
        <v>#REF!</v>
      </c>
      <c r="M19" s="54" t="e">
        <f>IF(AND(' RIESGOS DE GESTION'!#REF!="Alta",' RIESGOS DE GESTION'!#REF!="Leve"),CONCATENATE("R4C",' RIESGOS DE GESTION'!#REF!),"")</f>
        <v>#REF!</v>
      </c>
      <c r="N19" s="54" t="e">
        <f>IF(AND(' RIESGOS DE GESTION'!#REF!="Alta",' RIESGOS DE GESTION'!#REF!="Leve"),CONCATENATE("R4C",' RIESGOS DE GESTION'!#REF!),"")</f>
        <v>#REF!</v>
      </c>
      <c r="O19" s="55" t="e">
        <f>IF(AND(' RIESGOS DE GESTION'!#REF!="Alta",' RIESGOS DE GESTION'!#REF!="Leve"),CONCATENATE("R4C",' RIESGOS DE GESTION'!#REF!),"")</f>
        <v>#REF!</v>
      </c>
      <c r="P19" s="53" t="e">
        <f>IF(AND(' RIESGOS DE GESTION'!#REF!="Alta",' RIESGOS DE GESTION'!#REF!="Menor"),CONCATENATE("R4C",' RIESGOS DE GESTION'!#REF!),"")</f>
        <v>#REF!</v>
      </c>
      <c r="Q19" s="54" t="e">
        <f>IF(AND(' RIESGOS DE GESTION'!#REF!="Alta",' RIESGOS DE GESTION'!#REF!="Menor"),CONCATENATE("R4C",' RIESGOS DE GESTION'!#REF!),"")</f>
        <v>#REF!</v>
      </c>
      <c r="R19" s="54" t="e">
        <f>IF(AND(' RIESGOS DE GESTION'!#REF!="Alta",' RIESGOS DE GESTION'!#REF!="Menor"),CONCATENATE("R4C",' RIESGOS DE GESTION'!#REF!),"")</f>
        <v>#REF!</v>
      </c>
      <c r="S19" s="54" t="e">
        <f>IF(AND(' RIESGOS DE GESTION'!#REF!="Alta",' RIESGOS DE GESTION'!#REF!="Menor"),CONCATENATE("R4C",' RIESGOS DE GESTION'!#REF!),"")</f>
        <v>#REF!</v>
      </c>
      <c r="T19" s="54" t="e">
        <f>IF(AND(' RIESGOS DE GESTION'!#REF!="Alta",' RIESGOS DE GESTION'!#REF!="Menor"),CONCATENATE("R4C",' RIESGOS DE GESTION'!#REF!),"")</f>
        <v>#REF!</v>
      </c>
      <c r="U19" s="55" t="e">
        <f>IF(AND(' RIESGOS DE GESTION'!#REF!="Alta",' RIESGOS DE GESTION'!#REF!="Menor"),CONCATENATE("R4C",' RIESGOS DE GESTION'!#REF!),"")</f>
        <v>#REF!</v>
      </c>
      <c r="V19" s="38" t="e">
        <f>IF(AND(' RIESGOS DE GESTION'!#REF!="Alta",' RIESGOS DE GESTION'!#REF!="Moderado"),CONCATENATE("R4C",' RIESGOS DE GESTION'!#REF!),"")</f>
        <v>#REF!</v>
      </c>
      <c r="W19" s="39" t="e">
        <f>IF(AND(' RIESGOS DE GESTION'!#REF!="Alta",' RIESGOS DE GESTION'!#REF!="Moderado"),CONCATENATE("R4C",' RIESGOS DE GESTION'!#REF!),"")</f>
        <v>#REF!</v>
      </c>
      <c r="X19" s="39" t="e">
        <f>IF(AND(' RIESGOS DE GESTION'!#REF!="Alta",' RIESGOS DE GESTION'!#REF!="Moderado"),CONCATENATE("R4C",' RIESGOS DE GESTION'!#REF!),"")</f>
        <v>#REF!</v>
      </c>
      <c r="Y19" s="39" t="e">
        <f>IF(AND(' RIESGOS DE GESTION'!#REF!="Alta",' RIESGOS DE GESTION'!#REF!="Moderado"),CONCATENATE("R4C",' RIESGOS DE GESTION'!#REF!),"")</f>
        <v>#REF!</v>
      </c>
      <c r="Z19" s="39" t="e">
        <f>IF(AND(' RIESGOS DE GESTION'!#REF!="Alta",' RIESGOS DE GESTION'!#REF!="Moderado"),CONCATENATE("R4C",' RIESGOS DE GESTION'!#REF!),"")</f>
        <v>#REF!</v>
      </c>
      <c r="AA19" s="40" t="e">
        <f>IF(AND(' RIESGOS DE GESTION'!#REF!="Alta",' RIESGOS DE GESTION'!#REF!="Moderado"),CONCATENATE("R4C",' RIESGOS DE GESTION'!#REF!),"")</f>
        <v>#REF!</v>
      </c>
      <c r="AB19" s="38" t="e">
        <f>IF(AND(' RIESGOS DE GESTION'!#REF!="Alta",' RIESGOS DE GESTION'!#REF!="Mayor"),CONCATENATE("R4C",' RIESGOS DE GESTION'!#REF!),"")</f>
        <v>#REF!</v>
      </c>
      <c r="AC19" s="39" t="e">
        <f>IF(AND(' RIESGOS DE GESTION'!#REF!="Alta",' RIESGOS DE GESTION'!#REF!="Mayor"),CONCATENATE("R4C",' RIESGOS DE GESTION'!#REF!),"")</f>
        <v>#REF!</v>
      </c>
      <c r="AD19" s="39" t="e">
        <f>IF(AND(' RIESGOS DE GESTION'!#REF!="Alta",' RIESGOS DE GESTION'!#REF!="Mayor"),CONCATENATE("R4C",' RIESGOS DE GESTION'!#REF!),"")</f>
        <v>#REF!</v>
      </c>
      <c r="AE19" s="39" t="e">
        <f>IF(AND(' RIESGOS DE GESTION'!#REF!="Alta",' RIESGOS DE GESTION'!#REF!="Mayor"),CONCATENATE("R4C",' RIESGOS DE GESTION'!#REF!),"")</f>
        <v>#REF!</v>
      </c>
      <c r="AF19" s="39" t="e">
        <f>IF(AND(' RIESGOS DE GESTION'!#REF!="Alta",' RIESGOS DE GESTION'!#REF!="Mayor"),CONCATENATE("R4C",' RIESGOS DE GESTION'!#REF!),"")</f>
        <v>#REF!</v>
      </c>
      <c r="AG19" s="40" t="e">
        <f>IF(AND(' RIESGOS DE GESTION'!#REF!="Alta",' RIESGOS DE GESTION'!#REF!="Mayor"),CONCATENATE("R4C",' RIESGOS DE GESTION'!#REF!),"")</f>
        <v>#REF!</v>
      </c>
      <c r="AH19" s="41" t="e">
        <f>IF(AND(' RIESGOS DE GESTION'!#REF!="Alta",' RIESGOS DE GESTION'!#REF!="Catastrófico"),CONCATENATE("R4C",' RIESGOS DE GESTION'!#REF!),"")</f>
        <v>#REF!</v>
      </c>
      <c r="AI19" s="42" t="e">
        <f>IF(AND(' RIESGOS DE GESTION'!#REF!="Alta",' RIESGOS DE GESTION'!#REF!="Catastrófico"),CONCATENATE("R4C",' RIESGOS DE GESTION'!#REF!),"")</f>
        <v>#REF!</v>
      </c>
      <c r="AJ19" s="42" t="e">
        <f>IF(AND(' RIESGOS DE GESTION'!#REF!="Alta",' RIESGOS DE GESTION'!#REF!="Catastrófico"),CONCATENATE("R4C",' RIESGOS DE GESTION'!#REF!),"")</f>
        <v>#REF!</v>
      </c>
      <c r="AK19" s="42" t="e">
        <f>IF(AND(' RIESGOS DE GESTION'!#REF!="Alta",' RIESGOS DE GESTION'!#REF!="Catastrófico"),CONCATENATE("R4C",' RIESGOS DE GESTION'!#REF!),"")</f>
        <v>#REF!</v>
      </c>
      <c r="AL19" s="42" t="e">
        <f>IF(AND(' RIESGOS DE GESTION'!#REF!="Alta",' RIESGOS DE GESTION'!#REF!="Catastrófico"),CONCATENATE("R4C",' RIESGOS DE GESTION'!#REF!),"")</f>
        <v>#REF!</v>
      </c>
      <c r="AM19" s="43" t="e">
        <f>IF(AND(' RIESGOS DE GESTION'!#REF!="Alta",' RIESGOS DE GESTION'!#REF!="Catastrófico"),CONCATENATE("R4C",' RIESGOS DE GESTION'!#REF!),"")</f>
        <v>#REF!</v>
      </c>
      <c r="AN19" s="69"/>
      <c r="AO19" s="371"/>
      <c r="AP19" s="372"/>
      <c r="AQ19" s="372"/>
      <c r="AR19" s="372"/>
      <c r="AS19" s="372"/>
      <c r="AT19" s="373"/>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row>
    <row r="20" spans="1:76" ht="15" customHeight="1" x14ac:dyDescent="0.25">
      <c r="A20" s="69"/>
      <c r="B20" s="282"/>
      <c r="C20" s="282"/>
      <c r="D20" s="283"/>
      <c r="E20" s="381"/>
      <c r="F20" s="380"/>
      <c r="G20" s="380"/>
      <c r="H20" s="380"/>
      <c r="I20" s="380"/>
      <c r="J20" s="53" t="e">
        <f>IF(AND(' RIESGOS DE GESTION'!#REF!="Alta",' RIESGOS DE GESTION'!#REF!="Leve"),CONCATENATE("R5C",' RIESGOS DE GESTION'!#REF!),"")</f>
        <v>#REF!</v>
      </c>
      <c r="K20" s="54" t="e">
        <f>IF(AND(' RIESGOS DE GESTION'!#REF!="Alta",' RIESGOS DE GESTION'!#REF!="Leve"),CONCATENATE("R5C",' RIESGOS DE GESTION'!#REF!),"")</f>
        <v>#REF!</v>
      </c>
      <c r="L20" s="54" t="e">
        <f>IF(AND(' RIESGOS DE GESTION'!#REF!="Alta",' RIESGOS DE GESTION'!#REF!="Leve"),CONCATENATE("R5C",' RIESGOS DE GESTION'!#REF!),"")</f>
        <v>#REF!</v>
      </c>
      <c r="M20" s="54" t="e">
        <f>IF(AND(' RIESGOS DE GESTION'!#REF!="Alta",' RIESGOS DE GESTION'!#REF!="Leve"),CONCATENATE("R5C",' RIESGOS DE GESTION'!#REF!),"")</f>
        <v>#REF!</v>
      </c>
      <c r="N20" s="54" t="e">
        <f>IF(AND(' RIESGOS DE GESTION'!#REF!="Alta",' RIESGOS DE GESTION'!#REF!="Leve"),CONCATENATE("R5C",' RIESGOS DE GESTION'!#REF!),"")</f>
        <v>#REF!</v>
      </c>
      <c r="O20" s="55" t="e">
        <f>IF(AND(' RIESGOS DE GESTION'!#REF!="Alta",' RIESGOS DE GESTION'!#REF!="Leve"),CONCATENATE("R5C",' RIESGOS DE GESTION'!#REF!),"")</f>
        <v>#REF!</v>
      </c>
      <c r="P20" s="53" t="e">
        <f>IF(AND(' RIESGOS DE GESTION'!#REF!="Alta",' RIESGOS DE GESTION'!#REF!="Menor"),CONCATENATE("R5C",' RIESGOS DE GESTION'!#REF!),"")</f>
        <v>#REF!</v>
      </c>
      <c r="Q20" s="54" t="e">
        <f>IF(AND(' RIESGOS DE GESTION'!#REF!="Alta",' RIESGOS DE GESTION'!#REF!="Menor"),CONCATENATE("R5C",' RIESGOS DE GESTION'!#REF!),"")</f>
        <v>#REF!</v>
      </c>
      <c r="R20" s="54" t="e">
        <f>IF(AND(' RIESGOS DE GESTION'!#REF!="Alta",' RIESGOS DE GESTION'!#REF!="Menor"),CONCATENATE("R5C",' RIESGOS DE GESTION'!#REF!),"")</f>
        <v>#REF!</v>
      </c>
      <c r="S20" s="54" t="e">
        <f>IF(AND(' RIESGOS DE GESTION'!#REF!="Alta",' RIESGOS DE GESTION'!#REF!="Menor"),CONCATENATE("R5C",' RIESGOS DE GESTION'!#REF!),"")</f>
        <v>#REF!</v>
      </c>
      <c r="T20" s="54" t="e">
        <f>IF(AND(' RIESGOS DE GESTION'!#REF!="Alta",' RIESGOS DE GESTION'!#REF!="Menor"),CONCATENATE("R5C",' RIESGOS DE GESTION'!#REF!),"")</f>
        <v>#REF!</v>
      </c>
      <c r="U20" s="55" t="e">
        <f>IF(AND(' RIESGOS DE GESTION'!#REF!="Alta",' RIESGOS DE GESTION'!#REF!="Menor"),CONCATENATE("R5C",' RIESGOS DE GESTION'!#REF!),"")</f>
        <v>#REF!</v>
      </c>
      <c r="V20" s="38" t="e">
        <f>IF(AND(' RIESGOS DE GESTION'!#REF!="Alta",' RIESGOS DE GESTION'!#REF!="Moderado"),CONCATENATE("R5C",' RIESGOS DE GESTION'!#REF!),"")</f>
        <v>#REF!</v>
      </c>
      <c r="W20" s="39" t="e">
        <f>IF(AND(' RIESGOS DE GESTION'!#REF!="Alta",' RIESGOS DE GESTION'!#REF!="Moderado"),CONCATENATE("R5C",' RIESGOS DE GESTION'!#REF!),"")</f>
        <v>#REF!</v>
      </c>
      <c r="X20" s="39" t="e">
        <f>IF(AND(' RIESGOS DE GESTION'!#REF!="Alta",' RIESGOS DE GESTION'!#REF!="Moderado"),CONCATENATE("R5C",' RIESGOS DE GESTION'!#REF!),"")</f>
        <v>#REF!</v>
      </c>
      <c r="Y20" s="39" t="e">
        <f>IF(AND(' RIESGOS DE GESTION'!#REF!="Alta",' RIESGOS DE GESTION'!#REF!="Moderado"),CONCATENATE("R5C",' RIESGOS DE GESTION'!#REF!),"")</f>
        <v>#REF!</v>
      </c>
      <c r="Z20" s="39" t="e">
        <f>IF(AND(' RIESGOS DE GESTION'!#REF!="Alta",' RIESGOS DE GESTION'!#REF!="Moderado"),CONCATENATE("R5C",' RIESGOS DE GESTION'!#REF!),"")</f>
        <v>#REF!</v>
      </c>
      <c r="AA20" s="40" t="e">
        <f>IF(AND(' RIESGOS DE GESTION'!#REF!="Alta",' RIESGOS DE GESTION'!#REF!="Moderado"),CONCATENATE("R5C",' RIESGOS DE GESTION'!#REF!),"")</f>
        <v>#REF!</v>
      </c>
      <c r="AB20" s="38" t="e">
        <f>IF(AND(' RIESGOS DE GESTION'!#REF!="Alta",' RIESGOS DE GESTION'!#REF!="Mayor"),CONCATENATE("R5C",' RIESGOS DE GESTION'!#REF!),"")</f>
        <v>#REF!</v>
      </c>
      <c r="AC20" s="39" t="e">
        <f>IF(AND(' RIESGOS DE GESTION'!#REF!="Alta",' RIESGOS DE GESTION'!#REF!="Mayor"),CONCATENATE("R5C",' RIESGOS DE GESTION'!#REF!),"")</f>
        <v>#REF!</v>
      </c>
      <c r="AD20" s="39" t="e">
        <f>IF(AND(' RIESGOS DE GESTION'!#REF!="Alta",' RIESGOS DE GESTION'!#REF!="Mayor"),CONCATENATE("R5C",' RIESGOS DE GESTION'!#REF!),"")</f>
        <v>#REF!</v>
      </c>
      <c r="AE20" s="39" t="e">
        <f>IF(AND(' RIESGOS DE GESTION'!#REF!="Alta",' RIESGOS DE GESTION'!#REF!="Mayor"),CONCATENATE("R5C",' RIESGOS DE GESTION'!#REF!),"")</f>
        <v>#REF!</v>
      </c>
      <c r="AF20" s="39" t="e">
        <f>IF(AND(' RIESGOS DE GESTION'!#REF!="Alta",' RIESGOS DE GESTION'!#REF!="Mayor"),CONCATENATE("R5C",' RIESGOS DE GESTION'!#REF!),"")</f>
        <v>#REF!</v>
      </c>
      <c r="AG20" s="40" t="e">
        <f>IF(AND(' RIESGOS DE GESTION'!#REF!="Alta",' RIESGOS DE GESTION'!#REF!="Mayor"),CONCATENATE("R5C",' RIESGOS DE GESTION'!#REF!),"")</f>
        <v>#REF!</v>
      </c>
      <c r="AH20" s="41" t="e">
        <f>IF(AND(' RIESGOS DE GESTION'!#REF!="Alta",' RIESGOS DE GESTION'!#REF!="Catastrófico"),CONCATENATE("R5C",' RIESGOS DE GESTION'!#REF!),"")</f>
        <v>#REF!</v>
      </c>
      <c r="AI20" s="42" t="e">
        <f>IF(AND(' RIESGOS DE GESTION'!#REF!="Alta",' RIESGOS DE GESTION'!#REF!="Catastrófico"),CONCATENATE("R5C",' RIESGOS DE GESTION'!#REF!),"")</f>
        <v>#REF!</v>
      </c>
      <c r="AJ20" s="42" t="e">
        <f>IF(AND(' RIESGOS DE GESTION'!#REF!="Alta",' RIESGOS DE GESTION'!#REF!="Catastrófico"),CONCATENATE("R5C",' RIESGOS DE GESTION'!#REF!),"")</f>
        <v>#REF!</v>
      </c>
      <c r="AK20" s="42" t="e">
        <f>IF(AND(' RIESGOS DE GESTION'!#REF!="Alta",' RIESGOS DE GESTION'!#REF!="Catastrófico"),CONCATENATE("R5C",' RIESGOS DE GESTION'!#REF!),"")</f>
        <v>#REF!</v>
      </c>
      <c r="AL20" s="42" t="e">
        <f>IF(AND(' RIESGOS DE GESTION'!#REF!="Alta",' RIESGOS DE GESTION'!#REF!="Catastrófico"),CONCATENATE("R5C",' RIESGOS DE GESTION'!#REF!),"")</f>
        <v>#REF!</v>
      </c>
      <c r="AM20" s="43" t="e">
        <f>IF(AND(' RIESGOS DE GESTION'!#REF!="Alta",' RIESGOS DE GESTION'!#REF!="Catastrófico"),CONCATENATE("R5C",' RIESGOS DE GESTION'!#REF!),"")</f>
        <v>#REF!</v>
      </c>
      <c r="AN20" s="69"/>
      <c r="AO20" s="371"/>
      <c r="AP20" s="372"/>
      <c r="AQ20" s="372"/>
      <c r="AR20" s="372"/>
      <c r="AS20" s="372"/>
      <c r="AT20" s="373"/>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row>
    <row r="21" spans="1:76" ht="15" customHeight="1" x14ac:dyDescent="0.25">
      <c r="A21" s="69"/>
      <c r="B21" s="282"/>
      <c r="C21" s="282"/>
      <c r="D21" s="283"/>
      <c r="E21" s="381"/>
      <c r="F21" s="380"/>
      <c r="G21" s="380"/>
      <c r="H21" s="380"/>
      <c r="I21" s="380"/>
      <c r="J21" s="53" t="e">
        <f>IF(AND(' RIESGOS DE GESTION'!#REF!="Alta",' RIESGOS DE GESTION'!#REF!="Leve"),CONCATENATE("R6C",' RIESGOS DE GESTION'!#REF!),"")</f>
        <v>#REF!</v>
      </c>
      <c r="K21" s="54" t="e">
        <f>IF(AND(' RIESGOS DE GESTION'!#REF!="Alta",' RIESGOS DE GESTION'!#REF!="Leve"),CONCATENATE("R6C",' RIESGOS DE GESTION'!#REF!),"")</f>
        <v>#REF!</v>
      </c>
      <c r="L21" s="54" t="e">
        <f>IF(AND(' RIESGOS DE GESTION'!#REF!="Alta",' RIESGOS DE GESTION'!#REF!="Leve"),CONCATENATE("R6C",' RIESGOS DE GESTION'!#REF!),"")</f>
        <v>#REF!</v>
      </c>
      <c r="M21" s="54" t="e">
        <f>IF(AND(' RIESGOS DE GESTION'!#REF!="Alta",' RIESGOS DE GESTION'!#REF!="Leve"),CONCATENATE("R6C",' RIESGOS DE GESTION'!#REF!),"")</f>
        <v>#REF!</v>
      </c>
      <c r="N21" s="54" t="e">
        <f>IF(AND(' RIESGOS DE GESTION'!#REF!="Alta",' RIESGOS DE GESTION'!#REF!="Leve"),CONCATENATE("R6C",' RIESGOS DE GESTION'!#REF!),"")</f>
        <v>#REF!</v>
      </c>
      <c r="O21" s="55" t="e">
        <f>IF(AND(' RIESGOS DE GESTION'!#REF!="Alta",' RIESGOS DE GESTION'!#REF!="Leve"),CONCATENATE("R6C",' RIESGOS DE GESTION'!#REF!),"")</f>
        <v>#REF!</v>
      </c>
      <c r="P21" s="53" t="e">
        <f>IF(AND(' RIESGOS DE GESTION'!#REF!="Alta",' RIESGOS DE GESTION'!#REF!="Menor"),CONCATENATE("R6C",' RIESGOS DE GESTION'!#REF!),"")</f>
        <v>#REF!</v>
      </c>
      <c r="Q21" s="54" t="e">
        <f>IF(AND(' RIESGOS DE GESTION'!#REF!="Alta",' RIESGOS DE GESTION'!#REF!="Menor"),CONCATENATE("R6C",' RIESGOS DE GESTION'!#REF!),"")</f>
        <v>#REF!</v>
      </c>
      <c r="R21" s="54" t="e">
        <f>IF(AND(' RIESGOS DE GESTION'!#REF!="Alta",' RIESGOS DE GESTION'!#REF!="Menor"),CONCATENATE("R6C",' RIESGOS DE GESTION'!#REF!),"")</f>
        <v>#REF!</v>
      </c>
      <c r="S21" s="54" t="e">
        <f>IF(AND(' RIESGOS DE GESTION'!#REF!="Alta",' RIESGOS DE GESTION'!#REF!="Menor"),CONCATENATE("R6C",' RIESGOS DE GESTION'!#REF!),"")</f>
        <v>#REF!</v>
      </c>
      <c r="T21" s="54" t="e">
        <f>IF(AND(' RIESGOS DE GESTION'!#REF!="Alta",' RIESGOS DE GESTION'!#REF!="Menor"),CONCATENATE("R6C",' RIESGOS DE GESTION'!#REF!),"")</f>
        <v>#REF!</v>
      </c>
      <c r="U21" s="55" t="e">
        <f>IF(AND(' RIESGOS DE GESTION'!#REF!="Alta",' RIESGOS DE GESTION'!#REF!="Menor"),CONCATENATE("R6C",' RIESGOS DE GESTION'!#REF!),"")</f>
        <v>#REF!</v>
      </c>
      <c r="V21" s="38" t="e">
        <f>IF(AND(' RIESGOS DE GESTION'!#REF!="Alta",' RIESGOS DE GESTION'!#REF!="Moderado"),CONCATENATE("R6C",' RIESGOS DE GESTION'!#REF!),"")</f>
        <v>#REF!</v>
      </c>
      <c r="W21" s="39" t="e">
        <f>IF(AND(' RIESGOS DE GESTION'!#REF!="Alta",' RIESGOS DE GESTION'!#REF!="Moderado"),CONCATENATE("R6C",' RIESGOS DE GESTION'!#REF!),"")</f>
        <v>#REF!</v>
      </c>
      <c r="X21" s="39" t="e">
        <f>IF(AND(' RIESGOS DE GESTION'!#REF!="Alta",' RIESGOS DE GESTION'!#REF!="Moderado"),CONCATENATE("R6C",' RIESGOS DE GESTION'!#REF!),"")</f>
        <v>#REF!</v>
      </c>
      <c r="Y21" s="39" t="e">
        <f>IF(AND(' RIESGOS DE GESTION'!#REF!="Alta",' RIESGOS DE GESTION'!#REF!="Moderado"),CONCATENATE("R6C",' RIESGOS DE GESTION'!#REF!),"")</f>
        <v>#REF!</v>
      </c>
      <c r="Z21" s="39" t="e">
        <f>IF(AND(' RIESGOS DE GESTION'!#REF!="Alta",' RIESGOS DE GESTION'!#REF!="Moderado"),CONCATENATE("R6C",' RIESGOS DE GESTION'!#REF!),"")</f>
        <v>#REF!</v>
      </c>
      <c r="AA21" s="40" t="e">
        <f>IF(AND(' RIESGOS DE GESTION'!#REF!="Alta",' RIESGOS DE GESTION'!#REF!="Moderado"),CONCATENATE("R6C",' RIESGOS DE GESTION'!#REF!),"")</f>
        <v>#REF!</v>
      </c>
      <c r="AB21" s="38" t="e">
        <f>IF(AND(' RIESGOS DE GESTION'!#REF!="Alta",' RIESGOS DE GESTION'!#REF!="Mayor"),CONCATENATE("R6C",' RIESGOS DE GESTION'!#REF!),"")</f>
        <v>#REF!</v>
      </c>
      <c r="AC21" s="39" t="e">
        <f>IF(AND(' RIESGOS DE GESTION'!#REF!="Alta",' RIESGOS DE GESTION'!#REF!="Mayor"),CONCATENATE("R6C",' RIESGOS DE GESTION'!#REF!),"")</f>
        <v>#REF!</v>
      </c>
      <c r="AD21" s="39" t="e">
        <f>IF(AND(' RIESGOS DE GESTION'!#REF!="Alta",' RIESGOS DE GESTION'!#REF!="Mayor"),CONCATENATE("R6C",' RIESGOS DE GESTION'!#REF!),"")</f>
        <v>#REF!</v>
      </c>
      <c r="AE21" s="39" t="e">
        <f>IF(AND(' RIESGOS DE GESTION'!#REF!="Alta",' RIESGOS DE GESTION'!#REF!="Mayor"),CONCATENATE("R6C",' RIESGOS DE GESTION'!#REF!),"")</f>
        <v>#REF!</v>
      </c>
      <c r="AF21" s="39" t="e">
        <f>IF(AND(' RIESGOS DE GESTION'!#REF!="Alta",' RIESGOS DE GESTION'!#REF!="Mayor"),CONCATENATE("R6C",' RIESGOS DE GESTION'!#REF!),"")</f>
        <v>#REF!</v>
      </c>
      <c r="AG21" s="40" t="e">
        <f>IF(AND(' RIESGOS DE GESTION'!#REF!="Alta",' RIESGOS DE GESTION'!#REF!="Mayor"),CONCATENATE("R6C",' RIESGOS DE GESTION'!#REF!),"")</f>
        <v>#REF!</v>
      </c>
      <c r="AH21" s="41" t="e">
        <f>IF(AND(' RIESGOS DE GESTION'!#REF!="Alta",' RIESGOS DE GESTION'!#REF!="Catastrófico"),CONCATENATE("R6C",' RIESGOS DE GESTION'!#REF!),"")</f>
        <v>#REF!</v>
      </c>
      <c r="AI21" s="42" t="e">
        <f>IF(AND(' RIESGOS DE GESTION'!#REF!="Alta",' RIESGOS DE GESTION'!#REF!="Catastrófico"),CONCATENATE("R6C",' RIESGOS DE GESTION'!#REF!),"")</f>
        <v>#REF!</v>
      </c>
      <c r="AJ21" s="42" t="e">
        <f>IF(AND(' RIESGOS DE GESTION'!#REF!="Alta",' RIESGOS DE GESTION'!#REF!="Catastrófico"),CONCATENATE("R6C",' RIESGOS DE GESTION'!#REF!),"")</f>
        <v>#REF!</v>
      </c>
      <c r="AK21" s="42" t="e">
        <f>IF(AND(' RIESGOS DE GESTION'!#REF!="Alta",' RIESGOS DE GESTION'!#REF!="Catastrófico"),CONCATENATE("R6C",' RIESGOS DE GESTION'!#REF!),"")</f>
        <v>#REF!</v>
      </c>
      <c r="AL21" s="42" t="e">
        <f>IF(AND(' RIESGOS DE GESTION'!#REF!="Alta",' RIESGOS DE GESTION'!#REF!="Catastrófico"),CONCATENATE("R6C",' RIESGOS DE GESTION'!#REF!),"")</f>
        <v>#REF!</v>
      </c>
      <c r="AM21" s="43" t="e">
        <f>IF(AND(' RIESGOS DE GESTION'!#REF!="Alta",' RIESGOS DE GESTION'!#REF!="Catastrófico"),CONCATENATE("R6C",' RIESGOS DE GESTION'!#REF!),"")</f>
        <v>#REF!</v>
      </c>
      <c r="AN21" s="69"/>
      <c r="AO21" s="371"/>
      <c r="AP21" s="372"/>
      <c r="AQ21" s="372"/>
      <c r="AR21" s="372"/>
      <c r="AS21" s="372"/>
      <c r="AT21" s="373"/>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row>
    <row r="22" spans="1:76" ht="15" customHeight="1" x14ac:dyDescent="0.25">
      <c r="A22" s="69"/>
      <c r="B22" s="282"/>
      <c r="C22" s="282"/>
      <c r="D22" s="283"/>
      <c r="E22" s="381"/>
      <c r="F22" s="380"/>
      <c r="G22" s="380"/>
      <c r="H22" s="380"/>
      <c r="I22" s="380"/>
      <c r="J22" s="53" t="e">
        <f>IF(AND(' RIESGOS DE GESTION'!#REF!="Alta",' RIESGOS DE GESTION'!#REF!="Leve"),CONCATENATE("R7C",' RIESGOS DE GESTION'!#REF!),"")</f>
        <v>#REF!</v>
      </c>
      <c r="K22" s="54" t="e">
        <f>IF(AND(' RIESGOS DE GESTION'!#REF!="Alta",' RIESGOS DE GESTION'!#REF!="Leve"),CONCATENATE("R7C",' RIESGOS DE GESTION'!#REF!),"")</f>
        <v>#REF!</v>
      </c>
      <c r="L22" s="54" t="e">
        <f>IF(AND(' RIESGOS DE GESTION'!#REF!="Alta",' RIESGOS DE GESTION'!#REF!="Leve"),CONCATENATE("R7C",' RIESGOS DE GESTION'!#REF!),"")</f>
        <v>#REF!</v>
      </c>
      <c r="M22" s="54" t="e">
        <f>IF(AND(' RIESGOS DE GESTION'!#REF!="Alta",' RIESGOS DE GESTION'!#REF!="Leve"),CONCATENATE("R7C",' RIESGOS DE GESTION'!#REF!),"")</f>
        <v>#REF!</v>
      </c>
      <c r="N22" s="54" t="e">
        <f>IF(AND(' RIESGOS DE GESTION'!#REF!="Alta",' RIESGOS DE GESTION'!#REF!="Leve"),CONCATENATE("R7C",' RIESGOS DE GESTION'!#REF!),"")</f>
        <v>#REF!</v>
      </c>
      <c r="O22" s="55" t="e">
        <f>IF(AND(' RIESGOS DE GESTION'!#REF!="Alta",' RIESGOS DE GESTION'!#REF!="Leve"),CONCATENATE("R7C",' RIESGOS DE GESTION'!#REF!),"")</f>
        <v>#REF!</v>
      </c>
      <c r="P22" s="53" t="e">
        <f>IF(AND(' RIESGOS DE GESTION'!#REF!="Alta",' RIESGOS DE GESTION'!#REF!="Menor"),CONCATENATE("R7C",' RIESGOS DE GESTION'!#REF!),"")</f>
        <v>#REF!</v>
      </c>
      <c r="Q22" s="54" t="e">
        <f>IF(AND(' RIESGOS DE GESTION'!#REF!="Alta",' RIESGOS DE GESTION'!#REF!="Menor"),CONCATENATE("R7C",' RIESGOS DE GESTION'!#REF!),"")</f>
        <v>#REF!</v>
      </c>
      <c r="R22" s="54" t="e">
        <f>IF(AND(' RIESGOS DE GESTION'!#REF!="Alta",' RIESGOS DE GESTION'!#REF!="Menor"),CONCATENATE("R7C",' RIESGOS DE GESTION'!#REF!),"")</f>
        <v>#REF!</v>
      </c>
      <c r="S22" s="54" t="e">
        <f>IF(AND(' RIESGOS DE GESTION'!#REF!="Alta",' RIESGOS DE GESTION'!#REF!="Menor"),CONCATENATE("R7C",' RIESGOS DE GESTION'!#REF!),"")</f>
        <v>#REF!</v>
      </c>
      <c r="T22" s="54" t="e">
        <f>IF(AND(' RIESGOS DE GESTION'!#REF!="Alta",' RIESGOS DE GESTION'!#REF!="Menor"),CONCATENATE("R7C",' RIESGOS DE GESTION'!#REF!),"")</f>
        <v>#REF!</v>
      </c>
      <c r="U22" s="55" t="e">
        <f>IF(AND(' RIESGOS DE GESTION'!#REF!="Alta",' RIESGOS DE GESTION'!#REF!="Menor"),CONCATENATE("R7C",' RIESGOS DE GESTION'!#REF!),"")</f>
        <v>#REF!</v>
      </c>
      <c r="V22" s="38" t="e">
        <f>IF(AND(' RIESGOS DE GESTION'!#REF!="Alta",' RIESGOS DE GESTION'!#REF!="Moderado"),CONCATENATE("R7C",' RIESGOS DE GESTION'!#REF!),"")</f>
        <v>#REF!</v>
      </c>
      <c r="W22" s="39" t="e">
        <f>IF(AND(' RIESGOS DE GESTION'!#REF!="Alta",' RIESGOS DE GESTION'!#REF!="Moderado"),CONCATENATE("R7C",' RIESGOS DE GESTION'!#REF!),"")</f>
        <v>#REF!</v>
      </c>
      <c r="X22" s="39" t="e">
        <f>IF(AND(' RIESGOS DE GESTION'!#REF!="Alta",' RIESGOS DE GESTION'!#REF!="Moderado"),CONCATENATE("R7C",' RIESGOS DE GESTION'!#REF!),"")</f>
        <v>#REF!</v>
      </c>
      <c r="Y22" s="39" t="e">
        <f>IF(AND(' RIESGOS DE GESTION'!#REF!="Alta",' RIESGOS DE GESTION'!#REF!="Moderado"),CONCATENATE("R7C",' RIESGOS DE GESTION'!#REF!),"")</f>
        <v>#REF!</v>
      </c>
      <c r="Z22" s="39" t="e">
        <f>IF(AND(' RIESGOS DE GESTION'!#REF!="Alta",' RIESGOS DE GESTION'!#REF!="Moderado"),CONCATENATE("R7C",' RIESGOS DE GESTION'!#REF!),"")</f>
        <v>#REF!</v>
      </c>
      <c r="AA22" s="40" t="e">
        <f>IF(AND(' RIESGOS DE GESTION'!#REF!="Alta",' RIESGOS DE GESTION'!#REF!="Moderado"),CONCATENATE("R7C",' RIESGOS DE GESTION'!#REF!),"")</f>
        <v>#REF!</v>
      </c>
      <c r="AB22" s="38" t="e">
        <f>IF(AND(' RIESGOS DE GESTION'!#REF!="Alta",' RIESGOS DE GESTION'!#REF!="Mayor"),CONCATENATE("R7C",' RIESGOS DE GESTION'!#REF!),"")</f>
        <v>#REF!</v>
      </c>
      <c r="AC22" s="39" t="e">
        <f>IF(AND(' RIESGOS DE GESTION'!#REF!="Alta",' RIESGOS DE GESTION'!#REF!="Mayor"),CONCATENATE("R7C",' RIESGOS DE GESTION'!#REF!),"")</f>
        <v>#REF!</v>
      </c>
      <c r="AD22" s="39" t="e">
        <f>IF(AND(' RIESGOS DE GESTION'!#REF!="Alta",' RIESGOS DE GESTION'!#REF!="Mayor"),CONCATENATE("R7C",' RIESGOS DE GESTION'!#REF!),"")</f>
        <v>#REF!</v>
      </c>
      <c r="AE22" s="39" t="e">
        <f>IF(AND(' RIESGOS DE GESTION'!#REF!="Alta",' RIESGOS DE GESTION'!#REF!="Mayor"),CONCATENATE("R7C",' RIESGOS DE GESTION'!#REF!),"")</f>
        <v>#REF!</v>
      </c>
      <c r="AF22" s="39" t="e">
        <f>IF(AND(' RIESGOS DE GESTION'!#REF!="Alta",' RIESGOS DE GESTION'!#REF!="Mayor"),CONCATENATE("R7C",' RIESGOS DE GESTION'!#REF!),"")</f>
        <v>#REF!</v>
      </c>
      <c r="AG22" s="40" t="e">
        <f>IF(AND(' RIESGOS DE GESTION'!#REF!="Alta",' RIESGOS DE GESTION'!#REF!="Mayor"),CONCATENATE("R7C",' RIESGOS DE GESTION'!#REF!),"")</f>
        <v>#REF!</v>
      </c>
      <c r="AH22" s="41" t="e">
        <f>IF(AND(' RIESGOS DE GESTION'!#REF!="Alta",' RIESGOS DE GESTION'!#REF!="Catastrófico"),CONCATENATE("R7C",' RIESGOS DE GESTION'!#REF!),"")</f>
        <v>#REF!</v>
      </c>
      <c r="AI22" s="42" t="e">
        <f>IF(AND(' RIESGOS DE GESTION'!#REF!="Alta",' RIESGOS DE GESTION'!#REF!="Catastrófico"),CONCATENATE("R7C",' RIESGOS DE GESTION'!#REF!),"")</f>
        <v>#REF!</v>
      </c>
      <c r="AJ22" s="42" t="e">
        <f>IF(AND(' RIESGOS DE GESTION'!#REF!="Alta",' RIESGOS DE GESTION'!#REF!="Catastrófico"),CONCATENATE("R7C",' RIESGOS DE GESTION'!#REF!),"")</f>
        <v>#REF!</v>
      </c>
      <c r="AK22" s="42" t="e">
        <f>IF(AND(' RIESGOS DE GESTION'!#REF!="Alta",' RIESGOS DE GESTION'!#REF!="Catastrófico"),CONCATENATE("R7C",' RIESGOS DE GESTION'!#REF!),"")</f>
        <v>#REF!</v>
      </c>
      <c r="AL22" s="42" t="e">
        <f>IF(AND(' RIESGOS DE GESTION'!#REF!="Alta",' RIESGOS DE GESTION'!#REF!="Catastrófico"),CONCATENATE("R7C",' RIESGOS DE GESTION'!#REF!),"")</f>
        <v>#REF!</v>
      </c>
      <c r="AM22" s="43" t="e">
        <f>IF(AND(' RIESGOS DE GESTION'!#REF!="Alta",' RIESGOS DE GESTION'!#REF!="Catastrófico"),CONCATENATE("R7C",' RIESGOS DE GESTION'!#REF!),"")</f>
        <v>#REF!</v>
      </c>
      <c r="AN22" s="69"/>
      <c r="AO22" s="371"/>
      <c r="AP22" s="372"/>
      <c r="AQ22" s="372"/>
      <c r="AR22" s="372"/>
      <c r="AS22" s="372"/>
      <c r="AT22" s="373"/>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row>
    <row r="23" spans="1:76" ht="15" customHeight="1" x14ac:dyDescent="0.25">
      <c r="A23" s="69"/>
      <c r="B23" s="282"/>
      <c r="C23" s="282"/>
      <c r="D23" s="283"/>
      <c r="E23" s="381"/>
      <c r="F23" s="380"/>
      <c r="G23" s="380"/>
      <c r="H23" s="380"/>
      <c r="I23" s="380"/>
      <c r="J23" s="53" t="e">
        <f>IF(AND(' RIESGOS DE GESTION'!#REF!="Alta",' RIESGOS DE GESTION'!#REF!="Leve"),CONCATENATE("R8C",' RIESGOS DE GESTION'!#REF!),"")</f>
        <v>#REF!</v>
      </c>
      <c r="K23" s="54" t="e">
        <f>IF(AND(' RIESGOS DE GESTION'!#REF!="Alta",' RIESGOS DE GESTION'!#REF!="Leve"),CONCATENATE("R8C",' RIESGOS DE GESTION'!#REF!),"")</f>
        <v>#REF!</v>
      </c>
      <c r="L23" s="54" t="e">
        <f>IF(AND(' RIESGOS DE GESTION'!#REF!="Alta",' RIESGOS DE GESTION'!#REF!="Leve"),CONCATENATE("R8C",' RIESGOS DE GESTION'!#REF!),"")</f>
        <v>#REF!</v>
      </c>
      <c r="M23" s="54" t="e">
        <f>IF(AND(' RIESGOS DE GESTION'!#REF!="Alta",' RIESGOS DE GESTION'!#REF!="Leve"),CONCATENATE("R8C",' RIESGOS DE GESTION'!#REF!),"")</f>
        <v>#REF!</v>
      </c>
      <c r="N23" s="54" t="e">
        <f>IF(AND(' RIESGOS DE GESTION'!#REF!="Alta",' RIESGOS DE GESTION'!#REF!="Leve"),CONCATENATE("R8C",' RIESGOS DE GESTION'!#REF!),"")</f>
        <v>#REF!</v>
      </c>
      <c r="O23" s="55" t="e">
        <f>IF(AND(' RIESGOS DE GESTION'!#REF!="Alta",' RIESGOS DE GESTION'!#REF!="Leve"),CONCATENATE("R8C",' RIESGOS DE GESTION'!#REF!),"")</f>
        <v>#REF!</v>
      </c>
      <c r="P23" s="53" t="e">
        <f>IF(AND(' RIESGOS DE GESTION'!#REF!="Alta",' RIESGOS DE GESTION'!#REF!="Menor"),CONCATENATE("R8C",' RIESGOS DE GESTION'!#REF!),"")</f>
        <v>#REF!</v>
      </c>
      <c r="Q23" s="54" t="e">
        <f>IF(AND(' RIESGOS DE GESTION'!#REF!="Alta",' RIESGOS DE GESTION'!#REF!="Menor"),CONCATENATE("R8C",' RIESGOS DE GESTION'!#REF!),"")</f>
        <v>#REF!</v>
      </c>
      <c r="R23" s="54" t="e">
        <f>IF(AND(' RIESGOS DE GESTION'!#REF!="Alta",' RIESGOS DE GESTION'!#REF!="Menor"),CONCATENATE("R8C",' RIESGOS DE GESTION'!#REF!),"")</f>
        <v>#REF!</v>
      </c>
      <c r="S23" s="54" t="e">
        <f>IF(AND(' RIESGOS DE GESTION'!#REF!="Alta",' RIESGOS DE GESTION'!#REF!="Menor"),CONCATENATE("R8C",' RIESGOS DE GESTION'!#REF!),"")</f>
        <v>#REF!</v>
      </c>
      <c r="T23" s="54" t="e">
        <f>IF(AND(' RIESGOS DE GESTION'!#REF!="Alta",' RIESGOS DE GESTION'!#REF!="Menor"),CONCATENATE("R8C",' RIESGOS DE GESTION'!#REF!),"")</f>
        <v>#REF!</v>
      </c>
      <c r="U23" s="55" t="e">
        <f>IF(AND(' RIESGOS DE GESTION'!#REF!="Alta",' RIESGOS DE GESTION'!#REF!="Menor"),CONCATENATE("R8C",' RIESGOS DE GESTION'!#REF!),"")</f>
        <v>#REF!</v>
      </c>
      <c r="V23" s="38" t="e">
        <f>IF(AND(' RIESGOS DE GESTION'!#REF!="Alta",' RIESGOS DE GESTION'!#REF!="Moderado"),CONCATENATE("R8C",' RIESGOS DE GESTION'!#REF!),"")</f>
        <v>#REF!</v>
      </c>
      <c r="W23" s="39" t="e">
        <f>IF(AND(' RIESGOS DE GESTION'!#REF!="Alta",' RIESGOS DE GESTION'!#REF!="Moderado"),CONCATENATE("R8C",' RIESGOS DE GESTION'!#REF!),"")</f>
        <v>#REF!</v>
      </c>
      <c r="X23" s="39" t="e">
        <f>IF(AND(' RIESGOS DE GESTION'!#REF!="Alta",' RIESGOS DE GESTION'!#REF!="Moderado"),CONCATENATE("R8C",' RIESGOS DE GESTION'!#REF!),"")</f>
        <v>#REF!</v>
      </c>
      <c r="Y23" s="39" t="e">
        <f>IF(AND(' RIESGOS DE GESTION'!#REF!="Alta",' RIESGOS DE GESTION'!#REF!="Moderado"),CONCATENATE("R8C",' RIESGOS DE GESTION'!#REF!),"")</f>
        <v>#REF!</v>
      </c>
      <c r="Z23" s="39" t="e">
        <f>IF(AND(' RIESGOS DE GESTION'!#REF!="Alta",' RIESGOS DE GESTION'!#REF!="Moderado"),CONCATENATE("R8C",' RIESGOS DE GESTION'!#REF!),"")</f>
        <v>#REF!</v>
      </c>
      <c r="AA23" s="40" t="e">
        <f>IF(AND(' RIESGOS DE GESTION'!#REF!="Alta",' RIESGOS DE GESTION'!#REF!="Moderado"),CONCATENATE("R8C",' RIESGOS DE GESTION'!#REF!),"")</f>
        <v>#REF!</v>
      </c>
      <c r="AB23" s="38" t="e">
        <f>IF(AND(' RIESGOS DE GESTION'!#REF!="Alta",' RIESGOS DE GESTION'!#REF!="Mayor"),CONCATENATE("R8C",' RIESGOS DE GESTION'!#REF!),"")</f>
        <v>#REF!</v>
      </c>
      <c r="AC23" s="39" t="e">
        <f>IF(AND(' RIESGOS DE GESTION'!#REF!="Alta",' RIESGOS DE GESTION'!#REF!="Mayor"),CONCATENATE("R8C",' RIESGOS DE GESTION'!#REF!),"")</f>
        <v>#REF!</v>
      </c>
      <c r="AD23" s="39" t="e">
        <f>IF(AND(' RIESGOS DE GESTION'!#REF!="Alta",' RIESGOS DE GESTION'!#REF!="Mayor"),CONCATENATE("R8C",' RIESGOS DE GESTION'!#REF!),"")</f>
        <v>#REF!</v>
      </c>
      <c r="AE23" s="39" t="e">
        <f>IF(AND(' RIESGOS DE GESTION'!#REF!="Alta",' RIESGOS DE GESTION'!#REF!="Mayor"),CONCATENATE("R8C",' RIESGOS DE GESTION'!#REF!),"")</f>
        <v>#REF!</v>
      </c>
      <c r="AF23" s="39" t="e">
        <f>IF(AND(' RIESGOS DE GESTION'!#REF!="Alta",' RIESGOS DE GESTION'!#REF!="Mayor"),CONCATENATE("R8C",' RIESGOS DE GESTION'!#REF!),"")</f>
        <v>#REF!</v>
      </c>
      <c r="AG23" s="40" t="e">
        <f>IF(AND(' RIESGOS DE GESTION'!#REF!="Alta",' RIESGOS DE GESTION'!#REF!="Mayor"),CONCATENATE("R8C",' RIESGOS DE GESTION'!#REF!),"")</f>
        <v>#REF!</v>
      </c>
      <c r="AH23" s="41" t="e">
        <f>IF(AND(' RIESGOS DE GESTION'!#REF!="Alta",' RIESGOS DE GESTION'!#REF!="Catastrófico"),CONCATENATE("R8C",' RIESGOS DE GESTION'!#REF!),"")</f>
        <v>#REF!</v>
      </c>
      <c r="AI23" s="42" t="e">
        <f>IF(AND(' RIESGOS DE GESTION'!#REF!="Alta",' RIESGOS DE GESTION'!#REF!="Catastrófico"),CONCATENATE("R8C",' RIESGOS DE GESTION'!#REF!),"")</f>
        <v>#REF!</v>
      </c>
      <c r="AJ23" s="42" t="e">
        <f>IF(AND(' RIESGOS DE GESTION'!#REF!="Alta",' RIESGOS DE GESTION'!#REF!="Catastrófico"),CONCATENATE("R8C",' RIESGOS DE GESTION'!#REF!),"")</f>
        <v>#REF!</v>
      </c>
      <c r="AK23" s="42" t="e">
        <f>IF(AND(' RIESGOS DE GESTION'!#REF!="Alta",' RIESGOS DE GESTION'!#REF!="Catastrófico"),CONCATENATE("R8C",' RIESGOS DE GESTION'!#REF!),"")</f>
        <v>#REF!</v>
      </c>
      <c r="AL23" s="42" t="e">
        <f>IF(AND(' RIESGOS DE GESTION'!#REF!="Alta",' RIESGOS DE GESTION'!#REF!="Catastrófico"),CONCATENATE("R8C",' RIESGOS DE GESTION'!#REF!),"")</f>
        <v>#REF!</v>
      </c>
      <c r="AM23" s="43" t="e">
        <f>IF(AND(' RIESGOS DE GESTION'!#REF!="Alta",' RIESGOS DE GESTION'!#REF!="Catastrófico"),CONCATENATE("R8C",' RIESGOS DE GESTION'!#REF!),"")</f>
        <v>#REF!</v>
      </c>
      <c r="AN23" s="69"/>
      <c r="AO23" s="371"/>
      <c r="AP23" s="372"/>
      <c r="AQ23" s="372"/>
      <c r="AR23" s="372"/>
      <c r="AS23" s="372"/>
      <c r="AT23" s="373"/>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row>
    <row r="24" spans="1:76" ht="15" customHeight="1" x14ac:dyDescent="0.25">
      <c r="A24" s="69"/>
      <c r="B24" s="282"/>
      <c r="C24" s="282"/>
      <c r="D24" s="283"/>
      <c r="E24" s="381"/>
      <c r="F24" s="380"/>
      <c r="G24" s="380"/>
      <c r="H24" s="380"/>
      <c r="I24" s="380"/>
      <c r="J24" s="53" t="e">
        <f>IF(AND(' RIESGOS DE GESTION'!#REF!="Alta",' RIESGOS DE GESTION'!#REF!="Leve"),CONCATENATE("R9C",' RIESGOS DE GESTION'!#REF!),"")</f>
        <v>#REF!</v>
      </c>
      <c r="K24" s="54" t="e">
        <f>IF(AND(' RIESGOS DE GESTION'!#REF!="Alta",' RIESGOS DE GESTION'!#REF!="Leve"),CONCATENATE("R9C",' RIESGOS DE GESTION'!#REF!),"")</f>
        <v>#REF!</v>
      </c>
      <c r="L24" s="54" t="e">
        <f>IF(AND(' RIESGOS DE GESTION'!#REF!="Alta",' RIESGOS DE GESTION'!#REF!="Leve"),CONCATENATE("R9C",' RIESGOS DE GESTION'!#REF!),"")</f>
        <v>#REF!</v>
      </c>
      <c r="M24" s="54" t="e">
        <f>IF(AND(' RIESGOS DE GESTION'!#REF!="Alta",' RIESGOS DE GESTION'!#REF!="Leve"),CONCATENATE("R9C",' RIESGOS DE GESTION'!#REF!),"")</f>
        <v>#REF!</v>
      </c>
      <c r="N24" s="54" t="e">
        <f>IF(AND(' RIESGOS DE GESTION'!#REF!="Alta",' RIESGOS DE GESTION'!#REF!="Leve"),CONCATENATE("R9C",' RIESGOS DE GESTION'!#REF!),"")</f>
        <v>#REF!</v>
      </c>
      <c r="O24" s="55" t="e">
        <f>IF(AND(' RIESGOS DE GESTION'!#REF!="Alta",' RIESGOS DE GESTION'!#REF!="Leve"),CONCATENATE("R9C",' RIESGOS DE GESTION'!#REF!),"")</f>
        <v>#REF!</v>
      </c>
      <c r="P24" s="53" t="e">
        <f>IF(AND(' RIESGOS DE GESTION'!#REF!="Alta",' RIESGOS DE GESTION'!#REF!="Menor"),CONCATENATE("R9C",' RIESGOS DE GESTION'!#REF!),"")</f>
        <v>#REF!</v>
      </c>
      <c r="Q24" s="54" t="e">
        <f>IF(AND(' RIESGOS DE GESTION'!#REF!="Alta",' RIESGOS DE GESTION'!#REF!="Menor"),CONCATENATE("R9C",' RIESGOS DE GESTION'!#REF!),"")</f>
        <v>#REF!</v>
      </c>
      <c r="R24" s="54" t="e">
        <f>IF(AND(' RIESGOS DE GESTION'!#REF!="Alta",' RIESGOS DE GESTION'!#REF!="Menor"),CONCATENATE("R9C",' RIESGOS DE GESTION'!#REF!),"")</f>
        <v>#REF!</v>
      </c>
      <c r="S24" s="54" t="e">
        <f>IF(AND(' RIESGOS DE GESTION'!#REF!="Alta",' RIESGOS DE GESTION'!#REF!="Menor"),CONCATENATE("R9C",' RIESGOS DE GESTION'!#REF!),"")</f>
        <v>#REF!</v>
      </c>
      <c r="T24" s="54" t="e">
        <f>IF(AND(' RIESGOS DE GESTION'!#REF!="Alta",' RIESGOS DE GESTION'!#REF!="Menor"),CONCATENATE("R9C",' RIESGOS DE GESTION'!#REF!),"")</f>
        <v>#REF!</v>
      </c>
      <c r="U24" s="55" t="e">
        <f>IF(AND(' RIESGOS DE GESTION'!#REF!="Alta",' RIESGOS DE GESTION'!#REF!="Menor"),CONCATENATE("R9C",' RIESGOS DE GESTION'!#REF!),"")</f>
        <v>#REF!</v>
      </c>
      <c r="V24" s="38" t="e">
        <f>IF(AND(' RIESGOS DE GESTION'!#REF!="Alta",' RIESGOS DE GESTION'!#REF!="Moderado"),CONCATENATE("R9C",' RIESGOS DE GESTION'!#REF!),"")</f>
        <v>#REF!</v>
      </c>
      <c r="W24" s="39" t="e">
        <f>IF(AND(' RIESGOS DE GESTION'!#REF!="Alta",' RIESGOS DE GESTION'!#REF!="Moderado"),CONCATENATE("R9C",' RIESGOS DE GESTION'!#REF!),"")</f>
        <v>#REF!</v>
      </c>
      <c r="X24" s="39" t="e">
        <f>IF(AND(' RIESGOS DE GESTION'!#REF!="Alta",' RIESGOS DE GESTION'!#REF!="Moderado"),CONCATENATE("R9C",' RIESGOS DE GESTION'!#REF!),"")</f>
        <v>#REF!</v>
      </c>
      <c r="Y24" s="39" t="e">
        <f>IF(AND(' RIESGOS DE GESTION'!#REF!="Alta",' RIESGOS DE GESTION'!#REF!="Moderado"),CONCATENATE("R9C",' RIESGOS DE GESTION'!#REF!),"")</f>
        <v>#REF!</v>
      </c>
      <c r="Z24" s="39" t="e">
        <f>IF(AND(' RIESGOS DE GESTION'!#REF!="Alta",' RIESGOS DE GESTION'!#REF!="Moderado"),CONCATENATE("R9C",' RIESGOS DE GESTION'!#REF!),"")</f>
        <v>#REF!</v>
      </c>
      <c r="AA24" s="40" t="e">
        <f>IF(AND(' RIESGOS DE GESTION'!#REF!="Alta",' RIESGOS DE GESTION'!#REF!="Moderado"),CONCATENATE("R9C",' RIESGOS DE GESTION'!#REF!),"")</f>
        <v>#REF!</v>
      </c>
      <c r="AB24" s="38" t="e">
        <f>IF(AND(' RIESGOS DE GESTION'!#REF!="Alta",' RIESGOS DE GESTION'!#REF!="Mayor"),CONCATENATE("R9C",' RIESGOS DE GESTION'!#REF!),"")</f>
        <v>#REF!</v>
      </c>
      <c r="AC24" s="39" t="e">
        <f>IF(AND(' RIESGOS DE GESTION'!#REF!="Alta",' RIESGOS DE GESTION'!#REF!="Mayor"),CONCATENATE("R9C",' RIESGOS DE GESTION'!#REF!),"")</f>
        <v>#REF!</v>
      </c>
      <c r="AD24" s="39" t="e">
        <f>IF(AND(' RIESGOS DE GESTION'!#REF!="Alta",' RIESGOS DE GESTION'!#REF!="Mayor"),CONCATENATE("R9C",' RIESGOS DE GESTION'!#REF!),"")</f>
        <v>#REF!</v>
      </c>
      <c r="AE24" s="39" t="e">
        <f>IF(AND(' RIESGOS DE GESTION'!#REF!="Alta",' RIESGOS DE GESTION'!#REF!="Mayor"),CONCATENATE("R9C",' RIESGOS DE GESTION'!#REF!),"")</f>
        <v>#REF!</v>
      </c>
      <c r="AF24" s="39" t="e">
        <f>IF(AND(' RIESGOS DE GESTION'!#REF!="Alta",' RIESGOS DE GESTION'!#REF!="Mayor"),CONCATENATE("R9C",' RIESGOS DE GESTION'!#REF!),"")</f>
        <v>#REF!</v>
      </c>
      <c r="AG24" s="40" t="e">
        <f>IF(AND(' RIESGOS DE GESTION'!#REF!="Alta",' RIESGOS DE GESTION'!#REF!="Mayor"),CONCATENATE("R9C",' RIESGOS DE GESTION'!#REF!),"")</f>
        <v>#REF!</v>
      </c>
      <c r="AH24" s="41" t="e">
        <f>IF(AND(' RIESGOS DE GESTION'!#REF!="Alta",' RIESGOS DE GESTION'!#REF!="Catastrófico"),CONCATENATE("R9C",' RIESGOS DE GESTION'!#REF!),"")</f>
        <v>#REF!</v>
      </c>
      <c r="AI24" s="42" t="e">
        <f>IF(AND(' RIESGOS DE GESTION'!#REF!="Alta",' RIESGOS DE GESTION'!#REF!="Catastrófico"),CONCATENATE("R9C",' RIESGOS DE GESTION'!#REF!),"")</f>
        <v>#REF!</v>
      </c>
      <c r="AJ24" s="42" t="e">
        <f>IF(AND(' RIESGOS DE GESTION'!#REF!="Alta",' RIESGOS DE GESTION'!#REF!="Catastrófico"),CONCATENATE("R9C",' RIESGOS DE GESTION'!#REF!),"")</f>
        <v>#REF!</v>
      </c>
      <c r="AK24" s="42" t="e">
        <f>IF(AND(' RIESGOS DE GESTION'!#REF!="Alta",' RIESGOS DE GESTION'!#REF!="Catastrófico"),CONCATENATE("R9C",' RIESGOS DE GESTION'!#REF!),"")</f>
        <v>#REF!</v>
      </c>
      <c r="AL24" s="42" t="e">
        <f>IF(AND(' RIESGOS DE GESTION'!#REF!="Alta",' RIESGOS DE GESTION'!#REF!="Catastrófico"),CONCATENATE("R9C",' RIESGOS DE GESTION'!#REF!),"")</f>
        <v>#REF!</v>
      </c>
      <c r="AM24" s="43" t="e">
        <f>IF(AND(' RIESGOS DE GESTION'!#REF!="Alta",' RIESGOS DE GESTION'!#REF!="Catastrófico"),CONCATENATE("R9C",' RIESGOS DE GESTION'!#REF!),"")</f>
        <v>#REF!</v>
      </c>
      <c r="AN24" s="69"/>
      <c r="AO24" s="371"/>
      <c r="AP24" s="372"/>
      <c r="AQ24" s="372"/>
      <c r="AR24" s="372"/>
      <c r="AS24" s="372"/>
      <c r="AT24" s="373"/>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row>
    <row r="25" spans="1:76" ht="15.75" customHeight="1" thickBot="1" x14ac:dyDescent="0.3">
      <c r="A25" s="69"/>
      <c r="B25" s="282"/>
      <c r="C25" s="282"/>
      <c r="D25" s="283"/>
      <c r="E25" s="382"/>
      <c r="F25" s="383"/>
      <c r="G25" s="383"/>
      <c r="H25" s="383"/>
      <c r="I25" s="383"/>
      <c r="J25" s="56" t="e">
        <f>IF(AND(' RIESGOS DE GESTION'!#REF!="Alta",' RIESGOS DE GESTION'!#REF!="Leve"),CONCATENATE("R10C",' RIESGOS DE GESTION'!#REF!),"")</f>
        <v>#REF!</v>
      </c>
      <c r="K25" s="57" t="e">
        <f>IF(AND(' RIESGOS DE GESTION'!#REF!="Alta",' RIESGOS DE GESTION'!#REF!="Leve"),CONCATENATE("R10C",' RIESGOS DE GESTION'!#REF!),"")</f>
        <v>#REF!</v>
      </c>
      <c r="L25" s="57" t="e">
        <f>IF(AND(' RIESGOS DE GESTION'!#REF!="Alta",' RIESGOS DE GESTION'!#REF!="Leve"),CONCATENATE("R10C",' RIESGOS DE GESTION'!#REF!),"")</f>
        <v>#REF!</v>
      </c>
      <c r="M25" s="57" t="e">
        <f>IF(AND(' RIESGOS DE GESTION'!#REF!="Alta",' RIESGOS DE GESTION'!#REF!="Leve"),CONCATENATE("R10C",' RIESGOS DE GESTION'!#REF!),"")</f>
        <v>#REF!</v>
      </c>
      <c r="N25" s="57" t="e">
        <f>IF(AND(' RIESGOS DE GESTION'!#REF!="Alta",' RIESGOS DE GESTION'!#REF!="Leve"),CONCATENATE("R10C",' RIESGOS DE GESTION'!#REF!),"")</f>
        <v>#REF!</v>
      </c>
      <c r="O25" s="58" t="e">
        <f>IF(AND(' RIESGOS DE GESTION'!#REF!="Alta",' RIESGOS DE GESTION'!#REF!="Leve"),CONCATENATE("R10C",' RIESGOS DE GESTION'!#REF!),"")</f>
        <v>#REF!</v>
      </c>
      <c r="P25" s="56" t="e">
        <f>IF(AND(' RIESGOS DE GESTION'!#REF!="Alta",' RIESGOS DE GESTION'!#REF!="Menor"),CONCATENATE("R10C",' RIESGOS DE GESTION'!#REF!),"")</f>
        <v>#REF!</v>
      </c>
      <c r="Q25" s="57" t="e">
        <f>IF(AND(' RIESGOS DE GESTION'!#REF!="Alta",' RIESGOS DE GESTION'!#REF!="Menor"),CONCATENATE("R10C",' RIESGOS DE GESTION'!#REF!),"")</f>
        <v>#REF!</v>
      </c>
      <c r="R25" s="57" t="e">
        <f>IF(AND(' RIESGOS DE GESTION'!#REF!="Alta",' RIESGOS DE GESTION'!#REF!="Menor"),CONCATENATE("R10C",' RIESGOS DE GESTION'!#REF!),"")</f>
        <v>#REF!</v>
      </c>
      <c r="S25" s="57" t="e">
        <f>IF(AND(' RIESGOS DE GESTION'!#REF!="Alta",' RIESGOS DE GESTION'!#REF!="Menor"),CONCATENATE("R10C",' RIESGOS DE GESTION'!#REF!),"")</f>
        <v>#REF!</v>
      </c>
      <c r="T25" s="57" t="e">
        <f>IF(AND(' RIESGOS DE GESTION'!#REF!="Alta",' RIESGOS DE GESTION'!#REF!="Menor"),CONCATENATE("R10C",' RIESGOS DE GESTION'!#REF!),"")</f>
        <v>#REF!</v>
      </c>
      <c r="U25" s="58" t="e">
        <f>IF(AND(' RIESGOS DE GESTION'!#REF!="Alta",' RIESGOS DE GESTION'!#REF!="Menor"),CONCATENATE("R10C",' RIESGOS DE GESTION'!#REF!),"")</f>
        <v>#REF!</v>
      </c>
      <c r="V25" s="44" t="e">
        <f>IF(AND(' RIESGOS DE GESTION'!#REF!="Alta",' RIESGOS DE GESTION'!#REF!="Moderado"),CONCATENATE("R10C",' RIESGOS DE GESTION'!#REF!),"")</f>
        <v>#REF!</v>
      </c>
      <c r="W25" s="45" t="e">
        <f>IF(AND(' RIESGOS DE GESTION'!#REF!="Alta",' RIESGOS DE GESTION'!#REF!="Moderado"),CONCATENATE("R10C",' RIESGOS DE GESTION'!#REF!),"")</f>
        <v>#REF!</v>
      </c>
      <c r="X25" s="45" t="e">
        <f>IF(AND(' RIESGOS DE GESTION'!#REF!="Alta",' RIESGOS DE GESTION'!#REF!="Moderado"),CONCATENATE("R10C",' RIESGOS DE GESTION'!#REF!),"")</f>
        <v>#REF!</v>
      </c>
      <c r="Y25" s="45" t="e">
        <f>IF(AND(' RIESGOS DE GESTION'!#REF!="Alta",' RIESGOS DE GESTION'!#REF!="Moderado"),CONCATENATE("R10C",' RIESGOS DE GESTION'!#REF!),"")</f>
        <v>#REF!</v>
      </c>
      <c r="Z25" s="45" t="e">
        <f>IF(AND(' RIESGOS DE GESTION'!#REF!="Alta",' RIESGOS DE GESTION'!#REF!="Moderado"),CONCATENATE("R10C",' RIESGOS DE GESTION'!#REF!),"")</f>
        <v>#REF!</v>
      </c>
      <c r="AA25" s="46" t="e">
        <f>IF(AND(' RIESGOS DE GESTION'!#REF!="Alta",' RIESGOS DE GESTION'!#REF!="Moderado"),CONCATENATE("R10C",' RIESGOS DE GESTION'!#REF!),"")</f>
        <v>#REF!</v>
      </c>
      <c r="AB25" s="44" t="e">
        <f>IF(AND(' RIESGOS DE GESTION'!#REF!="Alta",' RIESGOS DE GESTION'!#REF!="Mayor"),CONCATENATE("R10C",' RIESGOS DE GESTION'!#REF!),"")</f>
        <v>#REF!</v>
      </c>
      <c r="AC25" s="45" t="e">
        <f>IF(AND(' RIESGOS DE GESTION'!#REF!="Alta",' RIESGOS DE GESTION'!#REF!="Mayor"),CONCATENATE("R10C",' RIESGOS DE GESTION'!#REF!),"")</f>
        <v>#REF!</v>
      </c>
      <c r="AD25" s="45" t="e">
        <f>IF(AND(' RIESGOS DE GESTION'!#REF!="Alta",' RIESGOS DE GESTION'!#REF!="Mayor"),CONCATENATE("R10C",' RIESGOS DE GESTION'!#REF!),"")</f>
        <v>#REF!</v>
      </c>
      <c r="AE25" s="45" t="e">
        <f>IF(AND(' RIESGOS DE GESTION'!#REF!="Alta",' RIESGOS DE GESTION'!#REF!="Mayor"),CONCATENATE("R10C",' RIESGOS DE GESTION'!#REF!),"")</f>
        <v>#REF!</v>
      </c>
      <c r="AF25" s="45" t="e">
        <f>IF(AND(' RIESGOS DE GESTION'!#REF!="Alta",' RIESGOS DE GESTION'!#REF!="Mayor"),CONCATENATE("R10C",' RIESGOS DE GESTION'!#REF!),"")</f>
        <v>#REF!</v>
      </c>
      <c r="AG25" s="46" t="e">
        <f>IF(AND(' RIESGOS DE GESTION'!#REF!="Alta",' RIESGOS DE GESTION'!#REF!="Mayor"),CONCATENATE("R10C",' RIESGOS DE GESTION'!#REF!),"")</f>
        <v>#REF!</v>
      </c>
      <c r="AH25" s="47" t="e">
        <f>IF(AND(' RIESGOS DE GESTION'!#REF!="Alta",' RIESGOS DE GESTION'!#REF!="Catastrófico"),CONCATENATE("R10C",' RIESGOS DE GESTION'!#REF!),"")</f>
        <v>#REF!</v>
      </c>
      <c r="AI25" s="48" t="e">
        <f>IF(AND(' RIESGOS DE GESTION'!#REF!="Alta",' RIESGOS DE GESTION'!#REF!="Catastrófico"),CONCATENATE("R10C",' RIESGOS DE GESTION'!#REF!),"")</f>
        <v>#REF!</v>
      </c>
      <c r="AJ25" s="48" t="e">
        <f>IF(AND(' RIESGOS DE GESTION'!#REF!="Alta",' RIESGOS DE GESTION'!#REF!="Catastrófico"),CONCATENATE("R10C",' RIESGOS DE GESTION'!#REF!),"")</f>
        <v>#REF!</v>
      </c>
      <c r="AK25" s="48" t="e">
        <f>IF(AND(' RIESGOS DE GESTION'!#REF!="Alta",' RIESGOS DE GESTION'!#REF!="Catastrófico"),CONCATENATE("R10C",' RIESGOS DE GESTION'!#REF!),"")</f>
        <v>#REF!</v>
      </c>
      <c r="AL25" s="48" t="e">
        <f>IF(AND(' RIESGOS DE GESTION'!#REF!="Alta",' RIESGOS DE GESTION'!#REF!="Catastrófico"),CONCATENATE("R10C",' RIESGOS DE GESTION'!#REF!),"")</f>
        <v>#REF!</v>
      </c>
      <c r="AM25" s="49" t="e">
        <f>IF(AND(' RIESGOS DE GESTION'!#REF!="Alta",' RIESGOS DE GESTION'!#REF!="Catastrófico"),CONCATENATE("R10C",' RIESGOS DE GESTION'!#REF!),"")</f>
        <v>#REF!</v>
      </c>
      <c r="AN25" s="69"/>
      <c r="AO25" s="374"/>
      <c r="AP25" s="375"/>
      <c r="AQ25" s="375"/>
      <c r="AR25" s="375"/>
      <c r="AS25" s="375"/>
      <c r="AT25" s="376"/>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row>
    <row r="26" spans="1:76" ht="15" customHeight="1" x14ac:dyDescent="0.25">
      <c r="A26" s="69"/>
      <c r="B26" s="282"/>
      <c r="C26" s="282"/>
      <c r="D26" s="283"/>
      <c r="E26" s="377" t="s">
        <v>317</v>
      </c>
      <c r="F26" s="378"/>
      <c r="G26" s="378"/>
      <c r="H26" s="378"/>
      <c r="I26" s="395"/>
      <c r="J26" s="50" t="e">
        <f>IF(AND(' RIESGOS DE GESTION'!#REF!="Media",' RIESGOS DE GESTION'!#REF!="Leve"),CONCATENATE("R1C",' RIESGOS DE GESTION'!#REF!),"")</f>
        <v>#REF!</v>
      </c>
      <c r="K26" s="51" t="e">
        <f>IF(AND(' RIESGOS DE GESTION'!#REF!="Media",' RIESGOS DE GESTION'!#REF!="Leve"),CONCATENATE("R1C",' RIESGOS DE GESTION'!#REF!),"")</f>
        <v>#REF!</v>
      </c>
      <c r="L26" s="51" t="e">
        <f>IF(AND(' RIESGOS DE GESTION'!#REF!="Media",' RIESGOS DE GESTION'!#REF!="Leve"),CONCATENATE("R1C",' RIESGOS DE GESTION'!#REF!),"")</f>
        <v>#REF!</v>
      </c>
      <c r="M26" s="51" t="e">
        <f>IF(AND(' RIESGOS DE GESTION'!#REF!="Media",' RIESGOS DE GESTION'!#REF!="Leve"),CONCATENATE("R1C",' RIESGOS DE GESTION'!#REF!),"")</f>
        <v>#REF!</v>
      </c>
      <c r="N26" s="51" t="e">
        <f>IF(AND(' RIESGOS DE GESTION'!#REF!="Media",' RIESGOS DE GESTION'!#REF!="Leve"),CONCATENATE("R1C",' RIESGOS DE GESTION'!#REF!),"")</f>
        <v>#REF!</v>
      </c>
      <c r="O26" s="52" t="e">
        <f>IF(AND(' RIESGOS DE GESTION'!#REF!="Media",' RIESGOS DE GESTION'!#REF!="Leve"),CONCATENATE("R1C",' RIESGOS DE GESTION'!#REF!),"")</f>
        <v>#REF!</v>
      </c>
      <c r="P26" s="50" t="e">
        <f>IF(AND(' RIESGOS DE GESTION'!#REF!="Media",' RIESGOS DE GESTION'!#REF!="Menor"),CONCATENATE("R1C",' RIESGOS DE GESTION'!#REF!),"")</f>
        <v>#REF!</v>
      </c>
      <c r="Q26" s="51" t="e">
        <f>IF(AND(' RIESGOS DE GESTION'!#REF!="Media",' RIESGOS DE GESTION'!#REF!="Menor"),CONCATENATE("R1C",' RIESGOS DE GESTION'!#REF!),"")</f>
        <v>#REF!</v>
      </c>
      <c r="R26" s="51" t="e">
        <f>IF(AND(' RIESGOS DE GESTION'!#REF!="Media",' RIESGOS DE GESTION'!#REF!="Menor"),CONCATENATE("R1C",' RIESGOS DE GESTION'!#REF!),"")</f>
        <v>#REF!</v>
      </c>
      <c r="S26" s="51" t="e">
        <f>IF(AND(' RIESGOS DE GESTION'!#REF!="Media",' RIESGOS DE GESTION'!#REF!="Menor"),CONCATENATE("R1C",' RIESGOS DE GESTION'!#REF!),"")</f>
        <v>#REF!</v>
      </c>
      <c r="T26" s="51" t="e">
        <f>IF(AND(' RIESGOS DE GESTION'!#REF!="Media",' RIESGOS DE GESTION'!#REF!="Menor"),CONCATENATE("R1C",' RIESGOS DE GESTION'!#REF!),"")</f>
        <v>#REF!</v>
      </c>
      <c r="U26" s="52" t="e">
        <f>IF(AND(' RIESGOS DE GESTION'!#REF!="Media",' RIESGOS DE GESTION'!#REF!="Menor"),CONCATENATE("R1C",' RIESGOS DE GESTION'!#REF!),"")</f>
        <v>#REF!</v>
      </c>
      <c r="V26" s="50" t="e">
        <f>IF(AND(' RIESGOS DE GESTION'!#REF!="Media",' RIESGOS DE GESTION'!#REF!="Moderado"),CONCATENATE("R1C",' RIESGOS DE GESTION'!#REF!),"")</f>
        <v>#REF!</v>
      </c>
      <c r="W26" s="51" t="e">
        <f>IF(AND(' RIESGOS DE GESTION'!#REF!="Media",' RIESGOS DE GESTION'!#REF!="Moderado"),CONCATENATE("R1C",' RIESGOS DE GESTION'!#REF!),"")</f>
        <v>#REF!</v>
      </c>
      <c r="X26" s="51" t="e">
        <f>IF(AND(' RIESGOS DE GESTION'!#REF!="Media",' RIESGOS DE GESTION'!#REF!="Moderado"),CONCATENATE("R1C",' RIESGOS DE GESTION'!#REF!),"")</f>
        <v>#REF!</v>
      </c>
      <c r="Y26" s="51" t="e">
        <f>IF(AND(' RIESGOS DE GESTION'!#REF!="Media",' RIESGOS DE GESTION'!#REF!="Moderado"),CONCATENATE("R1C",' RIESGOS DE GESTION'!#REF!),"")</f>
        <v>#REF!</v>
      </c>
      <c r="Z26" s="51" t="e">
        <f>IF(AND(' RIESGOS DE GESTION'!#REF!="Media",' RIESGOS DE GESTION'!#REF!="Moderado"),CONCATENATE("R1C",' RIESGOS DE GESTION'!#REF!),"")</f>
        <v>#REF!</v>
      </c>
      <c r="AA26" s="52" t="e">
        <f>IF(AND(' RIESGOS DE GESTION'!#REF!="Media",' RIESGOS DE GESTION'!#REF!="Moderado"),CONCATENATE("R1C",' RIESGOS DE GESTION'!#REF!),"")</f>
        <v>#REF!</v>
      </c>
      <c r="AB26" s="32" t="e">
        <f>IF(AND(' RIESGOS DE GESTION'!#REF!="Media",' RIESGOS DE GESTION'!#REF!="Mayor"),CONCATENATE("R1C",' RIESGOS DE GESTION'!#REF!),"")</f>
        <v>#REF!</v>
      </c>
      <c r="AC26" s="33" t="e">
        <f>IF(AND(' RIESGOS DE GESTION'!#REF!="Media",' RIESGOS DE GESTION'!#REF!="Mayor"),CONCATENATE("R1C",' RIESGOS DE GESTION'!#REF!),"")</f>
        <v>#REF!</v>
      </c>
      <c r="AD26" s="33" t="e">
        <f>IF(AND(' RIESGOS DE GESTION'!#REF!="Media",' RIESGOS DE GESTION'!#REF!="Mayor"),CONCATENATE("R1C",' RIESGOS DE GESTION'!#REF!),"")</f>
        <v>#REF!</v>
      </c>
      <c r="AE26" s="33" t="e">
        <f>IF(AND(' RIESGOS DE GESTION'!#REF!="Media",' RIESGOS DE GESTION'!#REF!="Mayor"),CONCATENATE("R1C",' RIESGOS DE GESTION'!#REF!),"")</f>
        <v>#REF!</v>
      </c>
      <c r="AF26" s="33" t="e">
        <f>IF(AND(' RIESGOS DE GESTION'!#REF!="Media",' RIESGOS DE GESTION'!#REF!="Mayor"),CONCATENATE("R1C",' RIESGOS DE GESTION'!#REF!),"")</f>
        <v>#REF!</v>
      </c>
      <c r="AG26" s="34" t="e">
        <f>IF(AND(' RIESGOS DE GESTION'!#REF!="Media",' RIESGOS DE GESTION'!#REF!="Mayor"),CONCATENATE("R1C",' RIESGOS DE GESTION'!#REF!),"")</f>
        <v>#REF!</v>
      </c>
      <c r="AH26" s="35" t="e">
        <f>IF(AND(' RIESGOS DE GESTION'!#REF!="Media",' RIESGOS DE GESTION'!#REF!="Catastrófico"),CONCATENATE("R1C",' RIESGOS DE GESTION'!#REF!),"")</f>
        <v>#REF!</v>
      </c>
      <c r="AI26" s="36" t="e">
        <f>IF(AND(' RIESGOS DE GESTION'!#REF!="Media",' RIESGOS DE GESTION'!#REF!="Catastrófico"),CONCATENATE("R1C",' RIESGOS DE GESTION'!#REF!),"")</f>
        <v>#REF!</v>
      </c>
      <c r="AJ26" s="36" t="e">
        <f>IF(AND(' RIESGOS DE GESTION'!#REF!="Media",' RIESGOS DE GESTION'!#REF!="Catastrófico"),CONCATENATE("R1C",' RIESGOS DE GESTION'!#REF!),"")</f>
        <v>#REF!</v>
      </c>
      <c r="AK26" s="36" t="e">
        <f>IF(AND(' RIESGOS DE GESTION'!#REF!="Media",' RIESGOS DE GESTION'!#REF!="Catastrófico"),CONCATENATE("R1C",' RIESGOS DE GESTION'!#REF!),"")</f>
        <v>#REF!</v>
      </c>
      <c r="AL26" s="36" t="e">
        <f>IF(AND(' RIESGOS DE GESTION'!#REF!="Media",' RIESGOS DE GESTION'!#REF!="Catastrófico"),CONCATENATE("R1C",' RIESGOS DE GESTION'!#REF!),"")</f>
        <v>#REF!</v>
      </c>
      <c r="AM26" s="37" t="e">
        <f>IF(AND(' RIESGOS DE GESTION'!#REF!="Media",' RIESGOS DE GESTION'!#REF!="Catastrófico"),CONCATENATE("R1C",' RIESGOS DE GESTION'!#REF!),"")</f>
        <v>#REF!</v>
      </c>
      <c r="AN26" s="69"/>
      <c r="AO26" s="407" t="s">
        <v>318</v>
      </c>
      <c r="AP26" s="408"/>
      <c r="AQ26" s="408"/>
      <c r="AR26" s="408"/>
      <c r="AS26" s="408"/>
      <c r="AT26" s="40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row>
    <row r="27" spans="1:76" ht="15" customHeight="1" x14ac:dyDescent="0.25">
      <c r="A27" s="69"/>
      <c r="B27" s="282"/>
      <c r="C27" s="282"/>
      <c r="D27" s="283"/>
      <c r="E27" s="379"/>
      <c r="F27" s="380"/>
      <c r="G27" s="380"/>
      <c r="H27" s="380"/>
      <c r="I27" s="396"/>
      <c r="J27" s="53" t="e">
        <f>IF(AND(' RIESGOS DE GESTION'!#REF!="Media",' RIESGOS DE GESTION'!#REF!="Leve"),CONCATENATE("R2C",' RIESGOS DE GESTION'!#REF!),"")</f>
        <v>#REF!</v>
      </c>
      <c r="K27" s="54" t="e">
        <f>IF(AND(' RIESGOS DE GESTION'!#REF!="Media",' RIESGOS DE GESTION'!#REF!="Leve"),CONCATENATE("R2C",' RIESGOS DE GESTION'!#REF!),"")</f>
        <v>#REF!</v>
      </c>
      <c r="L27" s="54" t="e">
        <f>IF(AND(' RIESGOS DE GESTION'!#REF!="Media",' RIESGOS DE GESTION'!#REF!="Leve"),CONCATENATE("R2C",' RIESGOS DE GESTION'!#REF!),"")</f>
        <v>#REF!</v>
      </c>
      <c r="M27" s="54" t="e">
        <f>IF(AND(' RIESGOS DE GESTION'!#REF!="Media",' RIESGOS DE GESTION'!#REF!="Leve"),CONCATENATE("R2C",' RIESGOS DE GESTION'!#REF!),"")</f>
        <v>#REF!</v>
      </c>
      <c r="N27" s="54" t="e">
        <f>IF(AND(' RIESGOS DE GESTION'!#REF!="Media",' RIESGOS DE GESTION'!#REF!="Leve"),CONCATENATE("R2C",' RIESGOS DE GESTION'!#REF!),"")</f>
        <v>#REF!</v>
      </c>
      <c r="O27" s="55" t="e">
        <f>IF(AND(' RIESGOS DE GESTION'!#REF!="Media",' RIESGOS DE GESTION'!#REF!="Leve"),CONCATENATE("R2C",' RIESGOS DE GESTION'!#REF!),"")</f>
        <v>#REF!</v>
      </c>
      <c r="P27" s="53" t="e">
        <f>IF(AND(' RIESGOS DE GESTION'!#REF!="Media",' RIESGOS DE GESTION'!#REF!="Menor"),CONCATENATE("R2C",' RIESGOS DE GESTION'!#REF!),"")</f>
        <v>#REF!</v>
      </c>
      <c r="Q27" s="54" t="e">
        <f>IF(AND(' RIESGOS DE GESTION'!#REF!="Media",' RIESGOS DE GESTION'!#REF!="Menor"),CONCATENATE("R2C",' RIESGOS DE GESTION'!#REF!),"")</f>
        <v>#REF!</v>
      </c>
      <c r="R27" s="54" t="e">
        <f>IF(AND(' RIESGOS DE GESTION'!#REF!="Media",' RIESGOS DE GESTION'!#REF!="Menor"),CONCATENATE("R2C",' RIESGOS DE GESTION'!#REF!),"")</f>
        <v>#REF!</v>
      </c>
      <c r="S27" s="54" t="e">
        <f>IF(AND(' RIESGOS DE GESTION'!#REF!="Media",' RIESGOS DE GESTION'!#REF!="Menor"),CONCATENATE("R2C",' RIESGOS DE GESTION'!#REF!),"")</f>
        <v>#REF!</v>
      </c>
      <c r="T27" s="54" t="e">
        <f>IF(AND(' RIESGOS DE GESTION'!#REF!="Media",' RIESGOS DE GESTION'!#REF!="Menor"),CONCATENATE("R2C",' RIESGOS DE GESTION'!#REF!),"")</f>
        <v>#REF!</v>
      </c>
      <c r="U27" s="55" t="e">
        <f>IF(AND(' RIESGOS DE GESTION'!#REF!="Media",' RIESGOS DE GESTION'!#REF!="Menor"),CONCATENATE("R2C",' RIESGOS DE GESTION'!#REF!),"")</f>
        <v>#REF!</v>
      </c>
      <c r="V27" s="53" t="e">
        <f>IF(AND(' RIESGOS DE GESTION'!#REF!="Media",' RIESGOS DE GESTION'!#REF!="Moderado"),CONCATENATE("R2C",' RIESGOS DE GESTION'!#REF!),"")</f>
        <v>#REF!</v>
      </c>
      <c r="W27" s="54" t="e">
        <f>IF(AND(' RIESGOS DE GESTION'!#REF!="Media",' RIESGOS DE GESTION'!#REF!="Moderado"),CONCATENATE("R2C",' RIESGOS DE GESTION'!#REF!),"")</f>
        <v>#REF!</v>
      </c>
      <c r="X27" s="54" t="e">
        <f>IF(AND(' RIESGOS DE GESTION'!#REF!="Media",' RIESGOS DE GESTION'!#REF!="Moderado"),CONCATENATE("R2C",' RIESGOS DE GESTION'!#REF!),"")</f>
        <v>#REF!</v>
      </c>
      <c r="Y27" s="54" t="e">
        <f>IF(AND(' RIESGOS DE GESTION'!#REF!="Media",' RIESGOS DE GESTION'!#REF!="Moderado"),CONCATENATE("R2C",' RIESGOS DE GESTION'!#REF!),"")</f>
        <v>#REF!</v>
      </c>
      <c r="Z27" s="54" t="e">
        <f>IF(AND(' RIESGOS DE GESTION'!#REF!="Media",' RIESGOS DE GESTION'!#REF!="Moderado"),CONCATENATE("R2C",' RIESGOS DE GESTION'!#REF!),"")</f>
        <v>#REF!</v>
      </c>
      <c r="AA27" s="55" t="e">
        <f>IF(AND(' RIESGOS DE GESTION'!#REF!="Media",' RIESGOS DE GESTION'!#REF!="Moderado"),CONCATENATE("R2C",' RIESGOS DE GESTION'!#REF!),"")</f>
        <v>#REF!</v>
      </c>
      <c r="AB27" s="38" t="e">
        <f>IF(AND(' RIESGOS DE GESTION'!#REF!="Media",' RIESGOS DE GESTION'!#REF!="Mayor"),CONCATENATE("R2C",' RIESGOS DE GESTION'!#REF!),"")</f>
        <v>#REF!</v>
      </c>
      <c r="AC27" s="39" t="e">
        <f>IF(AND(' RIESGOS DE GESTION'!#REF!="Media",' RIESGOS DE GESTION'!#REF!="Mayor"),CONCATENATE("R2C",' RIESGOS DE GESTION'!#REF!),"")</f>
        <v>#REF!</v>
      </c>
      <c r="AD27" s="39" t="e">
        <f>IF(AND(' RIESGOS DE GESTION'!#REF!="Media",' RIESGOS DE GESTION'!#REF!="Mayor"),CONCATENATE("R2C",' RIESGOS DE GESTION'!#REF!),"")</f>
        <v>#REF!</v>
      </c>
      <c r="AE27" s="39" t="e">
        <f>IF(AND(' RIESGOS DE GESTION'!#REF!="Media",' RIESGOS DE GESTION'!#REF!="Mayor"),CONCATENATE("R2C",' RIESGOS DE GESTION'!#REF!),"")</f>
        <v>#REF!</v>
      </c>
      <c r="AF27" s="39" t="e">
        <f>IF(AND(' RIESGOS DE GESTION'!#REF!="Media",' RIESGOS DE GESTION'!#REF!="Mayor"),CONCATENATE("R2C",' RIESGOS DE GESTION'!#REF!),"")</f>
        <v>#REF!</v>
      </c>
      <c r="AG27" s="40" t="e">
        <f>IF(AND(' RIESGOS DE GESTION'!#REF!="Media",' RIESGOS DE GESTION'!#REF!="Mayor"),CONCATENATE("R2C",' RIESGOS DE GESTION'!#REF!),"")</f>
        <v>#REF!</v>
      </c>
      <c r="AH27" s="41" t="e">
        <f>IF(AND(' RIESGOS DE GESTION'!#REF!="Media",' RIESGOS DE GESTION'!#REF!="Catastrófico"),CONCATENATE("R2C",' RIESGOS DE GESTION'!#REF!),"")</f>
        <v>#REF!</v>
      </c>
      <c r="AI27" s="42" t="e">
        <f>IF(AND(' RIESGOS DE GESTION'!#REF!="Media",' RIESGOS DE GESTION'!#REF!="Catastrófico"),CONCATENATE("R2C",' RIESGOS DE GESTION'!#REF!),"")</f>
        <v>#REF!</v>
      </c>
      <c r="AJ27" s="42" t="e">
        <f>IF(AND(' RIESGOS DE GESTION'!#REF!="Media",' RIESGOS DE GESTION'!#REF!="Catastrófico"),CONCATENATE("R2C",' RIESGOS DE GESTION'!#REF!),"")</f>
        <v>#REF!</v>
      </c>
      <c r="AK27" s="42" t="e">
        <f>IF(AND(' RIESGOS DE GESTION'!#REF!="Media",' RIESGOS DE GESTION'!#REF!="Catastrófico"),CONCATENATE("R2C",' RIESGOS DE GESTION'!#REF!),"")</f>
        <v>#REF!</v>
      </c>
      <c r="AL27" s="42" t="e">
        <f>IF(AND(' RIESGOS DE GESTION'!#REF!="Media",' RIESGOS DE GESTION'!#REF!="Catastrófico"),CONCATENATE("R2C",' RIESGOS DE GESTION'!#REF!),"")</f>
        <v>#REF!</v>
      </c>
      <c r="AM27" s="43" t="e">
        <f>IF(AND(' RIESGOS DE GESTION'!#REF!="Media",' RIESGOS DE GESTION'!#REF!="Catastrófico"),CONCATENATE("R2C",' RIESGOS DE GESTION'!#REF!),"")</f>
        <v>#REF!</v>
      </c>
      <c r="AN27" s="69"/>
      <c r="AO27" s="410"/>
      <c r="AP27" s="411"/>
      <c r="AQ27" s="411"/>
      <c r="AR27" s="411"/>
      <c r="AS27" s="411"/>
      <c r="AT27" s="412"/>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row>
    <row r="28" spans="1:76" ht="15" customHeight="1" x14ac:dyDescent="0.25">
      <c r="A28" s="69"/>
      <c r="B28" s="282"/>
      <c r="C28" s="282"/>
      <c r="D28" s="283"/>
      <c r="E28" s="381"/>
      <c r="F28" s="380"/>
      <c r="G28" s="380"/>
      <c r="H28" s="380"/>
      <c r="I28" s="396"/>
      <c r="J28" s="53" t="e">
        <f>IF(AND(' RIESGOS DE GESTION'!#REF!="Media",' RIESGOS DE GESTION'!#REF!="Leve"),CONCATENATE("R3C",' RIESGOS DE GESTION'!#REF!),"")</f>
        <v>#REF!</v>
      </c>
      <c r="K28" s="54" t="e">
        <f>IF(AND(' RIESGOS DE GESTION'!#REF!="Media",' RIESGOS DE GESTION'!#REF!="Leve"),CONCATENATE("R3C",' RIESGOS DE GESTION'!#REF!),"")</f>
        <v>#REF!</v>
      </c>
      <c r="L28" s="54" t="e">
        <f>IF(AND(' RIESGOS DE GESTION'!#REF!="Media",' RIESGOS DE GESTION'!#REF!="Leve"),CONCATENATE("R3C",' RIESGOS DE GESTION'!#REF!),"")</f>
        <v>#REF!</v>
      </c>
      <c r="M28" s="54" t="e">
        <f>IF(AND(' RIESGOS DE GESTION'!#REF!="Media",' RIESGOS DE GESTION'!#REF!="Leve"),CONCATENATE("R3C",' RIESGOS DE GESTION'!#REF!),"")</f>
        <v>#REF!</v>
      </c>
      <c r="N28" s="54" t="e">
        <f>IF(AND(' RIESGOS DE GESTION'!#REF!="Media",' RIESGOS DE GESTION'!#REF!="Leve"),CONCATENATE("R3C",' RIESGOS DE GESTION'!#REF!),"")</f>
        <v>#REF!</v>
      </c>
      <c r="O28" s="55" t="e">
        <f>IF(AND(' RIESGOS DE GESTION'!#REF!="Media",' RIESGOS DE GESTION'!#REF!="Leve"),CONCATENATE("R3C",' RIESGOS DE GESTION'!#REF!),"")</f>
        <v>#REF!</v>
      </c>
      <c r="P28" s="53" t="e">
        <f>IF(AND(' RIESGOS DE GESTION'!#REF!="Media",' RIESGOS DE GESTION'!#REF!="Menor"),CONCATENATE("R3C",' RIESGOS DE GESTION'!#REF!),"")</f>
        <v>#REF!</v>
      </c>
      <c r="Q28" s="54" t="e">
        <f>IF(AND(' RIESGOS DE GESTION'!#REF!="Media",' RIESGOS DE GESTION'!#REF!="Menor"),CONCATENATE("R3C",' RIESGOS DE GESTION'!#REF!),"")</f>
        <v>#REF!</v>
      </c>
      <c r="R28" s="54" t="e">
        <f>IF(AND(' RIESGOS DE GESTION'!#REF!="Media",' RIESGOS DE GESTION'!#REF!="Menor"),CONCATENATE("R3C",' RIESGOS DE GESTION'!#REF!),"")</f>
        <v>#REF!</v>
      </c>
      <c r="S28" s="54" t="e">
        <f>IF(AND(' RIESGOS DE GESTION'!#REF!="Media",' RIESGOS DE GESTION'!#REF!="Menor"),CONCATENATE("R3C",' RIESGOS DE GESTION'!#REF!),"")</f>
        <v>#REF!</v>
      </c>
      <c r="T28" s="54" t="e">
        <f>IF(AND(' RIESGOS DE GESTION'!#REF!="Media",' RIESGOS DE GESTION'!#REF!="Menor"),CONCATENATE("R3C",' RIESGOS DE GESTION'!#REF!),"")</f>
        <v>#REF!</v>
      </c>
      <c r="U28" s="55" t="e">
        <f>IF(AND(' RIESGOS DE GESTION'!#REF!="Media",' RIESGOS DE GESTION'!#REF!="Menor"),CONCATENATE("R3C",' RIESGOS DE GESTION'!#REF!),"")</f>
        <v>#REF!</v>
      </c>
      <c r="V28" s="53" t="e">
        <f>IF(AND(' RIESGOS DE GESTION'!#REF!="Media",' RIESGOS DE GESTION'!#REF!="Moderado"),CONCATENATE("R3C",' RIESGOS DE GESTION'!#REF!),"")</f>
        <v>#REF!</v>
      </c>
      <c r="W28" s="54" t="e">
        <f>IF(AND(' RIESGOS DE GESTION'!#REF!="Media",' RIESGOS DE GESTION'!#REF!="Moderado"),CONCATENATE("R3C",' RIESGOS DE GESTION'!#REF!),"")</f>
        <v>#REF!</v>
      </c>
      <c r="X28" s="54" t="e">
        <f>IF(AND(' RIESGOS DE GESTION'!#REF!="Media",' RIESGOS DE GESTION'!#REF!="Moderado"),CONCATENATE("R3C",' RIESGOS DE GESTION'!#REF!),"")</f>
        <v>#REF!</v>
      </c>
      <c r="Y28" s="54" t="e">
        <f>IF(AND(' RIESGOS DE GESTION'!#REF!="Media",' RIESGOS DE GESTION'!#REF!="Moderado"),CONCATENATE("R3C",' RIESGOS DE GESTION'!#REF!),"")</f>
        <v>#REF!</v>
      </c>
      <c r="Z28" s="54" t="e">
        <f>IF(AND(' RIESGOS DE GESTION'!#REF!="Media",' RIESGOS DE GESTION'!#REF!="Moderado"),CONCATENATE("R3C",' RIESGOS DE GESTION'!#REF!),"")</f>
        <v>#REF!</v>
      </c>
      <c r="AA28" s="55" t="e">
        <f>IF(AND(' RIESGOS DE GESTION'!#REF!="Media",' RIESGOS DE GESTION'!#REF!="Moderado"),CONCATENATE("R3C",' RIESGOS DE GESTION'!#REF!),"")</f>
        <v>#REF!</v>
      </c>
      <c r="AB28" s="38" t="e">
        <f>IF(AND(' RIESGOS DE GESTION'!#REF!="Media",' RIESGOS DE GESTION'!#REF!="Mayor"),CONCATENATE("R3C",' RIESGOS DE GESTION'!#REF!),"")</f>
        <v>#REF!</v>
      </c>
      <c r="AC28" s="39" t="e">
        <f>IF(AND(' RIESGOS DE GESTION'!#REF!="Media",' RIESGOS DE GESTION'!#REF!="Mayor"),CONCATENATE("R3C",' RIESGOS DE GESTION'!#REF!),"")</f>
        <v>#REF!</v>
      </c>
      <c r="AD28" s="39" t="e">
        <f>IF(AND(' RIESGOS DE GESTION'!#REF!="Media",' RIESGOS DE GESTION'!#REF!="Mayor"),CONCATENATE("R3C",' RIESGOS DE GESTION'!#REF!),"")</f>
        <v>#REF!</v>
      </c>
      <c r="AE28" s="39" t="e">
        <f>IF(AND(' RIESGOS DE GESTION'!#REF!="Media",' RIESGOS DE GESTION'!#REF!="Mayor"),CONCATENATE("R3C",' RIESGOS DE GESTION'!#REF!),"")</f>
        <v>#REF!</v>
      </c>
      <c r="AF28" s="39" t="e">
        <f>IF(AND(' RIESGOS DE GESTION'!#REF!="Media",' RIESGOS DE GESTION'!#REF!="Mayor"),CONCATENATE("R3C",' RIESGOS DE GESTION'!#REF!),"")</f>
        <v>#REF!</v>
      </c>
      <c r="AG28" s="40" t="e">
        <f>IF(AND(' RIESGOS DE GESTION'!#REF!="Media",' RIESGOS DE GESTION'!#REF!="Mayor"),CONCATENATE("R3C",' RIESGOS DE GESTION'!#REF!),"")</f>
        <v>#REF!</v>
      </c>
      <c r="AH28" s="41" t="e">
        <f>IF(AND(' RIESGOS DE GESTION'!#REF!="Media",' RIESGOS DE GESTION'!#REF!="Catastrófico"),CONCATENATE("R3C",' RIESGOS DE GESTION'!#REF!),"")</f>
        <v>#REF!</v>
      </c>
      <c r="AI28" s="42" t="e">
        <f>IF(AND(' RIESGOS DE GESTION'!#REF!="Media",' RIESGOS DE GESTION'!#REF!="Catastrófico"),CONCATENATE("R3C",' RIESGOS DE GESTION'!#REF!),"")</f>
        <v>#REF!</v>
      </c>
      <c r="AJ28" s="42" t="e">
        <f>IF(AND(' RIESGOS DE GESTION'!#REF!="Media",' RIESGOS DE GESTION'!#REF!="Catastrófico"),CONCATENATE("R3C",' RIESGOS DE GESTION'!#REF!),"")</f>
        <v>#REF!</v>
      </c>
      <c r="AK28" s="42" t="e">
        <f>IF(AND(' RIESGOS DE GESTION'!#REF!="Media",' RIESGOS DE GESTION'!#REF!="Catastrófico"),CONCATENATE("R3C",' RIESGOS DE GESTION'!#REF!),"")</f>
        <v>#REF!</v>
      </c>
      <c r="AL28" s="42" t="e">
        <f>IF(AND(' RIESGOS DE GESTION'!#REF!="Media",' RIESGOS DE GESTION'!#REF!="Catastrófico"),CONCATENATE("R3C",' RIESGOS DE GESTION'!#REF!),"")</f>
        <v>#REF!</v>
      </c>
      <c r="AM28" s="43" t="e">
        <f>IF(AND(' RIESGOS DE GESTION'!#REF!="Media",' RIESGOS DE GESTION'!#REF!="Catastrófico"),CONCATENATE("R3C",' RIESGOS DE GESTION'!#REF!),"")</f>
        <v>#REF!</v>
      </c>
      <c r="AN28" s="69"/>
      <c r="AO28" s="410"/>
      <c r="AP28" s="411"/>
      <c r="AQ28" s="411"/>
      <c r="AR28" s="411"/>
      <c r="AS28" s="411"/>
      <c r="AT28" s="412"/>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row>
    <row r="29" spans="1:76" ht="15" customHeight="1" x14ac:dyDescent="0.25">
      <c r="A29" s="69"/>
      <c r="B29" s="282"/>
      <c r="C29" s="282"/>
      <c r="D29" s="283"/>
      <c r="E29" s="381"/>
      <c r="F29" s="380"/>
      <c r="G29" s="380"/>
      <c r="H29" s="380"/>
      <c r="I29" s="396"/>
      <c r="J29" s="53" t="e">
        <f>IF(AND(' RIESGOS DE GESTION'!#REF!="Media",' RIESGOS DE GESTION'!#REF!="Leve"),CONCATENATE("R4C",' RIESGOS DE GESTION'!#REF!),"")</f>
        <v>#REF!</v>
      </c>
      <c r="K29" s="54" t="e">
        <f>IF(AND(' RIESGOS DE GESTION'!#REF!="Media",' RIESGOS DE GESTION'!#REF!="Leve"),CONCATENATE("R4C",' RIESGOS DE GESTION'!#REF!),"")</f>
        <v>#REF!</v>
      </c>
      <c r="L29" s="54" t="e">
        <f>IF(AND(' RIESGOS DE GESTION'!#REF!="Media",' RIESGOS DE GESTION'!#REF!="Leve"),CONCATENATE("R4C",' RIESGOS DE GESTION'!#REF!),"")</f>
        <v>#REF!</v>
      </c>
      <c r="M29" s="54" t="e">
        <f>IF(AND(' RIESGOS DE GESTION'!#REF!="Media",' RIESGOS DE GESTION'!#REF!="Leve"),CONCATENATE("R4C",' RIESGOS DE GESTION'!#REF!),"")</f>
        <v>#REF!</v>
      </c>
      <c r="N29" s="54" t="e">
        <f>IF(AND(' RIESGOS DE GESTION'!#REF!="Media",' RIESGOS DE GESTION'!#REF!="Leve"),CONCATENATE("R4C",' RIESGOS DE GESTION'!#REF!),"")</f>
        <v>#REF!</v>
      </c>
      <c r="O29" s="55" t="e">
        <f>IF(AND(' RIESGOS DE GESTION'!#REF!="Media",' RIESGOS DE GESTION'!#REF!="Leve"),CONCATENATE("R4C",' RIESGOS DE GESTION'!#REF!),"")</f>
        <v>#REF!</v>
      </c>
      <c r="P29" s="53" t="e">
        <f>IF(AND(' RIESGOS DE GESTION'!#REF!="Media",' RIESGOS DE GESTION'!#REF!="Menor"),CONCATENATE("R4C",' RIESGOS DE GESTION'!#REF!),"")</f>
        <v>#REF!</v>
      </c>
      <c r="Q29" s="54" t="e">
        <f>IF(AND(' RIESGOS DE GESTION'!#REF!="Media",' RIESGOS DE GESTION'!#REF!="Menor"),CONCATENATE("R4C",' RIESGOS DE GESTION'!#REF!),"")</f>
        <v>#REF!</v>
      </c>
      <c r="R29" s="54" t="e">
        <f>IF(AND(' RIESGOS DE GESTION'!#REF!="Media",' RIESGOS DE GESTION'!#REF!="Menor"),CONCATENATE("R4C",' RIESGOS DE GESTION'!#REF!),"")</f>
        <v>#REF!</v>
      </c>
      <c r="S29" s="54" t="e">
        <f>IF(AND(' RIESGOS DE GESTION'!#REF!="Media",' RIESGOS DE GESTION'!#REF!="Menor"),CONCATENATE("R4C",' RIESGOS DE GESTION'!#REF!),"")</f>
        <v>#REF!</v>
      </c>
      <c r="T29" s="54" t="e">
        <f>IF(AND(' RIESGOS DE GESTION'!#REF!="Media",' RIESGOS DE GESTION'!#REF!="Menor"),CONCATENATE("R4C",' RIESGOS DE GESTION'!#REF!),"")</f>
        <v>#REF!</v>
      </c>
      <c r="U29" s="55" t="e">
        <f>IF(AND(' RIESGOS DE GESTION'!#REF!="Media",' RIESGOS DE GESTION'!#REF!="Menor"),CONCATENATE("R4C",' RIESGOS DE GESTION'!#REF!),"")</f>
        <v>#REF!</v>
      </c>
      <c r="V29" s="53" t="e">
        <f>IF(AND(' RIESGOS DE GESTION'!#REF!="Media",' RIESGOS DE GESTION'!#REF!="Moderado"),CONCATENATE("R4C",' RIESGOS DE GESTION'!#REF!),"")</f>
        <v>#REF!</v>
      </c>
      <c r="W29" s="54" t="e">
        <f>IF(AND(' RIESGOS DE GESTION'!#REF!="Media",' RIESGOS DE GESTION'!#REF!="Moderado"),CONCATENATE("R4C",' RIESGOS DE GESTION'!#REF!),"")</f>
        <v>#REF!</v>
      </c>
      <c r="X29" s="54" t="e">
        <f>IF(AND(' RIESGOS DE GESTION'!#REF!="Media",' RIESGOS DE GESTION'!#REF!="Moderado"),CONCATENATE("R4C",' RIESGOS DE GESTION'!#REF!),"")</f>
        <v>#REF!</v>
      </c>
      <c r="Y29" s="54" t="e">
        <f>IF(AND(' RIESGOS DE GESTION'!#REF!="Media",' RIESGOS DE GESTION'!#REF!="Moderado"),CONCATENATE("R4C",' RIESGOS DE GESTION'!#REF!),"")</f>
        <v>#REF!</v>
      </c>
      <c r="Z29" s="54" t="e">
        <f>IF(AND(' RIESGOS DE GESTION'!#REF!="Media",' RIESGOS DE GESTION'!#REF!="Moderado"),CONCATENATE("R4C",' RIESGOS DE GESTION'!#REF!),"")</f>
        <v>#REF!</v>
      </c>
      <c r="AA29" s="55" t="e">
        <f>IF(AND(' RIESGOS DE GESTION'!#REF!="Media",' RIESGOS DE GESTION'!#REF!="Moderado"),CONCATENATE("R4C",' RIESGOS DE GESTION'!#REF!),"")</f>
        <v>#REF!</v>
      </c>
      <c r="AB29" s="38" t="e">
        <f>IF(AND(' RIESGOS DE GESTION'!#REF!="Media",' RIESGOS DE GESTION'!#REF!="Mayor"),CONCATENATE("R4C",' RIESGOS DE GESTION'!#REF!),"")</f>
        <v>#REF!</v>
      </c>
      <c r="AC29" s="39" t="e">
        <f>IF(AND(' RIESGOS DE GESTION'!#REF!="Media",' RIESGOS DE GESTION'!#REF!="Mayor"),CONCATENATE("R4C",' RIESGOS DE GESTION'!#REF!),"")</f>
        <v>#REF!</v>
      </c>
      <c r="AD29" s="39" t="e">
        <f>IF(AND(' RIESGOS DE GESTION'!#REF!="Media",' RIESGOS DE GESTION'!#REF!="Mayor"),CONCATENATE("R4C",' RIESGOS DE GESTION'!#REF!),"")</f>
        <v>#REF!</v>
      </c>
      <c r="AE29" s="39" t="e">
        <f>IF(AND(' RIESGOS DE GESTION'!#REF!="Media",' RIESGOS DE GESTION'!#REF!="Mayor"),CONCATENATE("R4C",' RIESGOS DE GESTION'!#REF!),"")</f>
        <v>#REF!</v>
      </c>
      <c r="AF29" s="39" t="e">
        <f>IF(AND(' RIESGOS DE GESTION'!#REF!="Media",' RIESGOS DE GESTION'!#REF!="Mayor"),CONCATENATE("R4C",' RIESGOS DE GESTION'!#REF!),"")</f>
        <v>#REF!</v>
      </c>
      <c r="AG29" s="40" t="e">
        <f>IF(AND(' RIESGOS DE GESTION'!#REF!="Media",' RIESGOS DE GESTION'!#REF!="Mayor"),CONCATENATE("R4C",' RIESGOS DE GESTION'!#REF!),"")</f>
        <v>#REF!</v>
      </c>
      <c r="AH29" s="41" t="e">
        <f>IF(AND(' RIESGOS DE GESTION'!#REF!="Media",' RIESGOS DE GESTION'!#REF!="Catastrófico"),CONCATENATE("R4C",' RIESGOS DE GESTION'!#REF!),"")</f>
        <v>#REF!</v>
      </c>
      <c r="AI29" s="42" t="e">
        <f>IF(AND(' RIESGOS DE GESTION'!#REF!="Media",' RIESGOS DE GESTION'!#REF!="Catastrófico"),CONCATENATE("R4C",' RIESGOS DE GESTION'!#REF!),"")</f>
        <v>#REF!</v>
      </c>
      <c r="AJ29" s="42" t="e">
        <f>IF(AND(' RIESGOS DE GESTION'!#REF!="Media",' RIESGOS DE GESTION'!#REF!="Catastrófico"),CONCATENATE("R4C",' RIESGOS DE GESTION'!#REF!),"")</f>
        <v>#REF!</v>
      </c>
      <c r="AK29" s="42" t="e">
        <f>IF(AND(' RIESGOS DE GESTION'!#REF!="Media",' RIESGOS DE GESTION'!#REF!="Catastrófico"),CONCATENATE("R4C",' RIESGOS DE GESTION'!#REF!),"")</f>
        <v>#REF!</v>
      </c>
      <c r="AL29" s="42" t="e">
        <f>IF(AND(' RIESGOS DE GESTION'!#REF!="Media",' RIESGOS DE GESTION'!#REF!="Catastrófico"),CONCATENATE("R4C",' RIESGOS DE GESTION'!#REF!),"")</f>
        <v>#REF!</v>
      </c>
      <c r="AM29" s="43" t="e">
        <f>IF(AND(' RIESGOS DE GESTION'!#REF!="Media",' RIESGOS DE GESTION'!#REF!="Catastrófico"),CONCATENATE("R4C",' RIESGOS DE GESTION'!#REF!),"")</f>
        <v>#REF!</v>
      </c>
      <c r="AN29" s="69"/>
      <c r="AO29" s="410"/>
      <c r="AP29" s="411"/>
      <c r="AQ29" s="411"/>
      <c r="AR29" s="411"/>
      <c r="AS29" s="411"/>
      <c r="AT29" s="412"/>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row>
    <row r="30" spans="1:76" ht="15" customHeight="1" x14ac:dyDescent="0.25">
      <c r="A30" s="69"/>
      <c r="B30" s="282"/>
      <c r="C30" s="282"/>
      <c r="D30" s="283"/>
      <c r="E30" s="381"/>
      <c r="F30" s="380"/>
      <c r="G30" s="380"/>
      <c r="H30" s="380"/>
      <c r="I30" s="396"/>
      <c r="J30" s="53" t="e">
        <f>IF(AND(' RIESGOS DE GESTION'!#REF!="Media",' RIESGOS DE GESTION'!#REF!="Leve"),CONCATENATE("R5C",' RIESGOS DE GESTION'!#REF!),"")</f>
        <v>#REF!</v>
      </c>
      <c r="K30" s="54" t="e">
        <f>IF(AND(' RIESGOS DE GESTION'!#REF!="Media",' RIESGOS DE GESTION'!#REF!="Leve"),CONCATENATE("R5C",' RIESGOS DE GESTION'!#REF!),"")</f>
        <v>#REF!</v>
      </c>
      <c r="L30" s="54" t="e">
        <f>IF(AND(' RIESGOS DE GESTION'!#REF!="Media",' RIESGOS DE GESTION'!#REF!="Leve"),CONCATENATE("R5C",' RIESGOS DE GESTION'!#REF!),"")</f>
        <v>#REF!</v>
      </c>
      <c r="M30" s="54" t="e">
        <f>IF(AND(' RIESGOS DE GESTION'!#REF!="Media",' RIESGOS DE GESTION'!#REF!="Leve"),CONCATENATE("R5C",' RIESGOS DE GESTION'!#REF!),"")</f>
        <v>#REF!</v>
      </c>
      <c r="N30" s="54" t="e">
        <f>IF(AND(' RIESGOS DE GESTION'!#REF!="Media",' RIESGOS DE GESTION'!#REF!="Leve"),CONCATENATE("R5C",' RIESGOS DE GESTION'!#REF!),"")</f>
        <v>#REF!</v>
      </c>
      <c r="O30" s="55" t="e">
        <f>IF(AND(' RIESGOS DE GESTION'!#REF!="Media",' RIESGOS DE GESTION'!#REF!="Leve"),CONCATENATE("R5C",' RIESGOS DE GESTION'!#REF!),"")</f>
        <v>#REF!</v>
      </c>
      <c r="P30" s="53" t="e">
        <f>IF(AND(' RIESGOS DE GESTION'!#REF!="Media",' RIESGOS DE GESTION'!#REF!="Menor"),CONCATENATE("R5C",' RIESGOS DE GESTION'!#REF!),"")</f>
        <v>#REF!</v>
      </c>
      <c r="Q30" s="54" t="e">
        <f>IF(AND(' RIESGOS DE GESTION'!#REF!="Media",' RIESGOS DE GESTION'!#REF!="Menor"),CONCATENATE("R5C",' RIESGOS DE GESTION'!#REF!),"")</f>
        <v>#REF!</v>
      </c>
      <c r="R30" s="54" t="e">
        <f>IF(AND(' RIESGOS DE GESTION'!#REF!="Media",' RIESGOS DE GESTION'!#REF!="Menor"),CONCATENATE("R5C",' RIESGOS DE GESTION'!#REF!),"")</f>
        <v>#REF!</v>
      </c>
      <c r="S30" s="54" t="e">
        <f>IF(AND(' RIESGOS DE GESTION'!#REF!="Media",' RIESGOS DE GESTION'!#REF!="Menor"),CONCATENATE("R5C",' RIESGOS DE GESTION'!#REF!),"")</f>
        <v>#REF!</v>
      </c>
      <c r="T30" s="54" t="e">
        <f>IF(AND(' RIESGOS DE GESTION'!#REF!="Media",' RIESGOS DE GESTION'!#REF!="Menor"),CONCATENATE("R5C",' RIESGOS DE GESTION'!#REF!),"")</f>
        <v>#REF!</v>
      </c>
      <c r="U30" s="55" t="e">
        <f>IF(AND(' RIESGOS DE GESTION'!#REF!="Media",' RIESGOS DE GESTION'!#REF!="Menor"),CONCATENATE("R5C",' RIESGOS DE GESTION'!#REF!),"")</f>
        <v>#REF!</v>
      </c>
      <c r="V30" s="53" t="e">
        <f>IF(AND(' RIESGOS DE GESTION'!#REF!="Media",' RIESGOS DE GESTION'!#REF!="Moderado"),CONCATENATE("R5C",' RIESGOS DE GESTION'!#REF!),"")</f>
        <v>#REF!</v>
      </c>
      <c r="W30" s="54" t="e">
        <f>IF(AND(' RIESGOS DE GESTION'!#REF!="Media",' RIESGOS DE GESTION'!#REF!="Moderado"),CONCATENATE("R5C",' RIESGOS DE GESTION'!#REF!),"")</f>
        <v>#REF!</v>
      </c>
      <c r="X30" s="54" t="e">
        <f>IF(AND(' RIESGOS DE GESTION'!#REF!="Media",' RIESGOS DE GESTION'!#REF!="Moderado"),CONCATENATE("R5C",' RIESGOS DE GESTION'!#REF!),"")</f>
        <v>#REF!</v>
      </c>
      <c r="Y30" s="54" t="e">
        <f>IF(AND(' RIESGOS DE GESTION'!#REF!="Media",' RIESGOS DE GESTION'!#REF!="Moderado"),CONCATENATE("R5C",' RIESGOS DE GESTION'!#REF!),"")</f>
        <v>#REF!</v>
      </c>
      <c r="Z30" s="54" t="e">
        <f>IF(AND(' RIESGOS DE GESTION'!#REF!="Media",' RIESGOS DE GESTION'!#REF!="Moderado"),CONCATENATE("R5C",' RIESGOS DE GESTION'!#REF!),"")</f>
        <v>#REF!</v>
      </c>
      <c r="AA30" s="55" t="e">
        <f>IF(AND(' RIESGOS DE GESTION'!#REF!="Media",' RIESGOS DE GESTION'!#REF!="Moderado"),CONCATENATE("R5C",' RIESGOS DE GESTION'!#REF!),"")</f>
        <v>#REF!</v>
      </c>
      <c r="AB30" s="38" t="e">
        <f>IF(AND(' RIESGOS DE GESTION'!#REF!="Media",' RIESGOS DE GESTION'!#REF!="Mayor"),CONCATENATE("R5C",' RIESGOS DE GESTION'!#REF!),"")</f>
        <v>#REF!</v>
      </c>
      <c r="AC30" s="39" t="e">
        <f>IF(AND(' RIESGOS DE GESTION'!#REF!="Media",' RIESGOS DE GESTION'!#REF!="Mayor"),CONCATENATE("R5C",' RIESGOS DE GESTION'!#REF!),"")</f>
        <v>#REF!</v>
      </c>
      <c r="AD30" s="39" t="e">
        <f>IF(AND(' RIESGOS DE GESTION'!#REF!="Media",' RIESGOS DE GESTION'!#REF!="Mayor"),CONCATENATE("R5C",' RIESGOS DE GESTION'!#REF!),"")</f>
        <v>#REF!</v>
      </c>
      <c r="AE30" s="39" t="e">
        <f>IF(AND(' RIESGOS DE GESTION'!#REF!="Media",' RIESGOS DE GESTION'!#REF!="Mayor"),CONCATENATE("R5C",' RIESGOS DE GESTION'!#REF!),"")</f>
        <v>#REF!</v>
      </c>
      <c r="AF30" s="39" t="e">
        <f>IF(AND(' RIESGOS DE GESTION'!#REF!="Media",' RIESGOS DE GESTION'!#REF!="Mayor"),CONCATENATE("R5C",' RIESGOS DE GESTION'!#REF!),"")</f>
        <v>#REF!</v>
      </c>
      <c r="AG30" s="40" t="e">
        <f>IF(AND(' RIESGOS DE GESTION'!#REF!="Media",' RIESGOS DE GESTION'!#REF!="Mayor"),CONCATENATE("R5C",' RIESGOS DE GESTION'!#REF!),"")</f>
        <v>#REF!</v>
      </c>
      <c r="AH30" s="41" t="e">
        <f>IF(AND(' RIESGOS DE GESTION'!#REF!="Media",' RIESGOS DE GESTION'!#REF!="Catastrófico"),CONCATENATE("R5C",' RIESGOS DE GESTION'!#REF!),"")</f>
        <v>#REF!</v>
      </c>
      <c r="AI30" s="42" t="e">
        <f>IF(AND(' RIESGOS DE GESTION'!#REF!="Media",' RIESGOS DE GESTION'!#REF!="Catastrófico"),CONCATENATE("R5C",' RIESGOS DE GESTION'!#REF!),"")</f>
        <v>#REF!</v>
      </c>
      <c r="AJ30" s="42" t="e">
        <f>IF(AND(' RIESGOS DE GESTION'!#REF!="Media",' RIESGOS DE GESTION'!#REF!="Catastrófico"),CONCATENATE("R5C",' RIESGOS DE GESTION'!#REF!),"")</f>
        <v>#REF!</v>
      </c>
      <c r="AK30" s="42" t="e">
        <f>IF(AND(' RIESGOS DE GESTION'!#REF!="Media",' RIESGOS DE GESTION'!#REF!="Catastrófico"),CONCATENATE("R5C",' RIESGOS DE GESTION'!#REF!),"")</f>
        <v>#REF!</v>
      </c>
      <c r="AL30" s="42" t="e">
        <f>IF(AND(' RIESGOS DE GESTION'!#REF!="Media",' RIESGOS DE GESTION'!#REF!="Catastrófico"),CONCATENATE("R5C",' RIESGOS DE GESTION'!#REF!),"")</f>
        <v>#REF!</v>
      </c>
      <c r="AM30" s="43" t="e">
        <f>IF(AND(' RIESGOS DE GESTION'!#REF!="Media",' RIESGOS DE GESTION'!#REF!="Catastrófico"),CONCATENATE("R5C",' RIESGOS DE GESTION'!#REF!),"")</f>
        <v>#REF!</v>
      </c>
      <c r="AN30" s="69"/>
      <c r="AO30" s="410"/>
      <c r="AP30" s="411"/>
      <c r="AQ30" s="411"/>
      <c r="AR30" s="411"/>
      <c r="AS30" s="411"/>
      <c r="AT30" s="412"/>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row>
    <row r="31" spans="1:76" ht="15" customHeight="1" x14ac:dyDescent="0.25">
      <c r="A31" s="69"/>
      <c r="B31" s="282"/>
      <c r="C31" s="282"/>
      <c r="D31" s="283"/>
      <c r="E31" s="381"/>
      <c r="F31" s="380"/>
      <c r="G31" s="380"/>
      <c r="H31" s="380"/>
      <c r="I31" s="396"/>
      <c r="J31" s="53" t="e">
        <f>IF(AND(' RIESGOS DE GESTION'!#REF!="Media",' RIESGOS DE GESTION'!#REF!="Leve"),CONCATENATE("R6C",' RIESGOS DE GESTION'!#REF!),"")</f>
        <v>#REF!</v>
      </c>
      <c r="K31" s="54" t="e">
        <f>IF(AND(' RIESGOS DE GESTION'!#REF!="Media",' RIESGOS DE GESTION'!#REF!="Leve"),CONCATENATE("R6C",' RIESGOS DE GESTION'!#REF!),"")</f>
        <v>#REF!</v>
      </c>
      <c r="L31" s="54" t="e">
        <f>IF(AND(' RIESGOS DE GESTION'!#REF!="Media",' RIESGOS DE GESTION'!#REF!="Leve"),CONCATENATE("R6C",' RIESGOS DE GESTION'!#REF!),"")</f>
        <v>#REF!</v>
      </c>
      <c r="M31" s="54" t="e">
        <f>IF(AND(' RIESGOS DE GESTION'!#REF!="Media",' RIESGOS DE GESTION'!#REF!="Leve"),CONCATENATE("R6C",' RIESGOS DE GESTION'!#REF!),"")</f>
        <v>#REF!</v>
      </c>
      <c r="N31" s="54" t="e">
        <f>IF(AND(' RIESGOS DE GESTION'!#REF!="Media",' RIESGOS DE GESTION'!#REF!="Leve"),CONCATENATE("R6C",' RIESGOS DE GESTION'!#REF!),"")</f>
        <v>#REF!</v>
      </c>
      <c r="O31" s="55" t="e">
        <f>IF(AND(' RIESGOS DE GESTION'!#REF!="Media",' RIESGOS DE GESTION'!#REF!="Leve"),CONCATENATE("R6C",' RIESGOS DE GESTION'!#REF!),"")</f>
        <v>#REF!</v>
      </c>
      <c r="P31" s="53" t="e">
        <f>IF(AND(' RIESGOS DE GESTION'!#REF!="Media",' RIESGOS DE GESTION'!#REF!="Menor"),CONCATENATE("R6C",' RIESGOS DE GESTION'!#REF!),"")</f>
        <v>#REF!</v>
      </c>
      <c r="Q31" s="54" t="e">
        <f>IF(AND(' RIESGOS DE GESTION'!#REF!="Media",' RIESGOS DE GESTION'!#REF!="Menor"),CONCATENATE("R6C",' RIESGOS DE GESTION'!#REF!),"")</f>
        <v>#REF!</v>
      </c>
      <c r="R31" s="54" t="e">
        <f>IF(AND(' RIESGOS DE GESTION'!#REF!="Media",' RIESGOS DE GESTION'!#REF!="Menor"),CONCATENATE("R6C",' RIESGOS DE GESTION'!#REF!),"")</f>
        <v>#REF!</v>
      </c>
      <c r="S31" s="54" t="e">
        <f>IF(AND(' RIESGOS DE GESTION'!#REF!="Media",' RIESGOS DE GESTION'!#REF!="Menor"),CONCATENATE("R6C",' RIESGOS DE GESTION'!#REF!),"")</f>
        <v>#REF!</v>
      </c>
      <c r="T31" s="54" t="e">
        <f>IF(AND(' RIESGOS DE GESTION'!#REF!="Media",' RIESGOS DE GESTION'!#REF!="Menor"),CONCATENATE("R6C",' RIESGOS DE GESTION'!#REF!),"")</f>
        <v>#REF!</v>
      </c>
      <c r="U31" s="55" t="e">
        <f>IF(AND(' RIESGOS DE GESTION'!#REF!="Media",' RIESGOS DE GESTION'!#REF!="Menor"),CONCATENATE("R6C",' RIESGOS DE GESTION'!#REF!),"")</f>
        <v>#REF!</v>
      </c>
      <c r="V31" s="53" t="e">
        <f>IF(AND(' RIESGOS DE GESTION'!#REF!="Media",' RIESGOS DE GESTION'!#REF!="Moderado"),CONCATENATE("R6C",' RIESGOS DE GESTION'!#REF!),"")</f>
        <v>#REF!</v>
      </c>
      <c r="W31" s="54" t="e">
        <f>IF(AND(' RIESGOS DE GESTION'!#REF!="Media",' RIESGOS DE GESTION'!#REF!="Moderado"),CONCATENATE("R6C",' RIESGOS DE GESTION'!#REF!),"")</f>
        <v>#REF!</v>
      </c>
      <c r="X31" s="54" t="e">
        <f>IF(AND(' RIESGOS DE GESTION'!#REF!="Media",' RIESGOS DE GESTION'!#REF!="Moderado"),CONCATENATE("R6C",' RIESGOS DE GESTION'!#REF!),"")</f>
        <v>#REF!</v>
      </c>
      <c r="Y31" s="54" t="e">
        <f>IF(AND(' RIESGOS DE GESTION'!#REF!="Media",' RIESGOS DE GESTION'!#REF!="Moderado"),CONCATENATE("R6C",' RIESGOS DE GESTION'!#REF!),"")</f>
        <v>#REF!</v>
      </c>
      <c r="Z31" s="54" t="e">
        <f>IF(AND(' RIESGOS DE GESTION'!#REF!="Media",' RIESGOS DE GESTION'!#REF!="Moderado"),CONCATENATE("R6C",' RIESGOS DE GESTION'!#REF!),"")</f>
        <v>#REF!</v>
      </c>
      <c r="AA31" s="55" t="e">
        <f>IF(AND(' RIESGOS DE GESTION'!#REF!="Media",' RIESGOS DE GESTION'!#REF!="Moderado"),CONCATENATE("R6C",' RIESGOS DE GESTION'!#REF!),"")</f>
        <v>#REF!</v>
      </c>
      <c r="AB31" s="38" t="e">
        <f>IF(AND(' RIESGOS DE GESTION'!#REF!="Media",' RIESGOS DE GESTION'!#REF!="Mayor"),CONCATENATE("R6C",' RIESGOS DE GESTION'!#REF!),"")</f>
        <v>#REF!</v>
      </c>
      <c r="AC31" s="39" t="e">
        <f>IF(AND(' RIESGOS DE GESTION'!#REF!="Media",' RIESGOS DE GESTION'!#REF!="Mayor"),CONCATENATE("R6C",' RIESGOS DE GESTION'!#REF!),"")</f>
        <v>#REF!</v>
      </c>
      <c r="AD31" s="39" t="e">
        <f>IF(AND(' RIESGOS DE GESTION'!#REF!="Media",' RIESGOS DE GESTION'!#REF!="Mayor"),CONCATENATE("R6C",' RIESGOS DE GESTION'!#REF!),"")</f>
        <v>#REF!</v>
      </c>
      <c r="AE31" s="39" t="e">
        <f>IF(AND(' RIESGOS DE GESTION'!#REF!="Media",' RIESGOS DE GESTION'!#REF!="Mayor"),CONCATENATE("R6C",' RIESGOS DE GESTION'!#REF!),"")</f>
        <v>#REF!</v>
      </c>
      <c r="AF31" s="39" t="e">
        <f>IF(AND(' RIESGOS DE GESTION'!#REF!="Media",' RIESGOS DE GESTION'!#REF!="Mayor"),CONCATENATE("R6C",' RIESGOS DE GESTION'!#REF!),"")</f>
        <v>#REF!</v>
      </c>
      <c r="AG31" s="40" t="e">
        <f>IF(AND(' RIESGOS DE GESTION'!#REF!="Media",' RIESGOS DE GESTION'!#REF!="Mayor"),CONCATENATE("R6C",' RIESGOS DE GESTION'!#REF!),"")</f>
        <v>#REF!</v>
      </c>
      <c r="AH31" s="41" t="e">
        <f>IF(AND(' RIESGOS DE GESTION'!#REF!="Media",' RIESGOS DE GESTION'!#REF!="Catastrófico"),CONCATENATE("R6C",' RIESGOS DE GESTION'!#REF!),"")</f>
        <v>#REF!</v>
      </c>
      <c r="AI31" s="42" t="e">
        <f>IF(AND(' RIESGOS DE GESTION'!#REF!="Media",' RIESGOS DE GESTION'!#REF!="Catastrófico"),CONCATENATE("R6C",' RIESGOS DE GESTION'!#REF!),"")</f>
        <v>#REF!</v>
      </c>
      <c r="AJ31" s="42" t="e">
        <f>IF(AND(' RIESGOS DE GESTION'!#REF!="Media",' RIESGOS DE GESTION'!#REF!="Catastrófico"),CONCATENATE("R6C",' RIESGOS DE GESTION'!#REF!),"")</f>
        <v>#REF!</v>
      </c>
      <c r="AK31" s="42" t="e">
        <f>IF(AND(' RIESGOS DE GESTION'!#REF!="Media",' RIESGOS DE GESTION'!#REF!="Catastrófico"),CONCATENATE("R6C",' RIESGOS DE GESTION'!#REF!),"")</f>
        <v>#REF!</v>
      </c>
      <c r="AL31" s="42" t="e">
        <f>IF(AND(' RIESGOS DE GESTION'!#REF!="Media",' RIESGOS DE GESTION'!#REF!="Catastrófico"),CONCATENATE("R6C",' RIESGOS DE GESTION'!#REF!),"")</f>
        <v>#REF!</v>
      </c>
      <c r="AM31" s="43" t="e">
        <f>IF(AND(' RIESGOS DE GESTION'!#REF!="Media",' RIESGOS DE GESTION'!#REF!="Catastrófico"),CONCATENATE("R6C",' RIESGOS DE GESTION'!#REF!),"")</f>
        <v>#REF!</v>
      </c>
      <c r="AN31" s="69"/>
      <c r="AO31" s="410"/>
      <c r="AP31" s="411"/>
      <c r="AQ31" s="411"/>
      <c r="AR31" s="411"/>
      <c r="AS31" s="411"/>
      <c r="AT31" s="412"/>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row>
    <row r="32" spans="1:76" ht="15" customHeight="1" x14ac:dyDescent="0.25">
      <c r="A32" s="69"/>
      <c r="B32" s="282"/>
      <c r="C32" s="282"/>
      <c r="D32" s="283"/>
      <c r="E32" s="381"/>
      <c r="F32" s="380"/>
      <c r="G32" s="380"/>
      <c r="H32" s="380"/>
      <c r="I32" s="396"/>
      <c r="J32" s="53" t="e">
        <f>IF(AND(' RIESGOS DE GESTION'!#REF!="Media",' RIESGOS DE GESTION'!#REF!="Leve"),CONCATENATE("R7C",' RIESGOS DE GESTION'!#REF!),"")</f>
        <v>#REF!</v>
      </c>
      <c r="K32" s="54" t="e">
        <f>IF(AND(' RIESGOS DE GESTION'!#REF!="Media",' RIESGOS DE GESTION'!#REF!="Leve"),CONCATENATE("R7C",' RIESGOS DE GESTION'!#REF!),"")</f>
        <v>#REF!</v>
      </c>
      <c r="L32" s="54" t="e">
        <f>IF(AND(' RIESGOS DE GESTION'!#REF!="Media",' RIESGOS DE GESTION'!#REF!="Leve"),CONCATENATE("R7C",' RIESGOS DE GESTION'!#REF!),"")</f>
        <v>#REF!</v>
      </c>
      <c r="M32" s="54" t="e">
        <f>IF(AND(' RIESGOS DE GESTION'!#REF!="Media",' RIESGOS DE GESTION'!#REF!="Leve"),CONCATENATE("R7C",' RIESGOS DE GESTION'!#REF!),"")</f>
        <v>#REF!</v>
      </c>
      <c r="N32" s="54" t="e">
        <f>IF(AND(' RIESGOS DE GESTION'!#REF!="Media",' RIESGOS DE GESTION'!#REF!="Leve"),CONCATENATE("R7C",' RIESGOS DE GESTION'!#REF!),"")</f>
        <v>#REF!</v>
      </c>
      <c r="O32" s="55" t="e">
        <f>IF(AND(' RIESGOS DE GESTION'!#REF!="Media",' RIESGOS DE GESTION'!#REF!="Leve"),CONCATENATE("R7C",' RIESGOS DE GESTION'!#REF!),"")</f>
        <v>#REF!</v>
      </c>
      <c r="P32" s="53" t="e">
        <f>IF(AND(' RIESGOS DE GESTION'!#REF!="Media",' RIESGOS DE GESTION'!#REF!="Menor"),CONCATENATE("R7C",' RIESGOS DE GESTION'!#REF!),"")</f>
        <v>#REF!</v>
      </c>
      <c r="Q32" s="54" t="e">
        <f>IF(AND(' RIESGOS DE GESTION'!#REF!="Media",' RIESGOS DE GESTION'!#REF!="Menor"),CONCATENATE("R7C",' RIESGOS DE GESTION'!#REF!),"")</f>
        <v>#REF!</v>
      </c>
      <c r="R32" s="54" t="e">
        <f>IF(AND(' RIESGOS DE GESTION'!#REF!="Media",' RIESGOS DE GESTION'!#REF!="Menor"),CONCATENATE("R7C",' RIESGOS DE GESTION'!#REF!),"")</f>
        <v>#REF!</v>
      </c>
      <c r="S32" s="54" t="e">
        <f>IF(AND(' RIESGOS DE GESTION'!#REF!="Media",' RIESGOS DE GESTION'!#REF!="Menor"),CONCATENATE("R7C",' RIESGOS DE GESTION'!#REF!),"")</f>
        <v>#REF!</v>
      </c>
      <c r="T32" s="54" t="e">
        <f>IF(AND(' RIESGOS DE GESTION'!#REF!="Media",' RIESGOS DE GESTION'!#REF!="Menor"),CONCATENATE("R7C",' RIESGOS DE GESTION'!#REF!),"")</f>
        <v>#REF!</v>
      </c>
      <c r="U32" s="55" t="e">
        <f>IF(AND(' RIESGOS DE GESTION'!#REF!="Media",' RIESGOS DE GESTION'!#REF!="Menor"),CONCATENATE("R7C",' RIESGOS DE GESTION'!#REF!),"")</f>
        <v>#REF!</v>
      </c>
      <c r="V32" s="53" t="e">
        <f>IF(AND(' RIESGOS DE GESTION'!#REF!="Media",' RIESGOS DE GESTION'!#REF!="Moderado"),CONCATENATE("R7C",' RIESGOS DE GESTION'!#REF!),"")</f>
        <v>#REF!</v>
      </c>
      <c r="W32" s="54" t="e">
        <f>IF(AND(' RIESGOS DE GESTION'!#REF!="Media",' RIESGOS DE GESTION'!#REF!="Moderado"),CONCATENATE("R7C",' RIESGOS DE GESTION'!#REF!),"")</f>
        <v>#REF!</v>
      </c>
      <c r="X32" s="54" t="e">
        <f>IF(AND(' RIESGOS DE GESTION'!#REF!="Media",' RIESGOS DE GESTION'!#REF!="Moderado"),CONCATENATE("R7C",' RIESGOS DE GESTION'!#REF!),"")</f>
        <v>#REF!</v>
      </c>
      <c r="Y32" s="54" t="e">
        <f>IF(AND(' RIESGOS DE GESTION'!#REF!="Media",' RIESGOS DE GESTION'!#REF!="Moderado"),CONCATENATE("R7C",' RIESGOS DE GESTION'!#REF!),"")</f>
        <v>#REF!</v>
      </c>
      <c r="Z32" s="54" t="e">
        <f>IF(AND(' RIESGOS DE GESTION'!#REF!="Media",' RIESGOS DE GESTION'!#REF!="Moderado"),CONCATENATE("R7C",' RIESGOS DE GESTION'!#REF!),"")</f>
        <v>#REF!</v>
      </c>
      <c r="AA32" s="55" t="e">
        <f>IF(AND(' RIESGOS DE GESTION'!#REF!="Media",' RIESGOS DE GESTION'!#REF!="Moderado"),CONCATENATE("R7C",' RIESGOS DE GESTION'!#REF!),"")</f>
        <v>#REF!</v>
      </c>
      <c r="AB32" s="38" t="e">
        <f>IF(AND(' RIESGOS DE GESTION'!#REF!="Media",' RIESGOS DE GESTION'!#REF!="Mayor"),CONCATENATE("R7C",' RIESGOS DE GESTION'!#REF!),"")</f>
        <v>#REF!</v>
      </c>
      <c r="AC32" s="39" t="e">
        <f>IF(AND(' RIESGOS DE GESTION'!#REF!="Media",' RIESGOS DE GESTION'!#REF!="Mayor"),CONCATENATE("R7C",' RIESGOS DE GESTION'!#REF!),"")</f>
        <v>#REF!</v>
      </c>
      <c r="AD32" s="39" t="e">
        <f>IF(AND(' RIESGOS DE GESTION'!#REF!="Media",' RIESGOS DE GESTION'!#REF!="Mayor"),CONCATENATE("R7C",' RIESGOS DE GESTION'!#REF!),"")</f>
        <v>#REF!</v>
      </c>
      <c r="AE32" s="39" t="e">
        <f>IF(AND(' RIESGOS DE GESTION'!#REF!="Media",' RIESGOS DE GESTION'!#REF!="Mayor"),CONCATENATE("R7C",' RIESGOS DE GESTION'!#REF!),"")</f>
        <v>#REF!</v>
      </c>
      <c r="AF32" s="39" t="e">
        <f>IF(AND(' RIESGOS DE GESTION'!#REF!="Media",' RIESGOS DE GESTION'!#REF!="Mayor"),CONCATENATE("R7C",' RIESGOS DE GESTION'!#REF!),"")</f>
        <v>#REF!</v>
      </c>
      <c r="AG32" s="40" t="e">
        <f>IF(AND(' RIESGOS DE GESTION'!#REF!="Media",' RIESGOS DE GESTION'!#REF!="Mayor"),CONCATENATE("R7C",' RIESGOS DE GESTION'!#REF!),"")</f>
        <v>#REF!</v>
      </c>
      <c r="AH32" s="41" t="e">
        <f>IF(AND(' RIESGOS DE GESTION'!#REF!="Media",' RIESGOS DE GESTION'!#REF!="Catastrófico"),CONCATENATE("R7C",' RIESGOS DE GESTION'!#REF!),"")</f>
        <v>#REF!</v>
      </c>
      <c r="AI32" s="42" t="e">
        <f>IF(AND(' RIESGOS DE GESTION'!#REF!="Media",' RIESGOS DE GESTION'!#REF!="Catastrófico"),CONCATENATE("R7C",' RIESGOS DE GESTION'!#REF!),"")</f>
        <v>#REF!</v>
      </c>
      <c r="AJ32" s="42" t="e">
        <f>IF(AND(' RIESGOS DE GESTION'!#REF!="Media",' RIESGOS DE GESTION'!#REF!="Catastrófico"),CONCATENATE("R7C",' RIESGOS DE GESTION'!#REF!),"")</f>
        <v>#REF!</v>
      </c>
      <c r="AK32" s="42" t="e">
        <f>IF(AND(' RIESGOS DE GESTION'!#REF!="Media",' RIESGOS DE GESTION'!#REF!="Catastrófico"),CONCATENATE("R7C",' RIESGOS DE GESTION'!#REF!),"")</f>
        <v>#REF!</v>
      </c>
      <c r="AL32" s="42" t="e">
        <f>IF(AND(' RIESGOS DE GESTION'!#REF!="Media",' RIESGOS DE GESTION'!#REF!="Catastrófico"),CONCATENATE("R7C",' RIESGOS DE GESTION'!#REF!),"")</f>
        <v>#REF!</v>
      </c>
      <c r="AM32" s="43" t="e">
        <f>IF(AND(' RIESGOS DE GESTION'!#REF!="Media",' RIESGOS DE GESTION'!#REF!="Catastrófico"),CONCATENATE("R7C",' RIESGOS DE GESTION'!#REF!),"")</f>
        <v>#REF!</v>
      </c>
      <c r="AN32" s="69"/>
      <c r="AO32" s="410"/>
      <c r="AP32" s="411"/>
      <c r="AQ32" s="411"/>
      <c r="AR32" s="411"/>
      <c r="AS32" s="411"/>
      <c r="AT32" s="412"/>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row>
    <row r="33" spans="1:80" ht="15" customHeight="1" x14ac:dyDescent="0.25">
      <c r="A33" s="69"/>
      <c r="B33" s="282"/>
      <c r="C33" s="282"/>
      <c r="D33" s="283"/>
      <c r="E33" s="381"/>
      <c r="F33" s="380"/>
      <c r="G33" s="380"/>
      <c r="H33" s="380"/>
      <c r="I33" s="396"/>
      <c r="J33" s="53" t="e">
        <f>IF(AND(' RIESGOS DE GESTION'!#REF!="Media",' RIESGOS DE GESTION'!#REF!="Leve"),CONCATENATE("R8C",' RIESGOS DE GESTION'!#REF!),"")</f>
        <v>#REF!</v>
      </c>
      <c r="K33" s="54" t="e">
        <f>IF(AND(' RIESGOS DE GESTION'!#REF!="Media",' RIESGOS DE GESTION'!#REF!="Leve"),CONCATENATE("R8C",' RIESGOS DE GESTION'!#REF!),"")</f>
        <v>#REF!</v>
      </c>
      <c r="L33" s="54" t="e">
        <f>IF(AND(' RIESGOS DE GESTION'!#REF!="Media",' RIESGOS DE GESTION'!#REF!="Leve"),CONCATENATE("R8C",' RIESGOS DE GESTION'!#REF!),"")</f>
        <v>#REF!</v>
      </c>
      <c r="M33" s="54" t="e">
        <f>IF(AND(' RIESGOS DE GESTION'!#REF!="Media",' RIESGOS DE GESTION'!#REF!="Leve"),CONCATENATE("R8C",' RIESGOS DE GESTION'!#REF!),"")</f>
        <v>#REF!</v>
      </c>
      <c r="N33" s="54" t="e">
        <f>IF(AND(' RIESGOS DE GESTION'!#REF!="Media",' RIESGOS DE GESTION'!#REF!="Leve"),CONCATENATE("R8C",' RIESGOS DE GESTION'!#REF!),"")</f>
        <v>#REF!</v>
      </c>
      <c r="O33" s="55" t="e">
        <f>IF(AND(' RIESGOS DE GESTION'!#REF!="Media",' RIESGOS DE GESTION'!#REF!="Leve"),CONCATENATE("R8C",' RIESGOS DE GESTION'!#REF!),"")</f>
        <v>#REF!</v>
      </c>
      <c r="P33" s="53" t="e">
        <f>IF(AND(' RIESGOS DE GESTION'!#REF!="Media",' RIESGOS DE GESTION'!#REF!="Menor"),CONCATENATE("R8C",' RIESGOS DE GESTION'!#REF!),"")</f>
        <v>#REF!</v>
      </c>
      <c r="Q33" s="54" t="e">
        <f>IF(AND(' RIESGOS DE GESTION'!#REF!="Media",' RIESGOS DE GESTION'!#REF!="Menor"),CONCATENATE("R8C",' RIESGOS DE GESTION'!#REF!),"")</f>
        <v>#REF!</v>
      </c>
      <c r="R33" s="54" t="e">
        <f>IF(AND(' RIESGOS DE GESTION'!#REF!="Media",' RIESGOS DE GESTION'!#REF!="Menor"),CONCATENATE("R8C",' RIESGOS DE GESTION'!#REF!),"")</f>
        <v>#REF!</v>
      </c>
      <c r="S33" s="54" t="e">
        <f>IF(AND(' RIESGOS DE GESTION'!#REF!="Media",' RIESGOS DE GESTION'!#REF!="Menor"),CONCATENATE("R8C",' RIESGOS DE GESTION'!#REF!),"")</f>
        <v>#REF!</v>
      </c>
      <c r="T33" s="54" t="e">
        <f>IF(AND(' RIESGOS DE GESTION'!#REF!="Media",' RIESGOS DE GESTION'!#REF!="Menor"),CONCATENATE("R8C",' RIESGOS DE GESTION'!#REF!),"")</f>
        <v>#REF!</v>
      </c>
      <c r="U33" s="55" t="e">
        <f>IF(AND(' RIESGOS DE GESTION'!#REF!="Media",' RIESGOS DE GESTION'!#REF!="Menor"),CONCATENATE("R8C",' RIESGOS DE GESTION'!#REF!),"")</f>
        <v>#REF!</v>
      </c>
      <c r="V33" s="53" t="e">
        <f>IF(AND(' RIESGOS DE GESTION'!#REF!="Media",' RIESGOS DE GESTION'!#REF!="Moderado"),CONCATENATE("R8C",' RIESGOS DE GESTION'!#REF!),"")</f>
        <v>#REF!</v>
      </c>
      <c r="W33" s="54" t="e">
        <f>IF(AND(' RIESGOS DE GESTION'!#REF!="Media",' RIESGOS DE GESTION'!#REF!="Moderado"),CONCATENATE("R8C",' RIESGOS DE GESTION'!#REF!),"")</f>
        <v>#REF!</v>
      </c>
      <c r="X33" s="54" t="e">
        <f>IF(AND(' RIESGOS DE GESTION'!#REF!="Media",' RIESGOS DE GESTION'!#REF!="Moderado"),CONCATENATE("R8C",' RIESGOS DE GESTION'!#REF!),"")</f>
        <v>#REF!</v>
      </c>
      <c r="Y33" s="54" t="e">
        <f>IF(AND(' RIESGOS DE GESTION'!#REF!="Media",' RIESGOS DE GESTION'!#REF!="Moderado"),CONCATENATE("R8C",' RIESGOS DE GESTION'!#REF!),"")</f>
        <v>#REF!</v>
      </c>
      <c r="Z33" s="54" t="e">
        <f>IF(AND(' RIESGOS DE GESTION'!#REF!="Media",' RIESGOS DE GESTION'!#REF!="Moderado"),CONCATENATE("R8C",' RIESGOS DE GESTION'!#REF!),"")</f>
        <v>#REF!</v>
      </c>
      <c r="AA33" s="55" t="e">
        <f>IF(AND(' RIESGOS DE GESTION'!#REF!="Media",' RIESGOS DE GESTION'!#REF!="Moderado"),CONCATENATE("R8C",' RIESGOS DE GESTION'!#REF!),"")</f>
        <v>#REF!</v>
      </c>
      <c r="AB33" s="38" t="e">
        <f>IF(AND(' RIESGOS DE GESTION'!#REF!="Media",' RIESGOS DE GESTION'!#REF!="Mayor"),CONCATENATE("R8C",' RIESGOS DE GESTION'!#REF!),"")</f>
        <v>#REF!</v>
      </c>
      <c r="AC33" s="39" t="e">
        <f>IF(AND(' RIESGOS DE GESTION'!#REF!="Media",' RIESGOS DE GESTION'!#REF!="Mayor"),CONCATENATE("R8C",' RIESGOS DE GESTION'!#REF!),"")</f>
        <v>#REF!</v>
      </c>
      <c r="AD33" s="39" t="e">
        <f>IF(AND(' RIESGOS DE GESTION'!#REF!="Media",' RIESGOS DE GESTION'!#REF!="Mayor"),CONCATENATE("R8C",' RIESGOS DE GESTION'!#REF!),"")</f>
        <v>#REF!</v>
      </c>
      <c r="AE33" s="39" t="e">
        <f>IF(AND(' RIESGOS DE GESTION'!#REF!="Media",' RIESGOS DE GESTION'!#REF!="Mayor"),CONCATENATE("R8C",' RIESGOS DE GESTION'!#REF!),"")</f>
        <v>#REF!</v>
      </c>
      <c r="AF33" s="39" t="e">
        <f>IF(AND(' RIESGOS DE GESTION'!#REF!="Media",' RIESGOS DE GESTION'!#REF!="Mayor"),CONCATENATE("R8C",' RIESGOS DE GESTION'!#REF!),"")</f>
        <v>#REF!</v>
      </c>
      <c r="AG33" s="40" t="e">
        <f>IF(AND(' RIESGOS DE GESTION'!#REF!="Media",' RIESGOS DE GESTION'!#REF!="Mayor"),CONCATENATE("R8C",' RIESGOS DE GESTION'!#REF!),"")</f>
        <v>#REF!</v>
      </c>
      <c r="AH33" s="41" t="e">
        <f>IF(AND(' RIESGOS DE GESTION'!#REF!="Media",' RIESGOS DE GESTION'!#REF!="Catastrófico"),CONCATENATE("R8C",' RIESGOS DE GESTION'!#REF!),"")</f>
        <v>#REF!</v>
      </c>
      <c r="AI33" s="42" t="e">
        <f>IF(AND(' RIESGOS DE GESTION'!#REF!="Media",' RIESGOS DE GESTION'!#REF!="Catastrófico"),CONCATENATE("R8C",' RIESGOS DE GESTION'!#REF!),"")</f>
        <v>#REF!</v>
      </c>
      <c r="AJ33" s="42" t="e">
        <f>IF(AND(' RIESGOS DE GESTION'!#REF!="Media",' RIESGOS DE GESTION'!#REF!="Catastrófico"),CONCATENATE("R8C",' RIESGOS DE GESTION'!#REF!),"")</f>
        <v>#REF!</v>
      </c>
      <c r="AK33" s="42" t="e">
        <f>IF(AND(' RIESGOS DE GESTION'!#REF!="Media",' RIESGOS DE GESTION'!#REF!="Catastrófico"),CONCATENATE("R8C",' RIESGOS DE GESTION'!#REF!),"")</f>
        <v>#REF!</v>
      </c>
      <c r="AL33" s="42" t="e">
        <f>IF(AND(' RIESGOS DE GESTION'!#REF!="Media",' RIESGOS DE GESTION'!#REF!="Catastrófico"),CONCATENATE("R8C",' RIESGOS DE GESTION'!#REF!),"")</f>
        <v>#REF!</v>
      </c>
      <c r="AM33" s="43" t="e">
        <f>IF(AND(' RIESGOS DE GESTION'!#REF!="Media",' RIESGOS DE GESTION'!#REF!="Catastrófico"),CONCATENATE("R8C",' RIESGOS DE GESTION'!#REF!),"")</f>
        <v>#REF!</v>
      </c>
      <c r="AN33" s="69"/>
      <c r="AO33" s="410"/>
      <c r="AP33" s="411"/>
      <c r="AQ33" s="411"/>
      <c r="AR33" s="411"/>
      <c r="AS33" s="411"/>
      <c r="AT33" s="412"/>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row>
    <row r="34" spans="1:80" ht="15" customHeight="1" x14ac:dyDescent="0.25">
      <c r="A34" s="69"/>
      <c r="B34" s="282"/>
      <c r="C34" s="282"/>
      <c r="D34" s="283"/>
      <c r="E34" s="381"/>
      <c r="F34" s="380"/>
      <c r="G34" s="380"/>
      <c r="H34" s="380"/>
      <c r="I34" s="396"/>
      <c r="J34" s="53" t="e">
        <f>IF(AND(' RIESGOS DE GESTION'!#REF!="Media",' RIESGOS DE GESTION'!#REF!="Leve"),CONCATENATE("R9C",' RIESGOS DE GESTION'!#REF!),"")</f>
        <v>#REF!</v>
      </c>
      <c r="K34" s="54" t="e">
        <f>IF(AND(' RIESGOS DE GESTION'!#REF!="Media",' RIESGOS DE GESTION'!#REF!="Leve"),CONCATENATE("R9C",' RIESGOS DE GESTION'!#REF!),"")</f>
        <v>#REF!</v>
      </c>
      <c r="L34" s="54" t="e">
        <f>IF(AND(' RIESGOS DE GESTION'!#REF!="Media",' RIESGOS DE GESTION'!#REF!="Leve"),CONCATENATE("R9C",' RIESGOS DE GESTION'!#REF!),"")</f>
        <v>#REF!</v>
      </c>
      <c r="M34" s="54" t="e">
        <f>IF(AND(' RIESGOS DE GESTION'!#REF!="Media",' RIESGOS DE GESTION'!#REF!="Leve"),CONCATENATE("R9C",' RIESGOS DE GESTION'!#REF!),"")</f>
        <v>#REF!</v>
      </c>
      <c r="N34" s="54" t="e">
        <f>IF(AND(' RIESGOS DE GESTION'!#REF!="Media",' RIESGOS DE GESTION'!#REF!="Leve"),CONCATENATE("R9C",' RIESGOS DE GESTION'!#REF!),"")</f>
        <v>#REF!</v>
      </c>
      <c r="O34" s="55" t="e">
        <f>IF(AND(' RIESGOS DE GESTION'!#REF!="Media",' RIESGOS DE GESTION'!#REF!="Leve"),CONCATENATE("R9C",' RIESGOS DE GESTION'!#REF!),"")</f>
        <v>#REF!</v>
      </c>
      <c r="P34" s="53" t="e">
        <f>IF(AND(' RIESGOS DE GESTION'!#REF!="Media",' RIESGOS DE GESTION'!#REF!="Menor"),CONCATENATE("R9C",' RIESGOS DE GESTION'!#REF!),"")</f>
        <v>#REF!</v>
      </c>
      <c r="Q34" s="54" t="e">
        <f>IF(AND(' RIESGOS DE GESTION'!#REF!="Media",' RIESGOS DE GESTION'!#REF!="Menor"),CONCATENATE("R9C",' RIESGOS DE GESTION'!#REF!),"")</f>
        <v>#REF!</v>
      </c>
      <c r="R34" s="54" t="e">
        <f>IF(AND(' RIESGOS DE GESTION'!#REF!="Media",' RIESGOS DE GESTION'!#REF!="Menor"),CONCATENATE("R9C",' RIESGOS DE GESTION'!#REF!),"")</f>
        <v>#REF!</v>
      </c>
      <c r="S34" s="54" t="e">
        <f>IF(AND(' RIESGOS DE GESTION'!#REF!="Media",' RIESGOS DE GESTION'!#REF!="Menor"),CONCATENATE("R9C",' RIESGOS DE GESTION'!#REF!),"")</f>
        <v>#REF!</v>
      </c>
      <c r="T34" s="54" t="e">
        <f>IF(AND(' RIESGOS DE GESTION'!#REF!="Media",' RIESGOS DE GESTION'!#REF!="Menor"),CONCATENATE("R9C",' RIESGOS DE GESTION'!#REF!),"")</f>
        <v>#REF!</v>
      </c>
      <c r="U34" s="55" t="e">
        <f>IF(AND(' RIESGOS DE GESTION'!#REF!="Media",' RIESGOS DE GESTION'!#REF!="Menor"),CONCATENATE("R9C",' RIESGOS DE GESTION'!#REF!),"")</f>
        <v>#REF!</v>
      </c>
      <c r="V34" s="53" t="e">
        <f>IF(AND(' RIESGOS DE GESTION'!#REF!="Media",' RIESGOS DE GESTION'!#REF!="Moderado"),CONCATENATE("R9C",' RIESGOS DE GESTION'!#REF!),"")</f>
        <v>#REF!</v>
      </c>
      <c r="W34" s="54" t="e">
        <f>IF(AND(' RIESGOS DE GESTION'!#REF!="Media",' RIESGOS DE GESTION'!#REF!="Moderado"),CONCATENATE("R9C",' RIESGOS DE GESTION'!#REF!),"")</f>
        <v>#REF!</v>
      </c>
      <c r="X34" s="54" t="e">
        <f>IF(AND(' RIESGOS DE GESTION'!#REF!="Media",' RIESGOS DE GESTION'!#REF!="Moderado"),CONCATENATE("R9C",' RIESGOS DE GESTION'!#REF!),"")</f>
        <v>#REF!</v>
      </c>
      <c r="Y34" s="54" t="e">
        <f>IF(AND(' RIESGOS DE GESTION'!#REF!="Media",' RIESGOS DE GESTION'!#REF!="Moderado"),CONCATENATE("R9C",' RIESGOS DE GESTION'!#REF!),"")</f>
        <v>#REF!</v>
      </c>
      <c r="Z34" s="54" t="e">
        <f>IF(AND(' RIESGOS DE GESTION'!#REF!="Media",' RIESGOS DE GESTION'!#REF!="Moderado"),CONCATENATE("R9C",' RIESGOS DE GESTION'!#REF!),"")</f>
        <v>#REF!</v>
      </c>
      <c r="AA34" s="55" t="e">
        <f>IF(AND(' RIESGOS DE GESTION'!#REF!="Media",' RIESGOS DE GESTION'!#REF!="Moderado"),CONCATENATE("R9C",' RIESGOS DE GESTION'!#REF!),"")</f>
        <v>#REF!</v>
      </c>
      <c r="AB34" s="38" t="e">
        <f>IF(AND(' RIESGOS DE GESTION'!#REF!="Media",' RIESGOS DE GESTION'!#REF!="Mayor"),CONCATENATE("R9C",' RIESGOS DE GESTION'!#REF!),"")</f>
        <v>#REF!</v>
      </c>
      <c r="AC34" s="39" t="e">
        <f>IF(AND(' RIESGOS DE GESTION'!#REF!="Media",' RIESGOS DE GESTION'!#REF!="Mayor"),CONCATENATE("R9C",' RIESGOS DE GESTION'!#REF!),"")</f>
        <v>#REF!</v>
      </c>
      <c r="AD34" s="39" t="e">
        <f>IF(AND(' RIESGOS DE GESTION'!#REF!="Media",' RIESGOS DE GESTION'!#REF!="Mayor"),CONCATENATE("R9C",' RIESGOS DE GESTION'!#REF!),"")</f>
        <v>#REF!</v>
      </c>
      <c r="AE34" s="39" t="e">
        <f>IF(AND(' RIESGOS DE GESTION'!#REF!="Media",' RIESGOS DE GESTION'!#REF!="Mayor"),CONCATENATE("R9C",' RIESGOS DE GESTION'!#REF!),"")</f>
        <v>#REF!</v>
      </c>
      <c r="AF34" s="39" t="e">
        <f>IF(AND(' RIESGOS DE GESTION'!#REF!="Media",' RIESGOS DE GESTION'!#REF!="Mayor"),CONCATENATE("R9C",' RIESGOS DE GESTION'!#REF!),"")</f>
        <v>#REF!</v>
      </c>
      <c r="AG34" s="40" t="e">
        <f>IF(AND(' RIESGOS DE GESTION'!#REF!="Media",' RIESGOS DE GESTION'!#REF!="Mayor"),CONCATENATE("R9C",' RIESGOS DE GESTION'!#REF!),"")</f>
        <v>#REF!</v>
      </c>
      <c r="AH34" s="41" t="e">
        <f>IF(AND(' RIESGOS DE GESTION'!#REF!="Media",' RIESGOS DE GESTION'!#REF!="Catastrófico"),CONCATENATE("R9C",' RIESGOS DE GESTION'!#REF!),"")</f>
        <v>#REF!</v>
      </c>
      <c r="AI34" s="42" t="e">
        <f>IF(AND(' RIESGOS DE GESTION'!#REF!="Media",' RIESGOS DE GESTION'!#REF!="Catastrófico"),CONCATENATE("R9C",' RIESGOS DE GESTION'!#REF!),"")</f>
        <v>#REF!</v>
      </c>
      <c r="AJ34" s="42" t="e">
        <f>IF(AND(' RIESGOS DE GESTION'!#REF!="Media",' RIESGOS DE GESTION'!#REF!="Catastrófico"),CONCATENATE("R9C",' RIESGOS DE GESTION'!#REF!),"")</f>
        <v>#REF!</v>
      </c>
      <c r="AK34" s="42" t="e">
        <f>IF(AND(' RIESGOS DE GESTION'!#REF!="Media",' RIESGOS DE GESTION'!#REF!="Catastrófico"),CONCATENATE("R9C",' RIESGOS DE GESTION'!#REF!),"")</f>
        <v>#REF!</v>
      </c>
      <c r="AL34" s="42" t="e">
        <f>IF(AND(' RIESGOS DE GESTION'!#REF!="Media",' RIESGOS DE GESTION'!#REF!="Catastrófico"),CONCATENATE("R9C",' RIESGOS DE GESTION'!#REF!),"")</f>
        <v>#REF!</v>
      </c>
      <c r="AM34" s="43" t="e">
        <f>IF(AND(' RIESGOS DE GESTION'!#REF!="Media",' RIESGOS DE GESTION'!#REF!="Catastrófico"),CONCATENATE("R9C",' RIESGOS DE GESTION'!#REF!),"")</f>
        <v>#REF!</v>
      </c>
      <c r="AN34" s="69"/>
      <c r="AO34" s="410"/>
      <c r="AP34" s="411"/>
      <c r="AQ34" s="411"/>
      <c r="AR34" s="411"/>
      <c r="AS34" s="411"/>
      <c r="AT34" s="412"/>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row>
    <row r="35" spans="1:80" ht="15.75" customHeight="1" thickBot="1" x14ac:dyDescent="0.3">
      <c r="A35" s="69"/>
      <c r="B35" s="282"/>
      <c r="C35" s="282"/>
      <c r="D35" s="283"/>
      <c r="E35" s="382"/>
      <c r="F35" s="383"/>
      <c r="G35" s="383"/>
      <c r="H35" s="383"/>
      <c r="I35" s="397"/>
      <c r="J35" s="53" t="e">
        <f>IF(AND(' RIESGOS DE GESTION'!#REF!="Media",' RIESGOS DE GESTION'!#REF!="Leve"),CONCATENATE("R10C",' RIESGOS DE GESTION'!#REF!),"")</f>
        <v>#REF!</v>
      </c>
      <c r="K35" s="54" t="e">
        <f>IF(AND(' RIESGOS DE GESTION'!#REF!="Media",' RIESGOS DE GESTION'!#REF!="Leve"),CONCATENATE("R10C",' RIESGOS DE GESTION'!#REF!),"")</f>
        <v>#REF!</v>
      </c>
      <c r="L35" s="54" t="e">
        <f>IF(AND(' RIESGOS DE GESTION'!#REF!="Media",' RIESGOS DE GESTION'!#REF!="Leve"),CONCATENATE("R10C",' RIESGOS DE GESTION'!#REF!),"")</f>
        <v>#REF!</v>
      </c>
      <c r="M35" s="54" t="e">
        <f>IF(AND(' RIESGOS DE GESTION'!#REF!="Media",' RIESGOS DE GESTION'!#REF!="Leve"),CONCATENATE("R10C",' RIESGOS DE GESTION'!#REF!),"")</f>
        <v>#REF!</v>
      </c>
      <c r="N35" s="54" t="e">
        <f>IF(AND(' RIESGOS DE GESTION'!#REF!="Media",' RIESGOS DE GESTION'!#REF!="Leve"),CONCATENATE("R10C",' RIESGOS DE GESTION'!#REF!),"")</f>
        <v>#REF!</v>
      </c>
      <c r="O35" s="55" t="e">
        <f>IF(AND(' RIESGOS DE GESTION'!#REF!="Media",' RIESGOS DE GESTION'!#REF!="Leve"),CONCATENATE("R10C",' RIESGOS DE GESTION'!#REF!),"")</f>
        <v>#REF!</v>
      </c>
      <c r="P35" s="53" t="e">
        <f>IF(AND(' RIESGOS DE GESTION'!#REF!="Media",' RIESGOS DE GESTION'!#REF!="Menor"),CONCATENATE("R10C",' RIESGOS DE GESTION'!#REF!),"")</f>
        <v>#REF!</v>
      </c>
      <c r="Q35" s="54" t="e">
        <f>IF(AND(' RIESGOS DE GESTION'!#REF!="Media",' RIESGOS DE GESTION'!#REF!="Menor"),CONCATENATE("R10C",' RIESGOS DE GESTION'!#REF!),"")</f>
        <v>#REF!</v>
      </c>
      <c r="R35" s="54" t="e">
        <f>IF(AND(' RIESGOS DE GESTION'!#REF!="Media",' RIESGOS DE GESTION'!#REF!="Menor"),CONCATENATE("R10C",' RIESGOS DE GESTION'!#REF!),"")</f>
        <v>#REF!</v>
      </c>
      <c r="S35" s="54" t="e">
        <f>IF(AND(' RIESGOS DE GESTION'!#REF!="Media",' RIESGOS DE GESTION'!#REF!="Menor"),CONCATENATE("R10C",' RIESGOS DE GESTION'!#REF!),"")</f>
        <v>#REF!</v>
      </c>
      <c r="T35" s="54" t="e">
        <f>IF(AND(' RIESGOS DE GESTION'!#REF!="Media",' RIESGOS DE GESTION'!#REF!="Menor"),CONCATENATE("R10C",' RIESGOS DE GESTION'!#REF!),"")</f>
        <v>#REF!</v>
      </c>
      <c r="U35" s="55" t="e">
        <f>IF(AND(' RIESGOS DE GESTION'!#REF!="Media",' RIESGOS DE GESTION'!#REF!="Menor"),CONCATENATE("R10C",' RIESGOS DE GESTION'!#REF!),"")</f>
        <v>#REF!</v>
      </c>
      <c r="V35" s="53" t="e">
        <f>IF(AND(' RIESGOS DE GESTION'!#REF!="Media",' RIESGOS DE GESTION'!#REF!="Moderado"),CONCATENATE("R10C",' RIESGOS DE GESTION'!#REF!),"")</f>
        <v>#REF!</v>
      </c>
      <c r="W35" s="54" t="e">
        <f>IF(AND(' RIESGOS DE GESTION'!#REF!="Media",' RIESGOS DE GESTION'!#REF!="Moderado"),CONCATENATE("R10C",' RIESGOS DE GESTION'!#REF!),"")</f>
        <v>#REF!</v>
      </c>
      <c r="X35" s="54" t="e">
        <f>IF(AND(' RIESGOS DE GESTION'!#REF!="Media",' RIESGOS DE GESTION'!#REF!="Moderado"),CONCATENATE("R10C",' RIESGOS DE GESTION'!#REF!),"")</f>
        <v>#REF!</v>
      </c>
      <c r="Y35" s="54" t="e">
        <f>IF(AND(' RIESGOS DE GESTION'!#REF!="Media",' RIESGOS DE GESTION'!#REF!="Moderado"),CONCATENATE("R10C",' RIESGOS DE GESTION'!#REF!),"")</f>
        <v>#REF!</v>
      </c>
      <c r="Z35" s="54" t="e">
        <f>IF(AND(' RIESGOS DE GESTION'!#REF!="Media",' RIESGOS DE GESTION'!#REF!="Moderado"),CONCATENATE("R10C",' RIESGOS DE GESTION'!#REF!),"")</f>
        <v>#REF!</v>
      </c>
      <c r="AA35" s="55" t="e">
        <f>IF(AND(' RIESGOS DE GESTION'!#REF!="Media",' RIESGOS DE GESTION'!#REF!="Moderado"),CONCATENATE("R10C",' RIESGOS DE GESTION'!#REF!),"")</f>
        <v>#REF!</v>
      </c>
      <c r="AB35" s="44" t="e">
        <f>IF(AND(' RIESGOS DE GESTION'!#REF!="Media",' RIESGOS DE GESTION'!#REF!="Mayor"),CONCATENATE("R10C",' RIESGOS DE GESTION'!#REF!),"")</f>
        <v>#REF!</v>
      </c>
      <c r="AC35" s="45" t="e">
        <f>IF(AND(' RIESGOS DE GESTION'!#REF!="Media",' RIESGOS DE GESTION'!#REF!="Mayor"),CONCATENATE("R10C",' RIESGOS DE GESTION'!#REF!),"")</f>
        <v>#REF!</v>
      </c>
      <c r="AD35" s="45" t="e">
        <f>IF(AND(' RIESGOS DE GESTION'!#REF!="Media",' RIESGOS DE GESTION'!#REF!="Mayor"),CONCATENATE("R10C",' RIESGOS DE GESTION'!#REF!),"")</f>
        <v>#REF!</v>
      </c>
      <c r="AE35" s="45" t="e">
        <f>IF(AND(' RIESGOS DE GESTION'!#REF!="Media",' RIESGOS DE GESTION'!#REF!="Mayor"),CONCATENATE("R10C",' RIESGOS DE GESTION'!#REF!),"")</f>
        <v>#REF!</v>
      </c>
      <c r="AF35" s="45" t="e">
        <f>IF(AND(' RIESGOS DE GESTION'!#REF!="Media",' RIESGOS DE GESTION'!#REF!="Mayor"),CONCATENATE("R10C",' RIESGOS DE GESTION'!#REF!),"")</f>
        <v>#REF!</v>
      </c>
      <c r="AG35" s="46" t="e">
        <f>IF(AND(' RIESGOS DE GESTION'!#REF!="Media",' RIESGOS DE GESTION'!#REF!="Mayor"),CONCATENATE("R10C",' RIESGOS DE GESTION'!#REF!),"")</f>
        <v>#REF!</v>
      </c>
      <c r="AH35" s="47" t="e">
        <f>IF(AND(' RIESGOS DE GESTION'!#REF!="Media",' RIESGOS DE GESTION'!#REF!="Catastrófico"),CONCATENATE("R10C",' RIESGOS DE GESTION'!#REF!),"")</f>
        <v>#REF!</v>
      </c>
      <c r="AI35" s="48" t="e">
        <f>IF(AND(' RIESGOS DE GESTION'!#REF!="Media",' RIESGOS DE GESTION'!#REF!="Catastrófico"),CONCATENATE("R10C",' RIESGOS DE GESTION'!#REF!),"")</f>
        <v>#REF!</v>
      </c>
      <c r="AJ35" s="48" t="e">
        <f>IF(AND(' RIESGOS DE GESTION'!#REF!="Media",' RIESGOS DE GESTION'!#REF!="Catastrófico"),CONCATENATE("R10C",' RIESGOS DE GESTION'!#REF!),"")</f>
        <v>#REF!</v>
      </c>
      <c r="AK35" s="48" t="e">
        <f>IF(AND(' RIESGOS DE GESTION'!#REF!="Media",' RIESGOS DE GESTION'!#REF!="Catastrófico"),CONCATENATE("R10C",' RIESGOS DE GESTION'!#REF!),"")</f>
        <v>#REF!</v>
      </c>
      <c r="AL35" s="48" t="e">
        <f>IF(AND(' RIESGOS DE GESTION'!#REF!="Media",' RIESGOS DE GESTION'!#REF!="Catastrófico"),CONCATENATE("R10C",' RIESGOS DE GESTION'!#REF!),"")</f>
        <v>#REF!</v>
      </c>
      <c r="AM35" s="49" t="e">
        <f>IF(AND(' RIESGOS DE GESTION'!#REF!="Media",' RIESGOS DE GESTION'!#REF!="Catastrófico"),CONCATENATE("R10C",' RIESGOS DE GESTION'!#REF!),"")</f>
        <v>#REF!</v>
      </c>
      <c r="AN35" s="69"/>
      <c r="AO35" s="413"/>
      <c r="AP35" s="414"/>
      <c r="AQ35" s="414"/>
      <c r="AR35" s="414"/>
      <c r="AS35" s="414"/>
      <c r="AT35" s="415"/>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row>
    <row r="36" spans="1:80" ht="15" customHeight="1" x14ac:dyDescent="0.25">
      <c r="A36" s="69"/>
      <c r="B36" s="282"/>
      <c r="C36" s="282"/>
      <c r="D36" s="283"/>
      <c r="E36" s="377" t="s">
        <v>319</v>
      </c>
      <c r="F36" s="378"/>
      <c r="G36" s="378"/>
      <c r="H36" s="378"/>
      <c r="I36" s="378"/>
      <c r="J36" s="59" t="e">
        <f>IF(AND(' RIESGOS DE GESTION'!#REF!="Baja",' RIESGOS DE GESTION'!#REF!="Leve"),CONCATENATE("R1C",' RIESGOS DE GESTION'!#REF!),"")</f>
        <v>#REF!</v>
      </c>
      <c r="K36" s="60" t="e">
        <f>IF(AND(' RIESGOS DE GESTION'!#REF!="Baja",' RIESGOS DE GESTION'!#REF!="Leve"),CONCATENATE("R1C",' RIESGOS DE GESTION'!#REF!),"")</f>
        <v>#REF!</v>
      </c>
      <c r="L36" s="60" t="e">
        <f>IF(AND(' RIESGOS DE GESTION'!#REF!="Baja",' RIESGOS DE GESTION'!#REF!="Leve"),CONCATENATE("R1C",' RIESGOS DE GESTION'!#REF!),"")</f>
        <v>#REF!</v>
      </c>
      <c r="M36" s="60" t="e">
        <f>IF(AND(' RIESGOS DE GESTION'!#REF!="Baja",' RIESGOS DE GESTION'!#REF!="Leve"),CONCATENATE("R1C",' RIESGOS DE GESTION'!#REF!),"")</f>
        <v>#REF!</v>
      </c>
      <c r="N36" s="60" t="e">
        <f>IF(AND(' RIESGOS DE GESTION'!#REF!="Baja",' RIESGOS DE GESTION'!#REF!="Leve"),CONCATENATE("R1C",' RIESGOS DE GESTION'!#REF!),"")</f>
        <v>#REF!</v>
      </c>
      <c r="O36" s="61" t="e">
        <f>IF(AND(' RIESGOS DE GESTION'!#REF!="Baja",' RIESGOS DE GESTION'!#REF!="Leve"),CONCATENATE("R1C",' RIESGOS DE GESTION'!#REF!),"")</f>
        <v>#REF!</v>
      </c>
      <c r="P36" s="50" t="e">
        <f>IF(AND(' RIESGOS DE GESTION'!#REF!="Baja",' RIESGOS DE GESTION'!#REF!="Menor"),CONCATENATE("R1C",' RIESGOS DE GESTION'!#REF!),"")</f>
        <v>#REF!</v>
      </c>
      <c r="Q36" s="51" t="e">
        <f>IF(AND(' RIESGOS DE GESTION'!#REF!="Baja",' RIESGOS DE GESTION'!#REF!="Menor"),CONCATENATE("R1C",' RIESGOS DE GESTION'!#REF!),"")</f>
        <v>#REF!</v>
      </c>
      <c r="R36" s="51" t="e">
        <f>IF(AND(' RIESGOS DE GESTION'!#REF!="Baja",' RIESGOS DE GESTION'!#REF!="Menor"),CONCATENATE("R1C",' RIESGOS DE GESTION'!#REF!),"")</f>
        <v>#REF!</v>
      </c>
      <c r="S36" s="51" t="e">
        <f>IF(AND(' RIESGOS DE GESTION'!#REF!="Baja",' RIESGOS DE GESTION'!#REF!="Menor"),CONCATENATE("R1C",' RIESGOS DE GESTION'!#REF!),"")</f>
        <v>#REF!</v>
      </c>
      <c r="T36" s="51" t="e">
        <f>IF(AND(' RIESGOS DE GESTION'!#REF!="Baja",' RIESGOS DE GESTION'!#REF!="Menor"),CONCATENATE("R1C",' RIESGOS DE GESTION'!#REF!),"")</f>
        <v>#REF!</v>
      </c>
      <c r="U36" s="52" t="e">
        <f>IF(AND(' RIESGOS DE GESTION'!#REF!="Baja",' RIESGOS DE GESTION'!#REF!="Menor"),CONCATENATE("R1C",' RIESGOS DE GESTION'!#REF!),"")</f>
        <v>#REF!</v>
      </c>
      <c r="V36" s="50" t="e">
        <f>IF(AND(' RIESGOS DE GESTION'!#REF!="Baja",' RIESGOS DE GESTION'!#REF!="Moderado"),CONCATENATE("R1C",' RIESGOS DE GESTION'!#REF!),"")</f>
        <v>#REF!</v>
      </c>
      <c r="W36" s="51" t="e">
        <f>IF(AND(' RIESGOS DE GESTION'!#REF!="Baja",' RIESGOS DE GESTION'!#REF!="Moderado"),CONCATENATE("R1C",' RIESGOS DE GESTION'!#REF!),"")</f>
        <v>#REF!</v>
      </c>
      <c r="X36" s="51" t="e">
        <f>IF(AND(' RIESGOS DE GESTION'!#REF!="Baja",' RIESGOS DE GESTION'!#REF!="Moderado"),CONCATENATE("R1C",' RIESGOS DE GESTION'!#REF!),"")</f>
        <v>#REF!</v>
      </c>
      <c r="Y36" s="51" t="e">
        <f>IF(AND(' RIESGOS DE GESTION'!#REF!="Baja",' RIESGOS DE GESTION'!#REF!="Moderado"),CONCATENATE("R1C",' RIESGOS DE GESTION'!#REF!),"")</f>
        <v>#REF!</v>
      </c>
      <c r="Z36" s="51" t="e">
        <f>IF(AND(' RIESGOS DE GESTION'!#REF!="Baja",' RIESGOS DE GESTION'!#REF!="Moderado"),CONCATENATE("R1C",' RIESGOS DE GESTION'!#REF!),"")</f>
        <v>#REF!</v>
      </c>
      <c r="AA36" s="52" t="e">
        <f>IF(AND(' RIESGOS DE GESTION'!#REF!="Baja",' RIESGOS DE GESTION'!#REF!="Moderado"),CONCATENATE("R1C",' RIESGOS DE GESTION'!#REF!),"")</f>
        <v>#REF!</v>
      </c>
      <c r="AB36" s="32" t="e">
        <f>IF(AND(' RIESGOS DE GESTION'!#REF!="Baja",' RIESGOS DE GESTION'!#REF!="Mayor"),CONCATENATE("R1C",' RIESGOS DE GESTION'!#REF!),"")</f>
        <v>#REF!</v>
      </c>
      <c r="AC36" s="33" t="e">
        <f>IF(AND(' RIESGOS DE GESTION'!#REF!="Baja",' RIESGOS DE GESTION'!#REF!="Mayor"),CONCATENATE("R1C",' RIESGOS DE GESTION'!#REF!),"")</f>
        <v>#REF!</v>
      </c>
      <c r="AD36" s="33" t="e">
        <f>IF(AND(' RIESGOS DE GESTION'!#REF!="Baja",' RIESGOS DE GESTION'!#REF!="Mayor"),CONCATENATE("R1C",' RIESGOS DE GESTION'!#REF!),"")</f>
        <v>#REF!</v>
      </c>
      <c r="AE36" s="33" t="e">
        <f>IF(AND(' RIESGOS DE GESTION'!#REF!="Baja",' RIESGOS DE GESTION'!#REF!="Mayor"),CONCATENATE("R1C",' RIESGOS DE GESTION'!#REF!),"")</f>
        <v>#REF!</v>
      </c>
      <c r="AF36" s="33" t="e">
        <f>IF(AND(' RIESGOS DE GESTION'!#REF!="Baja",' RIESGOS DE GESTION'!#REF!="Mayor"),CONCATENATE("R1C",' RIESGOS DE GESTION'!#REF!),"")</f>
        <v>#REF!</v>
      </c>
      <c r="AG36" s="34" t="e">
        <f>IF(AND(' RIESGOS DE GESTION'!#REF!="Baja",' RIESGOS DE GESTION'!#REF!="Mayor"),CONCATENATE("R1C",' RIESGOS DE GESTION'!#REF!),"")</f>
        <v>#REF!</v>
      </c>
      <c r="AH36" s="35" t="e">
        <f>IF(AND(' RIESGOS DE GESTION'!#REF!="Baja",' RIESGOS DE GESTION'!#REF!="Catastrófico"),CONCATENATE("R1C",' RIESGOS DE GESTION'!#REF!),"")</f>
        <v>#REF!</v>
      </c>
      <c r="AI36" s="36" t="e">
        <f>IF(AND(' RIESGOS DE GESTION'!#REF!="Baja",' RIESGOS DE GESTION'!#REF!="Catastrófico"),CONCATENATE("R1C",' RIESGOS DE GESTION'!#REF!),"")</f>
        <v>#REF!</v>
      </c>
      <c r="AJ36" s="36" t="e">
        <f>IF(AND(' RIESGOS DE GESTION'!#REF!="Baja",' RIESGOS DE GESTION'!#REF!="Catastrófico"),CONCATENATE("R1C",' RIESGOS DE GESTION'!#REF!),"")</f>
        <v>#REF!</v>
      </c>
      <c r="AK36" s="36" t="e">
        <f>IF(AND(' RIESGOS DE GESTION'!#REF!="Baja",' RIESGOS DE GESTION'!#REF!="Catastrófico"),CONCATENATE("R1C",' RIESGOS DE GESTION'!#REF!),"")</f>
        <v>#REF!</v>
      </c>
      <c r="AL36" s="36" t="e">
        <f>IF(AND(' RIESGOS DE GESTION'!#REF!="Baja",' RIESGOS DE GESTION'!#REF!="Catastrófico"),CONCATENATE("R1C",' RIESGOS DE GESTION'!#REF!),"")</f>
        <v>#REF!</v>
      </c>
      <c r="AM36" s="37" t="e">
        <f>IF(AND(' RIESGOS DE GESTION'!#REF!="Baja",' RIESGOS DE GESTION'!#REF!="Catastrófico"),CONCATENATE("R1C",' RIESGOS DE GESTION'!#REF!),"")</f>
        <v>#REF!</v>
      </c>
      <c r="AN36" s="69"/>
      <c r="AO36" s="398" t="s">
        <v>320</v>
      </c>
      <c r="AP36" s="399"/>
      <c r="AQ36" s="399"/>
      <c r="AR36" s="399"/>
      <c r="AS36" s="399"/>
      <c r="AT36" s="400"/>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row>
    <row r="37" spans="1:80" ht="15" customHeight="1" x14ac:dyDescent="0.25">
      <c r="A37" s="69"/>
      <c r="B37" s="282"/>
      <c r="C37" s="282"/>
      <c r="D37" s="283"/>
      <c r="E37" s="379"/>
      <c r="F37" s="380"/>
      <c r="G37" s="380"/>
      <c r="H37" s="380"/>
      <c r="I37" s="380"/>
      <c r="J37" s="62" t="e">
        <f>IF(AND(' RIESGOS DE GESTION'!#REF!="Baja",' RIESGOS DE GESTION'!#REF!="Leve"),CONCATENATE("R2C",' RIESGOS DE GESTION'!#REF!),"")</f>
        <v>#REF!</v>
      </c>
      <c r="K37" s="63" t="e">
        <f>IF(AND(' RIESGOS DE GESTION'!#REF!="Baja",' RIESGOS DE GESTION'!#REF!="Leve"),CONCATENATE("R2C",' RIESGOS DE GESTION'!#REF!),"")</f>
        <v>#REF!</v>
      </c>
      <c r="L37" s="63" t="e">
        <f>IF(AND(' RIESGOS DE GESTION'!#REF!="Baja",' RIESGOS DE GESTION'!#REF!="Leve"),CONCATENATE("R2C",' RIESGOS DE GESTION'!#REF!),"")</f>
        <v>#REF!</v>
      </c>
      <c r="M37" s="63" t="e">
        <f>IF(AND(' RIESGOS DE GESTION'!#REF!="Baja",' RIESGOS DE GESTION'!#REF!="Leve"),CONCATENATE("R2C",' RIESGOS DE GESTION'!#REF!),"")</f>
        <v>#REF!</v>
      </c>
      <c r="N37" s="63" t="e">
        <f>IF(AND(' RIESGOS DE GESTION'!#REF!="Baja",' RIESGOS DE GESTION'!#REF!="Leve"),CONCATENATE("R2C",' RIESGOS DE GESTION'!#REF!),"")</f>
        <v>#REF!</v>
      </c>
      <c r="O37" s="64" t="e">
        <f>IF(AND(' RIESGOS DE GESTION'!#REF!="Baja",' RIESGOS DE GESTION'!#REF!="Leve"),CONCATENATE("R2C",' RIESGOS DE GESTION'!#REF!),"")</f>
        <v>#REF!</v>
      </c>
      <c r="P37" s="53" t="e">
        <f>IF(AND(' RIESGOS DE GESTION'!#REF!="Baja",' RIESGOS DE GESTION'!#REF!="Menor"),CONCATENATE("R2C",' RIESGOS DE GESTION'!#REF!),"")</f>
        <v>#REF!</v>
      </c>
      <c r="Q37" s="54" t="e">
        <f>IF(AND(' RIESGOS DE GESTION'!#REF!="Baja",' RIESGOS DE GESTION'!#REF!="Menor"),CONCATENATE("R2C",' RIESGOS DE GESTION'!#REF!),"")</f>
        <v>#REF!</v>
      </c>
      <c r="R37" s="54" t="e">
        <f>IF(AND(' RIESGOS DE GESTION'!#REF!="Baja",' RIESGOS DE GESTION'!#REF!="Menor"),CONCATENATE("R2C",' RIESGOS DE GESTION'!#REF!),"")</f>
        <v>#REF!</v>
      </c>
      <c r="S37" s="54" t="e">
        <f>IF(AND(' RIESGOS DE GESTION'!#REF!="Baja",' RIESGOS DE GESTION'!#REF!="Menor"),CONCATENATE("R2C",' RIESGOS DE GESTION'!#REF!),"")</f>
        <v>#REF!</v>
      </c>
      <c r="T37" s="54" t="e">
        <f>IF(AND(' RIESGOS DE GESTION'!#REF!="Baja",' RIESGOS DE GESTION'!#REF!="Menor"),CONCATENATE("R2C",' RIESGOS DE GESTION'!#REF!),"")</f>
        <v>#REF!</v>
      </c>
      <c r="U37" s="55" t="e">
        <f>IF(AND(' RIESGOS DE GESTION'!#REF!="Baja",' RIESGOS DE GESTION'!#REF!="Menor"),CONCATENATE("R2C",' RIESGOS DE GESTION'!#REF!),"")</f>
        <v>#REF!</v>
      </c>
      <c r="V37" s="53" t="e">
        <f>IF(AND(' RIESGOS DE GESTION'!#REF!="Baja",' RIESGOS DE GESTION'!#REF!="Moderado"),CONCATENATE("R2C",' RIESGOS DE GESTION'!#REF!),"")</f>
        <v>#REF!</v>
      </c>
      <c r="W37" s="54" t="e">
        <f>IF(AND(' RIESGOS DE GESTION'!#REF!="Baja",' RIESGOS DE GESTION'!#REF!="Moderado"),CONCATENATE("R2C",' RIESGOS DE GESTION'!#REF!),"")</f>
        <v>#REF!</v>
      </c>
      <c r="X37" s="54" t="e">
        <f>IF(AND(' RIESGOS DE GESTION'!#REF!="Baja",' RIESGOS DE GESTION'!#REF!="Moderado"),CONCATENATE("R2C",' RIESGOS DE GESTION'!#REF!),"")</f>
        <v>#REF!</v>
      </c>
      <c r="Y37" s="54" t="e">
        <f>IF(AND(' RIESGOS DE GESTION'!#REF!="Baja",' RIESGOS DE GESTION'!#REF!="Moderado"),CONCATENATE("R2C",' RIESGOS DE GESTION'!#REF!),"")</f>
        <v>#REF!</v>
      </c>
      <c r="Z37" s="54" t="e">
        <f>IF(AND(' RIESGOS DE GESTION'!#REF!="Baja",' RIESGOS DE GESTION'!#REF!="Moderado"),CONCATENATE("R2C",' RIESGOS DE GESTION'!#REF!),"")</f>
        <v>#REF!</v>
      </c>
      <c r="AA37" s="55" t="e">
        <f>IF(AND(' RIESGOS DE GESTION'!#REF!="Baja",' RIESGOS DE GESTION'!#REF!="Moderado"),CONCATENATE("R2C",' RIESGOS DE GESTION'!#REF!),"")</f>
        <v>#REF!</v>
      </c>
      <c r="AB37" s="38" t="e">
        <f>IF(AND(' RIESGOS DE GESTION'!#REF!="Baja",' RIESGOS DE GESTION'!#REF!="Mayor"),CONCATENATE("R2C",' RIESGOS DE GESTION'!#REF!),"")</f>
        <v>#REF!</v>
      </c>
      <c r="AC37" s="39" t="e">
        <f>IF(AND(' RIESGOS DE GESTION'!#REF!="Baja",' RIESGOS DE GESTION'!#REF!="Mayor"),CONCATENATE("R2C",' RIESGOS DE GESTION'!#REF!),"")</f>
        <v>#REF!</v>
      </c>
      <c r="AD37" s="39" t="e">
        <f>IF(AND(' RIESGOS DE GESTION'!#REF!="Baja",' RIESGOS DE GESTION'!#REF!="Mayor"),CONCATENATE("R2C",' RIESGOS DE GESTION'!#REF!),"")</f>
        <v>#REF!</v>
      </c>
      <c r="AE37" s="39" t="e">
        <f>IF(AND(' RIESGOS DE GESTION'!#REF!="Baja",' RIESGOS DE GESTION'!#REF!="Mayor"),CONCATENATE("R2C",' RIESGOS DE GESTION'!#REF!),"")</f>
        <v>#REF!</v>
      </c>
      <c r="AF37" s="39" t="e">
        <f>IF(AND(' RIESGOS DE GESTION'!#REF!="Baja",' RIESGOS DE GESTION'!#REF!="Mayor"),CONCATENATE("R2C",' RIESGOS DE GESTION'!#REF!),"")</f>
        <v>#REF!</v>
      </c>
      <c r="AG37" s="40" t="e">
        <f>IF(AND(' RIESGOS DE GESTION'!#REF!="Baja",' RIESGOS DE GESTION'!#REF!="Mayor"),CONCATENATE("R2C",' RIESGOS DE GESTION'!#REF!),"")</f>
        <v>#REF!</v>
      </c>
      <c r="AH37" s="41" t="e">
        <f>IF(AND(' RIESGOS DE GESTION'!#REF!="Baja",' RIESGOS DE GESTION'!#REF!="Catastrófico"),CONCATENATE("R2C",' RIESGOS DE GESTION'!#REF!),"")</f>
        <v>#REF!</v>
      </c>
      <c r="AI37" s="42" t="e">
        <f>IF(AND(' RIESGOS DE GESTION'!#REF!="Baja",' RIESGOS DE GESTION'!#REF!="Catastrófico"),CONCATENATE("R2C",' RIESGOS DE GESTION'!#REF!),"")</f>
        <v>#REF!</v>
      </c>
      <c r="AJ37" s="42" t="e">
        <f>IF(AND(' RIESGOS DE GESTION'!#REF!="Baja",' RIESGOS DE GESTION'!#REF!="Catastrófico"),CONCATENATE("R2C",' RIESGOS DE GESTION'!#REF!),"")</f>
        <v>#REF!</v>
      </c>
      <c r="AK37" s="42" t="e">
        <f>IF(AND(' RIESGOS DE GESTION'!#REF!="Baja",' RIESGOS DE GESTION'!#REF!="Catastrófico"),CONCATENATE("R2C",' RIESGOS DE GESTION'!#REF!),"")</f>
        <v>#REF!</v>
      </c>
      <c r="AL37" s="42" t="e">
        <f>IF(AND(' RIESGOS DE GESTION'!#REF!="Baja",' RIESGOS DE GESTION'!#REF!="Catastrófico"),CONCATENATE("R2C",' RIESGOS DE GESTION'!#REF!),"")</f>
        <v>#REF!</v>
      </c>
      <c r="AM37" s="43" t="e">
        <f>IF(AND(' RIESGOS DE GESTION'!#REF!="Baja",' RIESGOS DE GESTION'!#REF!="Catastrófico"),CONCATENATE("R2C",' RIESGOS DE GESTION'!#REF!),"")</f>
        <v>#REF!</v>
      </c>
      <c r="AN37" s="69"/>
      <c r="AO37" s="401"/>
      <c r="AP37" s="402"/>
      <c r="AQ37" s="402"/>
      <c r="AR37" s="402"/>
      <c r="AS37" s="402"/>
      <c r="AT37" s="403"/>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row>
    <row r="38" spans="1:80" ht="15" customHeight="1" x14ac:dyDescent="0.25">
      <c r="A38" s="69"/>
      <c r="B38" s="282"/>
      <c r="C38" s="282"/>
      <c r="D38" s="283"/>
      <c r="E38" s="381"/>
      <c r="F38" s="380"/>
      <c r="G38" s="380"/>
      <c r="H38" s="380"/>
      <c r="I38" s="380"/>
      <c r="J38" s="62" t="e">
        <f>IF(AND(' RIESGOS DE GESTION'!#REF!="Baja",' RIESGOS DE GESTION'!#REF!="Leve"),CONCATENATE("R3C",' RIESGOS DE GESTION'!#REF!),"")</f>
        <v>#REF!</v>
      </c>
      <c r="K38" s="63" t="e">
        <f>IF(AND(' RIESGOS DE GESTION'!#REF!="Baja",' RIESGOS DE GESTION'!#REF!="Leve"),CONCATENATE("R3C",' RIESGOS DE GESTION'!#REF!),"")</f>
        <v>#REF!</v>
      </c>
      <c r="L38" s="63" t="e">
        <f>IF(AND(' RIESGOS DE GESTION'!#REF!="Baja",' RIESGOS DE GESTION'!#REF!="Leve"),CONCATENATE("R3C",' RIESGOS DE GESTION'!#REF!),"")</f>
        <v>#REF!</v>
      </c>
      <c r="M38" s="63" t="e">
        <f>IF(AND(' RIESGOS DE GESTION'!#REF!="Baja",' RIESGOS DE GESTION'!#REF!="Leve"),CONCATENATE("R3C",' RIESGOS DE GESTION'!#REF!),"")</f>
        <v>#REF!</v>
      </c>
      <c r="N38" s="63" t="e">
        <f>IF(AND(' RIESGOS DE GESTION'!#REF!="Baja",' RIESGOS DE GESTION'!#REF!="Leve"),CONCATENATE("R3C",' RIESGOS DE GESTION'!#REF!),"")</f>
        <v>#REF!</v>
      </c>
      <c r="O38" s="64" t="e">
        <f>IF(AND(' RIESGOS DE GESTION'!#REF!="Baja",' RIESGOS DE GESTION'!#REF!="Leve"),CONCATENATE("R3C",' RIESGOS DE GESTION'!#REF!),"")</f>
        <v>#REF!</v>
      </c>
      <c r="P38" s="53" t="e">
        <f>IF(AND(' RIESGOS DE GESTION'!#REF!="Baja",' RIESGOS DE GESTION'!#REF!="Menor"),CONCATENATE("R3C",' RIESGOS DE GESTION'!#REF!),"")</f>
        <v>#REF!</v>
      </c>
      <c r="Q38" s="54" t="e">
        <f>IF(AND(' RIESGOS DE GESTION'!#REF!="Baja",' RIESGOS DE GESTION'!#REF!="Menor"),CONCATENATE("R3C",' RIESGOS DE GESTION'!#REF!),"")</f>
        <v>#REF!</v>
      </c>
      <c r="R38" s="54" t="e">
        <f>IF(AND(' RIESGOS DE GESTION'!#REF!="Baja",' RIESGOS DE GESTION'!#REF!="Menor"),CONCATENATE("R3C",' RIESGOS DE GESTION'!#REF!),"")</f>
        <v>#REF!</v>
      </c>
      <c r="S38" s="54" t="e">
        <f>IF(AND(' RIESGOS DE GESTION'!#REF!="Baja",' RIESGOS DE GESTION'!#REF!="Menor"),CONCATENATE("R3C",' RIESGOS DE GESTION'!#REF!),"")</f>
        <v>#REF!</v>
      </c>
      <c r="T38" s="54" t="e">
        <f>IF(AND(' RIESGOS DE GESTION'!#REF!="Baja",' RIESGOS DE GESTION'!#REF!="Menor"),CONCATENATE("R3C",' RIESGOS DE GESTION'!#REF!),"")</f>
        <v>#REF!</v>
      </c>
      <c r="U38" s="55" t="e">
        <f>IF(AND(' RIESGOS DE GESTION'!#REF!="Baja",' RIESGOS DE GESTION'!#REF!="Menor"),CONCATENATE("R3C",' RIESGOS DE GESTION'!#REF!),"")</f>
        <v>#REF!</v>
      </c>
      <c r="V38" s="53" t="e">
        <f>IF(AND(' RIESGOS DE GESTION'!#REF!="Baja",' RIESGOS DE GESTION'!#REF!="Moderado"),CONCATENATE("R3C",' RIESGOS DE GESTION'!#REF!),"")</f>
        <v>#REF!</v>
      </c>
      <c r="W38" s="54" t="e">
        <f>IF(AND(' RIESGOS DE GESTION'!#REF!="Baja",' RIESGOS DE GESTION'!#REF!="Moderado"),CONCATENATE("R3C",' RIESGOS DE GESTION'!#REF!),"")</f>
        <v>#REF!</v>
      </c>
      <c r="X38" s="54" t="e">
        <f>IF(AND(' RIESGOS DE GESTION'!#REF!="Baja",' RIESGOS DE GESTION'!#REF!="Moderado"),CONCATENATE("R3C",' RIESGOS DE GESTION'!#REF!),"")</f>
        <v>#REF!</v>
      </c>
      <c r="Y38" s="54" t="e">
        <f>IF(AND(' RIESGOS DE GESTION'!#REF!="Baja",' RIESGOS DE GESTION'!#REF!="Moderado"),CONCATENATE("R3C",' RIESGOS DE GESTION'!#REF!),"")</f>
        <v>#REF!</v>
      </c>
      <c r="Z38" s="54" t="e">
        <f>IF(AND(' RIESGOS DE GESTION'!#REF!="Baja",' RIESGOS DE GESTION'!#REF!="Moderado"),CONCATENATE("R3C",' RIESGOS DE GESTION'!#REF!),"")</f>
        <v>#REF!</v>
      </c>
      <c r="AA38" s="55" t="e">
        <f>IF(AND(' RIESGOS DE GESTION'!#REF!="Baja",' RIESGOS DE GESTION'!#REF!="Moderado"),CONCATENATE("R3C",' RIESGOS DE GESTION'!#REF!),"")</f>
        <v>#REF!</v>
      </c>
      <c r="AB38" s="38" t="e">
        <f>IF(AND(' RIESGOS DE GESTION'!#REF!="Baja",' RIESGOS DE GESTION'!#REF!="Mayor"),CONCATENATE("R3C",' RIESGOS DE GESTION'!#REF!),"")</f>
        <v>#REF!</v>
      </c>
      <c r="AC38" s="39" t="e">
        <f>IF(AND(' RIESGOS DE GESTION'!#REF!="Baja",' RIESGOS DE GESTION'!#REF!="Mayor"),CONCATENATE("R3C",' RIESGOS DE GESTION'!#REF!),"")</f>
        <v>#REF!</v>
      </c>
      <c r="AD38" s="39" t="e">
        <f>IF(AND(' RIESGOS DE GESTION'!#REF!="Baja",' RIESGOS DE GESTION'!#REF!="Mayor"),CONCATENATE("R3C",' RIESGOS DE GESTION'!#REF!),"")</f>
        <v>#REF!</v>
      </c>
      <c r="AE38" s="39" t="e">
        <f>IF(AND(' RIESGOS DE GESTION'!#REF!="Baja",' RIESGOS DE GESTION'!#REF!="Mayor"),CONCATENATE("R3C",' RIESGOS DE GESTION'!#REF!),"")</f>
        <v>#REF!</v>
      </c>
      <c r="AF38" s="39" t="e">
        <f>IF(AND(' RIESGOS DE GESTION'!#REF!="Baja",' RIESGOS DE GESTION'!#REF!="Mayor"),CONCATENATE("R3C",' RIESGOS DE GESTION'!#REF!),"")</f>
        <v>#REF!</v>
      </c>
      <c r="AG38" s="40" t="e">
        <f>IF(AND(' RIESGOS DE GESTION'!#REF!="Baja",' RIESGOS DE GESTION'!#REF!="Mayor"),CONCATENATE("R3C",' RIESGOS DE GESTION'!#REF!),"")</f>
        <v>#REF!</v>
      </c>
      <c r="AH38" s="41" t="e">
        <f>IF(AND(' RIESGOS DE GESTION'!#REF!="Baja",' RIESGOS DE GESTION'!#REF!="Catastrófico"),CONCATENATE("R3C",' RIESGOS DE GESTION'!#REF!),"")</f>
        <v>#REF!</v>
      </c>
      <c r="AI38" s="42" t="e">
        <f>IF(AND(' RIESGOS DE GESTION'!#REF!="Baja",' RIESGOS DE GESTION'!#REF!="Catastrófico"),CONCATENATE("R3C",' RIESGOS DE GESTION'!#REF!),"")</f>
        <v>#REF!</v>
      </c>
      <c r="AJ38" s="42" t="e">
        <f>IF(AND(' RIESGOS DE GESTION'!#REF!="Baja",' RIESGOS DE GESTION'!#REF!="Catastrófico"),CONCATENATE("R3C",' RIESGOS DE GESTION'!#REF!),"")</f>
        <v>#REF!</v>
      </c>
      <c r="AK38" s="42" t="e">
        <f>IF(AND(' RIESGOS DE GESTION'!#REF!="Baja",' RIESGOS DE GESTION'!#REF!="Catastrófico"),CONCATENATE("R3C",' RIESGOS DE GESTION'!#REF!),"")</f>
        <v>#REF!</v>
      </c>
      <c r="AL38" s="42" t="e">
        <f>IF(AND(' RIESGOS DE GESTION'!#REF!="Baja",' RIESGOS DE GESTION'!#REF!="Catastrófico"),CONCATENATE("R3C",' RIESGOS DE GESTION'!#REF!),"")</f>
        <v>#REF!</v>
      </c>
      <c r="AM38" s="43" t="e">
        <f>IF(AND(' RIESGOS DE GESTION'!#REF!="Baja",' RIESGOS DE GESTION'!#REF!="Catastrófico"),CONCATENATE("R3C",' RIESGOS DE GESTION'!#REF!),"")</f>
        <v>#REF!</v>
      </c>
      <c r="AN38" s="69"/>
      <c r="AO38" s="401"/>
      <c r="AP38" s="402"/>
      <c r="AQ38" s="402"/>
      <c r="AR38" s="402"/>
      <c r="AS38" s="402"/>
      <c r="AT38" s="403"/>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row>
    <row r="39" spans="1:80" ht="15" customHeight="1" x14ac:dyDescent="0.25">
      <c r="A39" s="69"/>
      <c r="B39" s="282"/>
      <c r="C39" s="282"/>
      <c r="D39" s="283"/>
      <c r="E39" s="381"/>
      <c r="F39" s="380"/>
      <c r="G39" s="380"/>
      <c r="H39" s="380"/>
      <c r="I39" s="380"/>
      <c r="J39" s="62" t="e">
        <f>IF(AND(' RIESGOS DE GESTION'!#REF!="Baja",' RIESGOS DE GESTION'!#REF!="Leve"),CONCATENATE("R4C",' RIESGOS DE GESTION'!#REF!),"")</f>
        <v>#REF!</v>
      </c>
      <c r="K39" s="63" t="e">
        <f>IF(AND(' RIESGOS DE GESTION'!#REF!="Baja",' RIESGOS DE GESTION'!#REF!="Leve"),CONCATENATE("R4C",' RIESGOS DE GESTION'!#REF!),"")</f>
        <v>#REF!</v>
      </c>
      <c r="L39" s="63" t="e">
        <f>IF(AND(' RIESGOS DE GESTION'!#REF!="Baja",' RIESGOS DE GESTION'!#REF!="Leve"),CONCATENATE("R4C",' RIESGOS DE GESTION'!#REF!),"")</f>
        <v>#REF!</v>
      </c>
      <c r="M39" s="63" t="e">
        <f>IF(AND(' RIESGOS DE GESTION'!#REF!="Baja",' RIESGOS DE GESTION'!#REF!="Leve"),CONCATENATE("R4C",' RIESGOS DE GESTION'!#REF!),"")</f>
        <v>#REF!</v>
      </c>
      <c r="N39" s="63" t="e">
        <f>IF(AND(' RIESGOS DE GESTION'!#REF!="Baja",' RIESGOS DE GESTION'!#REF!="Leve"),CONCATENATE("R4C",' RIESGOS DE GESTION'!#REF!),"")</f>
        <v>#REF!</v>
      </c>
      <c r="O39" s="64" t="e">
        <f>IF(AND(' RIESGOS DE GESTION'!#REF!="Baja",' RIESGOS DE GESTION'!#REF!="Leve"),CONCATENATE("R4C",' RIESGOS DE GESTION'!#REF!),"")</f>
        <v>#REF!</v>
      </c>
      <c r="P39" s="53" t="e">
        <f>IF(AND(' RIESGOS DE GESTION'!#REF!="Baja",' RIESGOS DE GESTION'!#REF!="Menor"),CONCATENATE("R4C",' RIESGOS DE GESTION'!#REF!),"")</f>
        <v>#REF!</v>
      </c>
      <c r="Q39" s="54" t="e">
        <f>IF(AND(' RIESGOS DE GESTION'!#REF!="Baja",' RIESGOS DE GESTION'!#REF!="Menor"),CONCATENATE("R4C",' RIESGOS DE GESTION'!#REF!),"")</f>
        <v>#REF!</v>
      </c>
      <c r="R39" s="54" t="e">
        <f>IF(AND(' RIESGOS DE GESTION'!#REF!="Baja",' RIESGOS DE GESTION'!#REF!="Menor"),CONCATENATE("R4C",' RIESGOS DE GESTION'!#REF!),"")</f>
        <v>#REF!</v>
      </c>
      <c r="S39" s="54" t="e">
        <f>IF(AND(' RIESGOS DE GESTION'!#REF!="Baja",' RIESGOS DE GESTION'!#REF!="Menor"),CONCATENATE("R4C",' RIESGOS DE GESTION'!#REF!),"")</f>
        <v>#REF!</v>
      </c>
      <c r="T39" s="54" t="e">
        <f>IF(AND(' RIESGOS DE GESTION'!#REF!="Baja",' RIESGOS DE GESTION'!#REF!="Menor"),CONCATENATE("R4C",' RIESGOS DE GESTION'!#REF!),"")</f>
        <v>#REF!</v>
      </c>
      <c r="U39" s="55" t="e">
        <f>IF(AND(' RIESGOS DE GESTION'!#REF!="Baja",' RIESGOS DE GESTION'!#REF!="Menor"),CONCATENATE("R4C",' RIESGOS DE GESTION'!#REF!),"")</f>
        <v>#REF!</v>
      </c>
      <c r="V39" s="53" t="e">
        <f>IF(AND(' RIESGOS DE GESTION'!#REF!="Baja",' RIESGOS DE GESTION'!#REF!="Moderado"),CONCATENATE("R4C",' RIESGOS DE GESTION'!#REF!),"")</f>
        <v>#REF!</v>
      </c>
      <c r="W39" s="54" t="e">
        <f>IF(AND(' RIESGOS DE GESTION'!#REF!="Baja",' RIESGOS DE GESTION'!#REF!="Moderado"),CONCATENATE("R4C",' RIESGOS DE GESTION'!#REF!),"")</f>
        <v>#REF!</v>
      </c>
      <c r="X39" s="54" t="e">
        <f>IF(AND(' RIESGOS DE GESTION'!#REF!="Baja",' RIESGOS DE GESTION'!#REF!="Moderado"),CONCATENATE("R4C",' RIESGOS DE GESTION'!#REF!),"")</f>
        <v>#REF!</v>
      </c>
      <c r="Y39" s="54" t="e">
        <f>IF(AND(' RIESGOS DE GESTION'!#REF!="Baja",' RIESGOS DE GESTION'!#REF!="Moderado"),CONCATENATE("R4C",' RIESGOS DE GESTION'!#REF!),"")</f>
        <v>#REF!</v>
      </c>
      <c r="Z39" s="54" t="e">
        <f>IF(AND(' RIESGOS DE GESTION'!#REF!="Baja",' RIESGOS DE GESTION'!#REF!="Moderado"),CONCATENATE("R4C",' RIESGOS DE GESTION'!#REF!),"")</f>
        <v>#REF!</v>
      </c>
      <c r="AA39" s="55" t="e">
        <f>IF(AND(' RIESGOS DE GESTION'!#REF!="Baja",' RIESGOS DE GESTION'!#REF!="Moderado"),CONCATENATE("R4C",' RIESGOS DE GESTION'!#REF!),"")</f>
        <v>#REF!</v>
      </c>
      <c r="AB39" s="38" t="e">
        <f>IF(AND(' RIESGOS DE GESTION'!#REF!="Baja",' RIESGOS DE GESTION'!#REF!="Mayor"),CONCATENATE("R4C",' RIESGOS DE GESTION'!#REF!),"")</f>
        <v>#REF!</v>
      </c>
      <c r="AC39" s="39" t="e">
        <f>IF(AND(' RIESGOS DE GESTION'!#REF!="Baja",' RIESGOS DE GESTION'!#REF!="Mayor"),CONCATENATE("R4C",' RIESGOS DE GESTION'!#REF!),"")</f>
        <v>#REF!</v>
      </c>
      <c r="AD39" s="39" t="e">
        <f>IF(AND(' RIESGOS DE GESTION'!#REF!="Baja",' RIESGOS DE GESTION'!#REF!="Mayor"),CONCATENATE("R4C",' RIESGOS DE GESTION'!#REF!),"")</f>
        <v>#REF!</v>
      </c>
      <c r="AE39" s="39" t="e">
        <f>IF(AND(' RIESGOS DE GESTION'!#REF!="Baja",' RIESGOS DE GESTION'!#REF!="Mayor"),CONCATENATE("R4C",' RIESGOS DE GESTION'!#REF!),"")</f>
        <v>#REF!</v>
      </c>
      <c r="AF39" s="39" t="e">
        <f>IF(AND(' RIESGOS DE GESTION'!#REF!="Baja",' RIESGOS DE GESTION'!#REF!="Mayor"),CONCATENATE("R4C",' RIESGOS DE GESTION'!#REF!),"")</f>
        <v>#REF!</v>
      </c>
      <c r="AG39" s="40" t="e">
        <f>IF(AND(' RIESGOS DE GESTION'!#REF!="Baja",' RIESGOS DE GESTION'!#REF!="Mayor"),CONCATENATE("R4C",' RIESGOS DE GESTION'!#REF!),"")</f>
        <v>#REF!</v>
      </c>
      <c r="AH39" s="41" t="e">
        <f>IF(AND(' RIESGOS DE GESTION'!#REF!="Baja",' RIESGOS DE GESTION'!#REF!="Catastrófico"),CONCATENATE("R4C",' RIESGOS DE GESTION'!#REF!),"")</f>
        <v>#REF!</v>
      </c>
      <c r="AI39" s="42" t="e">
        <f>IF(AND(' RIESGOS DE GESTION'!#REF!="Baja",' RIESGOS DE GESTION'!#REF!="Catastrófico"),CONCATENATE("R4C",' RIESGOS DE GESTION'!#REF!),"")</f>
        <v>#REF!</v>
      </c>
      <c r="AJ39" s="42" t="e">
        <f>IF(AND(' RIESGOS DE GESTION'!#REF!="Baja",' RIESGOS DE GESTION'!#REF!="Catastrófico"),CONCATENATE("R4C",' RIESGOS DE GESTION'!#REF!),"")</f>
        <v>#REF!</v>
      </c>
      <c r="AK39" s="42" t="e">
        <f>IF(AND(' RIESGOS DE GESTION'!#REF!="Baja",' RIESGOS DE GESTION'!#REF!="Catastrófico"),CONCATENATE("R4C",' RIESGOS DE GESTION'!#REF!),"")</f>
        <v>#REF!</v>
      </c>
      <c r="AL39" s="42" t="e">
        <f>IF(AND(' RIESGOS DE GESTION'!#REF!="Baja",' RIESGOS DE GESTION'!#REF!="Catastrófico"),CONCATENATE("R4C",' RIESGOS DE GESTION'!#REF!),"")</f>
        <v>#REF!</v>
      </c>
      <c r="AM39" s="43" t="e">
        <f>IF(AND(' RIESGOS DE GESTION'!#REF!="Baja",' RIESGOS DE GESTION'!#REF!="Catastrófico"),CONCATENATE("R4C",' RIESGOS DE GESTION'!#REF!),"")</f>
        <v>#REF!</v>
      </c>
      <c r="AN39" s="69"/>
      <c r="AO39" s="401"/>
      <c r="AP39" s="402"/>
      <c r="AQ39" s="402"/>
      <c r="AR39" s="402"/>
      <c r="AS39" s="402"/>
      <c r="AT39" s="403"/>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row>
    <row r="40" spans="1:80" ht="15" customHeight="1" x14ac:dyDescent="0.25">
      <c r="A40" s="69"/>
      <c r="B40" s="282"/>
      <c r="C40" s="282"/>
      <c r="D40" s="283"/>
      <c r="E40" s="381"/>
      <c r="F40" s="380"/>
      <c r="G40" s="380"/>
      <c r="H40" s="380"/>
      <c r="I40" s="380"/>
      <c r="J40" s="62" t="e">
        <f>IF(AND(' RIESGOS DE GESTION'!#REF!="Baja",' RIESGOS DE GESTION'!#REF!="Leve"),CONCATENATE("R5C",' RIESGOS DE GESTION'!#REF!),"")</f>
        <v>#REF!</v>
      </c>
      <c r="K40" s="63" t="e">
        <f>IF(AND(' RIESGOS DE GESTION'!#REF!="Baja",' RIESGOS DE GESTION'!#REF!="Leve"),CONCATENATE("R5C",' RIESGOS DE GESTION'!#REF!),"")</f>
        <v>#REF!</v>
      </c>
      <c r="L40" s="63" t="e">
        <f>IF(AND(' RIESGOS DE GESTION'!#REF!="Baja",' RIESGOS DE GESTION'!#REF!="Leve"),CONCATENATE("R5C",' RIESGOS DE GESTION'!#REF!),"")</f>
        <v>#REF!</v>
      </c>
      <c r="M40" s="63" t="e">
        <f>IF(AND(' RIESGOS DE GESTION'!#REF!="Baja",' RIESGOS DE GESTION'!#REF!="Leve"),CONCATENATE("R5C",' RIESGOS DE GESTION'!#REF!),"")</f>
        <v>#REF!</v>
      </c>
      <c r="N40" s="63" t="e">
        <f>IF(AND(' RIESGOS DE GESTION'!#REF!="Baja",' RIESGOS DE GESTION'!#REF!="Leve"),CONCATENATE("R5C",' RIESGOS DE GESTION'!#REF!),"")</f>
        <v>#REF!</v>
      </c>
      <c r="O40" s="64" t="e">
        <f>IF(AND(' RIESGOS DE GESTION'!#REF!="Baja",' RIESGOS DE GESTION'!#REF!="Leve"),CONCATENATE("R5C",' RIESGOS DE GESTION'!#REF!),"")</f>
        <v>#REF!</v>
      </c>
      <c r="P40" s="53" t="e">
        <f>IF(AND(' RIESGOS DE GESTION'!#REF!="Baja",' RIESGOS DE GESTION'!#REF!="Menor"),CONCATENATE("R5C",' RIESGOS DE GESTION'!#REF!),"")</f>
        <v>#REF!</v>
      </c>
      <c r="Q40" s="54" t="e">
        <f>IF(AND(' RIESGOS DE GESTION'!#REF!="Baja",' RIESGOS DE GESTION'!#REF!="Menor"),CONCATENATE("R5C",' RIESGOS DE GESTION'!#REF!),"")</f>
        <v>#REF!</v>
      </c>
      <c r="R40" s="54" t="e">
        <f>IF(AND(' RIESGOS DE GESTION'!#REF!="Baja",' RIESGOS DE GESTION'!#REF!="Menor"),CONCATENATE("R5C",' RIESGOS DE GESTION'!#REF!),"")</f>
        <v>#REF!</v>
      </c>
      <c r="S40" s="54" t="e">
        <f>IF(AND(' RIESGOS DE GESTION'!#REF!="Baja",' RIESGOS DE GESTION'!#REF!="Menor"),CONCATENATE("R5C",' RIESGOS DE GESTION'!#REF!),"")</f>
        <v>#REF!</v>
      </c>
      <c r="T40" s="54" t="e">
        <f>IF(AND(' RIESGOS DE GESTION'!#REF!="Baja",' RIESGOS DE GESTION'!#REF!="Menor"),CONCATENATE("R5C",' RIESGOS DE GESTION'!#REF!),"")</f>
        <v>#REF!</v>
      </c>
      <c r="U40" s="55" t="e">
        <f>IF(AND(' RIESGOS DE GESTION'!#REF!="Baja",' RIESGOS DE GESTION'!#REF!="Menor"),CONCATENATE("R5C",' RIESGOS DE GESTION'!#REF!),"")</f>
        <v>#REF!</v>
      </c>
      <c r="V40" s="53" t="e">
        <f>IF(AND(' RIESGOS DE GESTION'!#REF!="Baja",' RIESGOS DE GESTION'!#REF!="Moderado"),CONCATENATE("R5C",' RIESGOS DE GESTION'!#REF!),"")</f>
        <v>#REF!</v>
      </c>
      <c r="W40" s="54" t="e">
        <f>IF(AND(' RIESGOS DE GESTION'!#REF!="Baja",' RIESGOS DE GESTION'!#REF!="Moderado"),CONCATENATE("R5C",' RIESGOS DE GESTION'!#REF!),"")</f>
        <v>#REF!</v>
      </c>
      <c r="X40" s="54" t="e">
        <f>IF(AND(' RIESGOS DE GESTION'!#REF!="Baja",' RIESGOS DE GESTION'!#REF!="Moderado"),CONCATENATE("R5C",' RIESGOS DE GESTION'!#REF!),"")</f>
        <v>#REF!</v>
      </c>
      <c r="Y40" s="54" t="e">
        <f>IF(AND(' RIESGOS DE GESTION'!#REF!="Baja",' RIESGOS DE GESTION'!#REF!="Moderado"),CONCATENATE("R5C",' RIESGOS DE GESTION'!#REF!),"")</f>
        <v>#REF!</v>
      </c>
      <c r="Z40" s="54" t="e">
        <f>IF(AND(' RIESGOS DE GESTION'!#REF!="Baja",' RIESGOS DE GESTION'!#REF!="Moderado"),CONCATENATE("R5C",' RIESGOS DE GESTION'!#REF!),"")</f>
        <v>#REF!</v>
      </c>
      <c r="AA40" s="55" t="e">
        <f>IF(AND(' RIESGOS DE GESTION'!#REF!="Baja",' RIESGOS DE GESTION'!#REF!="Moderado"),CONCATENATE("R5C",' RIESGOS DE GESTION'!#REF!),"")</f>
        <v>#REF!</v>
      </c>
      <c r="AB40" s="38" t="e">
        <f>IF(AND(' RIESGOS DE GESTION'!#REF!="Baja",' RIESGOS DE GESTION'!#REF!="Mayor"),CONCATENATE("R5C",' RIESGOS DE GESTION'!#REF!),"")</f>
        <v>#REF!</v>
      </c>
      <c r="AC40" s="39" t="e">
        <f>IF(AND(' RIESGOS DE GESTION'!#REF!="Baja",' RIESGOS DE GESTION'!#REF!="Mayor"),CONCATENATE("R5C",' RIESGOS DE GESTION'!#REF!),"")</f>
        <v>#REF!</v>
      </c>
      <c r="AD40" s="39" t="e">
        <f>IF(AND(' RIESGOS DE GESTION'!#REF!="Baja",' RIESGOS DE GESTION'!#REF!="Mayor"),CONCATENATE("R5C",' RIESGOS DE GESTION'!#REF!),"")</f>
        <v>#REF!</v>
      </c>
      <c r="AE40" s="39" t="e">
        <f>IF(AND(' RIESGOS DE GESTION'!#REF!="Baja",' RIESGOS DE GESTION'!#REF!="Mayor"),CONCATENATE("R5C",' RIESGOS DE GESTION'!#REF!),"")</f>
        <v>#REF!</v>
      </c>
      <c r="AF40" s="39" t="e">
        <f>IF(AND(' RIESGOS DE GESTION'!#REF!="Baja",' RIESGOS DE GESTION'!#REF!="Mayor"),CONCATENATE("R5C",' RIESGOS DE GESTION'!#REF!),"")</f>
        <v>#REF!</v>
      </c>
      <c r="AG40" s="40" t="e">
        <f>IF(AND(' RIESGOS DE GESTION'!#REF!="Baja",' RIESGOS DE GESTION'!#REF!="Mayor"),CONCATENATE("R5C",' RIESGOS DE GESTION'!#REF!),"")</f>
        <v>#REF!</v>
      </c>
      <c r="AH40" s="41" t="e">
        <f>IF(AND(' RIESGOS DE GESTION'!#REF!="Baja",' RIESGOS DE GESTION'!#REF!="Catastrófico"),CONCATENATE("R5C",' RIESGOS DE GESTION'!#REF!),"")</f>
        <v>#REF!</v>
      </c>
      <c r="AI40" s="42" t="e">
        <f>IF(AND(' RIESGOS DE GESTION'!#REF!="Baja",' RIESGOS DE GESTION'!#REF!="Catastrófico"),CONCATENATE("R5C",' RIESGOS DE GESTION'!#REF!),"")</f>
        <v>#REF!</v>
      </c>
      <c r="AJ40" s="42" t="e">
        <f>IF(AND(' RIESGOS DE GESTION'!#REF!="Baja",' RIESGOS DE GESTION'!#REF!="Catastrófico"),CONCATENATE("R5C",' RIESGOS DE GESTION'!#REF!),"")</f>
        <v>#REF!</v>
      </c>
      <c r="AK40" s="42" t="e">
        <f>IF(AND(' RIESGOS DE GESTION'!#REF!="Baja",' RIESGOS DE GESTION'!#REF!="Catastrófico"),CONCATENATE("R5C",' RIESGOS DE GESTION'!#REF!),"")</f>
        <v>#REF!</v>
      </c>
      <c r="AL40" s="42" t="e">
        <f>IF(AND(' RIESGOS DE GESTION'!#REF!="Baja",' RIESGOS DE GESTION'!#REF!="Catastrófico"),CONCATENATE("R5C",' RIESGOS DE GESTION'!#REF!),"")</f>
        <v>#REF!</v>
      </c>
      <c r="AM40" s="43" t="e">
        <f>IF(AND(' RIESGOS DE GESTION'!#REF!="Baja",' RIESGOS DE GESTION'!#REF!="Catastrófico"),CONCATENATE("R5C",' RIESGOS DE GESTION'!#REF!),"")</f>
        <v>#REF!</v>
      </c>
      <c r="AN40" s="69"/>
      <c r="AO40" s="401"/>
      <c r="AP40" s="402"/>
      <c r="AQ40" s="402"/>
      <c r="AR40" s="402"/>
      <c r="AS40" s="402"/>
      <c r="AT40" s="403"/>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row>
    <row r="41" spans="1:80" ht="15" customHeight="1" x14ac:dyDescent="0.25">
      <c r="A41" s="69"/>
      <c r="B41" s="282"/>
      <c r="C41" s="282"/>
      <c r="D41" s="283"/>
      <c r="E41" s="381"/>
      <c r="F41" s="380"/>
      <c r="G41" s="380"/>
      <c r="H41" s="380"/>
      <c r="I41" s="380"/>
      <c r="J41" s="62" t="e">
        <f>IF(AND(' RIESGOS DE GESTION'!#REF!="Baja",' RIESGOS DE GESTION'!#REF!="Leve"),CONCATENATE("R6C",' RIESGOS DE GESTION'!#REF!),"")</f>
        <v>#REF!</v>
      </c>
      <c r="K41" s="63" t="e">
        <f>IF(AND(' RIESGOS DE GESTION'!#REF!="Baja",' RIESGOS DE GESTION'!#REF!="Leve"),CONCATENATE("R6C",' RIESGOS DE GESTION'!#REF!),"")</f>
        <v>#REF!</v>
      </c>
      <c r="L41" s="63" t="e">
        <f>IF(AND(' RIESGOS DE GESTION'!#REF!="Baja",' RIESGOS DE GESTION'!#REF!="Leve"),CONCATENATE("R6C",' RIESGOS DE GESTION'!#REF!),"")</f>
        <v>#REF!</v>
      </c>
      <c r="M41" s="63" t="e">
        <f>IF(AND(' RIESGOS DE GESTION'!#REF!="Baja",' RIESGOS DE GESTION'!#REF!="Leve"),CONCATENATE("R6C",' RIESGOS DE GESTION'!#REF!),"")</f>
        <v>#REF!</v>
      </c>
      <c r="N41" s="63" t="e">
        <f>IF(AND(' RIESGOS DE GESTION'!#REF!="Baja",' RIESGOS DE GESTION'!#REF!="Leve"),CONCATENATE("R6C",' RIESGOS DE GESTION'!#REF!),"")</f>
        <v>#REF!</v>
      </c>
      <c r="O41" s="64" t="e">
        <f>IF(AND(' RIESGOS DE GESTION'!#REF!="Baja",' RIESGOS DE GESTION'!#REF!="Leve"),CONCATENATE("R6C",' RIESGOS DE GESTION'!#REF!),"")</f>
        <v>#REF!</v>
      </c>
      <c r="P41" s="53" t="e">
        <f>IF(AND(' RIESGOS DE GESTION'!#REF!="Baja",' RIESGOS DE GESTION'!#REF!="Menor"),CONCATENATE("R6C",' RIESGOS DE GESTION'!#REF!),"")</f>
        <v>#REF!</v>
      </c>
      <c r="Q41" s="54" t="e">
        <f>IF(AND(' RIESGOS DE GESTION'!#REF!="Baja",' RIESGOS DE GESTION'!#REF!="Menor"),CONCATENATE("R6C",' RIESGOS DE GESTION'!#REF!),"")</f>
        <v>#REF!</v>
      </c>
      <c r="R41" s="54" t="e">
        <f>IF(AND(' RIESGOS DE GESTION'!#REF!="Baja",' RIESGOS DE GESTION'!#REF!="Menor"),CONCATENATE("R6C",' RIESGOS DE GESTION'!#REF!),"")</f>
        <v>#REF!</v>
      </c>
      <c r="S41" s="54" t="e">
        <f>IF(AND(' RIESGOS DE GESTION'!#REF!="Baja",' RIESGOS DE GESTION'!#REF!="Menor"),CONCATENATE("R6C",' RIESGOS DE GESTION'!#REF!),"")</f>
        <v>#REF!</v>
      </c>
      <c r="T41" s="54" t="e">
        <f>IF(AND(' RIESGOS DE GESTION'!#REF!="Baja",' RIESGOS DE GESTION'!#REF!="Menor"),CONCATENATE("R6C",' RIESGOS DE GESTION'!#REF!),"")</f>
        <v>#REF!</v>
      </c>
      <c r="U41" s="55" t="e">
        <f>IF(AND(' RIESGOS DE GESTION'!#REF!="Baja",' RIESGOS DE GESTION'!#REF!="Menor"),CONCATENATE("R6C",' RIESGOS DE GESTION'!#REF!),"")</f>
        <v>#REF!</v>
      </c>
      <c r="V41" s="53" t="e">
        <f>IF(AND(' RIESGOS DE GESTION'!#REF!="Baja",' RIESGOS DE GESTION'!#REF!="Moderado"),CONCATENATE("R6C",' RIESGOS DE GESTION'!#REF!),"")</f>
        <v>#REF!</v>
      </c>
      <c r="W41" s="54" t="e">
        <f>IF(AND(' RIESGOS DE GESTION'!#REF!="Baja",' RIESGOS DE GESTION'!#REF!="Moderado"),CONCATENATE("R6C",' RIESGOS DE GESTION'!#REF!),"")</f>
        <v>#REF!</v>
      </c>
      <c r="X41" s="54" t="e">
        <f>IF(AND(' RIESGOS DE GESTION'!#REF!="Baja",' RIESGOS DE GESTION'!#REF!="Moderado"),CONCATENATE("R6C",' RIESGOS DE GESTION'!#REF!),"")</f>
        <v>#REF!</v>
      </c>
      <c r="Y41" s="54" t="e">
        <f>IF(AND(' RIESGOS DE GESTION'!#REF!="Baja",' RIESGOS DE GESTION'!#REF!="Moderado"),CONCATENATE("R6C",' RIESGOS DE GESTION'!#REF!),"")</f>
        <v>#REF!</v>
      </c>
      <c r="Z41" s="54" t="e">
        <f>IF(AND(' RIESGOS DE GESTION'!#REF!="Baja",' RIESGOS DE GESTION'!#REF!="Moderado"),CONCATENATE("R6C",' RIESGOS DE GESTION'!#REF!),"")</f>
        <v>#REF!</v>
      </c>
      <c r="AA41" s="55" t="e">
        <f>IF(AND(' RIESGOS DE GESTION'!#REF!="Baja",' RIESGOS DE GESTION'!#REF!="Moderado"),CONCATENATE("R6C",' RIESGOS DE GESTION'!#REF!),"")</f>
        <v>#REF!</v>
      </c>
      <c r="AB41" s="38" t="e">
        <f>IF(AND(' RIESGOS DE GESTION'!#REF!="Baja",' RIESGOS DE GESTION'!#REF!="Mayor"),CONCATENATE("R6C",' RIESGOS DE GESTION'!#REF!),"")</f>
        <v>#REF!</v>
      </c>
      <c r="AC41" s="39" t="e">
        <f>IF(AND(' RIESGOS DE GESTION'!#REF!="Baja",' RIESGOS DE GESTION'!#REF!="Mayor"),CONCATENATE("R6C",' RIESGOS DE GESTION'!#REF!),"")</f>
        <v>#REF!</v>
      </c>
      <c r="AD41" s="39" t="e">
        <f>IF(AND(' RIESGOS DE GESTION'!#REF!="Baja",' RIESGOS DE GESTION'!#REF!="Mayor"),CONCATENATE("R6C",' RIESGOS DE GESTION'!#REF!),"")</f>
        <v>#REF!</v>
      </c>
      <c r="AE41" s="39" t="e">
        <f>IF(AND(' RIESGOS DE GESTION'!#REF!="Baja",' RIESGOS DE GESTION'!#REF!="Mayor"),CONCATENATE("R6C",' RIESGOS DE GESTION'!#REF!),"")</f>
        <v>#REF!</v>
      </c>
      <c r="AF41" s="39" t="e">
        <f>IF(AND(' RIESGOS DE GESTION'!#REF!="Baja",' RIESGOS DE GESTION'!#REF!="Mayor"),CONCATENATE("R6C",' RIESGOS DE GESTION'!#REF!),"")</f>
        <v>#REF!</v>
      </c>
      <c r="AG41" s="40" t="e">
        <f>IF(AND(' RIESGOS DE GESTION'!#REF!="Baja",' RIESGOS DE GESTION'!#REF!="Mayor"),CONCATENATE("R6C",' RIESGOS DE GESTION'!#REF!),"")</f>
        <v>#REF!</v>
      </c>
      <c r="AH41" s="41" t="e">
        <f>IF(AND(' RIESGOS DE GESTION'!#REF!="Baja",' RIESGOS DE GESTION'!#REF!="Catastrófico"),CONCATENATE("R6C",' RIESGOS DE GESTION'!#REF!),"")</f>
        <v>#REF!</v>
      </c>
      <c r="AI41" s="42" t="e">
        <f>IF(AND(' RIESGOS DE GESTION'!#REF!="Baja",' RIESGOS DE GESTION'!#REF!="Catastrófico"),CONCATENATE("R6C",' RIESGOS DE GESTION'!#REF!),"")</f>
        <v>#REF!</v>
      </c>
      <c r="AJ41" s="42" t="e">
        <f>IF(AND(' RIESGOS DE GESTION'!#REF!="Baja",' RIESGOS DE GESTION'!#REF!="Catastrófico"),CONCATENATE("R6C",' RIESGOS DE GESTION'!#REF!),"")</f>
        <v>#REF!</v>
      </c>
      <c r="AK41" s="42" t="e">
        <f>IF(AND(' RIESGOS DE GESTION'!#REF!="Baja",' RIESGOS DE GESTION'!#REF!="Catastrófico"),CONCATENATE("R6C",' RIESGOS DE GESTION'!#REF!),"")</f>
        <v>#REF!</v>
      </c>
      <c r="AL41" s="42" t="e">
        <f>IF(AND(' RIESGOS DE GESTION'!#REF!="Baja",' RIESGOS DE GESTION'!#REF!="Catastrófico"),CONCATENATE("R6C",' RIESGOS DE GESTION'!#REF!),"")</f>
        <v>#REF!</v>
      </c>
      <c r="AM41" s="43" t="e">
        <f>IF(AND(' RIESGOS DE GESTION'!#REF!="Baja",' RIESGOS DE GESTION'!#REF!="Catastrófico"),CONCATENATE("R6C",' RIESGOS DE GESTION'!#REF!),"")</f>
        <v>#REF!</v>
      </c>
      <c r="AN41" s="69"/>
      <c r="AO41" s="401"/>
      <c r="AP41" s="402"/>
      <c r="AQ41" s="402"/>
      <c r="AR41" s="402"/>
      <c r="AS41" s="402"/>
      <c r="AT41" s="403"/>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row>
    <row r="42" spans="1:80" ht="15" customHeight="1" x14ac:dyDescent="0.25">
      <c r="A42" s="69"/>
      <c r="B42" s="282"/>
      <c r="C42" s="282"/>
      <c r="D42" s="283"/>
      <c r="E42" s="381"/>
      <c r="F42" s="380"/>
      <c r="G42" s="380"/>
      <c r="H42" s="380"/>
      <c r="I42" s="380"/>
      <c r="J42" s="62" t="e">
        <f>IF(AND(' RIESGOS DE GESTION'!#REF!="Baja",' RIESGOS DE GESTION'!#REF!="Leve"),CONCATENATE("R7C",' RIESGOS DE GESTION'!#REF!),"")</f>
        <v>#REF!</v>
      </c>
      <c r="K42" s="63" t="e">
        <f>IF(AND(' RIESGOS DE GESTION'!#REF!="Baja",' RIESGOS DE GESTION'!#REF!="Leve"),CONCATENATE("R7C",' RIESGOS DE GESTION'!#REF!),"")</f>
        <v>#REF!</v>
      </c>
      <c r="L42" s="63" t="e">
        <f>IF(AND(' RIESGOS DE GESTION'!#REF!="Baja",' RIESGOS DE GESTION'!#REF!="Leve"),CONCATENATE("R7C",' RIESGOS DE GESTION'!#REF!),"")</f>
        <v>#REF!</v>
      </c>
      <c r="M42" s="63" t="e">
        <f>IF(AND(' RIESGOS DE GESTION'!#REF!="Baja",' RIESGOS DE GESTION'!#REF!="Leve"),CONCATENATE("R7C",' RIESGOS DE GESTION'!#REF!),"")</f>
        <v>#REF!</v>
      </c>
      <c r="N42" s="63" t="e">
        <f>IF(AND(' RIESGOS DE GESTION'!#REF!="Baja",' RIESGOS DE GESTION'!#REF!="Leve"),CONCATENATE("R7C",' RIESGOS DE GESTION'!#REF!),"")</f>
        <v>#REF!</v>
      </c>
      <c r="O42" s="64" t="e">
        <f>IF(AND(' RIESGOS DE GESTION'!#REF!="Baja",' RIESGOS DE GESTION'!#REF!="Leve"),CONCATENATE("R7C",' RIESGOS DE GESTION'!#REF!),"")</f>
        <v>#REF!</v>
      </c>
      <c r="P42" s="53" t="e">
        <f>IF(AND(' RIESGOS DE GESTION'!#REF!="Baja",' RIESGOS DE GESTION'!#REF!="Menor"),CONCATENATE("R7C",' RIESGOS DE GESTION'!#REF!),"")</f>
        <v>#REF!</v>
      </c>
      <c r="Q42" s="54" t="e">
        <f>IF(AND(' RIESGOS DE GESTION'!#REF!="Baja",' RIESGOS DE GESTION'!#REF!="Menor"),CONCATENATE("R7C",' RIESGOS DE GESTION'!#REF!),"")</f>
        <v>#REF!</v>
      </c>
      <c r="R42" s="54" t="e">
        <f>IF(AND(' RIESGOS DE GESTION'!#REF!="Baja",' RIESGOS DE GESTION'!#REF!="Menor"),CONCATENATE("R7C",' RIESGOS DE GESTION'!#REF!),"")</f>
        <v>#REF!</v>
      </c>
      <c r="S42" s="54" t="e">
        <f>IF(AND(' RIESGOS DE GESTION'!#REF!="Baja",' RIESGOS DE GESTION'!#REF!="Menor"),CONCATENATE("R7C",' RIESGOS DE GESTION'!#REF!),"")</f>
        <v>#REF!</v>
      </c>
      <c r="T42" s="54" t="e">
        <f>IF(AND(' RIESGOS DE GESTION'!#REF!="Baja",' RIESGOS DE GESTION'!#REF!="Menor"),CONCATENATE("R7C",' RIESGOS DE GESTION'!#REF!),"")</f>
        <v>#REF!</v>
      </c>
      <c r="U42" s="55" t="e">
        <f>IF(AND(' RIESGOS DE GESTION'!#REF!="Baja",' RIESGOS DE GESTION'!#REF!="Menor"),CONCATENATE("R7C",' RIESGOS DE GESTION'!#REF!),"")</f>
        <v>#REF!</v>
      </c>
      <c r="V42" s="53" t="e">
        <f>IF(AND(' RIESGOS DE GESTION'!#REF!="Baja",' RIESGOS DE GESTION'!#REF!="Moderado"),CONCATENATE("R7C",' RIESGOS DE GESTION'!#REF!),"")</f>
        <v>#REF!</v>
      </c>
      <c r="W42" s="54" t="e">
        <f>IF(AND(' RIESGOS DE GESTION'!#REF!="Baja",' RIESGOS DE GESTION'!#REF!="Moderado"),CONCATENATE("R7C",' RIESGOS DE GESTION'!#REF!),"")</f>
        <v>#REF!</v>
      </c>
      <c r="X42" s="54" t="e">
        <f>IF(AND(' RIESGOS DE GESTION'!#REF!="Baja",' RIESGOS DE GESTION'!#REF!="Moderado"),CONCATENATE("R7C",' RIESGOS DE GESTION'!#REF!),"")</f>
        <v>#REF!</v>
      </c>
      <c r="Y42" s="54" t="e">
        <f>IF(AND(' RIESGOS DE GESTION'!#REF!="Baja",' RIESGOS DE GESTION'!#REF!="Moderado"),CONCATENATE("R7C",' RIESGOS DE GESTION'!#REF!),"")</f>
        <v>#REF!</v>
      </c>
      <c r="Z42" s="54" t="e">
        <f>IF(AND(' RIESGOS DE GESTION'!#REF!="Baja",' RIESGOS DE GESTION'!#REF!="Moderado"),CONCATENATE("R7C",' RIESGOS DE GESTION'!#REF!),"")</f>
        <v>#REF!</v>
      </c>
      <c r="AA42" s="55" t="e">
        <f>IF(AND(' RIESGOS DE GESTION'!#REF!="Baja",' RIESGOS DE GESTION'!#REF!="Moderado"),CONCATENATE("R7C",' RIESGOS DE GESTION'!#REF!),"")</f>
        <v>#REF!</v>
      </c>
      <c r="AB42" s="38" t="e">
        <f>IF(AND(' RIESGOS DE GESTION'!#REF!="Baja",' RIESGOS DE GESTION'!#REF!="Mayor"),CONCATENATE("R7C",' RIESGOS DE GESTION'!#REF!),"")</f>
        <v>#REF!</v>
      </c>
      <c r="AC42" s="39" t="e">
        <f>IF(AND(' RIESGOS DE GESTION'!#REF!="Baja",' RIESGOS DE GESTION'!#REF!="Mayor"),CONCATENATE("R7C",' RIESGOS DE GESTION'!#REF!),"")</f>
        <v>#REF!</v>
      </c>
      <c r="AD42" s="39" t="e">
        <f>IF(AND(' RIESGOS DE GESTION'!#REF!="Baja",' RIESGOS DE GESTION'!#REF!="Mayor"),CONCATENATE("R7C",' RIESGOS DE GESTION'!#REF!),"")</f>
        <v>#REF!</v>
      </c>
      <c r="AE42" s="39" t="e">
        <f>IF(AND(' RIESGOS DE GESTION'!#REF!="Baja",' RIESGOS DE GESTION'!#REF!="Mayor"),CONCATENATE("R7C",' RIESGOS DE GESTION'!#REF!),"")</f>
        <v>#REF!</v>
      </c>
      <c r="AF42" s="39" t="e">
        <f>IF(AND(' RIESGOS DE GESTION'!#REF!="Baja",' RIESGOS DE GESTION'!#REF!="Mayor"),CONCATENATE("R7C",' RIESGOS DE GESTION'!#REF!),"")</f>
        <v>#REF!</v>
      </c>
      <c r="AG42" s="40" t="e">
        <f>IF(AND(' RIESGOS DE GESTION'!#REF!="Baja",' RIESGOS DE GESTION'!#REF!="Mayor"),CONCATENATE("R7C",' RIESGOS DE GESTION'!#REF!),"")</f>
        <v>#REF!</v>
      </c>
      <c r="AH42" s="41" t="e">
        <f>IF(AND(' RIESGOS DE GESTION'!#REF!="Baja",' RIESGOS DE GESTION'!#REF!="Catastrófico"),CONCATENATE("R7C",' RIESGOS DE GESTION'!#REF!),"")</f>
        <v>#REF!</v>
      </c>
      <c r="AI42" s="42" t="e">
        <f>IF(AND(' RIESGOS DE GESTION'!#REF!="Baja",' RIESGOS DE GESTION'!#REF!="Catastrófico"),CONCATENATE("R7C",' RIESGOS DE GESTION'!#REF!),"")</f>
        <v>#REF!</v>
      </c>
      <c r="AJ42" s="42" t="e">
        <f>IF(AND(' RIESGOS DE GESTION'!#REF!="Baja",' RIESGOS DE GESTION'!#REF!="Catastrófico"),CONCATENATE("R7C",' RIESGOS DE GESTION'!#REF!),"")</f>
        <v>#REF!</v>
      </c>
      <c r="AK42" s="42" t="e">
        <f>IF(AND(' RIESGOS DE GESTION'!#REF!="Baja",' RIESGOS DE GESTION'!#REF!="Catastrófico"),CONCATENATE("R7C",' RIESGOS DE GESTION'!#REF!),"")</f>
        <v>#REF!</v>
      </c>
      <c r="AL42" s="42" t="e">
        <f>IF(AND(' RIESGOS DE GESTION'!#REF!="Baja",' RIESGOS DE GESTION'!#REF!="Catastrófico"),CONCATENATE("R7C",' RIESGOS DE GESTION'!#REF!),"")</f>
        <v>#REF!</v>
      </c>
      <c r="AM42" s="43" t="e">
        <f>IF(AND(' RIESGOS DE GESTION'!#REF!="Baja",' RIESGOS DE GESTION'!#REF!="Catastrófico"),CONCATENATE("R7C",' RIESGOS DE GESTION'!#REF!),"")</f>
        <v>#REF!</v>
      </c>
      <c r="AN42" s="69"/>
      <c r="AO42" s="401"/>
      <c r="AP42" s="402"/>
      <c r="AQ42" s="402"/>
      <c r="AR42" s="402"/>
      <c r="AS42" s="402"/>
      <c r="AT42" s="403"/>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row>
    <row r="43" spans="1:80" ht="15" customHeight="1" x14ac:dyDescent="0.25">
      <c r="A43" s="69"/>
      <c r="B43" s="282"/>
      <c r="C43" s="282"/>
      <c r="D43" s="283"/>
      <c r="E43" s="381"/>
      <c r="F43" s="380"/>
      <c r="G43" s="380"/>
      <c r="H43" s="380"/>
      <c r="I43" s="380"/>
      <c r="J43" s="62" t="e">
        <f>IF(AND(' RIESGOS DE GESTION'!#REF!="Baja",' RIESGOS DE GESTION'!#REF!="Leve"),CONCATENATE("R8C",' RIESGOS DE GESTION'!#REF!),"")</f>
        <v>#REF!</v>
      </c>
      <c r="K43" s="63" t="e">
        <f>IF(AND(' RIESGOS DE GESTION'!#REF!="Baja",' RIESGOS DE GESTION'!#REF!="Leve"),CONCATENATE("R8C",' RIESGOS DE GESTION'!#REF!),"")</f>
        <v>#REF!</v>
      </c>
      <c r="L43" s="63" t="e">
        <f>IF(AND(' RIESGOS DE GESTION'!#REF!="Baja",' RIESGOS DE GESTION'!#REF!="Leve"),CONCATENATE("R8C",' RIESGOS DE GESTION'!#REF!),"")</f>
        <v>#REF!</v>
      </c>
      <c r="M43" s="63" t="e">
        <f>IF(AND(' RIESGOS DE GESTION'!#REF!="Baja",' RIESGOS DE GESTION'!#REF!="Leve"),CONCATENATE("R8C",' RIESGOS DE GESTION'!#REF!),"")</f>
        <v>#REF!</v>
      </c>
      <c r="N43" s="63" t="e">
        <f>IF(AND(' RIESGOS DE GESTION'!#REF!="Baja",' RIESGOS DE GESTION'!#REF!="Leve"),CONCATENATE("R8C",' RIESGOS DE GESTION'!#REF!),"")</f>
        <v>#REF!</v>
      </c>
      <c r="O43" s="64" t="e">
        <f>IF(AND(' RIESGOS DE GESTION'!#REF!="Baja",' RIESGOS DE GESTION'!#REF!="Leve"),CONCATENATE("R8C",' RIESGOS DE GESTION'!#REF!),"")</f>
        <v>#REF!</v>
      </c>
      <c r="P43" s="53" t="e">
        <f>IF(AND(' RIESGOS DE GESTION'!#REF!="Baja",' RIESGOS DE GESTION'!#REF!="Menor"),CONCATENATE("R8C",' RIESGOS DE GESTION'!#REF!),"")</f>
        <v>#REF!</v>
      </c>
      <c r="Q43" s="54" t="e">
        <f>IF(AND(' RIESGOS DE GESTION'!#REF!="Baja",' RIESGOS DE GESTION'!#REF!="Menor"),CONCATENATE("R8C",' RIESGOS DE GESTION'!#REF!),"")</f>
        <v>#REF!</v>
      </c>
      <c r="R43" s="54" t="e">
        <f>IF(AND(' RIESGOS DE GESTION'!#REF!="Baja",' RIESGOS DE GESTION'!#REF!="Menor"),CONCATENATE("R8C",' RIESGOS DE GESTION'!#REF!),"")</f>
        <v>#REF!</v>
      </c>
      <c r="S43" s="54" t="e">
        <f>IF(AND(' RIESGOS DE GESTION'!#REF!="Baja",' RIESGOS DE GESTION'!#REF!="Menor"),CONCATENATE("R8C",' RIESGOS DE GESTION'!#REF!),"")</f>
        <v>#REF!</v>
      </c>
      <c r="T43" s="54" t="e">
        <f>IF(AND(' RIESGOS DE GESTION'!#REF!="Baja",' RIESGOS DE GESTION'!#REF!="Menor"),CONCATENATE("R8C",' RIESGOS DE GESTION'!#REF!),"")</f>
        <v>#REF!</v>
      </c>
      <c r="U43" s="55" t="e">
        <f>IF(AND(' RIESGOS DE GESTION'!#REF!="Baja",' RIESGOS DE GESTION'!#REF!="Menor"),CONCATENATE("R8C",' RIESGOS DE GESTION'!#REF!),"")</f>
        <v>#REF!</v>
      </c>
      <c r="V43" s="53" t="e">
        <f>IF(AND(' RIESGOS DE GESTION'!#REF!="Baja",' RIESGOS DE GESTION'!#REF!="Moderado"),CONCATENATE("R8C",' RIESGOS DE GESTION'!#REF!),"")</f>
        <v>#REF!</v>
      </c>
      <c r="W43" s="54" t="e">
        <f>IF(AND(' RIESGOS DE GESTION'!#REF!="Baja",' RIESGOS DE GESTION'!#REF!="Moderado"),CONCATENATE("R8C",' RIESGOS DE GESTION'!#REF!),"")</f>
        <v>#REF!</v>
      </c>
      <c r="X43" s="54" t="e">
        <f>IF(AND(' RIESGOS DE GESTION'!#REF!="Baja",' RIESGOS DE GESTION'!#REF!="Moderado"),CONCATENATE("R8C",' RIESGOS DE GESTION'!#REF!),"")</f>
        <v>#REF!</v>
      </c>
      <c r="Y43" s="54" t="e">
        <f>IF(AND(' RIESGOS DE GESTION'!#REF!="Baja",' RIESGOS DE GESTION'!#REF!="Moderado"),CONCATENATE("R8C",' RIESGOS DE GESTION'!#REF!),"")</f>
        <v>#REF!</v>
      </c>
      <c r="Z43" s="54" t="e">
        <f>IF(AND(' RIESGOS DE GESTION'!#REF!="Baja",' RIESGOS DE GESTION'!#REF!="Moderado"),CONCATENATE("R8C",' RIESGOS DE GESTION'!#REF!),"")</f>
        <v>#REF!</v>
      </c>
      <c r="AA43" s="55" t="e">
        <f>IF(AND(' RIESGOS DE GESTION'!#REF!="Baja",' RIESGOS DE GESTION'!#REF!="Moderado"),CONCATENATE("R8C",' RIESGOS DE GESTION'!#REF!),"")</f>
        <v>#REF!</v>
      </c>
      <c r="AB43" s="38" t="e">
        <f>IF(AND(' RIESGOS DE GESTION'!#REF!="Baja",' RIESGOS DE GESTION'!#REF!="Mayor"),CONCATENATE("R8C",' RIESGOS DE GESTION'!#REF!),"")</f>
        <v>#REF!</v>
      </c>
      <c r="AC43" s="39" t="e">
        <f>IF(AND(' RIESGOS DE GESTION'!#REF!="Baja",' RIESGOS DE GESTION'!#REF!="Mayor"),CONCATENATE("R8C",' RIESGOS DE GESTION'!#REF!),"")</f>
        <v>#REF!</v>
      </c>
      <c r="AD43" s="39" t="e">
        <f>IF(AND(' RIESGOS DE GESTION'!#REF!="Baja",' RIESGOS DE GESTION'!#REF!="Mayor"),CONCATENATE("R8C",' RIESGOS DE GESTION'!#REF!),"")</f>
        <v>#REF!</v>
      </c>
      <c r="AE43" s="39" t="e">
        <f>IF(AND(' RIESGOS DE GESTION'!#REF!="Baja",' RIESGOS DE GESTION'!#REF!="Mayor"),CONCATENATE("R8C",' RIESGOS DE GESTION'!#REF!),"")</f>
        <v>#REF!</v>
      </c>
      <c r="AF43" s="39" t="e">
        <f>IF(AND(' RIESGOS DE GESTION'!#REF!="Baja",' RIESGOS DE GESTION'!#REF!="Mayor"),CONCATENATE("R8C",' RIESGOS DE GESTION'!#REF!),"")</f>
        <v>#REF!</v>
      </c>
      <c r="AG43" s="40" t="e">
        <f>IF(AND(' RIESGOS DE GESTION'!#REF!="Baja",' RIESGOS DE GESTION'!#REF!="Mayor"),CONCATENATE("R8C",' RIESGOS DE GESTION'!#REF!),"")</f>
        <v>#REF!</v>
      </c>
      <c r="AH43" s="41" t="e">
        <f>IF(AND(' RIESGOS DE GESTION'!#REF!="Baja",' RIESGOS DE GESTION'!#REF!="Catastrófico"),CONCATENATE("R8C",' RIESGOS DE GESTION'!#REF!),"")</f>
        <v>#REF!</v>
      </c>
      <c r="AI43" s="42" t="e">
        <f>IF(AND(' RIESGOS DE GESTION'!#REF!="Baja",' RIESGOS DE GESTION'!#REF!="Catastrófico"),CONCATENATE("R8C",' RIESGOS DE GESTION'!#REF!),"")</f>
        <v>#REF!</v>
      </c>
      <c r="AJ43" s="42" t="e">
        <f>IF(AND(' RIESGOS DE GESTION'!#REF!="Baja",' RIESGOS DE GESTION'!#REF!="Catastrófico"),CONCATENATE("R8C",' RIESGOS DE GESTION'!#REF!),"")</f>
        <v>#REF!</v>
      </c>
      <c r="AK43" s="42" t="e">
        <f>IF(AND(' RIESGOS DE GESTION'!#REF!="Baja",' RIESGOS DE GESTION'!#REF!="Catastrófico"),CONCATENATE("R8C",' RIESGOS DE GESTION'!#REF!),"")</f>
        <v>#REF!</v>
      </c>
      <c r="AL43" s="42" t="e">
        <f>IF(AND(' RIESGOS DE GESTION'!#REF!="Baja",' RIESGOS DE GESTION'!#REF!="Catastrófico"),CONCATENATE("R8C",' RIESGOS DE GESTION'!#REF!),"")</f>
        <v>#REF!</v>
      </c>
      <c r="AM43" s="43" t="e">
        <f>IF(AND(' RIESGOS DE GESTION'!#REF!="Baja",' RIESGOS DE GESTION'!#REF!="Catastrófico"),CONCATENATE("R8C",' RIESGOS DE GESTION'!#REF!),"")</f>
        <v>#REF!</v>
      </c>
      <c r="AN43" s="69"/>
      <c r="AO43" s="401"/>
      <c r="AP43" s="402"/>
      <c r="AQ43" s="402"/>
      <c r="AR43" s="402"/>
      <c r="AS43" s="402"/>
      <c r="AT43" s="403"/>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row>
    <row r="44" spans="1:80" ht="15" customHeight="1" x14ac:dyDescent="0.25">
      <c r="A44" s="69"/>
      <c r="B44" s="282"/>
      <c r="C44" s="282"/>
      <c r="D44" s="283"/>
      <c r="E44" s="381"/>
      <c r="F44" s="380"/>
      <c r="G44" s="380"/>
      <c r="H44" s="380"/>
      <c r="I44" s="380"/>
      <c r="J44" s="62" t="e">
        <f>IF(AND(' RIESGOS DE GESTION'!#REF!="Baja",' RIESGOS DE GESTION'!#REF!="Leve"),CONCATENATE("R9C",' RIESGOS DE GESTION'!#REF!),"")</f>
        <v>#REF!</v>
      </c>
      <c r="K44" s="63" t="e">
        <f>IF(AND(' RIESGOS DE GESTION'!#REF!="Baja",' RIESGOS DE GESTION'!#REF!="Leve"),CONCATENATE("R9C",' RIESGOS DE GESTION'!#REF!),"")</f>
        <v>#REF!</v>
      </c>
      <c r="L44" s="63" t="e">
        <f>IF(AND(' RIESGOS DE GESTION'!#REF!="Baja",' RIESGOS DE GESTION'!#REF!="Leve"),CONCATENATE("R9C",' RIESGOS DE GESTION'!#REF!),"")</f>
        <v>#REF!</v>
      </c>
      <c r="M44" s="63" t="e">
        <f>IF(AND(' RIESGOS DE GESTION'!#REF!="Baja",' RIESGOS DE GESTION'!#REF!="Leve"),CONCATENATE("R9C",' RIESGOS DE GESTION'!#REF!),"")</f>
        <v>#REF!</v>
      </c>
      <c r="N44" s="63" t="e">
        <f>IF(AND(' RIESGOS DE GESTION'!#REF!="Baja",' RIESGOS DE GESTION'!#REF!="Leve"),CONCATENATE("R9C",' RIESGOS DE GESTION'!#REF!),"")</f>
        <v>#REF!</v>
      </c>
      <c r="O44" s="64" t="e">
        <f>IF(AND(' RIESGOS DE GESTION'!#REF!="Baja",' RIESGOS DE GESTION'!#REF!="Leve"),CONCATENATE("R9C",' RIESGOS DE GESTION'!#REF!),"")</f>
        <v>#REF!</v>
      </c>
      <c r="P44" s="53" t="e">
        <f>IF(AND(' RIESGOS DE GESTION'!#REF!="Baja",' RIESGOS DE GESTION'!#REF!="Menor"),CONCATENATE("R9C",' RIESGOS DE GESTION'!#REF!),"")</f>
        <v>#REF!</v>
      </c>
      <c r="Q44" s="54" t="e">
        <f>IF(AND(' RIESGOS DE GESTION'!#REF!="Baja",' RIESGOS DE GESTION'!#REF!="Menor"),CONCATENATE("R9C",' RIESGOS DE GESTION'!#REF!),"")</f>
        <v>#REF!</v>
      </c>
      <c r="R44" s="54" t="e">
        <f>IF(AND(' RIESGOS DE GESTION'!#REF!="Baja",' RIESGOS DE GESTION'!#REF!="Menor"),CONCATENATE("R9C",' RIESGOS DE GESTION'!#REF!),"")</f>
        <v>#REF!</v>
      </c>
      <c r="S44" s="54" t="e">
        <f>IF(AND(' RIESGOS DE GESTION'!#REF!="Baja",' RIESGOS DE GESTION'!#REF!="Menor"),CONCATENATE("R9C",' RIESGOS DE GESTION'!#REF!),"")</f>
        <v>#REF!</v>
      </c>
      <c r="T44" s="54" t="e">
        <f>IF(AND(' RIESGOS DE GESTION'!#REF!="Baja",' RIESGOS DE GESTION'!#REF!="Menor"),CONCATENATE("R9C",' RIESGOS DE GESTION'!#REF!),"")</f>
        <v>#REF!</v>
      </c>
      <c r="U44" s="55" t="e">
        <f>IF(AND(' RIESGOS DE GESTION'!#REF!="Baja",' RIESGOS DE GESTION'!#REF!="Menor"),CONCATENATE("R9C",' RIESGOS DE GESTION'!#REF!),"")</f>
        <v>#REF!</v>
      </c>
      <c r="V44" s="53" t="e">
        <f>IF(AND(' RIESGOS DE GESTION'!#REF!="Baja",' RIESGOS DE GESTION'!#REF!="Moderado"),CONCATENATE("R9C",' RIESGOS DE GESTION'!#REF!),"")</f>
        <v>#REF!</v>
      </c>
      <c r="W44" s="54" t="e">
        <f>IF(AND(' RIESGOS DE GESTION'!#REF!="Baja",' RIESGOS DE GESTION'!#REF!="Moderado"),CONCATENATE("R9C",' RIESGOS DE GESTION'!#REF!),"")</f>
        <v>#REF!</v>
      </c>
      <c r="X44" s="54" t="e">
        <f>IF(AND(' RIESGOS DE GESTION'!#REF!="Baja",' RIESGOS DE GESTION'!#REF!="Moderado"),CONCATENATE("R9C",' RIESGOS DE GESTION'!#REF!),"")</f>
        <v>#REF!</v>
      </c>
      <c r="Y44" s="54" t="e">
        <f>IF(AND(' RIESGOS DE GESTION'!#REF!="Baja",' RIESGOS DE GESTION'!#REF!="Moderado"),CONCATENATE("R9C",' RIESGOS DE GESTION'!#REF!),"")</f>
        <v>#REF!</v>
      </c>
      <c r="Z44" s="54" t="e">
        <f>IF(AND(' RIESGOS DE GESTION'!#REF!="Baja",' RIESGOS DE GESTION'!#REF!="Moderado"),CONCATENATE("R9C",' RIESGOS DE GESTION'!#REF!),"")</f>
        <v>#REF!</v>
      </c>
      <c r="AA44" s="55" t="e">
        <f>IF(AND(' RIESGOS DE GESTION'!#REF!="Baja",' RIESGOS DE GESTION'!#REF!="Moderado"),CONCATENATE("R9C",' RIESGOS DE GESTION'!#REF!),"")</f>
        <v>#REF!</v>
      </c>
      <c r="AB44" s="38" t="e">
        <f>IF(AND(' RIESGOS DE GESTION'!#REF!="Baja",' RIESGOS DE GESTION'!#REF!="Mayor"),CONCATENATE("R9C",' RIESGOS DE GESTION'!#REF!),"")</f>
        <v>#REF!</v>
      </c>
      <c r="AC44" s="39" t="e">
        <f>IF(AND(' RIESGOS DE GESTION'!#REF!="Baja",' RIESGOS DE GESTION'!#REF!="Mayor"),CONCATENATE("R9C",' RIESGOS DE GESTION'!#REF!),"")</f>
        <v>#REF!</v>
      </c>
      <c r="AD44" s="39" t="e">
        <f>IF(AND(' RIESGOS DE GESTION'!#REF!="Baja",' RIESGOS DE GESTION'!#REF!="Mayor"),CONCATENATE("R9C",' RIESGOS DE GESTION'!#REF!),"")</f>
        <v>#REF!</v>
      </c>
      <c r="AE44" s="39" t="e">
        <f>IF(AND(' RIESGOS DE GESTION'!#REF!="Baja",' RIESGOS DE GESTION'!#REF!="Mayor"),CONCATENATE("R9C",' RIESGOS DE GESTION'!#REF!),"")</f>
        <v>#REF!</v>
      </c>
      <c r="AF44" s="39" t="e">
        <f>IF(AND(' RIESGOS DE GESTION'!#REF!="Baja",' RIESGOS DE GESTION'!#REF!="Mayor"),CONCATENATE("R9C",' RIESGOS DE GESTION'!#REF!),"")</f>
        <v>#REF!</v>
      </c>
      <c r="AG44" s="40" t="e">
        <f>IF(AND(' RIESGOS DE GESTION'!#REF!="Baja",' RIESGOS DE GESTION'!#REF!="Mayor"),CONCATENATE("R9C",' RIESGOS DE GESTION'!#REF!),"")</f>
        <v>#REF!</v>
      </c>
      <c r="AH44" s="41" t="e">
        <f>IF(AND(' RIESGOS DE GESTION'!#REF!="Baja",' RIESGOS DE GESTION'!#REF!="Catastrófico"),CONCATENATE("R9C",' RIESGOS DE GESTION'!#REF!),"")</f>
        <v>#REF!</v>
      </c>
      <c r="AI44" s="42" t="e">
        <f>IF(AND(' RIESGOS DE GESTION'!#REF!="Baja",' RIESGOS DE GESTION'!#REF!="Catastrófico"),CONCATENATE("R9C",' RIESGOS DE GESTION'!#REF!),"")</f>
        <v>#REF!</v>
      </c>
      <c r="AJ44" s="42" t="e">
        <f>IF(AND(' RIESGOS DE GESTION'!#REF!="Baja",' RIESGOS DE GESTION'!#REF!="Catastrófico"),CONCATENATE("R9C",' RIESGOS DE GESTION'!#REF!),"")</f>
        <v>#REF!</v>
      </c>
      <c r="AK44" s="42" t="e">
        <f>IF(AND(' RIESGOS DE GESTION'!#REF!="Baja",' RIESGOS DE GESTION'!#REF!="Catastrófico"),CONCATENATE("R9C",' RIESGOS DE GESTION'!#REF!),"")</f>
        <v>#REF!</v>
      </c>
      <c r="AL44" s="42" t="e">
        <f>IF(AND(' RIESGOS DE GESTION'!#REF!="Baja",' RIESGOS DE GESTION'!#REF!="Catastrófico"),CONCATENATE("R9C",' RIESGOS DE GESTION'!#REF!),"")</f>
        <v>#REF!</v>
      </c>
      <c r="AM44" s="43" t="e">
        <f>IF(AND(' RIESGOS DE GESTION'!#REF!="Baja",' RIESGOS DE GESTION'!#REF!="Catastrófico"),CONCATENATE("R9C",' RIESGOS DE GESTION'!#REF!),"")</f>
        <v>#REF!</v>
      </c>
      <c r="AN44" s="69"/>
      <c r="AO44" s="401"/>
      <c r="AP44" s="402"/>
      <c r="AQ44" s="402"/>
      <c r="AR44" s="402"/>
      <c r="AS44" s="402"/>
      <c r="AT44" s="403"/>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row>
    <row r="45" spans="1:80" ht="15.75" customHeight="1" thickBot="1" x14ac:dyDescent="0.3">
      <c r="A45" s="69"/>
      <c r="B45" s="282"/>
      <c r="C45" s="282"/>
      <c r="D45" s="283"/>
      <c r="E45" s="382"/>
      <c r="F45" s="383"/>
      <c r="G45" s="383"/>
      <c r="H45" s="383"/>
      <c r="I45" s="383"/>
      <c r="J45" s="65" t="e">
        <f>IF(AND(' RIESGOS DE GESTION'!#REF!="Baja",' RIESGOS DE GESTION'!#REF!="Leve"),CONCATENATE("R10C",' RIESGOS DE GESTION'!#REF!),"")</f>
        <v>#REF!</v>
      </c>
      <c r="K45" s="66" t="e">
        <f>IF(AND(' RIESGOS DE GESTION'!#REF!="Baja",' RIESGOS DE GESTION'!#REF!="Leve"),CONCATENATE("R10C",' RIESGOS DE GESTION'!#REF!),"")</f>
        <v>#REF!</v>
      </c>
      <c r="L45" s="66" t="e">
        <f>IF(AND(' RIESGOS DE GESTION'!#REF!="Baja",' RIESGOS DE GESTION'!#REF!="Leve"),CONCATENATE("R10C",' RIESGOS DE GESTION'!#REF!),"")</f>
        <v>#REF!</v>
      </c>
      <c r="M45" s="66" t="e">
        <f>IF(AND(' RIESGOS DE GESTION'!#REF!="Baja",' RIESGOS DE GESTION'!#REF!="Leve"),CONCATENATE("R10C",' RIESGOS DE GESTION'!#REF!),"")</f>
        <v>#REF!</v>
      </c>
      <c r="N45" s="66" t="e">
        <f>IF(AND(' RIESGOS DE GESTION'!#REF!="Baja",' RIESGOS DE GESTION'!#REF!="Leve"),CONCATENATE("R10C",' RIESGOS DE GESTION'!#REF!),"")</f>
        <v>#REF!</v>
      </c>
      <c r="O45" s="67" t="e">
        <f>IF(AND(' RIESGOS DE GESTION'!#REF!="Baja",' RIESGOS DE GESTION'!#REF!="Leve"),CONCATENATE("R10C",' RIESGOS DE GESTION'!#REF!),"")</f>
        <v>#REF!</v>
      </c>
      <c r="P45" s="53" t="e">
        <f>IF(AND(' RIESGOS DE GESTION'!#REF!="Baja",' RIESGOS DE GESTION'!#REF!="Menor"),CONCATENATE("R10C",' RIESGOS DE GESTION'!#REF!),"")</f>
        <v>#REF!</v>
      </c>
      <c r="Q45" s="54" t="e">
        <f>IF(AND(' RIESGOS DE GESTION'!#REF!="Baja",' RIESGOS DE GESTION'!#REF!="Menor"),CONCATENATE("R10C",' RIESGOS DE GESTION'!#REF!),"")</f>
        <v>#REF!</v>
      </c>
      <c r="R45" s="54" t="e">
        <f>IF(AND(' RIESGOS DE GESTION'!#REF!="Baja",' RIESGOS DE GESTION'!#REF!="Menor"),CONCATENATE("R10C",' RIESGOS DE GESTION'!#REF!),"")</f>
        <v>#REF!</v>
      </c>
      <c r="S45" s="54" t="e">
        <f>IF(AND(' RIESGOS DE GESTION'!#REF!="Baja",' RIESGOS DE GESTION'!#REF!="Menor"),CONCATENATE("R10C",' RIESGOS DE GESTION'!#REF!),"")</f>
        <v>#REF!</v>
      </c>
      <c r="T45" s="54" t="e">
        <f>IF(AND(' RIESGOS DE GESTION'!#REF!="Baja",' RIESGOS DE GESTION'!#REF!="Menor"),CONCATENATE("R10C",' RIESGOS DE GESTION'!#REF!),"")</f>
        <v>#REF!</v>
      </c>
      <c r="U45" s="55" t="e">
        <f>IF(AND(' RIESGOS DE GESTION'!#REF!="Baja",' RIESGOS DE GESTION'!#REF!="Menor"),CONCATENATE("R10C",' RIESGOS DE GESTION'!#REF!),"")</f>
        <v>#REF!</v>
      </c>
      <c r="V45" s="56" t="e">
        <f>IF(AND(' RIESGOS DE GESTION'!#REF!="Baja",' RIESGOS DE GESTION'!#REF!="Moderado"),CONCATENATE("R10C",' RIESGOS DE GESTION'!#REF!),"")</f>
        <v>#REF!</v>
      </c>
      <c r="W45" s="57" t="e">
        <f>IF(AND(' RIESGOS DE GESTION'!#REF!="Baja",' RIESGOS DE GESTION'!#REF!="Moderado"),CONCATENATE("R10C",' RIESGOS DE GESTION'!#REF!),"")</f>
        <v>#REF!</v>
      </c>
      <c r="X45" s="57" t="e">
        <f>IF(AND(' RIESGOS DE GESTION'!#REF!="Baja",' RIESGOS DE GESTION'!#REF!="Moderado"),CONCATENATE("R10C",' RIESGOS DE GESTION'!#REF!),"")</f>
        <v>#REF!</v>
      </c>
      <c r="Y45" s="57" t="e">
        <f>IF(AND(' RIESGOS DE GESTION'!#REF!="Baja",' RIESGOS DE GESTION'!#REF!="Moderado"),CONCATENATE("R10C",' RIESGOS DE GESTION'!#REF!),"")</f>
        <v>#REF!</v>
      </c>
      <c r="Z45" s="57" t="e">
        <f>IF(AND(' RIESGOS DE GESTION'!#REF!="Baja",' RIESGOS DE GESTION'!#REF!="Moderado"),CONCATENATE("R10C",' RIESGOS DE GESTION'!#REF!),"")</f>
        <v>#REF!</v>
      </c>
      <c r="AA45" s="58" t="e">
        <f>IF(AND(' RIESGOS DE GESTION'!#REF!="Baja",' RIESGOS DE GESTION'!#REF!="Moderado"),CONCATENATE("R10C",' RIESGOS DE GESTION'!#REF!),"")</f>
        <v>#REF!</v>
      </c>
      <c r="AB45" s="44" t="e">
        <f>IF(AND(' RIESGOS DE GESTION'!#REF!="Baja",' RIESGOS DE GESTION'!#REF!="Mayor"),CONCATENATE("R10C",' RIESGOS DE GESTION'!#REF!),"")</f>
        <v>#REF!</v>
      </c>
      <c r="AC45" s="45" t="e">
        <f>IF(AND(' RIESGOS DE GESTION'!#REF!="Baja",' RIESGOS DE GESTION'!#REF!="Mayor"),CONCATENATE("R10C",' RIESGOS DE GESTION'!#REF!),"")</f>
        <v>#REF!</v>
      </c>
      <c r="AD45" s="45" t="e">
        <f>IF(AND(' RIESGOS DE GESTION'!#REF!="Baja",' RIESGOS DE GESTION'!#REF!="Mayor"),CONCATENATE("R10C",' RIESGOS DE GESTION'!#REF!),"")</f>
        <v>#REF!</v>
      </c>
      <c r="AE45" s="45" t="e">
        <f>IF(AND(' RIESGOS DE GESTION'!#REF!="Baja",' RIESGOS DE GESTION'!#REF!="Mayor"),CONCATENATE("R10C",' RIESGOS DE GESTION'!#REF!),"")</f>
        <v>#REF!</v>
      </c>
      <c r="AF45" s="45" t="e">
        <f>IF(AND(' RIESGOS DE GESTION'!#REF!="Baja",' RIESGOS DE GESTION'!#REF!="Mayor"),CONCATENATE("R10C",' RIESGOS DE GESTION'!#REF!),"")</f>
        <v>#REF!</v>
      </c>
      <c r="AG45" s="46" t="e">
        <f>IF(AND(' RIESGOS DE GESTION'!#REF!="Baja",' RIESGOS DE GESTION'!#REF!="Mayor"),CONCATENATE("R10C",' RIESGOS DE GESTION'!#REF!),"")</f>
        <v>#REF!</v>
      </c>
      <c r="AH45" s="47" t="e">
        <f>IF(AND(' RIESGOS DE GESTION'!#REF!="Baja",' RIESGOS DE GESTION'!#REF!="Catastrófico"),CONCATENATE("R10C",' RIESGOS DE GESTION'!#REF!),"")</f>
        <v>#REF!</v>
      </c>
      <c r="AI45" s="48" t="e">
        <f>IF(AND(' RIESGOS DE GESTION'!#REF!="Baja",' RIESGOS DE GESTION'!#REF!="Catastrófico"),CONCATENATE("R10C",' RIESGOS DE GESTION'!#REF!),"")</f>
        <v>#REF!</v>
      </c>
      <c r="AJ45" s="48" t="e">
        <f>IF(AND(' RIESGOS DE GESTION'!#REF!="Baja",' RIESGOS DE GESTION'!#REF!="Catastrófico"),CONCATENATE("R10C",' RIESGOS DE GESTION'!#REF!),"")</f>
        <v>#REF!</v>
      </c>
      <c r="AK45" s="48" t="e">
        <f>IF(AND(' RIESGOS DE GESTION'!#REF!="Baja",' RIESGOS DE GESTION'!#REF!="Catastrófico"),CONCATENATE("R10C",' RIESGOS DE GESTION'!#REF!),"")</f>
        <v>#REF!</v>
      </c>
      <c r="AL45" s="48" t="e">
        <f>IF(AND(' RIESGOS DE GESTION'!#REF!="Baja",' RIESGOS DE GESTION'!#REF!="Catastrófico"),CONCATENATE("R10C",' RIESGOS DE GESTION'!#REF!),"")</f>
        <v>#REF!</v>
      </c>
      <c r="AM45" s="49" t="e">
        <f>IF(AND(' RIESGOS DE GESTION'!#REF!="Baja",' RIESGOS DE GESTION'!#REF!="Catastrófico"),CONCATENATE("R10C",' RIESGOS DE GESTION'!#REF!),"")</f>
        <v>#REF!</v>
      </c>
      <c r="AN45" s="69"/>
      <c r="AO45" s="404"/>
      <c r="AP45" s="405"/>
      <c r="AQ45" s="405"/>
      <c r="AR45" s="405"/>
      <c r="AS45" s="405"/>
      <c r="AT45" s="406"/>
    </row>
    <row r="46" spans="1:80" ht="46.5" customHeight="1" x14ac:dyDescent="0.35">
      <c r="A46" s="69"/>
      <c r="B46" s="282"/>
      <c r="C46" s="282"/>
      <c r="D46" s="283"/>
      <c r="E46" s="377" t="s">
        <v>321</v>
      </c>
      <c r="F46" s="378"/>
      <c r="G46" s="378"/>
      <c r="H46" s="378"/>
      <c r="I46" s="395"/>
      <c r="J46" s="59" t="e">
        <f>IF(AND(' RIESGOS DE GESTION'!#REF!="Muy Baja",' RIESGOS DE GESTION'!#REF!="Leve"),CONCATENATE("R1C",' RIESGOS DE GESTION'!#REF!),"")</f>
        <v>#REF!</v>
      </c>
      <c r="K46" s="60" t="e">
        <f>IF(AND(' RIESGOS DE GESTION'!#REF!="Muy Baja",' RIESGOS DE GESTION'!#REF!="Leve"),CONCATENATE("R1C",' RIESGOS DE GESTION'!#REF!),"")</f>
        <v>#REF!</v>
      </c>
      <c r="L46" s="60" t="e">
        <f>IF(AND(' RIESGOS DE GESTION'!#REF!="Muy Baja",' RIESGOS DE GESTION'!#REF!="Leve"),CONCATENATE("R1C",' RIESGOS DE GESTION'!#REF!),"")</f>
        <v>#REF!</v>
      </c>
      <c r="M46" s="60" t="e">
        <f>IF(AND(' RIESGOS DE GESTION'!#REF!="Muy Baja",' RIESGOS DE GESTION'!#REF!="Leve"),CONCATENATE("R1C",' RIESGOS DE GESTION'!#REF!),"")</f>
        <v>#REF!</v>
      </c>
      <c r="N46" s="60" t="e">
        <f>IF(AND(' RIESGOS DE GESTION'!#REF!="Muy Baja",' RIESGOS DE GESTION'!#REF!="Leve"),CONCATENATE("R1C",' RIESGOS DE GESTION'!#REF!),"")</f>
        <v>#REF!</v>
      </c>
      <c r="O46" s="61" t="e">
        <f>IF(AND(' RIESGOS DE GESTION'!#REF!="Muy Baja",' RIESGOS DE GESTION'!#REF!="Leve"),CONCATENATE("R1C",' RIESGOS DE GESTION'!#REF!),"")</f>
        <v>#REF!</v>
      </c>
      <c r="P46" s="59" t="e">
        <f>IF(AND(' RIESGOS DE GESTION'!#REF!="Muy Baja",' RIESGOS DE GESTION'!#REF!="Menor"),CONCATENATE("R1C",' RIESGOS DE GESTION'!#REF!),"")</f>
        <v>#REF!</v>
      </c>
      <c r="Q46" s="60" t="e">
        <f>IF(AND(' RIESGOS DE GESTION'!#REF!="Muy Baja",' RIESGOS DE GESTION'!#REF!="Menor"),CONCATENATE("R1C",' RIESGOS DE GESTION'!#REF!),"")</f>
        <v>#REF!</v>
      </c>
      <c r="R46" s="60" t="e">
        <f>IF(AND(' RIESGOS DE GESTION'!#REF!="Muy Baja",' RIESGOS DE GESTION'!#REF!="Menor"),CONCATENATE("R1C",' RIESGOS DE GESTION'!#REF!),"")</f>
        <v>#REF!</v>
      </c>
      <c r="S46" s="60" t="e">
        <f>IF(AND(' RIESGOS DE GESTION'!#REF!="Muy Baja",' RIESGOS DE GESTION'!#REF!="Menor"),CONCATENATE("R1C",' RIESGOS DE GESTION'!#REF!),"")</f>
        <v>#REF!</v>
      </c>
      <c r="T46" s="60" t="e">
        <f>IF(AND(' RIESGOS DE GESTION'!#REF!="Muy Baja",' RIESGOS DE GESTION'!#REF!="Menor"),CONCATENATE("R1C",' RIESGOS DE GESTION'!#REF!),"")</f>
        <v>#REF!</v>
      </c>
      <c r="U46" s="61" t="e">
        <f>IF(AND(' RIESGOS DE GESTION'!#REF!="Muy Baja",' RIESGOS DE GESTION'!#REF!="Menor"),CONCATENATE("R1C",' RIESGOS DE GESTION'!#REF!),"")</f>
        <v>#REF!</v>
      </c>
      <c r="V46" s="50" t="e">
        <f>IF(AND(' RIESGOS DE GESTION'!#REF!="Muy Baja",' RIESGOS DE GESTION'!#REF!="Moderado"),CONCATENATE("R1C",' RIESGOS DE GESTION'!#REF!),"")</f>
        <v>#REF!</v>
      </c>
      <c r="W46" s="68" t="e">
        <f>IF(AND(' RIESGOS DE GESTION'!#REF!="Muy Baja",' RIESGOS DE GESTION'!#REF!="Moderado"),CONCATENATE("R1C",' RIESGOS DE GESTION'!#REF!),"")</f>
        <v>#REF!</v>
      </c>
      <c r="X46" s="51" t="e">
        <f>IF(AND(' RIESGOS DE GESTION'!#REF!="Muy Baja",' RIESGOS DE GESTION'!#REF!="Moderado"),CONCATENATE("R1C",' RIESGOS DE GESTION'!#REF!),"")</f>
        <v>#REF!</v>
      </c>
      <c r="Y46" s="51" t="e">
        <f>IF(AND(' RIESGOS DE GESTION'!#REF!="Muy Baja",' RIESGOS DE GESTION'!#REF!="Moderado"),CONCATENATE("R1C",' RIESGOS DE GESTION'!#REF!),"")</f>
        <v>#REF!</v>
      </c>
      <c r="Z46" s="51" t="e">
        <f>IF(AND(' RIESGOS DE GESTION'!#REF!="Muy Baja",' RIESGOS DE GESTION'!#REF!="Moderado"),CONCATENATE("R1C",' RIESGOS DE GESTION'!#REF!),"")</f>
        <v>#REF!</v>
      </c>
      <c r="AA46" s="52" t="e">
        <f>IF(AND(' RIESGOS DE GESTION'!#REF!="Muy Baja",' RIESGOS DE GESTION'!#REF!="Moderado"),CONCATENATE("R1C",' RIESGOS DE GESTION'!#REF!),"")</f>
        <v>#REF!</v>
      </c>
      <c r="AB46" s="32" t="e">
        <f>IF(AND(' RIESGOS DE GESTION'!#REF!="Muy Baja",' RIESGOS DE GESTION'!#REF!="Mayor"),CONCATENATE("R1C",' RIESGOS DE GESTION'!#REF!),"")</f>
        <v>#REF!</v>
      </c>
      <c r="AC46" s="33" t="e">
        <f>IF(AND(' RIESGOS DE GESTION'!#REF!="Muy Baja",' RIESGOS DE GESTION'!#REF!="Mayor"),CONCATENATE("R1C",' RIESGOS DE GESTION'!#REF!),"")</f>
        <v>#REF!</v>
      </c>
      <c r="AD46" s="33" t="e">
        <f>IF(AND(' RIESGOS DE GESTION'!#REF!="Muy Baja",' RIESGOS DE GESTION'!#REF!="Mayor"),CONCATENATE("R1C",' RIESGOS DE GESTION'!#REF!),"")</f>
        <v>#REF!</v>
      </c>
      <c r="AE46" s="33" t="e">
        <f>IF(AND(' RIESGOS DE GESTION'!#REF!="Muy Baja",' RIESGOS DE GESTION'!#REF!="Mayor"),CONCATENATE("R1C",' RIESGOS DE GESTION'!#REF!),"")</f>
        <v>#REF!</v>
      </c>
      <c r="AF46" s="33" t="e">
        <f>IF(AND(' RIESGOS DE GESTION'!#REF!="Muy Baja",' RIESGOS DE GESTION'!#REF!="Mayor"),CONCATENATE("R1C",' RIESGOS DE GESTION'!#REF!),"")</f>
        <v>#REF!</v>
      </c>
      <c r="AG46" s="34" t="e">
        <f>IF(AND(' RIESGOS DE GESTION'!#REF!="Muy Baja",' RIESGOS DE GESTION'!#REF!="Mayor"),CONCATENATE("R1C",' RIESGOS DE GESTION'!#REF!),"")</f>
        <v>#REF!</v>
      </c>
      <c r="AH46" s="35" t="e">
        <f>IF(AND(' RIESGOS DE GESTION'!#REF!="Muy Baja",' RIESGOS DE GESTION'!#REF!="Catastrófico"),CONCATENATE("R1C",' RIESGOS DE GESTION'!#REF!),"")</f>
        <v>#REF!</v>
      </c>
      <c r="AI46" s="36" t="e">
        <f>IF(AND(' RIESGOS DE GESTION'!#REF!="Muy Baja",' RIESGOS DE GESTION'!#REF!="Catastrófico"),CONCATENATE("R1C",' RIESGOS DE GESTION'!#REF!),"")</f>
        <v>#REF!</v>
      </c>
      <c r="AJ46" s="36" t="e">
        <f>IF(AND(' RIESGOS DE GESTION'!#REF!="Muy Baja",' RIESGOS DE GESTION'!#REF!="Catastrófico"),CONCATENATE("R1C",' RIESGOS DE GESTION'!#REF!),"")</f>
        <v>#REF!</v>
      </c>
      <c r="AK46" s="36" t="e">
        <f>IF(AND(' RIESGOS DE GESTION'!#REF!="Muy Baja",' RIESGOS DE GESTION'!#REF!="Catastrófico"),CONCATENATE("R1C",' RIESGOS DE GESTION'!#REF!),"")</f>
        <v>#REF!</v>
      </c>
      <c r="AL46" s="36" t="e">
        <f>IF(AND(' RIESGOS DE GESTION'!#REF!="Muy Baja",' RIESGOS DE GESTION'!#REF!="Catastrófico"),CONCATENATE("R1C",' RIESGOS DE GESTION'!#REF!),"")</f>
        <v>#REF!</v>
      </c>
      <c r="AM46" s="37" t="e">
        <f>IF(AND(' RIESGOS DE GESTION'!#REF!="Muy Baja",' RIESGOS DE GESTION'!#REF!="Catastrófico"),CONCATENATE("R1C",' RIESGOS DE GESTION'!#REF!),"")</f>
        <v>#REF!</v>
      </c>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row>
    <row r="47" spans="1:80" ht="46.5" customHeight="1" x14ac:dyDescent="0.25">
      <c r="A47" s="69"/>
      <c r="B47" s="282"/>
      <c r="C47" s="282"/>
      <c r="D47" s="283"/>
      <c r="E47" s="379"/>
      <c r="F47" s="380"/>
      <c r="G47" s="380"/>
      <c r="H47" s="380"/>
      <c r="I47" s="396"/>
      <c r="J47" s="62" t="e">
        <f>IF(AND(' RIESGOS DE GESTION'!#REF!="Muy Baja",' RIESGOS DE GESTION'!#REF!="Leve"),CONCATENATE("R2C",' RIESGOS DE GESTION'!#REF!),"")</f>
        <v>#REF!</v>
      </c>
      <c r="K47" s="63" t="e">
        <f>IF(AND(' RIESGOS DE GESTION'!#REF!="Muy Baja",' RIESGOS DE GESTION'!#REF!="Leve"),CONCATENATE("R2C",' RIESGOS DE GESTION'!#REF!),"")</f>
        <v>#REF!</v>
      </c>
      <c r="L47" s="63" t="e">
        <f>IF(AND(' RIESGOS DE GESTION'!#REF!="Muy Baja",' RIESGOS DE GESTION'!#REF!="Leve"),CONCATENATE("R2C",' RIESGOS DE GESTION'!#REF!),"")</f>
        <v>#REF!</v>
      </c>
      <c r="M47" s="63" t="e">
        <f>IF(AND(' RIESGOS DE GESTION'!#REF!="Muy Baja",' RIESGOS DE GESTION'!#REF!="Leve"),CONCATENATE("R2C",' RIESGOS DE GESTION'!#REF!),"")</f>
        <v>#REF!</v>
      </c>
      <c r="N47" s="63" t="e">
        <f>IF(AND(' RIESGOS DE GESTION'!#REF!="Muy Baja",' RIESGOS DE GESTION'!#REF!="Leve"),CONCATENATE("R2C",' RIESGOS DE GESTION'!#REF!),"")</f>
        <v>#REF!</v>
      </c>
      <c r="O47" s="64" t="e">
        <f>IF(AND(' RIESGOS DE GESTION'!#REF!="Muy Baja",' RIESGOS DE GESTION'!#REF!="Leve"),CONCATENATE("R2C",' RIESGOS DE GESTION'!#REF!),"")</f>
        <v>#REF!</v>
      </c>
      <c r="P47" s="62" t="e">
        <f>IF(AND(' RIESGOS DE GESTION'!#REF!="Muy Baja",' RIESGOS DE GESTION'!#REF!="Menor"),CONCATENATE("R2C",' RIESGOS DE GESTION'!#REF!),"")</f>
        <v>#REF!</v>
      </c>
      <c r="Q47" s="63" t="e">
        <f>IF(AND(' RIESGOS DE GESTION'!#REF!="Muy Baja",' RIESGOS DE GESTION'!#REF!="Menor"),CONCATENATE("R2C",' RIESGOS DE GESTION'!#REF!),"")</f>
        <v>#REF!</v>
      </c>
      <c r="R47" s="63" t="e">
        <f>IF(AND(' RIESGOS DE GESTION'!#REF!="Muy Baja",' RIESGOS DE GESTION'!#REF!="Menor"),CONCATENATE("R2C",' RIESGOS DE GESTION'!#REF!),"")</f>
        <v>#REF!</v>
      </c>
      <c r="S47" s="63" t="e">
        <f>IF(AND(' RIESGOS DE GESTION'!#REF!="Muy Baja",' RIESGOS DE GESTION'!#REF!="Menor"),CONCATENATE("R2C",' RIESGOS DE GESTION'!#REF!),"")</f>
        <v>#REF!</v>
      </c>
      <c r="T47" s="63" t="e">
        <f>IF(AND(' RIESGOS DE GESTION'!#REF!="Muy Baja",' RIESGOS DE GESTION'!#REF!="Menor"),CONCATENATE("R2C",' RIESGOS DE GESTION'!#REF!),"")</f>
        <v>#REF!</v>
      </c>
      <c r="U47" s="64" t="e">
        <f>IF(AND(' RIESGOS DE GESTION'!#REF!="Muy Baja",' RIESGOS DE GESTION'!#REF!="Menor"),CONCATENATE("R2C",' RIESGOS DE GESTION'!#REF!),"")</f>
        <v>#REF!</v>
      </c>
      <c r="V47" s="53" t="e">
        <f>IF(AND(' RIESGOS DE GESTION'!#REF!="Muy Baja",' RIESGOS DE GESTION'!#REF!="Moderado"),CONCATENATE("R2C",' RIESGOS DE GESTION'!#REF!),"")</f>
        <v>#REF!</v>
      </c>
      <c r="W47" s="54" t="e">
        <f>IF(AND(' RIESGOS DE GESTION'!#REF!="Muy Baja",' RIESGOS DE GESTION'!#REF!="Moderado"),CONCATENATE("R2C",' RIESGOS DE GESTION'!#REF!),"")</f>
        <v>#REF!</v>
      </c>
      <c r="X47" s="54" t="e">
        <f>IF(AND(' RIESGOS DE GESTION'!#REF!="Muy Baja",' RIESGOS DE GESTION'!#REF!="Moderado"),CONCATENATE("R2C",' RIESGOS DE GESTION'!#REF!),"")</f>
        <v>#REF!</v>
      </c>
      <c r="Y47" s="54" t="e">
        <f>IF(AND(' RIESGOS DE GESTION'!#REF!="Muy Baja",' RIESGOS DE GESTION'!#REF!="Moderado"),CONCATENATE("R2C",' RIESGOS DE GESTION'!#REF!),"")</f>
        <v>#REF!</v>
      </c>
      <c r="Z47" s="54" t="e">
        <f>IF(AND(' RIESGOS DE GESTION'!#REF!="Muy Baja",' RIESGOS DE GESTION'!#REF!="Moderado"),CONCATENATE("R2C",' RIESGOS DE GESTION'!#REF!),"")</f>
        <v>#REF!</v>
      </c>
      <c r="AA47" s="55" t="e">
        <f>IF(AND(' RIESGOS DE GESTION'!#REF!="Muy Baja",' RIESGOS DE GESTION'!#REF!="Moderado"),CONCATENATE("R2C",' RIESGOS DE GESTION'!#REF!),"")</f>
        <v>#REF!</v>
      </c>
      <c r="AB47" s="38" t="e">
        <f>IF(AND(' RIESGOS DE GESTION'!#REF!="Muy Baja",' RIESGOS DE GESTION'!#REF!="Mayor"),CONCATENATE("R2C",' RIESGOS DE GESTION'!#REF!),"")</f>
        <v>#REF!</v>
      </c>
      <c r="AC47" s="39" t="e">
        <f>IF(AND(' RIESGOS DE GESTION'!#REF!="Muy Baja",' RIESGOS DE GESTION'!#REF!="Mayor"),CONCATENATE("R2C",' RIESGOS DE GESTION'!#REF!),"")</f>
        <v>#REF!</v>
      </c>
      <c r="AD47" s="39" t="e">
        <f>IF(AND(' RIESGOS DE GESTION'!#REF!="Muy Baja",' RIESGOS DE GESTION'!#REF!="Mayor"),CONCATENATE("R2C",' RIESGOS DE GESTION'!#REF!),"")</f>
        <v>#REF!</v>
      </c>
      <c r="AE47" s="39" t="e">
        <f>IF(AND(' RIESGOS DE GESTION'!#REF!="Muy Baja",' RIESGOS DE GESTION'!#REF!="Mayor"),CONCATENATE("R2C",' RIESGOS DE GESTION'!#REF!),"")</f>
        <v>#REF!</v>
      </c>
      <c r="AF47" s="39" t="e">
        <f>IF(AND(' RIESGOS DE GESTION'!#REF!="Muy Baja",' RIESGOS DE GESTION'!#REF!="Mayor"),CONCATENATE("R2C",' RIESGOS DE GESTION'!#REF!),"")</f>
        <v>#REF!</v>
      </c>
      <c r="AG47" s="40" t="e">
        <f>IF(AND(' RIESGOS DE GESTION'!#REF!="Muy Baja",' RIESGOS DE GESTION'!#REF!="Mayor"),CONCATENATE("R2C",' RIESGOS DE GESTION'!#REF!),"")</f>
        <v>#REF!</v>
      </c>
      <c r="AH47" s="41" t="e">
        <f>IF(AND(' RIESGOS DE GESTION'!#REF!="Muy Baja",' RIESGOS DE GESTION'!#REF!="Catastrófico"),CONCATENATE("R2C",' RIESGOS DE GESTION'!#REF!),"")</f>
        <v>#REF!</v>
      </c>
      <c r="AI47" s="42" t="e">
        <f>IF(AND(' RIESGOS DE GESTION'!#REF!="Muy Baja",' RIESGOS DE GESTION'!#REF!="Catastrófico"),CONCATENATE("R2C",' RIESGOS DE GESTION'!#REF!),"")</f>
        <v>#REF!</v>
      </c>
      <c r="AJ47" s="42" t="e">
        <f>IF(AND(' RIESGOS DE GESTION'!#REF!="Muy Baja",' RIESGOS DE GESTION'!#REF!="Catastrófico"),CONCATENATE("R2C",' RIESGOS DE GESTION'!#REF!),"")</f>
        <v>#REF!</v>
      </c>
      <c r="AK47" s="42" t="e">
        <f>IF(AND(' RIESGOS DE GESTION'!#REF!="Muy Baja",' RIESGOS DE GESTION'!#REF!="Catastrófico"),CONCATENATE("R2C",' RIESGOS DE GESTION'!#REF!),"")</f>
        <v>#REF!</v>
      </c>
      <c r="AL47" s="42" t="e">
        <f>IF(AND(' RIESGOS DE GESTION'!#REF!="Muy Baja",' RIESGOS DE GESTION'!#REF!="Catastrófico"),CONCATENATE("R2C",' RIESGOS DE GESTION'!#REF!),"")</f>
        <v>#REF!</v>
      </c>
      <c r="AM47" s="43" t="e">
        <f>IF(AND(' RIESGOS DE GESTION'!#REF!="Muy Baja",' RIESGOS DE GESTION'!#REF!="Catastrófico"),CONCATENATE("R2C",' RIESGOS DE GESTION'!#REF!),"")</f>
        <v>#REF!</v>
      </c>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row>
    <row r="48" spans="1:80" ht="15" customHeight="1" x14ac:dyDescent="0.25">
      <c r="A48" s="69"/>
      <c r="B48" s="282"/>
      <c r="C48" s="282"/>
      <c r="D48" s="283"/>
      <c r="E48" s="379"/>
      <c r="F48" s="380"/>
      <c r="G48" s="380"/>
      <c r="H48" s="380"/>
      <c r="I48" s="396"/>
      <c r="J48" s="62" t="e">
        <f>IF(AND(' RIESGOS DE GESTION'!#REF!="Muy Baja",' RIESGOS DE GESTION'!#REF!="Leve"),CONCATENATE("R3C",' RIESGOS DE GESTION'!#REF!),"")</f>
        <v>#REF!</v>
      </c>
      <c r="K48" s="63" t="e">
        <f>IF(AND(' RIESGOS DE GESTION'!#REF!="Muy Baja",' RIESGOS DE GESTION'!#REF!="Leve"),CONCATENATE("R3C",' RIESGOS DE GESTION'!#REF!),"")</f>
        <v>#REF!</v>
      </c>
      <c r="L48" s="63" t="e">
        <f>IF(AND(' RIESGOS DE GESTION'!#REF!="Muy Baja",' RIESGOS DE GESTION'!#REF!="Leve"),CONCATENATE("R3C",' RIESGOS DE GESTION'!#REF!),"")</f>
        <v>#REF!</v>
      </c>
      <c r="M48" s="63" t="e">
        <f>IF(AND(' RIESGOS DE GESTION'!#REF!="Muy Baja",' RIESGOS DE GESTION'!#REF!="Leve"),CONCATENATE("R3C",' RIESGOS DE GESTION'!#REF!),"")</f>
        <v>#REF!</v>
      </c>
      <c r="N48" s="63" t="e">
        <f>IF(AND(' RIESGOS DE GESTION'!#REF!="Muy Baja",' RIESGOS DE GESTION'!#REF!="Leve"),CONCATENATE("R3C",' RIESGOS DE GESTION'!#REF!),"")</f>
        <v>#REF!</v>
      </c>
      <c r="O48" s="64" t="e">
        <f>IF(AND(' RIESGOS DE GESTION'!#REF!="Muy Baja",' RIESGOS DE GESTION'!#REF!="Leve"),CONCATENATE("R3C",' RIESGOS DE GESTION'!#REF!),"")</f>
        <v>#REF!</v>
      </c>
      <c r="P48" s="62" t="e">
        <f>IF(AND(' RIESGOS DE GESTION'!#REF!="Muy Baja",' RIESGOS DE GESTION'!#REF!="Menor"),CONCATENATE("R3C",' RIESGOS DE GESTION'!#REF!),"")</f>
        <v>#REF!</v>
      </c>
      <c r="Q48" s="63" t="e">
        <f>IF(AND(' RIESGOS DE GESTION'!#REF!="Muy Baja",' RIESGOS DE GESTION'!#REF!="Menor"),CONCATENATE("R3C",' RIESGOS DE GESTION'!#REF!),"")</f>
        <v>#REF!</v>
      </c>
      <c r="R48" s="63" t="e">
        <f>IF(AND(' RIESGOS DE GESTION'!#REF!="Muy Baja",' RIESGOS DE GESTION'!#REF!="Menor"),CONCATENATE("R3C",' RIESGOS DE GESTION'!#REF!),"")</f>
        <v>#REF!</v>
      </c>
      <c r="S48" s="63" t="e">
        <f>IF(AND(' RIESGOS DE GESTION'!#REF!="Muy Baja",' RIESGOS DE GESTION'!#REF!="Menor"),CONCATENATE("R3C",' RIESGOS DE GESTION'!#REF!),"")</f>
        <v>#REF!</v>
      </c>
      <c r="T48" s="63" t="e">
        <f>IF(AND(' RIESGOS DE GESTION'!#REF!="Muy Baja",' RIESGOS DE GESTION'!#REF!="Menor"),CONCATENATE("R3C",' RIESGOS DE GESTION'!#REF!),"")</f>
        <v>#REF!</v>
      </c>
      <c r="U48" s="64" t="e">
        <f>IF(AND(' RIESGOS DE GESTION'!#REF!="Muy Baja",' RIESGOS DE GESTION'!#REF!="Menor"),CONCATENATE("R3C",' RIESGOS DE GESTION'!#REF!),"")</f>
        <v>#REF!</v>
      </c>
      <c r="V48" s="53" t="e">
        <f>IF(AND(' RIESGOS DE GESTION'!#REF!="Muy Baja",' RIESGOS DE GESTION'!#REF!="Moderado"),CONCATENATE("R3C",' RIESGOS DE GESTION'!#REF!),"")</f>
        <v>#REF!</v>
      </c>
      <c r="W48" s="54" t="e">
        <f>IF(AND(' RIESGOS DE GESTION'!#REF!="Muy Baja",' RIESGOS DE GESTION'!#REF!="Moderado"),CONCATENATE("R3C",' RIESGOS DE GESTION'!#REF!),"")</f>
        <v>#REF!</v>
      </c>
      <c r="X48" s="54" t="e">
        <f>IF(AND(' RIESGOS DE GESTION'!#REF!="Muy Baja",' RIESGOS DE GESTION'!#REF!="Moderado"),CONCATENATE("R3C",' RIESGOS DE GESTION'!#REF!),"")</f>
        <v>#REF!</v>
      </c>
      <c r="Y48" s="54" t="e">
        <f>IF(AND(' RIESGOS DE GESTION'!#REF!="Muy Baja",' RIESGOS DE GESTION'!#REF!="Moderado"),CONCATENATE("R3C",' RIESGOS DE GESTION'!#REF!),"")</f>
        <v>#REF!</v>
      </c>
      <c r="Z48" s="54" t="e">
        <f>IF(AND(' RIESGOS DE GESTION'!#REF!="Muy Baja",' RIESGOS DE GESTION'!#REF!="Moderado"),CONCATENATE("R3C",' RIESGOS DE GESTION'!#REF!),"")</f>
        <v>#REF!</v>
      </c>
      <c r="AA48" s="55" t="e">
        <f>IF(AND(' RIESGOS DE GESTION'!#REF!="Muy Baja",' RIESGOS DE GESTION'!#REF!="Moderado"),CONCATENATE("R3C",' RIESGOS DE GESTION'!#REF!),"")</f>
        <v>#REF!</v>
      </c>
      <c r="AB48" s="38" t="e">
        <f>IF(AND(' RIESGOS DE GESTION'!#REF!="Muy Baja",' RIESGOS DE GESTION'!#REF!="Mayor"),CONCATENATE("R3C",' RIESGOS DE GESTION'!#REF!),"")</f>
        <v>#REF!</v>
      </c>
      <c r="AC48" s="39" t="e">
        <f>IF(AND(' RIESGOS DE GESTION'!#REF!="Muy Baja",' RIESGOS DE GESTION'!#REF!="Mayor"),CONCATENATE("R3C",' RIESGOS DE GESTION'!#REF!),"")</f>
        <v>#REF!</v>
      </c>
      <c r="AD48" s="39" t="e">
        <f>IF(AND(' RIESGOS DE GESTION'!#REF!="Muy Baja",' RIESGOS DE GESTION'!#REF!="Mayor"),CONCATENATE("R3C",' RIESGOS DE GESTION'!#REF!),"")</f>
        <v>#REF!</v>
      </c>
      <c r="AE48" s="39" t="e">
        <f>IF(AND(' RIESGOS DE GESTION'!#REF!="Muy Baja",' RIESGOS DE GESTION'!#REF!="Mayor"),CONCATENATE("R3C",' RIESGOS DE GESTION'!#REF!),"")</f>
        <v>#REF!</v>
      </c>
      <c r="AF48" s="39" t="e">
        <f>IF(AND(' RIESGOS DE GESTION'!#REF!="Muy Baja",' RIESGOS DE GESTION'!#REF!="Mayor"),CONCATENATE("R3C",' RIESGOS DE GESTION'!#REF!),"")</f>
        <v>#REF!</v>
      </c>
      <c r="AG48" s="40" t="e">
        <f>IF(AND(' RIESGOS DE GESTION'!#REF!="Muy Baja",' RIESGOS DE GESTION'!#REF!="Mayor"),CONCATENATE("R3C",' RIESGOS DE GESTION'!#REF!),"")</f>
        <v>#REF!</v>
      </c>
      <c r="AH48" s="41" t="e">
        <f>IF(AND(' RIESGOS DE GESTION'!#REF!="Muy Baja",' RIESGOS DE GESTION'!#REF!="Catastrófico"),CONCATENATE("R3C",' RIESGOS DE GESTION'!#REF!),"")</f>
        <v>#REF!</v>
      </c>
      <c r="AI48" s="42" t="e">
        <f>IF(AND(' RIESGOS DE GESTION'!#REF!="Muy Baja",' RIESGOS DE GESTION'!#REF!="Catastrófico"),CONCATENATE("R3C",' RIESGOS DE GESTION'!#REF!),"")</f>
        <v>#REF!</v>
      </c>
      <c r="AJ48" s="42" t="e">
        <f>IF(AND(' RIESGOS DE GESTION'!#REF!="Muy Baja",' RIESGOS DE GESTION'!#REF!="Catastrófico"),CONCATENATE("R3C",' RIESGOS DE GESTION'!#REF!),"")</f>
        <v>#REF!</v>
      </c>
      <c r="AK48" s="42" t="e">
        <f>IF(AND(' RIESGOS DE GESTION'!#REF!="Muy Baja",' RIESGOS DE GESTION'!#REF!="Catastrófico"),CONCATENATE("R3C",' RIESGOS DE GESTION'!#REF!),"")</f>
        <v>#REF!</v>
      </c>
      <c r="AL48" s="42" t="e">
        <f>IF(AND(' RIESGOS DE GESTION'!#REF!="Muy Baja",' RIESGOS DE GESTION'!#REF!="Catastrófico"),CONCATENATE("R3C",' RIESGOS DE GESTION'!#REF!),"")</f>
        <v>#REF!</v>
      </c>
      <c r="AM48" s="43" t="e">
        <f>IF(AND(' RIESGOS DE GESTION'!#REF!="Muy Baja",' RIESGOS DE GESTION'!#REF!="Catastrófico"),CONCATENATE("R3C",' RIESGOS DE GESTION'!#REF!),"")</f>
        <v>#REF!</v>
      </c>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row>
    <row r="49" spans="1:80" ht="15" customHeight="1" x14ac:dyDescent="0.25">
      <c r="A49" s="69"/>
      <c r="B49" s="282"/>
      <c r="C49" s="282"/>
      <c r="D49" s="283"/>
      <c r="E49" s="381"/>
      <c r="F49" s="380"/>
      <c r="G49" s="380"/>
      <c r="H49" s="380"/>
      <c r="I49" s="396"/>
      <c r="J49" s="62" t="e">
        <f>IF(AND(' RIESGOS DE GESTION'!#REF!="Muy Baja",' RIESGOS DE GESTION'!#REF!="Leve"),CONCATENATE("R4C",' RIESGOS DE GESTION'!#REF!),"")</f>
        <v>#REF!</v>
      </c>
      <c r="K49" s="63" t="e">
        <f>IF(AND(' RIESGOS DE GESTION'!#REF!="Muy Baja",' RIESGOS DE GESTION'!#REF!="Leve"),CONCATENATE("R4C",' RIESGOS DE GESTION'!#REF!),"")</f>
        <v>#REF!</v>
      </c>
      <c r="L49" s="63" t="e">
        <f>IF(AND(' RIESGOS DE GESTION'!#REF!="Muy Baja",' RIESGOS DE GESTION'!#REF!="Leve"),CONCATENATE("R4C",' RIESGOS DE GESTION'!#REF!),"")</f>
        <v>#REF!</v>
      </c>
      <c r="M49" s="63" t="e">
        <f>IF(AND(' RIESGOS DE GESTION'!#REF!="Muy Baja",' RIESGOS DE GESTION'!#REF!="Leve"),CONCATENATE("R4C",' RIESGOS DE GESTION'!#REF!),"")</f>
        <v>#REF!</v>
      </c>
      <c r="N49" s="63" t="e">
        <f>IF(AND(' RIESGOS DE GESTION'!#REF!="Muy Baja",' RIESGOS DE GESTION'!#REF!="Leve"),CONCATENATE("R4C",' RIESGOS DE GESTION'!#REF!),"")</f>
        <v>#REF!</v>
      </c>
      <c r="O49" s="64" t="e">
        <f>IF(AND(' RIESGOS DE GESTION'!#REF!="Muy Baja",' RIESGOS DE GESTION'!#REF!="Leve"),CONCATENATE("R4C",' RIESGOS DE GESTION'!#REF!),"")</f>
        <v>#REF!</v>
      </c>
      <c r="P49" s="62" t="e">
        <f>IF(AND(' RIESGOS DE GESTION'!#REF!="Muy Baja",' RIESGOS DE GESTION'!#REF!="Menor"),CONCATENATE("R4C",' RIESGOS DE GESTION'!#REF!),"")</f>
        <v>#REF!</v>
      </c>
      <c r="Q49" s="63" t="e">
        <f>IF(AND(' RIESGOS DE GESTION'!#REF!="Muy Baja",' RIESGOS DE GESTION'!#REF!="Menor"),CONCATENATE("R4C",' RIESGOS DE GESTION'!#REF!),"")</f>
        <v>#REF!</v>
      </c>
      <c r="R49" s="63" t="e">
        <f>IF(AND(' RIESGOS DE GESTION'!#REF!="Muy Baja",' RIESGOS DE GESTION'!#REF!="Menor"),CONCATENATE("R4C",' RIESGOS DE GESTION'!#REF!),"")</f>
        <v>#REF!</v>
      </c>
      <c r="S49" s="63" t="e">
        <f>IF(AND(' RIESGOS DE GESTION'!#REF!="Muy Baja",' RIESGOS DE GESTION'!#REF!="Menor"),CONCATENATE("R4C",' RIESGOS DE GESTION'!#REF!),"")</f>
        <v>#REF!</v>
      </c>
      <c r="T49" s="63" t="e">
        <f>IF(AND(' RIESGOS DE GESTION'!#REF!="Muy Baja",' RIESGOS DE GESTION'!#REF!="Menor"),CONCATENATE("R4C",' RIESGOS DE GESTION'!#REF!),"")</f>
        <v>#REF!</v>
      </c>
      <c r="U49" s="64" t="e">
        <f>IF(AND(' RIESGOS DE GESTION'!#REF!="Muy Baja",' RIESGOS DE GESTION'!#REF!="Menor"),CONCATENATE("R4C",' RIESGOS DE GESTION'!#REF!),"")</f>
        <v>#REF!</v>
      </c>
      <c r="V49" s="53" t="e">
        <f>IF(AND(' RIESGOS DE GESTION'!#REF!="Muy Baja",' RIESGOS DE GESTION'!#REF!="Moderado"),CONCATENATE("R4C",' RIESGOS DE GESTION'!#REF!),"")</f>
        <v>#REF!</v>
      </c>
      <c r="W49" s="54" t="e">
        <f>IF(AND(' RIESGOS DE GESTION'!#REF!="Muy Baja",' RIESGOS DE GESTION'!#REF!="Moderado"),CONCATENATE("R4C",' RIESGOS DE GESTION'!#REF!),"")</f>
        <v>#REF!</v>
      </c>
      <c r="X49" s="54" t="e">
        <f>IF(AND(' RIESGOS DE GESTION'!#REF!="Muy Baja",' RIESGOS DE GESTION'!#REF!="Moderado"),CONCATENATE("R4C",' RIESGOS DE GESTION'!#REF!),"")</f>
        <v>#REF!</v>
      </c>
      <c r="Y49" s="54" t="e">
        <f>IF(AND(' RIESGOS DE GESTION'!#REF!="Muy Baja",' RIESGOS DE GESTION'!#REF!="Moderado"),CONCATENATE("R4C",' RIESGOS DE GESTION'!#REF!),"")</f>
        <v>#REF!</v>
      </c>
      <c r="Z49" s="54" t="e">
        <f>IF(AND(' RIESGOS DE GESTION'!#REF!="Muy Baja",' RIESGOS DE GESTION'!#REF!="Moderado"),CONCATENATE("R4C",' RIESGOS DE GESTION'!#REF!),"")</f>
        <v>#REF!</v>
      </c>
      <c r="AA49" s="55" t="e">
        <f>IF(AND(' RIESGOS DE GESTION'!#REF!="Muy Baja",' RIESGOS DE GESTION'!#REF!="Moderado"),CONCATENATE("R4C",' RIESGOS DE GESTION'!#REF!),"")</f>
        <v>#REF!</v>
      </c>
      <c r="AB49" s="38" t="e">
        <f>IF(AND(' RIESGOS DE GESTION'!#REF!="Muy Baja",' RIESGOS DE GESTION'!#REF!="Mayor"),CONCATENATE("R4C",' RIESGOS DE GESTION'!#REF!),"")</f>
        <v>#REF!</v>
      </c>
      <c r="AC49" s="39" t="e">
        <f>IF(AND(' RIESGOS DE GESTION'!#REF!="Muy Baja",' RIESGOS DE GESTION'!#REF!="Mayor"),CONCATENATE("R4C",' RIESGOS DE GESTION'!#REF!),"")</f>
        <v>#REF!</v>
      </c>
      <c r="AD49" s="39" t="e">
        <f>IF(AND(' RIESGOS DE GESTION'!#REF!="Muy Baja",' RIESGOS DE GESTION'!#REF!="Mayor"),CONCATENATE("R4C",' RIESGOS DE GESTION'!#REF!),"")</f>
        <v>#REF!</v>
      </c>
      <c r="AE49" s="39" t="e">
        <f>IF(AND(' RIESGOS DE GESTION'!#REF!="Muy Baja",' RIESGOS DE GESTION'!#REF!="Mayor"),CONCATENATE("R4C",' RIESGOS DE GESTION'!#REF!),"")</f>
        <v>#REF!</v>
      </c>
      <c r="AF49" s="39" t="e">
        <f>IF(AND(' RIESGOS DE GESTION'!#REF!="Muy Baja",' RIESGOS DE GESTION'!#REF!="Mayor"),CONCATENATE("R4C",' RIESGOS DE GESTION'!#REF!),"")</f>
        <v>#REF!</v>
      </c>
      <c r="AG49" s="40" t="e">
        <f>IF(AND(' RIESGOS DE GESTION'!#REF!="Muy Baja",' RIESGOS DE GESTION'!#REF!="Mayor"),CONCATENATE("R4C",' RIESGOS DE GESTION'!#REF!),"")</f>
        <v>#REF!</v>
      </c>
      <c r="AH49" s="41" t="e">
        <f>IF(AND(' RIESGOS DE GESTION'!#REF!="Muy Baja",' RIESGOS DE GESTION'!#REF!="Catastrófico"),CONCATENATE("R4C",' RIESGOS DE GESTION'!#REF!),"")</f>
        <v>#REF!</v>
      </c>
      <c r="AI49" s="42" t="e">
        <f>IF(AND(' RIESGOS DE GESTION'!#REF!="Muy Baja",' RIESGOS DE GESTION'!#REF!="Catastrófico"),CONCATENATE("R4C",' RIESGOS DE GESTION'!#REF!),"")</f>
        <v>#REF!</v>
      </c>
      <c r="AJ49" s="42" t="e">
        <f>IF(AND(' RIESGOS DE GESTION'!#REF!="Muy Baja",' RIESGOS DE GESTION'!#REF!="Catastrófico"),CONCATENATE("R4C",' RIESGOS DE GESTION'!#REF!),"")</f>
        <v>#REF!</v>
      </c>
      <c r="AK49" s="42" t="e">
        <f>IF(AND(' RIESGOS DE GESTION'!#REF!="Muy Baja",' RIESGOS DE GESTION'!#REF!="Catastrófico"),CONCATENATE("R4C",' RIESGOS DE GESTION'!#REF!),"")</f>
        <v>#REF!</v>
      </c>
      <c r="AL49" s="42" t="e">
        <f>IF(AND(' RIESGOS DE GESTION'!#REF!="Muy Baja",' RIESGOS DE GESTION'!#REF!="Catastrófico"),CONCATENATE("R4C",' RIESGOS DE GESTION'!#REF!),"")</f>
        <v>#REF!</v>
      </c>
      <c r="AM49" s="43" t="e">
        <f>IF(AND(' RIESGOS DE GESTION'!#REF!="Muy Baja",' RIESGOS DE GESTION'!#REF!="Catastrófico"),CONCATENATE("R4C",' RIESGOS DE GESTION'!#REF!),"")</f>
        <v>#REF!</v>
      </c>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row>
    <row r="50" spans="1:80" ht="15" customHeight="1" x14ac:dyDescent="0.25">
      <c r="A50" s="69"/>
      <c r="B50" s="282"/>
      <c r="C50" s="282"/>
      <c r="D50" s="283"/>
      <c r="E50" s="381"/>
      <c r="F50" s="380"/>
      <c r="G50" s="380"/>
      <c r="H50" s="380"/>
      <c r="I50" s="396"/>
      <c r="J50" s="62" t="e">
        <f>IF(AND(' RIESGOS DE GESTION'!#REF!="Muy Baja",' RIESGOS DE GESTION'!#REF!="Leve"),CONCATENATE("R5C",' RIESGOS DE GESTION'!#REF!),"")</f>
        <v>#REF!</v>
      </c>
      <c r="K50" s="63" t="e">
        <f>IF(AND(' RIESGOS DE GESTION'!#REF!="Muy Baja",' RIESGOS DE GESTION'!#REF!="Leve"),CONCATENATE("R5C",' RIESGOS DE GESTION'!#REF!),"")</f>
        <v>#REF!</v>
      </c>
      <c r="L50" s="63" t="e">
        <f>IF(AND(' RIESGOS DE GESTION'!#REF!="Muy Baja",' RIESGOS DE GESTION'!#REF!="Leve"),CONCATENATE("R5C",' RIESGOS DE GESTION'!#REF!),"")</f>
        <v>#REF!</v>
      </c>
      <c r="M50" s="63" t="e">
        <f>IF(AND(' RIESGOS DE GESTION'!#REF!="Muy Baja",' RIESGOS DE GESTION'!#REF!="Leve"),CONCATENATE("R5C",' RIESGOS DE GESTION'!#REF!),"")</f>
        <v>#REF!</v>
      </c>
      <c r="N50" s="63" t="e">
        <f>IF(AND(' RIESGOS DE GESTION'!#REF!="Muy Baja",' RIESGOS DE GESTION'!#REF!="Leve"),CONCATENATE("R5C",' RIESGOS DE GESTION'!#REF!),"")</f>
        <v>#REF!</v>
      </c>
      <c r="O50" s="64" t="e">
        <f>IF(AND(' RIESGOS DE GESTION'!#REF!="Muy Baja",' RIESGOS DE GESTION'!#REF!="Leve"),CONCATENATE("R5C",' RIESGOS DE GESTION'!#REF!),"")</f>
        <v>#REF!</v>
      </c>
      <c r="P50" s="62" t="e">
        <f>IF(AND(' RIESGOS DE GESTION'!#REF!="Muy Baja",' RIESGOS DE GESTION'!#REF!="Menor"),CONCATENATE("R5C",' RIESGOS DE GESTION'!#REF!),"")</f>
        <v>#REF!</v>
      </c>
      <c r="Q50" s="63" t="e">
        <f>IF(AND(' RIESGOS DE GESTION'!#REF!="Muy Baja",' RIESGOS DE GESTION'!#REF!="Menor"),CONCATENATE("R5C",' RIESGOS DE GESTION'!#REF!),"")</f>
        <v>#REF!</v>
      </c>
      <c r="R50" s="63" t="e">
        <f>IF(AND(' RIESGOS DE GESTION'!#REF!="Muy Baja",' RIESGOS DE GESTION'!#REF!="Menor"),CONCATENATE("R5C",' RIESGOS DE GESTION'!#REF!),"")</f>
        <v>#REF!</v>
      </c>
      <c r="S50" s="63" t="e">
        <f>IF(AND(' RIESGOS DE GESTION'!#REF!="Muy Baja",' RIESGOS DE GESTION'!#REF!="Menor"),CONCATENATE("R5C",' RIESGOS DE GESTION'!#REF!),"")</f>
        <v>#REF!</v>
      </c>
      <c r="T50" s="63" t="e">
        <f>IF(AND(' RIESGOS DE GESTION'!#REF!="Muy Baja",' RIESGOS DE GESTION'!#REF!="Menor"),CONCATENATE("R5C",' RIESGOS DE GESTION'!#REF!),"")</f>
        <v>#REF!</v>
      </c>
      <c r="U50" s="64" t="e">
        <f>IF(AND(' RIESGOS DE GESTION'!#REF!="Muy Baja",' RIESGOS DE GESTION'!#REF!="Menor"),CONCATENATE("R5C",' RIESGOS DE GESTION'!#REF!),"")</f>
        <v>#REF!</v>
      </c>
      <c r="V50" s="53" t="e">
        <f>IF(AND(' RIESGOS DE GESTION'!#REF!="Muy Baja",' RIESGOS DE GESTION'!#REF!="Moderado"),CONCATENATE("R5C",' RIESGOS DE GESTION'!#REF!),"")</f>
        <v>#REF!</v>
      </c>
      <c r="W50" s="54" t="e">
        <f>IF(AND(' RIESGOS DE GESTION'!#REF!="Muy Baja",' RIESGOS DE GESTION'!#REF!="Moderado"),CONCATENATE("R5C",' RIESGOS DE GESTION'!#REF!),"")</f>
        <v>#REF!</v>
      </c>
      <c r="X50" s="54" t="e">
        <f>IF(AND(' RIESGOS DE GESTION'!#REF!="Muy Baja",' RIESGOS DE GESTION'!#REF!="Moderado"),CONCATENATE("R5C",' RIESGOS DE GESTION'!#REF!),"")</f>
        <v>#REF!</v>
      </c>
      <c r="Y50" s="54" t="e">
        <f>IF(AND(' RIESGOS DE GESTION'!#REF!="Muy Baja",' RIESGOS DE GESTION'!#REF!="Moderado"),CONCATENATE("R5C",' RIESGOS DE GESTION'!#REF!),"")</f>
        <v>#REF!</v>
      </c>
      <c r="Z50" s="54" t="e">
        <f>IF(AND(' RIESGOS DE GESTION'!#REF!="Muy Baja",' RIESGOS DE GESTION'!#REF!="Moderado"),CONCATENATE("R5C",' RIESGOS DE GESTION'!#REF!),"")</f>
        <v>#REF!</v>
      </c>
      <c r="AA50" s="55" t="e">
        <f>IF(AND(' RIESGOS DE GESTION'!#REF!="Muy Baja",' RIESGOS DE GESTION'!#REF!="Moderado"),CONCATENATE("R5C",' RIESGOS DE GESTION'!#REF!),"")</f>
        <v>#REF!</v>
      </c>
      <c r="AB50" s="38" t="e">
        <f>IF(AND(' RIESGOS DE GESTION'!#REF!="Muy Baja",' RIESGOS DE GESTION'!#REF!="Mayor"),CONCATENATE("R5C",' RIESGOS DE GESTION'!#REF!),"")</f>
        <v>#REF!</v>
      </c>
      <c r="AC50" s="39" t="e">
        <f>IF(AND(' RIESGOS DE GESTION'!#REF!="Muy Baja",' RIESGOS DE GESTION'!#REF!="Mayor"),CONCATENATE("R5C",' RIESGOS DE GESTION'!#REF!),"")</f>
        <v>#REF!</v>
      </c>
      <c r="AD50" s="39" t="e">
        <f>IF(AND(' RIESGOS DE GESTION'!#REF!="Muy Baja",' RIESGOS DE GESTION'!#REF!="Mayor"),CONCATENATE("R5C",' RIESGOS DE GESTION'!#REF!),"")</f>
        <v>#REF!</v>
      </c>
      <c r="AE50" s="39" t="e">
        <f>IF(AND(' RIESGOS DE GESTION'!#REF!="Muy Baja",' RIESGOS DE GESTION'!#REF!="Mayor"),CONCATENATE("R5C",' RIESGOS DE GESTION'!#REF!),"")</f>
        <v>#REF!</v>
      </c>
      <c r="AF50" s="39" t="e">
        <f>IF(AND(' RIESGOS DE GESTION'!#REF!="Muy Baja",' RIESGOS DE GESTION'!#REF!="Mayor"),CONCATENATE("R5C",' RIESGOS DE GESTION'!#REF!),"")</f>
        <v>#REF!</v>
      </c>
      <c r="AG50" s="40" t="e">
        <f>IF(AND(' RIESGOS DE GESTION'!#REF!="Muy Baja",' RIESGOS DE GESTION'!#REF!="Mayor"),CONCATENATE("R5C",' RIESGOS DE GESTION'!#REF!),"")</f>
        <v>#REF!</v>
      </c>
      <c r="AH50" s="41" t="e">
        <f>IF(AND(' RIESGOS DE GESTION'!#REF!="Muy Baja",' RIESGOS DE GESTION'!#REF!="Catastrófico"),CONCATENATE("R5C",' RIESGOS DE GESTION'!#REF!),"")</f>
        <v>#REF!</v>
      </c>
      <c r="AI50" s="42" t="e">
        <f>IF(AND(' RIESGOS DE GESTION'!#REF!="Muy Baja",' RIESGOS DE GESTION'!#REF!="Catastrófico"),CONCATENATE("R5C",' RIESGOS DE GESTION'!#REF!),"")</f>
        <v>#REF!</v>
      </c>
      <c r="AJ50" s="42" t="e">
        <f>IF(AND(' RIESGOS DE GESTION'!#REF!="Muy Baja",' RIESGOS DE GESTION'!#REF!="Catastrófico"),CONCATENATE("R5C",' RIESGOS DE GESTION'!#REF!),"")</f>
        <v>#REF!</v>
      </c>
      <c r="AK50" s="42" t="e">
        <f>IF(AND(' RIESGOS DE GESTION'!#REF!="Muy Baja",' RIESGOS DE GESTION'!#REF!="Catastrófico"),CONCATENATE("R5C",' RIESGOS DE GESTION'!#REF!),"")</f>
        <v>#REF!</v>
      </c>
      <c r="AL50" s="42" t="e">
        <f>IF(AND(' RIESGOS DE GESTION'!#REF!="Muy Baja",' RIESGOS DE GESTION'!#REF!="Catastrófico"),CONCATENATE("R5C",' RIESGOS DE GESTION'!#REF!),"")</f>
        <v>#REF!</v>
      </c>
      <c r="AM50" s="43" t="e">
        <f>IF(AND(' RIESGOS DE GESTION'!#REF!="Muy Baja",' RIESGOS DE GESTION'!#REF!="Catastrófico"),CONCATENATE("R5C",' RIESGOS DE GESTION'!#REF!),"")</f>
        <v>#REF!</v>
      </c>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row>
    <row r="51" spans="1:80" ht="15" customHeight="1" x14ac:dyDescent="0.25">
      <c r="A51" s="69"/>
      <c r="B51" s="282"/>
      <c r="C51" s="282"/>
      <c r="D51" s="283"/>
      <c r="E51" s="381"/>
      <c r="F51" s="380"/>
      <c r="G51" s="380"/>
      <c r="H51" s="380"/>
      <c r="I51" s="396"/>
      <c r="J51" s="62" t="e">
        <f>IF(AND(' RIESGOS DE GESTION'!#REF!="Muy Baja",' RIESGOS DE GESTION'!#REF!="Leve"),CONCATENATE("R6C",' RIESGOS DE GESTION'!#REF!),"")</f>
        <v>#REF!</v>
      </c>
      <c r="K51" s="63" t="e">
        <f>IF(AND(' RIESGOS DE GESTION'!#REF!="Muy Baja",' RIESGOS DE GESTION'!#REF!="Leve"),CONCATENATE("R6C",' RIESGOS DE GESTION'!#REF!),"")</f>
        <v>#REF!</v>
      </c>
      <c r="L51" s="63" t="e">
        <f>IF(AND(' RIESGOS DE GESTION'!#REF!="Muy Baja",' RIESGOS DE GESTION'!#REF!="Leve"),CONCATENATE("R6C",' RIESGOS DE GESTION'!#REF!),"")</f>
        <v>#REF!</v>
      </c>
      <c r="M51" s="63" t="e">
        <f>IF(AND(' RIESGOS DE GESTION'!#REF!="Muy Baja",' RIESGOS DE GESTION'!#REF!="Leve"),CONCATENATE("R6C",' RIESGOS DE GESTION'!#REF!),"")</f>
        <v>#REF!</v>
      </c>
      <c r="N51" s="63" t="e">
        <f>IF(AND(' RIESGOS DE GESTION'!#REF!="Muy Baja",' RIESGOS DE GESTION'!#REF!="Leve"),CONCATENATE("R6C",' RIESGOS DE GESTION'!#REF!),"")</f>
        <v>#REF!</v>
      </c>
      <c r="O51" s="64" t="e">
        <f>IF(AND(' RIESGOS DE GESTION'!#REF!="Muy Baja",' RIESGOS DE GESTION'!#REF!="Leve"),CONCATENATE("R6C",' RIESGOS DE GESTION'!#REF!),"")</f>
        <v>#REF!</v>
      </c>
      <c r="P51" s="62" t="e">
        <f>IF(AND(' RIESGOS DE GESTION'!#REF!="Muy Baja",' RIESGOS DE GESTION'!#REF!="Menor"),CONCATENATE("R6C",' RIESGOS DE GESTION'!#REF!),"")</f>
        <v>#REF!</v>
      </c>
      <c r="Q51" s="63" t="e">
        <f>IF(AND(' RIESGOS DE GESTION'!#REF!="Muy Baja",' RIESGOS DE GESTION'!#REF!="Menor"),CONCATENATE("R6C",' RIESGOS DE GESTION'!#REF!),"")</f>
        <v>#REF!</v>
      </c>
      <c r="R51" s="63" t="e">
        <f>IF(AND(' RIESGOS DE GESTION'!#REF!="Muy Baja",' RIESGOS DE GESTION'!#REF!="Menor"),CONCATENATE("R6C",' RIESGOS DE GESTION'!#REF!),"")</f>
        <v>#REF!</v>
      </c>
      <c r="S51" s="63" t="e">
        <f>IF(AND(' RIESGOS DE GESTION'!#REF!="Muy Baja",' RIESGOS DE GESTION'!#REF!="Menor"),CONCATENATE("R6C",' RIESGOS DE GESTION'!#REF!),"")</f>
        <v>#REF!</v>
      </c>
      <c r="T51" s="63" t="e">
        <f>IF(AND(' RIESGOS DE GESTION'!#REF!="Muy Baja",' RIESGOS DE GESTION'!#REF!="Menor"),CONCATENATE("R6C",' RIESGOS DE GESTION'!#REF!),"")</f>
        <v>#REF!</v>
      </c>
      <c r="U51" s="64" t="e">
        <f>IF(AND(' RIESGOS DE GESTION'!#REF!="Muy Baja",' RIESGOS DE GESTION'!#REF!="Menor"),CONCATENATE("R6C",' RIESGOS DE GESTION'!#REF!),"")</f>
        <v>#REF!</v>
      </c>
      <c r="V51" s="53" t="e">
        <f>IF(AND(' RIESGOS DE GESTION'!#REF!="Muy Baja",' RIESGOS DE GESTION'!#REF!="Moderado"),CONCATENATE("R6C",' RIESGOS DE GESTION'!#REF!),"")</f>
        <v>#REF!</v>
      </c>
      <c r="W51" s="54" t="e">
        <f>IF(AND(' RIESGOS DE GESTION'!#REF!="Muy Baja",' RIESGOS DE GESTION'!#REF!="Moderado"),CONCATENATE("R6C",' RIESGOS DE GESTION'!#REF!),"")</f>
        <v>#REF!</v>
      </c>
      <c r="X51" s="54" t="e">
        <f>IF(AND(' RIESGOS DE GESTION'!#REF!="Muy Baja",' RIESGOS DE GESTION'!#REF!="Moderado"),CONCATENATE("R6C",' RIESGOS DE GESTION'!#REF!),"")</f>
        <v>#REF!</v>
      </c>
      <c r="Y51" s="54" t="e">
        <f>IF(AND(' RIESGOS DE GESTION'!#REF!="Muy Baja",' RIESGOS DE GESTION'!#REF!="Moderado"),CONCATENATE("R6C",' RIESGOS DE GESTION'!#REF!),"")</f>
        <v>#REF!</v>
      </c>
      <c r="Z51" s="54" t="e">
        <f>IF(AND(' RIESGOS DE GESTION'!#REF!="Muy Baja",' RIESGOS DE GESTION'!#REF!="Moderado"),CONCATENATE("R6C",' RIESGOS DE GESTION'!#REF!),"")</f>
        <v>#REF!</v>
      </c>
      <c r="AA51" s="55" t="e">
        <f>IF(AND(' RIESGOS DE GESTION'!#REF!="Muy Baja",' RIESGOS DE GESTION'!#REF!="Moderado"),CONCATENATE("R6C",' RIESGOS DE GESTION'!#REF!),"")</f>
        <v>#REF!</v>
      </c>
      <c r="AB51" s="38" t="e">
        <f>IF(AND(' RIESGOS DE GESTION'!#REF!="Muy Baja",' RIESGOS DE GESTION'!#REF!="Mayor"),CONCATENATE("R6C",' RIESGOS DE GESTION'!#REF!),"")</f>
        <v>#REF!</v>
      </c>
      <c r="AC51" s="39" t="e">
        <f>IF(AND(' RIESGOS DE GESTION'!#REF!="Muy Baja",' RIESGOS DE GESTION'!#REF!="Mayor"),CONCATENATE("R6C",' RIESGOS DE GESTION'!#REF!),"")</f>
        <v>#REF!</v>
      </c>
      <c r="AD51" s="39" t="e">
        <f>IF(AND(' RIESGOS DE GESTION'!#REF!="Muy Baja",' RIESGOS DE GESTION'!#REF!="Mayor"),CONCATENATE("R6C",' RIESGOS DE GESTION'!#REF!),"")</f>
        <v>#REF!</v>
      </c>
      <c r="AE51" s="39" t="e">
        <f>IF(AND(' RIESGOS DE GESTION'!#REF!="Muy Baja",' RIESGOS DE GESTION'!#REF!="Mayor"),CONCATENATE("R6C",' RIESGOS DE GESTION'!#REF!),"")</f>
        <v>#REF!</v>
      </c>
      <c r="AF51" s="39" t="e">
        <f>IF(AND(' RIESGOS DE GESTION'!#REF!="Muy Baja",' RIESGOS DE GESTION'!#REF!="Mayor"),CONCATENATE("R6C",' RIESGOS DE GESTION'!#REF!),"")</f>
        <v>#REF!</v>
      </c>
      <c r="AG51" s="40" t="e">
        <f>IF(AND(' RIESGOS DE GESTION'!#REF!="Muy Baja",' RIESGOS DE GESTION'!#REF!="Mayor"),CONCATENATE("R6C",' RIESGOS DE GESTION'!#REF!),"")</f>
        <v>#REF!</v>
      </c>
      <c r="AH51" s="41" t="e">
        <f>IF(AND(' RIESGOS DE GESTION'!#REF!="Muy Baja",' RIESGOS DE GESTION'!#REF!="Catastrófico"),CONCATENATE("R6C",' RIESGOS DE GESTION'!#REF!),"")</f>
        <v>#REF!</v>
      </c>
      <c r="AI51" s="42" t="e">
        <f>IF(AND(' RIESGOS DE GESTION'!#REF!="Muy Baja",' RIESGOS DE GESTION'!#REF!="Catastrófico"),CONCATENATE("R6C",' RIESGOS DE GESTION'!#REF!),"")</f>
        <v>#REF!</v>
      </c>
      <c r="AJ51" s="42" t="e">
        <f>IF(AND(' RIESGOS DE GESTION'!#REF!="Muy Baja",' RIESGOS DE GESTION'!#REF!="Catastrófico"),CONCATENATE("R6C",' RIESGOS DE GESTION'!#REF!),"")</f>
        <v>#REF!</v>
      </c>
      <c r="AK51" s="42" t="e">
        <f>IF(AND(' RIESGOS DE GESTION'!#REF!="Muy Baja",' RIESGOS DE GESTION'!#REF!="Catastrófico"),CONCATENATE("R6C",' RIESGOS DE GESTION'!#REF!),"")</f>
        <v>#REF!</v>
      </c>
      <c r="AL51" s="42" t="e">
        <f>IF(AND(' RIESGOS DE GESTION'!#REF!="Muy Baja",' RIESGOS DE GESTION'!#REF!="Catastrófico"),CONCATENATE("R6C",' RIESGOS DE GESTION'!#REF!),"")</f>
        <v>#REF!</v>
      </c>
      <c r="AM51" s="43" t="e">
        <f>IF(AND(' RIESGOS DE GESTION'!#REF!="Muy Baja",' RIESGOS DE GESTION'!#REF!="Catastrófico"),CONCATENATE("R6C",' RIESGOS DE GESTION'!#REF!),"")</f>
        <v>#REF!</v>
      </c>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row>
    <row r="52" spans="1:80" ht="15" customHeight="1" x14ac:dyDescent="0.25">
      <c r="A52" s="69"/>
      <c r="B52" s="282"/>
      <c r="C52" s="282"/>
      <c r="D52" s="283"/>
      <c r="E52" s="381"/>
      <c r="F52" s="380"/>
      <c r="G52" s="380"/>
      <c r="H52" s="380"/>
      <c r="I52" s="396"/>
      <c r="J52" s="62" t="e">
        <f>IF(AND(' RIESGOS DE GESTION'!#REF!="Muy Baja",' RIESGOS DE GESTION'!#REF!="Leve"),CONCATENATE("R7C",' RIESGOS DE GESTION'!#REF!),"")</f>
        <v>#REF!</v>
      </c>
      <c r="K52" s="63" t="e">
        <f>IF(AND(' RIESGOS DE GESTION'!#REF!="Muy Baja",' RIESGOS DE GESTION'!#REF!="Leve"),CONCATENATE("R7C",' RIESGOS DE GESTION'!#REF!),"")</f>
        <v>#REF!</v>
      </c>
      <c r="L52" s="63" t="e">
        <f>IF(AND(' RIESGOS DE GESTION'!#REF!="Muy Baja",' RIESGOS DE GESTION'!#REF!="Leve"),CONCATENATE("R7C",' RIESGOS DE GESTION'!#REF!),"")</f>
        <v>#REF!</v>
      </c>
      <c r="M52" s="63" t="e">
        <f>IF(AND(' RIESGOS DE GESTION'!#REF!="Muy Baja",' RIESGOS DE GESTION'!#REF!="Leve"),CONCATENATE("R7C",' RIESGOS DE GESTION'!#REF!),"")</f>
        <v>#REF!</v>
      </c>
      <c r="N52" s="63" t="e">
        <f>IF(AND(' RIESGOS DE GESTION'!#REF!="Muy Baja",' RIESGOS DE GESTION'!#REF!="Leve"),CONCATENATE("R7C",' RIESGOS DE GESTION'!#REF!),"")</f>
        <v>#REF!</v>
      </c>
      <c r="O52" s="64" t="e">
        <f>IF(AND(' RIESGOS DE GESTION'!#REF!="Muy Baja",' RIESGOS DE GESTION'!#REF!="Leve"),CONCATENATE("R7C",' RIESGOS DE GESTION'!#REF!),"")</f>
        <v>#REF!</v>
      </c>
      <c r="P52" s="62" t="e">
        <f>IF(AND(' RIESGOS DE GESTION'!#REF!="Muy Baja",' RIESGOS DE GESTION'!#REF!="Menor"),CONCATENATE("R7C",' RIESGOS DE GESTION'!#REF!),"")</f>
        <v>#REF!</v>
      </c>
      <c r="Q52" s="63" t="e">
        <f>IF(AND(' RIESGOS DE GESTION'!#REF!="Muy Baja",' RIESGOS DE GESTION'!#REF!="Menor"),CONCATENATE("R7C",' RIESGOS DE GESTION'!#REF!),"")</f>
        <v>#REF!</v>
      </c>
      <c r="R52" s="63" t="e">
        <f>IF(AND(' RIESGOS DE GESTION'!#REF!="Muy Baja",' RIESGOS DE GESTION'!#REF!="Menor"),CONCATENATE("R7C",' RIESGOS DE GESTION'!#REF!),"")</f>
        <v>#REF!</v>
      </c>
      <c r="S52" s="63" t="e">
        <f>IF(AND(' RIESGOS DE GESTION'!#REF!="Muy Baja",' RIESGOS DE GESTION'!#REF!="Menor"),CONCATENATE("R7C",' RIESGOS DE GESTION'!#REF!),"")</f>
        <v>#REF!</v>
      </c>
      <c r="T52" s="63" t="e">
        <f>IF(AND(' RIESGOS DE GESTION'!#REF!="Muy Baja",' RIESGOS DE GESTION'!#REF!="Menor"),CONCATENATE("R7C",' RIESGOS DE GESTION'!#REF!),"")</f>
        <v>#REF!</v>
      </c>
      <c r="U52" s="64" t="e">
        <f>IF(AND(' RIESGOS DE GESTION'!#REF!="Muy Baja",' RIESGOS DE GESTION'!#REF!="Menor"),CONCATENATE("R7C",' RIESGOS DE GESTION'!#REF!),"")</f>
        <v>#REF!</v>
      </c>
      <c r="V52" s="53" t="e">
        <f>IF(AND(' RIESGOS DE GESTION'!#REF!="Muy Baja",' RIESGOS DE GESTION'!#REF!="Moderado"),CONCATENATE("R7C",' RIESGOS DE GESTION'!#REF!),"")</f>
        <v>#REF!</v>
      </c>
      <c r="W52" s="54" t="e">
        <f>IF(AND(' RIESGOS DE GESTION'!#REF!="Muy Baja",' RIESGOS DE GESTION'!#REF!="Moderado"),CONCATENATE("R7C",' RIESGOS DE GESTION'!#REF!),"")</f>
        <v>#REF!</v>
      </c>
      <c r="X52" s="54" t="e">
        <f>IF(AND(' RIESGOS DE GESTION'!#REF!="Muy Baja",' RIESGOS DE GESTION'!#REF!="Moderado"),CONCATENATE("R7C",' RIESGOS DE GESTION'!#REF!),"")</f>
        <v>#REF!</v>
      </c>
      <c r="Y52" s="54" t="e">
        <f>IF(AND(' RIESGOS DE GESTION'!#REF!="Muy Baja",' RIESGOS DE GESTION'!#REF!="Moderado"),CONCATENATE("R7C",' RIESGOS DE GESTION'!#REF!),"")</f>
        <v>#REF!</v>
      </c>
      <c r="Z52" s="54" t="e">
        <f>IF(AND(' RIESGOS DE GESTION'!#REF!="Muy Baja",' RIESGOS DE GESTION'!#REF!="Moderado"),CONCATENATE("R7C",' RIESGOS DE GESTION'!#REF!),"")</f>
        <v>#REF!</v>
      </c>
      <c r="AA52" s="55" t="e">
        <f>IF(AND(' RIESGOS DE GESTION'!#REF!="Muy Baja",' RIESGOS DE GESTION'!#REF!="Moderado"),CONCATENATE("R7C",' RIESGOS DE GESTION'!#REF!),"")</f>
        <v>#REF!</v>
      </c>
      <c r="AB52" s="38" t="e">
        <f>IF(AND(' RIESGOS DE GESTION'!#REF!="Muy Baja",' RIESGOS DE GESTION'!#REF!="Mayor"),CONCATENATE("R7C",' RIESGOS DE GESTION'!#REF!),"")</f>
        <v>#REF!</v>
      </c>
      <c r="AC52" s="39" t="e">
        <f>IF(AND(' RIESGOS DE GESTION'!#REF!="Muy Baja",' RIESGOS DE GESTION'!#REF!="Mayor"),CONCATENATE("R7C",' RIESGOS DE GESTION'!#REF!),"")</f>
        <v>#REF!</v>
      </c>
      <c r="AD52" s="39" t="e">
        <f>IF(AND(' RIESGOS DE GESTION'!#REF!="Muy Baja",' RIESGOS DE GESTION'!#REF!="Mayor"),CONCATENATE("R7C",' RIESGOS DE GESTION'!#REF!),"")</f>
        <v>#REF!</v>
      </c>
      <c r="AE52" s="39" t="e">
        <f>IF(AND(' RIESGOS DE GESTION'!#REF!="Muy Baja",' RIESGOS DE GESTION'!#REF!="Mayor"),CONCATENATE("R7C",' RIESGOS DE GESTION'!#REF!),"")</f>
        <v>#REF!</v>
      </c>
      <c r="AF52" s="39" t="e">
        <f>IF(AND(' RIESGOS DE GESTION'!#REF!="Muy Baja",' RIESGOS DE GESTION'!#REF!="Mayor"),CONCATENATE("R7C",' RIESGOS DE GESTION'!#REF!),"")</f>
        <v>#REF!</v>
      </c>
      <c r="AG52" s="40" t="e">
        <f>IF(AND(' RIESGOS DE GESTION'!#REF!="Muy Baja",' RIESGOS DE GESTION'!#REF!="Mayor"),CONCATENATE("R7C",' RIESGOS DE GESTION'!#REF!),"")</f>
        <v>#REF!</v>
      </c>
      <c r="AH52" s="41" t="e">
        <f>IF(AND(' RIESGOS DE GESTION'!#REF!="Muy Baja",' RIESGOS DE GESTION'!#REF!="Catastrófico"),CONCATENATE("R7C",' RIESGOS DE GESTION'!#REF!),"")</f>
        <v>#REF!</v>
      </c>
      <c r="AI52" s="42" t="e">
        <f>IF(AND(' RIESGOS DE GESTION'!#REF!="Muy Baja",' RIESGOS DE GESTION'!#REF!="Catastrófico"),CONCATENATE("R7C",' RIESGOS DE GESTION'!#REF!),"")</f>
        <v>#REF!</v>
      </c>
      <c r="AJ52" s="42" t="e">
        <f>IF(AND(' RIESGOS DE GESTION'!#REF!="Muy Baja",' RIESGOS DE GESTION'!#REF!="Catastrófico"),CONCATENATE("R7C",' RIESGOS DE GESTION'!#REF!),"")</f>
        <v>#REF!</v>
      </c>
      <c r="AK52" s="42" t="e">
        <f>IF(AND(' RIESGOS DE GESTION'!#REF!="Muy Baja",' RIESGOS DE GESTION'!#REF!="Catastrófico"),CONCATENATE("R7C",' RIESGOS DE GESTION'!#REF!),"")</f>
        <v>#REF!</v>
      </c>
      <c r="AL52" s="42" t="e">
        <f>IF(AND(' RIESGOS DE GESTION'!#REF!="Muy Baja",' RIESGOS DE GESTION'!#REF!="Catastrófico"),CONCATENATE("R7C",' RIESGOS DE GESTION'!#REF!),"")</f>
        <v>#REF!</v>
      </c>
      <c r="AM52" s="43" t="e">
        <f>IF(AND(' RIESGOS DE GESTION'!#REF!="Muy Baja",' RIESGOS DE GESTION'!#REF!="Catastrófico"),CONCATENATE("R7C",' RIESGOS DE GESTION'!#REF!),"")</f>
        <v>#REF!</v>
      </c>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row>
    <row r="53" spans="1:80" ht="15" customHeight="1" x14ac:dyDescent="0.25">
      <c r="A53" s="69"/>
      <c r="B53" s="282"/>
      <c r="C53" s="282"/>
      <c r="D53" s="283"/>
      <c r="E53" s="381"/>
      <c r="F53" s="380"/>
      <c r="G53" s="380"/>
      <c r="H53" s="380"/>
      <c r="I53" s="396"/>
      <c r="J53" s="62" t="e">
        <f>IF(AND(' RIESGOS DE GESTION'!#REF!="Muy Baja",' RIESGOS DE GESTION'!#REF!="Leve"),CONCATENATE("R8C",' RIESGOS DE GESTION'!#REF!),"")</f>
        <v>#REF!</v>
      </c>
      <c r="K53" s="63" t="e">
        <f>IF(AND(' RIESGOS DE GESTION'!#REF!="Muy Baja",' RIESGOS DE GESTION'!#REF!="Leve"),CONCATENATE("R8C",' RIESGOS DE GESTION'!#REF!),"")</f>
        <v>#REF!</v>
      </c>
      <c r="L53" s="63" t="e">
        <f>IF(AND(' RIESGOS DE GESTION'!#REF!="Muy Baja",' RIESGOS DE GESTION'!#REF!="Leve"),CONCATENATE("R8C",' RIESGOS DE GESTION'!#REF!),"")</f>
        <v>#REF!</v>
      </c>
      <c r="M53" s="63" t="e">
        <f>IF(AND(' RIESGOS DE GESTION'!#REF!="Muy Baja",' RIESGOS DE GESTION'!#REF!="Leve"),CONCATENATE("R8C",' RIESGOS DE GESTION'!#REF!),"")</f>
        <v>#REF!</v>
      </c>
      <c r="N53" s="63" t="e">
        <f>IF(AND(' RIESGOS DE GESTION'!#REF!="Muy Baja",' RIESGOS DE GESTION'!#REF!="Leve"),CONCATENATE("R8C",' RIESGOS DE GESTION'!#REF!),"")</f>
        <v>#REF!</v>
      </c>
      <c r="O53" s="64" t="e">
        <f>IF(AND(' RIESGOS DE GESTION'!#REF!="Muy Baja",' RIESGOS DE GESTION'!#REF!="Leve"),CONCATENATE("R8C",' RIESGOS DE GESTION'!#REF!),"")</f>
        <v>#REF!</v>
      </c>
      <c r="P53" s="62" t="e">
        <f>IF(AND(' RIESGOS DE GESTION'!#REF!="Muy Baja",' RIESGOS DE GESTION'!#REF!="Menor"),CONCATENATE("R8C",' RIESGOS DE GESTION'!#REF!),"")</f>
        <v>#REF!</v>
      </c>
      <c r="Q53" s="63" t="e">
        <f>IF(AND(' RIESGOS DE GESTION'!#REF!="Muy Baja",' RIESGOS DE GESTION'!#REF!="Menor"),CONCATENATE("R8C",' RIESGOS DE GESTION'!#REF!),"")</f>
        <v>#REF!</v>
      </c>
      <c r="R53" s="63" t="e">
        <f>IF(AND(' RIESGOS DE GESTION'!#REF!="Muy Baja",' RIESGOS DE GESTION'!#REF!="Menor"),CONCATENATE("R8C",' RIESGOS DE GESTION'!#REF!),"")</f>
        <v>#REF!</v>
      </c>
      <c r="S53" s="63" t="e">
        <f>IF(AND(' RIESGOS DE GESTION'!#REF!="Muy Baja",' RIESGOS DE GESTION'!#REF!="Menor"),CONCATENATE("R8C",' RIESGOS DE GESTION'!#REF!),"")</f>
        <v>#REF!</v>
      </c>
      <c r="T53" s="63" t="e">
        <f>IF(AND(' RIESGOS DE GESTION'!#REF!="Muy Baja",' RIESGOS DE GESTION'!#REF!="Menor"),CONCATENATE("R8C",' RIESGOS DE GESTION'!#REF!),"")</f>
        <v>#REF!</v>
      </c>
      <c r="U53" s="64" t="e">
        <f>IF(AND(' RIESGOS DE GESTION'!#REF!="Muy Baja",' RIESGOS DE GESTION'!#REF!="Menor"),CONCATENATE("R8C",' RIESGOS DE GESTION'!#REF!),"")</f>
        <v>#REF!</v>
      </c>
      <c r="V53" s="53" t="e">
        <f>IF(AND(' RIESGOS DE GESTION'!#REF!="Muy Baja",' RIESGOS DE GESTION'!#REF!="Moderado"),CONCATENATE("R8C",' RIESGOS DE GESTION'!#REF!),"")</f>
        <v>#REF!</v>
      </c>
      <c r="W53" s="54" t="e">
        <f>IF(AND(' RIESGOS DE GESTION'!#REF!="Muy Baja",' RIESGOS DE GESTION'!#REF!="Moderado"),CONCATENATE("R8C",' RIESGOS DE GESTION'!#REF!),"")</f>
        <v>#REF!</v>
      </c>
      <c r="X53" s="54" t="e">
        <f>IF(AND(' RIESGOS DE GESTION'!#REF!="Muy Baja",' RIESGOS DE GESTION'!#REF!="Moderado"),CONCATENATE("R8C",' RIESGOS DE GESTION'!#REF!),"")</f>
        <v>#REF!</v>
      </c>
      <c r="Y53" s="54" t="e">
        <f>IF(AND(' RIESGOS DE GESTION'!#REF!="Muy Baja",' RIESGOS DE GESTION'!#REF!="Moderado"),CONCATENATE("R8C",' RIESGOS DE GESTION'!#REF!),"")</f>
        <v>#REF!</v>
      </c>
      <c r="Z53" s="54" t="e">
        <f>IF(AND(' RIESGOS DE GESTION'!#REF!="Muy Baja",' RIESGOS DE GESTION'!#REF!="Moderado"),CONCATENATE("R8C",' RIESGOS DE GESTION'!#REF!),"")</f>
        <v>#REF!</v>
      </c>
      <c r="AA53" s="55" t="e">
        <f>IF(AND(' RIESGOS DE GESTION'!#REF!="Muy Baja",' RIESGOS DE GESTION'!#REF!="Moderado"),CONCATENATE("R8C",' RIESGOS DE GESTION'!#REF!),"")</f>
        <v>#REF!</v>
      </c>
      <c r="AB53" s="38" t="e">
        <f>IF(AND(' RIESGOS DE GESTION'!#REF!="Muy Baja",' RIESGOS DE GESTION'!#REF!="Mayor"),CONCATENATE("R8C",' RIESGOS DE GESTION'!#REF!),"")</f>
        <v>#REF!</v>
      </c>
      <c r="AC53" s="39" t="e">
        <f>IF(AND(' RIESGOS DE GESTION'!#REF!="Muy Baja",' RIESGOS DE GESTION'!#REF!="Mayor"),CONCATENATE("R8C",' RIESGOS DE GESTION'!#REF!),"")</f>
        <v>#REF!</v>
      </c>
      <c r="AD53" s="39" t="e">
        <f>IF(AND(' RIESGOS DE GESTION'!#REF!="Muy Baja",' RIESGOS DE GESTION'!#REF!="Mayor"),CONCATENATE("R8C",' RIESGOS DE GESTION'!#REF!),"")</f>
        <v>#REF!</v>
      </c>
      <c r="AE53" s="39" t="e">
        <f>IF(AND(' RIESGOS DE GESTION'!#REF!="Muy Baja",' RIESGOS DE GESTION'!#REF!="Mayor"),CONCATENATE("R8C",' RIESGOS DE GESTION'!#REF!),"")</f>
        <v>#REF!</v>
      </c>
      <c r="AF53" s="39" t="e">
        <f>IF(AND(' RIESGOS DE GESTION'!#REF!="Muy Baja",' RIESGOS DE GESTION'!#REF!="Mayor"),CONCATENATE("R8C",' RIESGOS DE GESTION'!#REF!),"")</f>
        <v>#REF!</v>
      </c>
      <c r="AG53" s="40" t="e">
        <f>IF(AND(' RIESGOS DE GESTION'!#REF!="Muy Baja",' RIESGOS DE GESTION'!#REF!="Mayor"),CONCATENATE("R8C",' RIESGOS DE GESTION'!#REF!),"")</f>
        <v>#REF!</v>
      </c>
      <c r="AH53" s="41" t="e">
        <f>IF(AND(' RIESGOS DE GESTION'!#REF!="Muy Baja",' RIESGOS DE GESTION'!#REF!="Catastrófico"),CONCATENATE("R8C",' RIESGOS DE GESTION'!#REF!),"")</f>
        <v>#REF!</v>
      </c>
      <c r="AI53" s="42" t="e">
        <f>IF(AND(' RIESGOS DE GESTION'!#REF!="Muy Baja",' RIESGOS DE GESTION'!#REF!="Catastrófico"),CONCATENATE("R8C",' RIESGOS DE GESTION'!#REF!),"")</f>
        <v>#REF!</v>
      </c>
      <c r="AJ53" s="42" t="e">
        <f>IF(AND(' RIESGOS DE GESTION'!#REF!="Muy Baja",' RIESGOS DE GESTION'!#REF!="Catastrófico"),CONCATENATE("R8C",' RIESGOS DE GESTION'!#REF!),"")</f>
        <v>#REF!</v>
      </c>
      <c r="AK53" s="42" t="e">
        <f>IF(AND(' RIESGOS DE GESTION'!#REF!="Muy Baja",' RIESGOS DE GESTION'!#REF!="Catastrófico"),CONCATENATE("R8C",' RIESGOS DE GESTION'!#REF!),"")</f>
        <v>#REF!</v>
      </c>
      <c r="AL53" s="42" t="e">
        <f>IF(AND(' RIESGOS DE GESTION'!#REF!="Muy Baja",' RIESGOS DE GESTION'!#REF!="Catastrófico"),CONCATENATE("R8C",' RIESGOS DE GESTION'!#REF!),"")</f>
        <v>#REF!</v>
      </c>
      <c r="AM53" s="43" t="e">
        <f>IF(AND(' RIESGOS DE GESTION'!#REF!="Muy Baja",' RIESGOS DE GESTION'!#REF!="Catastrófico"),CONCATENATE("R8C",' RIESGOS DE GESTION'!#REF!),"")</f>
        <v>#REF!</v>
      </c>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row>
    <row r="54" spans="1:80" ht="15" customHeight="1" x14ac:dyDescent="0.25">
      <c r="A54" s="69"/>
      <c r="B54" s="282"/>
      <c r="C54" s="282"/>
      <c r="D54" s="283"/>
      <c r="E54" s="381"/>
      <c r="F54" s="380"/>
      <c r="G54" s="380"/>
      <c r="H54" s="380"/>
      <c r="I54" s="396"/>
      <c r="J54" s="62" t="e">
        <f>IF(AND(' RIESGOS DE GESTION'!#REF!="Muy Baja",' RIESGOS DE GESTION'!#REF!="Leve"),CONCATENATE("R9C",' RIESGOS DE GESTION'!#REF!),"")</f>
        <v>#REF!</v>
      </c>
      <c r="K54" s="63" t="e">
        <f>IF(AND(' RIESGOS DE GESTION'!#REF!="Muy Baja",' RIESGOS DE GESTION'!#REF!="Leve"),CONCATENATE("R9C",' RIESGOS DE GESTION'!#REF!),"")</f>
        <v>#REF!</v>
      </c>
      <c r="L54" s="63" t="e">
        <f>IF(AND(' RIESGOS DE GESTION'!#REF!="Muy Baja",' RIESGOS DE GESTION'!#REF!="Leve"),CONCATENATE("R9C",' RIESGOS DE GESTION'!#REF!),"")</f>
        <v>#REF!</v>
      </c>
      <c r="M54" s="63" t="e">
        <f>IF(AND(' RIESGOS DE GESTION'!#REF!="Muy Baja",' RIESGOS DE GESTION'!#REF!="Leve"),CONCATENATE("R9C",' RIESGOS DE GESTION'!#REF!),"")</f>
        <v>#REF!</v>
      </c>
      <c r="N54" s="63" t="e">
        <f>IF(AND(' RIESGOS DE GESTION'!#REF!="Muy Baja",' RIESGOS DE GESTION'!#REF!="Leve"),CONCATENATE("R9C",' RIESGOS DE GESTION'!#REF!),"")</f>
        <v>#REF!</v>
      </c>
      <c r="O54" s="64" t="e">
        <f>IF(AND(' RIESGOS DE GESTION'!#REF!="Muy Baja",' RIESGOS DE GESTION'!#REF!="Leve"),CONCATENATE("R9C",' RIESGOS DE GESTION'!#REF!),"")</f>
        <v>#REF!</v>
      </c>
      <c r="P54" s="62" t="e">
        <f>IF(AND(' RIESGOS DE GESTION'!#REF!="Muy Baja",' RIESGOS DE GESTION'!#REF!="Menor"),CONCATENATE("R9C",' RIESGOS DE GESTION'!#REF!),"")</f>
        <v>#REF!</v>
      </c>
      <c r="Q54" s="63" t="e">
        <f>IF(AND(' RIESGOS DE GESTION'!#REF!="Muy Baja",' RIESGOS DE GESTION'!#REF!="Menor"),CONCATENATE("R9C",' RIESGOS DE GESTION'!#REF!),"")</f>
        <v>#REF!</v>
      </c>
      <c r="R54" s="63" t="e">
        <f>IF(AND(' RIESGOS DE GESTION'!#REF!="Muy Baja",' RIESGOS DE GESTION'!#REF!="Menor"),CONCATENATE("R9C",' RIESGOS DE GESTION'!#REF!),"")</f>
        <v>#REF!</v>
      </c>
      <c r="S54" s="63" t="e">
        <f>IF(AND(' RIESGOS DE GESTION'!#REF!="Muy Baja",' RIESGOS DE GESTION'!#REF!="Menor"),CONCATENATE("R9C",' RIESGOS DE GESTION'!#REF!),"")</f>
        <v>#REF!</v>
      </c>
      <c r="T54" s="63" t="e">
        <f>IF(AND(' RIESGOS DE GESTION'!#REF!="Muy Baja",' RIESGOS DE GESTION'!#REF!="Menor"),CONCATENATE("R9C",' RIESGOS DE GESTION'!#REF!),"")</f>
        <v>#REF!</v>
      </c>
      <c r="U54" s="64" t="e">
        <f>IF(AND(' RIESGOS DE GESTION'!#REF!="Muy Baja",' RIESGOS DE GESTION'!#REF!="Menor"),CONCATENATE("R9C",' RIESGOS DE GESTION'!#REF!),"")</f>
        <v>#REF!</v>
      </c>
      <c r="V54" s="53" t="e">
        <f>IF(AND(' RIESGOS DE GESTION'!#REF!="Muy Baja",' RIESGOS DE GESTION'!#REF!="Moderado"),CONCATENATE("R9C",' RIESGOS DE GESTION'!#REF!),"")</f>
        <v>#REF!</v>
      </c>
      <c r="W54" s="54" t="e">
        <f>IF(AND(' RIESGOS DE GESTION'!#REF!="Muy Baja",' RIESGOS DE GESTION'!#REF!="Moderado"),CONCATENATE("R9C",' RIESGOS DE GESTION'!#REF!),"")</f>
        <v>#REF!</v>
      </c>
      <c r="X54" s="54" t="e">
        <f>IF(AND(' RIESGOS DE GESTION'!#REF!="Muy Baja",' RIESGOS DE GESTION'!#REF!="Moderado"),CONCATENATE("R9C",' RIESGOS DE GESTION'!#REF!),"")</f>
        <v>#REF!</v>
      </c>
      <c r="Y54" s="54" t="e">
        <f>IF(AND(' RIESGOS DE GESTION'!#REF!="Muy Baja",' RIESGOS DE GESTION'!#REF!="Moderado"),CONCATENATE("R9C",' RIESGOS DE GESTION'!#REF!),"")</f>
        <v>#REF!</v>
      </c>
      <c r="Z54" s="54" t="e">
        <f>IF(AND(' RIESGOS DE GESTION'!#REF!="Muy Baja",' RIESGOS DE GESTION'!#REF!="Moderado"),CONCATENATE("R9C",' RIESGOS DE GESTION'!#REF!),"")</f>
        <v>#REF!</v>
      </c>
      <c r="AA54" s="55" t="e">
        <f>IF(AND(' RIESGOS DE GESTION'!#REF!="Muy Baja",' RIESGOS DE GESTION'!#REF!="Moderado"),CONCATENATE("R9C",' RIESGOS DE GESTION'!#REF!),"")</f>
        <v>#REF!</v>
      </c>
      <c r="AB54" s="38" t="e">
        <f>IF(AND(' RIESGOS DE GESTION'!#REF!="Muy Baja",' RIESGOS DE GESTION'!#REF!="Mayor"),CONCATENATE("R9C",' RIESGOS DE GESTION'!#REF!),"")</f>
        <v>#REF!</v>
      </c>
      <c r="AC54" s="39" t="e">
        <f>IF(AND(' RIESGOS DE GESTION'!#REF!="Muy Baja",' RIESGOS DE GESTION'!#REF!="Mayor"),CONCATENATE("R9C",' RIESGOS DE GESTION'!#REF!),"")</f>
        <v>#REF!</v>
      </c>
      <c r="AD54" s="39" t="e">
        <f>IF(AND(' RIESGOS DE GESTION'!#REF!="Muy Baja",' RIESGOS DE GESTION'!#REF!="Mayor"),CONCATENATE("R9C",' RIESGOS DE GESTION'!#REF!),"")</f>
        <v>#REF!</v>
      </c>
      <c r="AE54" s="39" t="e">
        <f>IF(AND(' RIESGOS DE GESTION'!#REF!="Muy Baja",' RIESGOS DE GESTION'!#REF!="Mayor"),CONCATENATE("R9C",' RIESGOS DE GESTION'!#REF!),"")</f>
        <v>#REF!</v>
      </c>
      <c r="AF54" s="39" t="e">
        <f>IF(AND(' RIESGOS DE GESTION'!#REF!="Muy Baja",' RIESGOS DE GESTION'!#REF!="Mayor"),CONCATENATE("R9C",' RIESGOS DE GESTION'!#REF!),"")</f>
        <v>#REF!</v>
      </c>
      <c r="AG54" s="40" t="e">
        <f>IF(AND(' RIESGOS DE GESTION'!#REF!="Muy Baja",' RIESGOS DE GESTION'!#REF!="Mayor"),CONCATENATE("R9C",' RIESGOS DE GESTION'!#REF!),"")</f>
        <v>#REF!</v>
      </c>
      <c r="AH54" s="41" t="e">
        <f>IF(AND(' RIESGOS DE GESTION'!#REF!="Muy Baja",' RIESGOS DE GESTION'!#REF!="Catastrófico"),CONCATENATE("R9C",' RIESGOS DE GESTION'!#REF!),"")</f>
        <v>#REF!</v>
      </c>
      <c r="AI54" s="42" t="e">
        <f>IF(AND(' RIESGOS DE GESTION'!#REF!="Muy Baja",' RIESGOS DE GESTION'!#REF!="Catastrófico"),CONCATENATE("R9C",' RIESGOS DE GESTION'!#REF!),"")</f>
        <v>#REF!</v>
      </c>
      <c r="AJ54" s="42" t="e">
        <f>IF(AND(' RIESGOS DE GESTION'!#REF!="Muy Baja",' RIESGOS DE GESTION'!#REF!="Catastrófico"),CONCATENATE("R9C",' RIESGOS DE GESTION'!#REF!),"")</f>
        <v>#REF!</v>
      </c>
      <c r="AK54" s="42" t="e">
        <f>IF(AND(' RIESGOS DE GESTION'!#REF!="Muy Baja",' RIESGOS DE GESTION'!#REF!="Catastrófico"),CONCATENATE("R9C",' RIESGOS DE GESTION'!#REF!),"")</f>
        <v>#REF!</v>
      </c>
      <c r="AL54" s="42" t="e">
        <f>IF(AND(' RIESGOS DE GESTION'!#REF!="Muy Baja",' RIESGOS DE GESTION'!#REF!="Catastrófico"),CONCATENATE("R9C",' RIESGOS DE GESTION'!#REF!),"")</f>
        <v>#REF!</v>
      </c>
      <c r="AM54" s="43" t="e">
        <f>IF(AND(' RIESGOS DE GESTION'!#REF!="Muy Baja",' RIESGOS DE GESTION'!#REF!="Catastrófico"),CONCATENATE("R9C",' RIESGOS DE GESTION'!#REF!),"")</f>
        <v>#REF!</v>
      </c>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row>
    <row r="55" spans="1:80" ht="15.75" customHeight="1" thickBot="1" x14ac:dyDescent="0.3">
      <c r="A55" s="69"/>
      <c r="B55" s="282"/>
      <c r="C55" s="282"/>
      <c r="D55" s="283"/>
      <c r="E55" s="382"/>
      <c r="F55" s="383"/>
      <c r="G55" s="383"/>
      <c r="H55" s="383"/>
      <c r="I55" s="397"/>
      <c r="J55" s="65" t="e">
        <f>IF(AND(' RIESGOS DE GESTION'!#REF!="Muy Baja",' RIESGOS DE GESTION'!#REF!="Leve"),CONCATENATE("R10C",' RIESGOS DE GESTION'!#REF!),"")</f>
        <v>#REF!</v>
      </c>
      <c r="K55" s="66" t="e">
        <f>IF(AND(' RIESGOS DE GESTION'!#REF!="Muy Baja",' RIESGOS DE GESTION'!#REF!="Leve"),CONCATENATE("R10C",' RIESGOS DE GESTION'!#REF!),"")</f>
        <v>#REF!</v>
      </c>
      <c r="L55" s="66" t="e">
        <f>IF(AND(' RIESGOS DE GESTION'!#REF!="Muy Baja",' RIESGOS DE GESTION'!#REF!="Leve"),CONCATENATE("R10C",' RIESGOS DE GESTION'!#REF!),"")</f>
        <v>#REF!</v>
      </c>
      <c r="M55" s="66" t="e">
        <f>IF(AND(' RIESGOS DE GESTION'!#REF!="Muy Baja",' RIESGOS DE GESTION'!#REF!="Leve"),CONCATENATE("R10C",' RIESGOS DE GESTION'!#REF!),"")</f>
        <v>#REF!</v>
      </c>
      <c r="N55" s="66" t="e">
        <f>IF(AND(' RIESGOS DE GESTION'!#REF!="Muy Baja",' RIESGOS DE GESTION'!#REF!="Leve"),CONCATENATE("R10C",' RIESGOS DE GESTION'!#REF!),"")</f>
        <v>#REF!</v>
      </c>
      <c r="O55" s="67" t="e">
        <f>IF(AND(' RIESGOS DE GESTION'!#REF!="Muy Baja",' RIESGOS DE GESTION'!#REF!="Leve"),CONCATENATE("R10C",' RIESGOS DE GESTION'!#REF!),"")</f>
        <v>#REF!</v>
      </c>
      <c r="P55" s="65" t="e">
        <f>IF(AND(' RIESGOS DE GESTION'!#REF!="Muy Baja",' RIESGOS DE GESTION'!#REF!="Menor"),CONCATENATE("R10C",' RIESGOS DE GESTION'!#REF!),"")</f>
        <v>#REF!</v>
      </c>
      <c r="Q55" s="66" t="e">
        <f>IF(AND(' RIESGOS DE GESTION'!#REF!="Muy Baja",' RIESGOS DE GESTION'!#REF!="Menor"),CONCATENATE("R10C",' RIESGOS DE GESTION'!#REF!),"")</f>
        <v>#REF!</v>
      </c>
      <c r="R55" s="66" t="e">
        <f>IF(AND(' RIESGOS DE GESTION'!#REF!="Muy Baja",' RIESGOS DE GESTION'!#REF!="Menor"),CONCATENATE("R10C",' RIESGOS DE GESTION'!#REF!),"")</f>
        <v>#REF!</v>
      </c>
      <c r="S55" s="66" t="e">
        <f>IF(AND(' RIESGOS DE GESTION'!#REF!="Muy Baja",' RIESGOS DE GESTION'!#REF!="Menor"),CONCATENATE("R10C",' RIESGOS DE GESTION'!#REF!),"")</f>
        <v>#REF!</v>
      </c>
      <c r="T55" s="66" t="e">
        <f>IF(AND(' RIESGOS DE GESTION'!#REF!="Muy Baja",' RIESGOS DE GESTION'!#REF!="Menor"),CONCATENATE("R10C",' RIESGOS DE GESTION'!#REF!),"")</f>
        <v>#REF!</v>
      </c>
      <c r="U55" s="67" t="e">
        <f>IF(AND(' RIESGOS DE GESTION'!#REF!="Muy Baja",' RIESGOS DE GESTION'!#REF!="Menor"),CONCATENATE("R10C",' RIESGOS DE GESTION'!#REF!),"")</f>
        <v>#REF!</v>
      </c>
      <c r="V55" s="56" t="e">
        <f>IF(AND(' RIESGOS DE GESTION'!#REF!="Muy Baja",' RIESGOS DE GESTION'!#REF!="Moderado"),CONCATENATE("R10C",' RIESGOS DE GESTION'!#REF!),"")</f>
        <v>#REF!</v>
      </c>
      <c r="W55" s="57" t="e">
        <f>IF(AND(' RIESGOS DE GESTION'!#REF!="Muy Baja",' RIESGOS DE GESTION'!#REF!="Moderado"),CONCATENATE("R10C",' RIESGOS DE GESTION'!#REF!),"")</f>
        <v>#REF!</v>
      </c>
      <c r="X55" s="57" t="e">
        <f>IF(AND(' RIESGOS DE GESTION'!#REF!="Muy Baja",' RIESGOS DE GESTION'!#REF!="Moderado"),CONCATENATE("R10C",' RIESGOS DE GESTION'!#REF!),"")</f>
        <v>#REF!</v>
      </c>
      <c r="Y55" s="57" t="e">
        <f>IF(AND(' RIESGOS DE GESTION'!#REF!="Muy Baja",' RIESGOS DE GESTION'!#REF!="Moderado"),CONCATENATE("R10C",' RIESGOS DE GESTION'!#REF!),"")</f>
        <v>#REF!</v>
      </c>
      <c r="Z55" s="57" t="e">
        <f>IF(AND(' RIESGOS DE GESTION'!#REF!="Muy Baja",' RIESGOS DE GESTION'!#REF!="Moderado"),CONCATENATE("R10C",' RIESGOS DE GESTION'!#REF!),"")</f>
        <v>#REF!</v>
      </c>
      <c r="AA55" s="58" t="e">
        <f>IF(AND(' RIESGOS DE GESTION'!#REF!="Muy Baja",' RIESGOS DE GESTION'!#REF!="Moderado"),CONCATENATE("R10C",' RIESGOS DE GESTION'!#REF!),"")</f>
        <v>#REF!</v>
      </c>
      <c r="AB55" s="44" t="e">
        <f>IF(AND(' RIESGOS DE GESTION'!#REF!="Muy Baja",' RIESGOS DE GESTION'!#REF!="Mayor"),CONCATENATE("R10C",' RIESGOS DE GESTION'!#REF!),"")</f>
        <v>#REF!</v>
      </c>
      <c r="AC55" s="45" t="e">
        <f>IF(AND(' RIESGOS DE GESTION'!#REF!="Muy Baja",' RIESGOS DE GESTION'!#REF!="Mayor"),CONCATENATE("R10C",' RIESGOS DE GESTION'!#REF!),"")</f>
        <v>#REF!</v>
      </c>
      <c r="AD55" s="45" t="e">
        <f>IF(AND(' RIESGOS DE GESTION'!#REF!="Muy Baja",' RIESGOS DE GESTION'!#REF!="Mayor"),CONCATENATE("R10C",' RIESGOS DE GESTION'!#REF!),"")</f>
        <v>#REF!</v>
      </c>
      <c r="AE55" s="45" t="e">
        <f>IF(AND(' RIESGOS DE GESTION'!#REF!="Muy Baja",' RIESGOS DE GESTION'!#REF!="Mayor"),CONCATENATE("R10C",' RIESGOS DE GESTION'!#REF!),"")</f>
        <v>#REF!</v>
      </c>
      <c r="AF55" s="45" t="e">
        <f>IF(AND(' RIESGOS DE GESTION'!#REF!="Muy Baja",' RIESGOS DE GESTION'!#REF!="Mayor"),CONCATENATE("R10C",' RIESGOS DE GESTION'!#REF!),"")</f>
        <v>#REF!</v>
      </c>
      <c r="AG55" s="46" t="e">
        <f>IF(AND(' RIESGOS DE GESTION'!#REF!="Muy Baja",' RIESGOS DE GESTION'!#REF!="Mayor"),CONCATENATE("R10C",' RIESGOS DE GESTION'!#REF!),"")</f>
        <v>#REF!</v>
      </c>
      <c r="AH55" s="47" t="e">
        <f>IF(AND(' RIESGOS DE GESTION'!#REF!="Muy Baja",' RIESGOS DE GESTION'!#REF!="Catastrófico"),CONCATENATE("R10C",' RIESGOS DE GESTION'!#REF!),"")</f>
        <v>#REF!</v>
      </c>
      <c r="AI55" s="48" t="e">
        <f>IF(AND(' RIESGOS DE GESTION'!#REF!="Muy Baja",' RIESGOS DE GESTION'!#REF!="Catastrófico"),CONCATENATE("R10C",' RIESGOS DE GESTION'!#REF!),"")</f>
        <v>#REF!</v>
      </c>
      <c r="AJ55" s="48" t="e">
        <f>IF(AND(' RIESGOS DE GESTION'!#REF!="Muy Baja",' RIESGOS DE GESTION'!#REF!="Catastrófico"),CONCATENATE("R10C",' RIESGOS DE GESTION'!#REF!),"")</f>
        <v>#REF!</v>
      </c>
      <c r="AK55" s="48" t="e">
        <f>IF(AND(' RIESGOS DE GESTION'!#REF!="Muy Baja",' RIESGOS DE GESTION'!#REF!="Catastrófico"),CONCATENATE("R10C",' RIESGOS DE GESTION'!#REF!),"")</f>
        <v>#REF!</v>
      </c>
      <c r="AL55" s="48" t="e">
        <f>IF(AND(' RIESGOS DE GESTION'!#REF!="Muy Baja",' RIESGOS DE GESTION'!#REF!="Catastrófico"),CONCATENATE("R10C",' RIESGOS DE GESTION'!#REF!),"")</f>
        <v>#REF!</v>
      </c>
      <c r="AM55" s="49" t="e">
        <f>IF(AND(' RIESGOS DE GESTION'!#REF!="Muy Baja",' RIESGOS DE GESTION'!#REF!="Catastrófico"),CONCATENATE("R10C",' RIESGOS DE GESTION'!#REF!),"")</f>
        <v>#REF!</v>
      </c>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row>
    <row r="56" spans="1:80" x14ac:dyDescent="0.25">
      <c r="A56" s="69"/>
      <c r="B56" s="69"/>
      <c r="C56" s="69"/>
      <c r="D56" s="69"/>
      <c r="E56" s="69"/>
      <c r="F56" s="69"/>
      <c r="G56" s="69"/>
      <c r="H56" s="69"/>
      <c r="I56" s="69"/>
      <c r="J56" s="377" t="s">
        <v>322</v>
      </c>
      <c r="K56" s="378"/>
      <c r="L56" s="378"/>
      <c r="M56" s="378"/>
      <c r="N56" s="378"/>
      <c r="O56" s="395"/>
      <c r="P56" s="377" t="s">
        <v>323</v>
      </c>
      <c r="Q56" s="378"/>
      <c r="R56" s="378"/>
      <c r="S56" s="378"/>
      <c r="T56" s="378"/>
      <c r="U56" s="395"/>
      <c r="V56" s="377" t="s">
        <v>324</v>
      </c>
      <c r="W56" s="378"/>
      <c r="X56" s="378"/>
      <c r="Y56" s="378"/>
      <c r="Z56" s="378"/>
      <c r="AA56" s="395"/>
      <c r="AB56" s="377" t="s">
        <v>325</v>
      </c>
      <c r="AC56" s="416"/>
      <c r="AD56" s="378"/>
      <c r="AE56" s="378"/>
      <c r="AF56" s="378"/>
      <c r="AG56" s="395"/>
      <c r="AH56" s="377" t="s">
        <v>326</v>
      </c>
      <c r="AI56" s="378"/>
      <c r="AJ56" s="378"/>
      <c r="AK56" s="378"/>
      <c r="AL56" s="378"/>
      <c r="AM56" s="395"/>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row>
    <row r="57" spans="1:80" x14ac:dyDescent="0.25">
      <c r="A57" s="69"/>
      <c r="B57" s="69"/>
      <c r="C57" s="69"/>
      <c r="D57" s="69"/>
      <c r="E57" s="69"/>
      <c r="F57" s="69"/>
      <c r="G57" s="69"/>
      <c r="H57" s="69"/>
      <c r="I57" s="69"/>
      <c r="J57" s="381"/>
      <c r="K57" s="380"/>
      <c r="L57" s="380"/>
      <c r="M57" s="380"/>
      <c r="N57" s="380"/>
      <c r="O57" s="396"/>
      <c r="P57" s="381"/>
      <c r="Q57" s="380"/>
      <c r="R57" s="380"/>
      <c r="S57" s="380"/>
      <c r="T57" s="380"/>
      <c r="U57" s="396"/>
      <c r="V57" s="381"/>
      <c r="W57" s="380"/>
      <c r="X57" s="380"/>
      <c r="Y57" s="380"/>
      <c r="Z57" s="380"/>
      <c r="AA57" s="396"/>
      <c r="AB57" s="381"/>
      <c r="AC57" s="380"/>
      <c r="AD57" s="380"/>
      <c r="AE57" s="380"/>
      <c r="AF57" s="380"/>
      <c r="AG57" s="396"/>
      <c r="AH57" s="381"/>
      <c r="AI57" s="380"/>
      <c r="AJ57" s="380"/>
      <c r="AK57" s="380"/>
      <c r="AL57" s="380"/>
      <c r="AM57" s="396"/>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row>
    <row r="58" spans="1:80" x14ac:dyDescent="0.25">
      <c r="A58" s="69"/>
      <c r="B58" s="69"/>
      <c r="C58" s="69"/>
      <c r="D58" s="69"/>
      <c r="E58" s="69"/>
      <c r="F58" s="69"/>
      <c r="G58" s="69"/>
      <c r="H58" s="69"/>
      <c r="I58" s="69"/>
      <c r="J58" s="381"/>
      <c r="K58" s="380"/>
      <c r="L58" s="380"/>
      <c r="M58" s="380"/>
      <c r="N58" s="380"/>
      <c r="O58" s="396"/>
      <c r="P58" s="381"/>
      <c r="Q58" s="380"/>
      <c r="R58" s="380"/>
      <c r="S58" s="380"/>
      <c r="T58" s="380"/>
      <c r="U58" s="396"/>
      <c r="V58" s="381"/>
      <c r="W58" s="380"/>
      <c r="X58" s="380"/>
      <c r="Y58" s="380"/>
      <c r="Z58" s="380"/>
      <c r="AA58" s="396"/>
      <c r="AB58" s="381"/>
      <c r="AC58" s="380"/>
      <c r="AD58" s="380"/>
      <c r="AE58" s="380"/>
      <c r="AF58" s="380"/>
      <c r="AG58" s="396"/>
      <c r="AH58" s="381"/>
      <c r="AI58" s="380"/>
      <c r="AJ58" s="380"/>
      <c r="AK58" s="380"/>
      <c r="AL58" s="380"/>
      <c r="AM58" s="396"/>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row>
    <row r="59" spans="1:80" x14ac:dyDescent="0.25">
      <c r="A59" s="69"/>
      <c r="B59" s="69"/>
      <c r="C59" s="69"/>
      <c r="D59" s="69"/>
      <c r="E59" s="69"/>
      <c r="F59" s="69"/>
      <c r="G59" s="69"/>
      <c r="H59" s="69"/>
      <c r="I59" s="69"/>
      <c r="J59" s="381"/>
      <c r="K59" s="380"/>
      <c r="L59" s="380"/>
      <c r="M59" s="380"/>
      <c r="N59" s="380"/>
      <c r="O59" s="396"/>
      <c r="P59" s="381"/>
      <c r="Q59" s="380"/>
      <c r="R59" s="380"/>
      <c r="S59" s="380"/>
      <c r="T59" s="380"/>
      <c r="U59" s="396"/>
      <c r="V59" s="381"/>
      <c r="W59" s="380"/>
      <c r="X59" s="380"/>
      <c r="Y59" s="380"/>
      <c r="Z59" s="380"/>
      <c r="AA59" s="396"/>
      <c r="AB59" s="381"/>
      <c r="AC59" s="380"/>
      <c r="AD59" s="380"/>
      <c r="AE59" s="380"/>
      <c r="AF59" s="380"/>
      <c r="AG59" s="396"/>
      <c r="AH59" s="381"/>
      <c r="AI59" s="380"/>
      <c r="AJ59" s="380"/>
      <c r="AK59" s="380"/>
      <c r="AL59" s="380"/>
      <c r="AM59" s="396"/>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row>
    <row r="60" spans="1:80" x14ac:dyDescent="0.25">
      <c r="A60" s="69"/>
      <c r="B60" s="69"/>
      <c r="C60" s="69"/>
      <c r="D60" s="69"/>
      <c r="E60" s="69"/>
      <c r="F60" s="69"/>
      <c r="G60" s="69"/>
      <c r="H60" s="69"/>
      <c r="I60" s="69"/>
      <c r="J60" s="381"/>
      <c r="K60" s="380"/>
      <c r="L60" s="380"/>
      <c r="M60" s="380"/>
      <c r="N60" s="380"/>
      <c r="O60" s="396"/>
      <c r="P60" s="381"/>
      <c r="Q60" s="380"/>
      <c r="R60" s="380"/>
      <c r="S60" s="380"/>
      <c r="T60" s="380"/>
      <c r="U60" s="396"/>
      <c r="V60" s="381"/>
      <c r="W60" s="380"/>
      <c r="X60" s="380"/>
      <c r="Y60" s="380"/>
      <c r="Z60" s="380"/>
      <c r="AA60" s="396"/>
      <c r="AB60" s="381"/>
      <c r="AC60" s="380"/>
      <c r="AD60" s="380"/>
      <c r="AE60" s="380"/>
      <c r="AF60" s="380"/>
      <c r="AG60" s="396"/>
      <c r="AH60" s="381"/>
      <c r="AI60" s="380"/>
      <c r="AJ60" s="380"/>
      <c r="AK60" s="380"/>
      <c r="AL60" s="380"/>
      <c r="AM60" s="396"/>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row>
    <row r="61" spans="1:80" ht="15.75" thickBot="1" x14ac:dyDescent="0.3">
      <c r="A61" s="69"/>
      <c r="B61" s="69"/>
      <c r="C61" s="69"/>
      <c r="D61" s="69"/>
      <c r="E61" s="69"/>
      <c r="F61" s="69"/>
      <c r="G61" s="69"/>
      <c r="H61" s="69"/>
      <c r="I61" s="69"/>
      <c r="J61" s="382"/>
      <c r="K61" s="383"/>
      <c r="L61" s="383"/>
      <c r="M61" s="383"/>
      <c r="N61" s="383"/>
      <c r="O61" s="397"/>
      <c r="P61" s="382"/>
      <c r="Q61" s="383"/>
      <c r="R61" s="383"/>
      <c r="S61" s="383"/>
      <c r="T61" s="383"/>
      <c r="U61" s="397"/>
      <c r="V61" s="382"/>
      <c r="W61" s="383"/>
      <c r="X61" s="383"/>
      <c r="Y61" s="383"/>
      <c r="Z61" s="383"/>
      <c r="AA61" s="397"/>
      <c r="AB61" s="382"/>
      <c r="AC61" s="383"/>
      <c r="AD61" s="383"/>
      <c r="AE61" s="383"/>
      <c r="AF61" s="383"/>
      <c r="AG61" s="397"/>
      <c r="AH61" s="382"/>
      <c r="AI61" s="383"/>
      <c r="AJ61" s="383"/>
      <c r="AK61" s="383"/>
      <c r="AL61" s="383"/>
      <c r="AM61" s="397"/>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row>
    <row r="62" spans="1:80"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row>
    <row r="63" spans="1:80" ht="15" customHeight="1" x14ac:dyDescent="0.25">
      <c r="A63" s="69"/>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69"/>
      <c r="AV63" s="69"/>
      <c r="AW63" s="69"/>
      <c r="AX63" s="69"/>
      <c r="AY63" s="69"/>
      <c r="AZ63" s="69"/>
      <c r="BA63" s="69"/>
      <c r="BB63" s="69"/>
      <c r="BC63" s="69"/>
      <c r="BD63" s="69"/>
      <c r="BE63" s="69"/>
      <c r="BF63" s="69"/>
      <c r="BG63" s="69"/>
      <c r="BH63" s="69"/>
    </row>
    <row r="64" spans="1:80" ht="15" customHeight="1" x14ac:dyDescent="0.25">
      <c r="A64" s="69"/>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69"/>
      <c r="AV64" s="69"/>
      <c r="AW64" s="69"/>
      <c r="AX64" s="69"/>
      <c r="AY64" s="69"/>
      <c r="AZ64" s="69"/>
      <c r="BA64" s="69"/>
      <c r="BB64" s="69"/>
      <c r="BC64" s="69"/>
      <c r="BD64" s="69"/>
      <c r="BE64" s="69"/>
      <c r="BF64" s="69"/>
      <c r="BG64" s="69"/>
      <c r="BH64" s="69"/>
    </row>
    <row r="65" spans="1:60"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row>
    <row r="66" spans="1:60"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row>
    <row r="67" spans="1:60"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row>
    <row r="68" spans="1:60"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row>
    <row r="69" spans="1:60"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row>
    <row r="70" spans="1:60"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row>
    <row r="71" spans="1:60"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row>
    <row r="72" spans="1:60"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row>
    <row r="73" spans="1:60"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row>
    <row r="74" spans="1:60"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row>
    <row r="75" spans="1:60"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row>
    <row r="76" spans="1:60"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row>
    <row r="77" spans="1:60"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row>
    <row r="78" spans="1:60"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row>
    <row r="79" spans="1:60"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row>
    <row r="80" spans="1:60"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row>
    <row r="81" spans="1:60" x14ac:dyDescent="0.2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row>
    <row r="82" spans="1:60"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row>
    <row r="83" spans="1:60" x14ac:dyDescent="0.2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row>
    <row r="84" spans="1:60" x14ac:dyDescent="0.2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row>
    <row r="85" spans="1:60" x14ac:dyDescent="0.2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row>
    <row r="86" spans="1:60" x14ac:dyDescent="0.2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row>
    <row r="87" spans="1:60" x14ac:dyDescent="0.2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row>
    <row r="88" spans="1:60"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row>
    <row r="89" spans="1:60" x14ac:dyDescent="0.2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row>
    <row r="90" spans="1:60"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row>
    <row r="91" spans="1:60" x14ac:dyDescent="0.2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row>
    <row r="92" spans="1:60" x14ac:dyDescent="0.2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row>
    <row r="93" spans="1:60" x14ac:dyDescent="0.2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row>
    <row r="94" spans="1:60" x14ac:dyDescent="0.2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row>
    <row r="95" spans="1:60" x14ac:dyDescent="0.2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row>
    <row r="96" spans="1:60" x14ac:dyDescent="0.2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row>
    <row r="97" spans="1:60" x14ac:dyDescent="0.2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row>
    <row r="98" spans="1:60" x14ac:dyDescent="0.2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row>
    <row r="99" spans="1:60" x14ac:dyDescent="0.2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row>
    <row r="100" spans="1:60" x14ac:dyDescent="0.2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row>
    <row r="101" spans="1:60" x14ac:dyDescent="0.2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row>
    <row r="102" spans="1:60" x14ac:dyDescent="0.2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row>
    <row r="103" spans="1:60" x14ac:dyDescent="0.2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row>
    <row r="104" spans="1:60" x14ac:dyDescent="0.2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row>
    <row r="105" spans="1:60" x14ac:dyDescent="0.2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row>
    <row r="106" spans="1:60" x14ac:dyDescent="0.2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row>
    <row r="107" spans="1:60" x14ac:dyDescent="0.25">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row>
    <row r="108" spans="1:60" x14ac:dyDescent="0.2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row>
    <row r="109" spans="1:60" x14ac:dyDescent="0.2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row>
    <row r="110" spans="1:60" x14ac:dyDescent="0.2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row>
    <row r="111" spans="1:60" x14ac:dyDescent="0.2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row>
    <row r="112" spans="1:60" x14ac:dyDescent="0.2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row>
    <row r="113" spans="1:60" x14ac:dyDescent="0.2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row>
    <row r="114" spans="1:60" x14ac:dyDescent="0.2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row>
    <row r="115" spans="1:60" x14ac:dyDescent="0.2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row>
    <row r="116" spans="1:60" x14ac:dyDescent="0.2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row>
    <row r="117" spans="1:60" x14ac:dyDescent="0.2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row>
    <row r="118" spans="1:60" x14ac:dyDescent="0.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row>
    <row r="119" spans="1:60" x14ac:dyDescent="0.2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row>
    <row r="120" spans="1:60" x14ac:dyDescent="0.2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row>
    <row r="121" spans="1:60" x14ac:dyDescent="0.2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row>
    <row r="122" spans="1:60" x14ac:dyDescent="0.2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row>
    <row r="123" spans="1:60" x14ac:dyDescent="0.2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row>
    <row r="124" spans="1:60" x14ac:dyDescent="0.2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row>
    <row r="125" spans="1:60" x14ac:dyDescent="0.2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row>
    <row r="126" spans="1:60" x14ac:dyDescent="0.2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row>
    <row r="127" spans="1:60" x14ac:dyDescent="0.2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row>
    <row r="128" spans="1:60" x14ac:dyDescent="0.2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row>
    <row r="129" spans="1:60" x14ac:dyDescent="0.2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row>
    <row r="130" spans="1:60" x14ac:dyDescent="0.2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row>
    <row r="131" spans="1:60" x14ac:dyDescent="0.2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row>
    <row r="132" spans="1:60" x14ac:dyDescent="0.2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row>
    <row r="133" spans="1:60" x14ac:dyDescent="0.2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row>
    <row r="134" spans="1:60" x14ac:dyDescent="0.2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row>
    <row r="135" spans="1:60" x14ac:dyDescent="0.2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row>
    <row r="136" spans="1:60" x14ac:dyDescent="0.2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row>
    <row r="137" spans="1:60" x14ac:dyDescent="0.2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row>
    <row r="138" spans="1:60" x14ac:dyDescent="0.2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row>
    <row r="139" spans="1:60" x14ac:dyDescent="0.2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row>
    <row r="140" spans="1:60" x14ac:dyDescent="0.2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row>
    <row r="141" spans="1:60" x14ac:dyDescent="0.2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row>
    <row r="142" spans="1:60" x14ac:dyDescent="0.2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row>
    <row r="143" spans="1:60" x14ac:dyDescent="0.2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row>
    <row r="144" spans="1:60" x14ac:dyDescent="0.2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row>
    <row r="145" spans="1:60" x14ac:dyDescent="0.2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row>
    <row r="146" spans="1:60" x14ac:dyDescent="0.2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row>
    <row r="147" spans="1:60" x14ac:dyDescent="0.2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row>
    <row r="148" spans="1:60" x14ac:dyDescent="0.2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row>
    <row r="149" spans="1:60" x14ac:dyDescent="0.2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row>
    <row r="150" spans="1:60" x14ac:dyDescent="0.2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row>
    <row r="151" spans="1:60" x14ac:dyDescent="0.2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row>
    <row r="152" spans="1:60" x14ac:dyDescent="0.2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row>
    <row r="153" spans="1:60" x14ac:dyDescent="0.2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row>
    <row r="154" spans="1:60" x14ac:dyDescent="0.2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row>
    <row r="155" spans="1:60" x14ac:dyDescent="0.2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row>
    <row r="156" spans="1:60" x14ac:dyDescent="0.2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row>
    <row r="157" spans="1:60" x14ac:dyDescent="0.2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row>
    <row r="158" spans="1:60" x14ac:dyDescent="0.2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row>
    <row r="159" spans="1:60" x14ac:dyDescent="0.2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row>
    <row r="160" spans="1:60" x14ac:dyDescent="0.2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row>
    <row r="161" spans="1:60" x14ac:dyDescent="0.2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row>
    <row r="162" spans="1:60" x14ac:dyDescent="0.2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row>
    <row r="163" spans="1:60" x14ac:dyDescent="0.2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row>
    <row r="164" spans="1:60" x14ac:dyDescent="0.2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row>
    <row r="165" spans="1:60" x14ac:dyDescent="0.2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row>
    <row r="166" spans="1:60" x14ac:dyDescent="0.2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row>
    <row r="167" spans="1:60" x14ac:dyDescent="0.2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row>
    <row r="168" spans="1:60" x14ac:dyDescent="0.2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row>
    <row r="169" spans="1:60" x14ac:dyDescent="0.2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row>
    <row r="170" spans="1:60" x14ac:dyDescent="0.2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row>
    <row r="171" spans="1:60" x14ac:dyDescent="0.2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row>
    <row r="172" spans="1:60" x14ac:dyDescent="0.2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row>
    <row r="173" spans="1:60" x14ac:dyDescent="0.2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row>
    <row r="174" spans="1:60" x14ac:dyDescent="0.2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row>
    <row r="175" spans="1:60" x14ac:dyDescent="0.2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row>
    <row r="176" spans="1:60" x14ac:dyDescent="0.2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row>
    <row r="177" spans="1:60" x14ac:dyDescent="0.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row>
    <row r="178" spans="1:60" x14ac:dyDescent="0.2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row>
    <row r="179" spans="1:60" x14ac:dyDescent="0.2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row>
    <row r="180" spans="1:60" x14ac:dyDescent="0.2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row>
    <row r="181" spans="1:60" x14ac:dyDescent="0.2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row>
    <row r="182" spans="1:60" x14ac:dyDescent="0.2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row>
    <row r="183" spans="1:60" x14ac:dyDescent="0.2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row>
    <row r="184" spans="1:60" x14ac:dyDescent="0.2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row>
    <row r="185" spans="1:60" x14ac:dyDescent="0.2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row>
    <row r="186" spans="1:60" x14ac:dyDescent="0.2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row>
    <row r="187" spans="1:60" x14ac:dyDescent="0.2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row>
    <row r="188" spans="1:60" x14ac:dyDescent="0.2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row>
    <row r="189" spans="1:60" x14ac:dyDescent="0.2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row>
    <row r="190" spans="1:60" x14ac:dyDescent="0.2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row>
    <row r="191" spans="1:60" x14ac:dyDescent="0.25">
      <c r="A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row>
    <row r="192" spans="1:60" x14ac:dyDescent="0.25">
      <c r="A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row>
    <row r="193" spans="1:60" x14ac:dyDescent="0.25">
      <c r="A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row>
    <row r="194" spans="1:60" x14ac:dyDescent="0.25">
      <c r="A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row>
    <row r="195" spans="1:60" x14ac:dyDescent="0.25">
      <c r="A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row>
    <row r="196" spans="1:60" x14ac:dyDescent="0.25">
      <c r="A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row>
    <row r="197" spans="1:60" x14ac:dyDescent="0.25">
      <c r="A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row>
    <row r="198" spans="1:60" x14ac:dyDescent="0.25">
      <c r="A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row>
    <row r="199" spans="1:60" x14ac:dyDescent="0.25">
      <c r="A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row>
    <row r="200" spans="1:60" x14ac:dyDescent="0.25">
      <c r="A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row>
    <row r="201" spans="1:60" x14ac:dyDescent="0.25">
      <c r="A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row>
    <row r="202" spans="1:60" x14ac:dyDescent="0.25">
      <c r="A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row>
    <row r="203" spans="1:60" x14ac:dyDescent="0.25">
      <c r="A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row>
    <row r="204" spans="1:60" x14ac:dyDescent="0.25">
      <c r="A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row>
    <row r="205" spans="1:60" x14ac:dyDescent="0.25">
      <c r="A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row>
    <row r="206" spans="1:60" x14ac:dyDescent="0.25">
      <c r="A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row>
    <row r="207" spans="1:60" x14ac:dyDescent="0.25">
      <c r="A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row>
    <row r="208" spans="1:60" x14ac:dyDescent="0.25">
      <c r="A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row>
    <row r="209" spans="1:60" x14ac:dyDescent="0.25">
      <c r="A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row>
    <row r="210" spans="1:60" x14ac:dyDescent="0.25">
      <c r="A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row>
    <row r="211" spans="1:60" x14ac:dyDescent="0.25">
      <c r="A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row>
    <row r="212" spans="1:60" x14ac:dyDescent="0.25">
      <c r="A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row>
    <row r="213" spans="1:60" x14ac:dyDescent="0.25">
      <c r="A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row>
    <row r="214" spans="1:60" x14ac:dyDescent="0.25">
      <c r="A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row>
    <row r="215" spans="1:60" x14ac:dyDescent="0.25">
      <c r="A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row>
    <row r="216" spans="1:60" x14ac:dyDescent="0.25">
      <c r="A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row>
    <row r="217" spans="1:60" x14ac:dyDescent="0.25">
      <c r="A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row>
    <row r="218" spans="1:60" x14ac:dyDescent="0.25">
      <c r="A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row>
    <row r="219" spans="1:60" x14ac:dyDescent="0.25">
      <c r="A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row>
    <row r="220" spans="1:60" x14ac:dyDescent="0.25">
      <c r="A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row>
    <row r="221" spans="1:60" x14ac:dyDescent="0.25">
      <c r="A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row>
    <row r="222" spans="1:60" x14ac:dyDescent="0.25">
      <c r="A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row>
    <row r="223" spans="1:60" x14ac:dyDescent="0.25">
      <c r="A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row>
    <row r="224" spans="1:60" x14ac:dyDescent="0.25">
      <c r="A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row>
    <row r="225" spans="1:60" x14ac:dyDescent="0.25">
      <c r="A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row>
    <row r="226" spans="1:60" x14ac:dyDescent="0.25">
      <c r="A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row>
    <row r="227" spans="1:60" x14ac:dyDescent="0.25">
      <c r="A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row>
    <row r="228" spans="1:60" x14ac:dyDescent="0.25">
      <c r="A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row>
    <row r="229" spans="1:60" x14ac:dyDescent="0.25">
      <c r="A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row>
    <row r="230" spans="1:60" x14ac:dyDescent="0.25">
      <c r="A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row>
    <row r="231" spans="1:60" x14ac:dyDescent="0.25">
      <c r="A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row>
    <row r="232" spans="1:60" x14ac:dyDescent="0.25">
      <c r="A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row>
    <row r="233" spans="1:60" x14ac:dyDescent="0.25">
      <c r="A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row>
    <row r="234" spans="1:60" x14ac:dyDescent="0.25">
      <c r="A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row>
    <row r="235" spans="1:60" x14ac:dyDescent="0.25">
      <c r="A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row>
    <row r="236" spans="1:60" x14ac:dyDescent="0.25">
      <c r="A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row>
    <row r="237" spans="1:60" x14ac:dyDescent="0.25">
      <c r="A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row>
    <row r="238" spans="1:60" x14ac:dyDescent="0.25">
      <c r="A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row>
    <row r="239" spans="1:60" x14ac:dyDescent="0.25">
      <c r="A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row>
    <row r="240" spans="1:60" x14ac:dyDescent="0.25">
      <c r="A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row>
    <row r="241" spans="1:60" x14ac:dyDescent="0.25">
      <c r="A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row>
    <row r="242" spans="1:60" x14ac:dyDescent="0.25">
      <c r="A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row>
    <row r="243" spans="1:60" x14ac:dyDescent="0.25">
      <c r="A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row>
    <row r="244" spans="1:60" x14ac:dyDescent="0.25">
      <c r="A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row>
    <row r="245" spans="1:60" x14ac:dyDescent="0.25">
      <c r="A245" s="69"/>
    </row>
    <row r="246" spans="1:60" x14ac:dyDescent="0.25">
      <c r="A246" s="69"/>
    </row>
    <row r="247" spans="1:60" x14ac:dyDescent="0.25">
      <c r="A247" s="69"/>
    </row>
    <row r="248" spans="1:60" x14ac:dyDescent="0.25">
      <c r="A248" s="69"/>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7" sqref="C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69"/>
      <c r="B1" s="417" t="s">
        <v>328</v>
      </c>
      <c r="C1" s="417"/>
      <c r="D1" s="417"/>
      <c r="E1" s="69"/>
      <c r="F1" s="69"/>
      <c r="G1" s="69"/>
      <c r="H1" s="69"/>
      <c r="I1" s="69"/>
      <c r="J1" s="69"/>
      <c r="K1" s="69"/>
      <c r="L1" s="69"/>
      <c r="M1" s="69"/>
      <c r="N1" s="69"/>
      <c r="O1" s="69"/>
      <c r="P1" s="69"/>
      <c r="Q1" s="69"/>
      <c r="R1" s="69"/>
      <c r="S1" s="69"/>
      <c r="T1" s="69"/>
      <c r="U1" s="69"/>
      <c r="V1" s="69"/>
      <c r="W1" s="69"/>
      <c r="X1" s="69"/>
      <c r="Y1" s="69"/>
      <c r="Z1" s="69"/>
      <c r="AA1" s="69"/>
      <c r="AB1" s="69"/>
      <c r="AC1" s="69"/>
      <c r="AD1" s="69"/>
      <c r="AE1" s="69"/>
    </row>
    <row r="2" spans="1:37" x14ac:dyDescent="0.2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spans="1:37" ht="25.5" x14ac:dyDescent="0.25">
      <c r="A3" s="69"/>
      <c r="B3" s="3"/>
      <c r="C3" s="4" t="s">
        <v>329</v>
      </c>
      <c r="D3" s="4" t="s">
        <v>231</v>
      </c>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1:37" ht="51" x14ac:dyDescent="0.25">
      <c r="A4" s="69"/>
      <c r="B4" s="5" t="s">
        <v>330</v>
      </c>
      <c r="C4" s="6" t="s">
        <v>331</v>
      </c>
      <c r="D4" s="7">
        <v>0.2</v>
      </c>
      <c r="E4" s="69"/>
      <c r="F4" s="69"/>
      <c r="G4" s="69"/>
      <c r="H4" s="69"/>
      <c r="I4" s="69"/>
      <c r="J4" s="69"/>
      <c r="K4" s="69"/>
      <c r="L4" s="69"/>
      <c r="M4" s="69"/>
      <c r="N4" s="69"/>
      <c r="O4" s="69"/>
      <c r="P4" s="69"/>
      <c r="Q4" s="69"/>
      <c r="R4" s="69"/>
      <c r="S4" s="69"/>
      <c r="T4" s="69"/>
      <c r="U4" s="69"/>
      <c r="V4" s="69"/>
      <c r="W4" s="69"/>
      <c r="X4" s="69"/>
      <c r="Y4" s="69"/>
      <c r="Z4" s="69"/>
      <c r="AA4" s="69"/>
      <c r="AB4" s="69"/>
      <c r="AC4" s="69"/>
      <c r="AD4" s="69"/>
      <c r="AE4" s="69"/>
    </row>
    <row r="5" spans="1:37" ht="51" x14ac:dyDescent="0.25">
      <c r="A5" s="69"/>
      <c r="B5" s="8" t="s">
        <v>332</v>
      </c>
      <c r="C5" s="9" t="s">
        <v>333</v>
      </c>
      <c r="D5" s="10">
        <v>0.4</v>
      </c>
      <c r="E5" s="69"/>
      <c r="F5" s="69"/>
      <c r="G5" s="69"/>
      <c r="H5" s="69"/>
      <c r="I5" s="69"/>
      <c r="J5" s="69"/>
      <c r="K5" s="69"/>
      <c r="L5" s="69"/>
      <c r="M5" s="69"/>
      <c r="N5" s="69"/>
      <c r="O5" s="69"/>
      <c r="P5" s="69"/>
      <c r="Q5" s="69"/>
      <c r="R5" s="69"/>
      <c r="S5" s="69"/>
      <c r="T5" s="69"/>
      <c r="U5" s="69"/>
      <c r="V5" s="69"/>
      <c r="W5" s="69"/>
      <c r="X5" s="69"/>
      <c r="Y5" s="69"/>
      <c r="Z5" s="69"/>
      <c r="AA5" s="69"/>
      <c r="AB5" s="69"/>
      <c r="AC5" s="69"/>
      <c r="AD5" s="69"/>
      <c r="AE5" s="69"/>
    </row>
    <row r="6" spans="1:37" ht="51" x14ac:dyDescent="0.25">
      <c r="A6" s="69"/>
      <c r="B6" s="11" t="s">
        <v>334</v>
      </c>
      <c r="C6" s="9" t="s">
        <v>335</v>
      </c>
      <c r="D6" s="10">
        <v>0.6</v>
      </c>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1:37" ht="76.5" x14ac:dyDescent="0.25">
      <c r="A7" s="69"/>
      <c r="B7" s="12" t="s">
        <v>336</v>
      </c>
      <c r="C7" s="9" t="s">
        <v>337</v>
      </c>
      <c r="D7" s="10">
        <v>0.8</v>
      </c>
      <c r="E7" s="69"/>
      <c r="F7" s="69"/>
      <c r="G7" s="69"/>
      <c r="H7" s="69"/>
      <c r="I7" s="69"/>
      <c r="J7" s="69"/>
      <c r="K7" s="69"/>
      <c r="L7" s="69"/>
      <c r="M7" s="69"/>
      <c r="N7" s="69"/>
      <c r="O7" s="69"/>
      <c r="P7" s="69"/>
      <c r="Q7" s="69"/>
      <c r="R7" s="69"/>
      <c r="S7" s="69"/>
      <c r="T7" s="69"/>
      <c r="U7" s="69"/>
      <c r="V7" s="69"/>
      <c r="W7" s="69"/>
      <c r="X7" s="69"/>
      <c r="Y7" s="69"/>
      <c r="Z7" s="69"/>
      <c r="AA7" s="69"/>
      <c r="AB7" s="69"/>
      <c r="AC7" s="69"/>
      <c r="AD7" s="69"/>
      <c r="AE7" s="69"/>
    </row>
    <row r="8" spans="1:37" ht="51" x14ac:dyDescent="0.25">
      <c r="A8" s="69"/>
      <c r="B8" s="13" t="s">
        <v>338</v>
      </c>
      <c r="C8" s="9" t="s">
        <v>339</v>
      </c>
      <c r="D8" s="10">
        <v>1</v>
      </c>
      <c r="E8" s="69"/>
      <c r="F8" s="69"/>
      <c r="G8" s="69"/>
      <c r="H8" s="69"/>
      <c r="I8" s="69"/>
      <c r="J8" s="69"/>
      <c r="K8" s="69"/>
      <c r="L8" s="69"/>
      <c r="M8" s="69"/>
      <c r="N8" s="69"/>
      <c r="O8" s="69"/>
      <c r="P8" s="69"/>
      <c r="Q8" s="69"/>
      <c r="R8" s="69"/>
      <c r="S8" s="69"/>
      <c r="T8" s="69"/>
      <c r="U8" s="69"/>
      <c r="V8" s="69"/>
      <c r="W8" s="69"/>
      <c r="X8" s="69"/>
      <c r="Y8" s="69"/>
      <c r="Z8" s="69"/>
      <c r="AA8" s="69"/>
      <c r="AB8" s="69"/>
      <c r="AC8" s="69"/>
      <c r="AD8" s="69"/>
      <c r="AE8" s="69"/>
    </row>
    <row r="9" spans="1:37" x14ac:dyDescent="0.25">
      <c r="A9" s="69"/>
      <c r="B9" s="93"/>
      <c r="C9" s="93"/>
      <c r="D9" s="93"/>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row>
    <row r="10" spans="1:37" ht="16.5" x14ac:dyDescent="0.25">
      <c r="A10" s="69"/>
      <c r="B10" s="94"/>
      <c r="C10" s="93"/>
      <c r="D10" s="93"/>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row>
    <row r="11" spans="1:37" x14ac:dyDescent="0.25">
      <c r="A11" s="69"/>
      <c r="B11" s="93"/>
      <c r="C11" s="93"/>
      <c r="D11" s="93"/>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row>
    <row r="12" spans="1:37" x14ac:dyDescent="0.25">
      <c r="A12" s="69"/>
      <c r="B12" s="93"/>
      <c r="C12" s="93"/>
      <c r="D12" s="93"/>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row>
    <row r="13" spans="1:37" x14ac:dyDescent="0.25">
      <c r="A13" s="69"/>
      <c r="B13" s="93"/>
      <c r="C13" s="93"/>
      <c r="D13" s="93"/>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row>
    <row r="14" spans="1:37" x14ac:dyDescent="0.25">
      <c r="A14" s="69"/>
      <c r="B14" s="93"/>
      <c r="C14" s="93"/>
      <c r="D14" s="93"/>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row>
    <row r="15" spans="1:37" x14ac:dyDescent="0.25">
      <c r="A15" s="69"/>
      <c r="B15" s="93"/>
      <c r="C15" s="93"/>
      <c r="D15" s="93"/>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row>
    <row r="16" spans="1:37" x14ac:dyDescent="0.25">
      <c r="A16" s="69"/>
      <c r="B16" s="93"/>
      <c r="C16" s="93"/>
      <c r="D16" s="93"/>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row>
    <row r="17" spans="1:37" x14ac:dyDescent="0.25">
      <c r="A17" s="69"/>
      <c r="B17" s="93"/>
      <c r="C17" s="93"/>
      <c r="D17" s="93"/>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row>
    <row r="18" spans="1:37" x14ac:dyDescent="0.25">
      <c r="A18" s="69"/>
      <c r="B18" s="93"/>
      <c r="C18" s="93"/>
      <c r="D18" s="93"/>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row>
    <row r="19" spans="1:37" x14ac:dyDescent="0.2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row>
    <row r="20" spans="1:37" x14ac:dyDescent="0.25">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row>
    <row r="21" spans="1:37" x14ac:dyDescent="0.2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row>
    <row r="22" spans="1:37"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row>
    <row r="23" spans="1:37" x14ac:dyDescent="0.2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row>
    <row r="24" spans="1:37" x14ac:dyDescent="0.2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row>
    <row r="25" spans="1:37" x14ac:dyDescent="0.2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row>
    <row r="26" spans="1:37"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row>
    <row r="27" spans="1:37" x14ac:dyDescent="0.2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row>
    <row r="28" spans="1:37" x14ac:dyDescent="0.2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row>
    <row r="29" spans="1:37" x14ac:dyDescent="0.25">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row>
    <row r="30" spans="1:37" x14ac:dyDescent="0.25">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row>
    <row r="31" spans="1:37" x14ac:dyDescent="0.25">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row>
    <row r="32" spans="1:37" x14ac:dyDescent="0.2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row>
    <row r="33" spans="1:31" x14ac:dyDescent="0.25">
      <c r="A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row>
    <row r="34" spans="1:31" x14ac:dyDescent="0.25">
      <c r="A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row>
    <row r="35" spans="1:31" x14ac:dyDescent="0.25">
      <c r="A35" s="69"/>
    </row>
    <row r="36" spans="1:31" x14ac:dyDescent="0.25">
      <c r="A36" s="69"/>
    </row>
    <row r="37" spans="1:31" x14ac:dyDescent="0.25">
      <c r="A37" s="69"/>
    </row>
    <row r="38" spans="1:31" x14ac:dyDescent="0.25">
      <c r="A38" s="69"/>
    </row>
    <row r="39" spans="1:31" x14ac:dyDescent="0.25">
      <c r="A39" s="69"/>
    </row>
    <row r="40" spans="1:31" x14ac:dyDescent="0.25">
      <c r="A40" s="69"/>
    </row>
    <row r="41" spans="1:31" x14ac:dyDescent="0.25">
      <c r="A41" s="69"/>
    </row>
    <row r="42" spans="1:31" x14ac:dyDescent="0.25">
      <c r="A42" s="69"/>
    </row>
    <row r="43" spans="1:31" x14ac:dyDescent="0.25">
      <c r="A43" s="69"/>
    </row>
    <row r="44" spans="1:31" x14ac:dyDescent="0.25">
      <c r="A44" s="69"/>
    </row>
    <row r="45" spans="1:31" x14ac:dyDescent="0.25">
      <c r="A45" s="69"/>
    </row>
    <row r="46" spans="1:31" x14ac:dyDescent="0.25">
      <c r="A46" s="69"/>
    </row>
    <row r="47" spans="1:31" x14ac:dyDescent="0.25">
      <c r="A47" s="69"/>
    </row>
    <row r="48" spans="1:31" x14ac:dyDescent="0.25">
      <c r="A48" s="69"/>
    </row>
    <row r="49" spans="1:1" x14ac:dyDescent="0.25">
      <c r="A49" s="69"/>
    </row>
    <row r="50" spans="1:1" x14ac:dyDescent="0.25">
      <c r="A50" s="69"/>
    </row>
    <row r="51" spans="1:1" x14ac:dyDescent="0.25">
      <c r="A51" s="69"/>
    </row>
    <row r="52" spans="1:1" x14ac:dyDescent="0.25">
      <c r="A52" s="69"/>
    </row>
    <row r="53" spans="1:1" x14ac:dyDescent="0.25">
      <c r="A53" s="69"/>
    </row>
    <row r="54" spans="1:1" x14ac:dyDescent="0.25">
      <c r="A54" s="69"/>
    </row>
    <row r="55" spans="1:1" x14ac:dyDescent="0.25">
      <c r="A55" s="69"/>
    </row>
  </sheetData>
  <mergeCells count="1">
    <mergeCell ref="B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698C21ADF809643BDA9225112B63919" ma:contentTypeVersion="15" ma:contentTypeDescription="Crear nuevo documento." ma:contentTypeScope="" ma:versionID="4202cf17608c8acf2764d83231c26d12">
  <xsd:schema xmlns:xsd="http://www.w3.org/2001/XMLSchema" xmlns:xs="http://www.w3.org/2001/XMLSchema" xmlns:p="http://schemas.microsoft.com/office/2006/metadata/properties" xmlns:ns2="d37b1d50-af9c-447b-b1f1-aa01515899c9" xmlns:ns3="e65ea7b8-1bb6-4105-84f8-2ca17f785111" targetNamespace="http://schemas.microsoft.com/office/2006/metadata/properties" ma:root="true" ma:fieldsID="cb03d86f3366715262a8b25d65590296" ns2:_="" ns3:_="">
    <xsd:import namespace="d37b1d50-af9c-447b-b1f1-aa01515899c9"/>
    <xsd:import namespace="e65ea7b8-1bb6-4105-84f8-2ca17f7851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b1d50-af9c-447b-b1f1-aa01515899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5ea7b8-1bb6-4105-84f8-2ca17f78511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bd6e9f0-ca35-4f38-96fe-5786f07db789}" ma:internalName="TaxCatchAll" ma:showField="CatchAllData" ma:web="e65ea7b8-1bb6-4105-84f8-2ca17f7851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37b1d50-af9c-447b-b1f1-aa01515899c9">
      <Terms xmlns="http://schemas.microsoft.com/office/infopath/2007/PartnerControls"/>
    </lcf76f155ced4ddcb4097134ff3c332f>
    <TaxCatchAll xmlns="e65ea7b8-1bb6-4105-84f8-2ca17f785111" xsi:nil="true"/>
  </documentManagement>
</p:properties>
</file>

<file path=customXml/itemProps1.xml><?xml version="1.0" encoding="utf-8"?>
<ds:datastoreItem xmlns:ds="http://schemas.openxmlformats.org/officeDocument/2006/customXml" ds:itemID="{0D13EF7E-9579-4D7E-8F31-C5DA47C362ED}">
  <ds:schemaRefs>
    <ds:schemaRef ds:uri="http://schemas.microsoft.com/sharepoint/v3/contenttype/forms"/>
  </ds:schemaRefs>
</ds:datastoreItem>
</file>

<file path=customXml/itemProps2.xml><?xml version="1.0" encoding="utf-8"?>
<ds:datastoreItem xmlns:ds="http://schemas.openxmlformats.org/officeDocument/2006/customXml" ds:itemID="{E588CD13-3FB1-4130-A47F-B51662237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b1d50-af9c-447b-b1f1-aa01515899c9"/>
    <ds:schemaRef ds:uri="e65ea7b8-1bb6-4105-84f8-2ca17f785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EAC475-0E21-43B4-B0D0-FAFFF2804734}">
  <ds:schemaRefs>
    <ds:schemaRef ds:uri="http://schemas.microsoft.com/office/2006/metadata/properties"/>
    <ds:schemaRef ds:uri="http://schemas.microsoft.com/office/infopath/2007/PartnerControls"/>
    <ds:schemaRef ds:uri="d37b1d50-af9c-447b-b1f1-aa01515899c9"/>
    <ds:schemaRef ds:uri="e65ea7b8-1bb6-4105-84f8-2ca17f7851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Intructivo</vt:lpstr>
      <vt:lpstr>CONTEXTO</vt:lpstr>
      <vt:lpstr> RIESGOS DE GESTION</vt:lpstr>
      <vt:lpstr>RIEGOS DE CORRUPCION</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Luz Palacios</cp:lastModifiedBy>
  <cp:revision/>
  <dcterms:created xsi:type="dcterms:W3CDTF">2020-03-24T23:12:47Z</dcterms:created>
  <dcterms:modified xsi:type="dcterms:W3CDTF">2023-01-31T17:05:35Z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2022-12-05T15:16:43Z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e0a644e1-c9d0-441b-9b84-b61393dfa946</vt:lpwstr>
  </property>
  <property fmtid="{D5CDD505-2E9C-101B-9397-08002B2CF9AE}" pid="8" name="MSIP_Label_5fac521f-e930-485b-97f4-efbe7db8e98f_ContentBits">
    <vt:lpwstr>0</vt:lpwstr>
  </property>
  <property fmtid="{D5CDD505-2E9C-101B-9397-08002B2CF9AE}" pid="9" name="ContentTypeId">
    <vt:lpwstr>0x0101004698C21ADF809643BDA9225112B63919</vt:lpwstr>
  </property>
  <property fmtid="{D5CDD505-2E9C-101B-9397-08002B2CF9AE}" pid="10" name="MediaServiceImageTags">
    <vt:lpwstr/>
  </property>
</Properties>
</file>